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/>
  </bookViews>
  <sheets>
    <sheet name="9 Анализ недоимки" sheetId="29" r:id="rId1"/>
    <sheet name="9пр (2)" sheetId="23" state="hidden" r:id="rId2"/>
    <sheet name="6" sheetId="11" state="hidden" r:id="rId3"/>
    <sheet name="9пр" sheetId="17" state="hidden" r:id="rId4"/>
    <sheet name="9" sheetId="13" state="hidden" r:id="rId5"/>
    <sheet name="7" sheetId="8" state="hidden" r:id="rId6"/>
    <sheet name="2.2" sheetId="14" state="hidden" r:id="rId7"/>
    <sheet name="2" sheetId="15" state="hidden" r:id="rId8"/>
    <sheet name="6 (3)" sheetId="19" state="hidden" r:id="rId9"/>
  </sheets>
  <externalReferences>
    <externalReference r:id="rId10"/>
    <externalReference r:id="rId11"/>
    <externalReference r:id="rId12"/>
  </externalReferences>
  <definedNames>
    <definedName name="_xlnm.Print_Area" localSheetId="7">'2'!$A$1:$H$95</definedName>
    <definedName name="_xlnm.Print_Area" localSheetId="6">'2.2'!$A$1:$O$38</definedName>
    <definedName name="_xlnm.Print_Area" localSheetId="2">'6'!$A$1:$CF$66</definedName>
    <definedName name="_xlnm.Print_Area" localSheetId="8">'6 (3)'!$A$1:$CJ$66</definedName>
    <definedName name="_xlnm.Print_Area" localSheetId="5">'7'!$A$1:$S$245</definedName>
    <definedName name="_xlnm.Print_Area" localSheetId="4">'9'!$A$1:$CQ$140</definedName>
    <definedName name="_xlnm.Print_Area" localSheetId="0">'9 Анализ недоимки'!$A$1:$DN$155</definedName>
  </definedNames>
  <calcPr calcId="124519"/>
  <fileRecoveryPr autoRecover="0"/>
</workbook>
</file>

<file path=xl/calcChain.xml><?xml version="1.0" encoding="utf-8"?>
<calcChain xmlns="http://schemas.openxmlformats.org/spreadsheetml/2006/main">
  <c r="DM81" i="29"/>
  <c r="DM82"/>
  <c r="DM83"/>
  <c r="DM84"/>
  <c r="DM85"/>
  <c r="DM86"/>
  <c r="DM153"/>
  <c r="DI153"/>
  <c r="DB153"/>
  <c r="CX153"/>
  <c r="CT153"/>
  <c r="CP153"/>
  <c r="CL153"/>
  <c r="CH153"/>
  <c r="CE153"/>
  <c r="CD153"/>
  <c r="BZ153"/>
  <c r="BW153"/>
  <c r="BV153"/>
  <c r="BR153"/>
  <c r="BN153"/>
  <c r="BJ153"/>
  <c r="BF153"/>
  <c r="BB153"/>
  <c r="AX153"/>
  <c r="AT153" s="1"/>
  <c r="AP153" s="1"/>
  <c r="AL153" s="1"/>
  <c r="AH153" s="1"/>
  <c r="AD153" s="1"/>
  <c r="Z153" s="1"/>
  <c r="F153" s="1"/>
  <c r="AU153"/>
  <c r="AS153"/>
  <c r="AR153"/>
  <c r="AQ153"/>
  <c r="AM153" s="1"/>
  <c r="AI153" s="1"/>
  <c r="AE153" s="1"/>
  <c r="AA153" s="1"/>
  <c r="W153" s="1"/>
  <c r="S153" s="1"/>
  <c r="O153" s="1"/>
  <c r="K153" s="1"/>
  <c r="AG153"/>
  <c r="AF153"/>
  <c r="AC153"/>
  <c r="AB153"/>
  <c r="Y153"/>
  <c r="X153"/>
  <c r="T153" s="1"/>
  <c r="P153"/>
  <c r="E153"/>
  <c r="DN152"/>
  <c r="DM152"/>
  <c r="DJ152"/>
  <c r="DI152"/>
  <c r="DB152"/>
  <c r="CX152"/>
  <c r="CT152"/>
  <c r="CQ152"/>
  <c r="CP152"/>
  <c r="CL152"/>
  <c r="CI152"/>
  <c r="CE152"/>
  <c r="CD152"/>
  <c r="CA152"/>
  <c r="BZ152"/>
  <c r="BW152"/>
  <c r="BV152"/>
  <c r="BR152"/>
  <c r="BN152"/>
  <c r="BK152"/>
  <c r="BJ152"/>
  <c r="BF152"/>
  <c r="BB152"/>
  <c r="AY152"/>
  <c r="AX152"/>
  <c r="AU152"/>
  <c r="AT152"/>
  <c r="AP152"/>
  <c r="AL152"/>
  <c r="AI152"/>
  <c r="AA152"/>
  <c r="Z152"/>
  <c r="F152" s="1"/>
  <c r="Y152"/>
  <c r="W152"/>
  <c r="S152"/>
  <c r="O152"/>
  <c r="L152"/>
  <c r="K152"/>
  <c r="E152"/>
  <c r="DM150"/>
  <c r="DI150"/>
  <c r="DC150"/>
  <c r="DB150"/>
  <c r="CY150"/>
  <c r="CX150"/>
  <c r="CU150"/>
  <c r="CT150"/>
  <c r="CP150"/>
  <c r="CL150"/>
  <c r="CH150"/>
  <c r="CD150"/>
  <c r="CA150"/>
  <c r="BZ150"/>
  <c r="BV150"/>
  <c r="BR150"/>
  <c r="BN150"/>
  <c r="BK150"/>
  <c r="BJ150"/>
  <c r="BG150"/>
  <c r="BF150"/>
  <c r="BC150"/>
  <c r="BB150"/>
  <c r="AX150"/>
  <c r="AT150"/>
  <c r="AP150"/>
  <c r="AL150"/>
  <c r="AI150"/>
  <c r="AF150"/>
  <c r="AE150"/>
  <c r="AA150"/>
  <c r="Z150"/>
  <c r="AB150" s="1"/>
  <c r="Y150"/>
  <c r="W150"/>
  <c r="S150"/>
  <c r="O150"/>
  <c r="K150"/>
  <c r="G150"/>
  <c r="F150"/>
  <c r="H150" s="1"/>
  <c r="F149"/>
  <c r="F148"/>
  <c r="DM147"/>
  <c r="DI147"/>
  <c r="DC147"/>
  <c r="DB147"/>
  <c r="CY147"/>
  <c r="CX147"/>
  <c r="CU147"/>
  <c r="CT147"/>
  <c r="CP147"/>
  <c r="CL147"/>
  <c r="CH147"/>
  <c r="CD147"/>
  <c r="CA147"/>
  <c r="BZ147"/>
  <c r="BV147"/>
  <c r="BR147"/>
  <c r="BN147"/>
  <c r="BJ147"/>
  <c r="BF147"/>
  <c r="BB147"/>
  <c r="AX147"/>
  <c r="AT147"/>
  <c r="AP147"/>
  <c r="AL147"/>
  <c r="AI147"/>
  <c r="AF147"/>
  <c r="AE147"/>
  <c r="AA147"/>
  <c r="Z147"/>
  <c r="AB147" s="1"/>
  <c r="Y147"/>
  <c r="W147"/>
  <c r="S147"/>
  <c r="O147"/>
  <c r="K147"/>
  <c r="G147"/>
  <c r="F147"/>
  <c r="H147" s="1"/>
  <c r="DM146"/>
  <c r="DI146"/>
  <c r="DC146"/>
  <c r="DB146"/>
  <c r="CY146"/>
  <c r="CX146"/>
  <c r="CU146"/>
  <c r="CT146"/>
  <c r="CP146"/>
  <c r="CL146"/>
  <c r="CH146"/>
  <c r="CD146"/>
  <c r="CA146"/>
  <c r="BZ146"/>
  <c r="BV146"/>
  <c r="BR146"/>
  <c r="BN146"/>
  <c r="BJ146"/>
  <c r="BF146"/>
  <c r="BB146"/>
  <c r="AX146"/>
  <c r="AT146"/>
  <c r="AP146"/>
  <c r="AL146"/>
  <c r="AI146"/>
  <c r="AF146"/>
  <c r="AE146"/>
  <c r="Z146"/>
  <c r="Y146"/>
  <c r="AA146" s="1"/>
  <c r="X146"/>
  <c r="W146"/>
  <c r="T146"/>
  <c r="S146"/>
  <c r="O146"/>
  <c r="K146"/>
  <c r="F146"/>
  <c r="DM145"/>
  <c r="DI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E145" s="1"/>
  <c r="X145"/>
  <c r="W145"/>
  <c r="T145"/>
  <c r="S145"/>
  <c r="O145"/>
  <c r="K145"/>
  <c r="F145"/>
  <c r="DM144"/>
  <c r="DI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P144"/>
  <c r="AE144"/>
  <c r="K144"/>
  <c r="G144"/>
  <c r="F144"/>
  <c r="E144"/>
  <c r="DM143"/>
  <c r="DI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P143"/>
  <c r="AE143"/>
  <c r="K143"/>
  <c r="G143"/>
  <c r="F143"/>
  <c r="H143" s="1"/>
  <c r="E143"/>
  <c r="DM142"/>
  <c r="DI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G142"/>
  <c r="F142"/>
  <c r="H142" s="1"/>
  <c r="E142"/>
  <c r="DC141"/>
  <c r="DB141"/>
  <c r="CY141"/>
  <c r="CX141"/>
  <c r="CU141"/>
  <c r="CT141"/>
  <c r="CL141"/>
  <c r="CH141"/>
  <c r="CD141"/>
  <c r="BZ141"/>
  <c r="BV141"/>
  <c r="BR141"/>
  <c r="BN141"/>
  <c r="BJ141"/>
  <c r="BF141"/>
  <c r="AX141"/>
  <c r="AP141"/>
  <c r="AL141"/>
  <c r="AI141"/>
  <c r="AE141"/>
  <c r="Z141"/>
  <c r="AA141" s="1"/>
  <c r="Y141"/>
  <c r="W141"/>
  <c r="S141"/>
  <c r="O141"/>
  <c r="K141"/>
  <c r="F141"/>
  <c r="E141"/>
  <c r="G141" s="1"/>
  <c r="DL140"/>
  <c r="DL97" s="1"/>
  <c r="F97" s="1"/>
  <c r="DC140"/>
  <c r="DB140"/>
  <c r="CY140"/>
  <c r="CX140"/>
  <c r="CU140"/>
  <c r="CT140"/>
  <c r="CL140"/>
  <c r="CH140"/>
  <c r="CD140"/>
  <c r="CA140"/>
  <c r="BZ140"/>
  <c r="BV140"/>
  <c r="BR140"/>
  <c r="BN140"/>
  <c r="BJ140"/>
  <c r="BF140"/>
  <c r="AX140"/>
  <c r="AP140"/>
  <c r="AL140"/>
  <c r="AI140"/>
  <c r="AF140"/>
  <c r="AE140"/>
  <c r="AB140"/>
  <c r="AA140"/>
  <c r="Z140"/>
  <c r="Y140"/>
  <c r="W140"/>
  <c r="S140"/>
  <c r="O140"/>
  <c r="K140"/>
  <c r="G140"/>
  <c r="F140"/>
  <c r="E140"/>
  <c r="DB139"/>
  <c r="CT139"/>
  <c r="CL139"/>
  <c r="CH139"/>
  <c r="CD139"/>
  <c r="BZ139"/>
  <c r="BW139"/>
  <c r="BV139"/>
  <c r="BR139"/>
  <c r="BN139"/>
  <c r="BJ139"/>
  <c r="BF139"/>
  <c r="AX139"/>
  <c r="AP139"/>
  <c r="AL139"/>
  <c r="AE139"/>
  <c r="Z139"/>
  <c r="AA139" s="1"/>
  <c r="Y139"/>
  <c r="E139" s="1"/>
  <c r="G139" s="1"/>
  <c r="W139"/>
  <c r="T139"/>
  <c r="S139"/>
  <c r="O139"/>
  <c r="K139"/>
  <c r="F139"/>
  <c r="H139" s="1"/>
  <c r="DB138"/>
  <c r="CL138"/>
  <c r="CD138"/>
  <c r="BZ138"/>
  <c r="BW138"/>
  <c r="BV138"/>
  <c r="BR138"/>
  <c r="BN138"/>
  <c r="BJ138"/>
  <c r="BF138"/>
  <c r="AX138"/>
  <c r="AP138"/>
  <c r="AL138"/>
  <c r="AA138"/>
  <c r="Z138"/>
  <c r="Y138"/>
  <c r="W138"/>
  <c r="S138"/>
  <c r="O138"/>
  <c r="K138"/>
  <c r="G138"/>
  <c r="F138"/>
  <c r="H138" s="1"/>
  <c r="G137"/>
  <c r="F137"/>
  <c r="DB136"/>
  <c r="CT136"/>
  <c r="CL136"/>
  <c r="CH136"/>
  <c r="CD136"/>
  <c r="BZ136"/>
  <c r="BW136"/>
  <c r="BV136"/>
  <c r="BR136"/>
  <c r="BN136"/>
  <c r="BJ136"/>
  <c r="BF136"/>
  <c r="AX136"/>
  <c r="AT136"/>
  <c r="AP136"/>
  <c r="AL136"/>
  <c r="AE136"/>
  <c r="AA136"/>
  <c r="Z136"/>
  <c r="Y136"/>
  <c r="W136"/>
  <c r="S136"/>
  <c r="O136"/>
  <c r="L136"/>
  <c r="K136"/>
  <c r="H136"/>
  <c r="G136"/>
  <c r="F136"/>
  <c r="DB135"/>
  <c r="CT135"/>
  <c r="CL135"/>
  <c r="CH135"/>
  <c r="CD135"/>
  <c r="BZ135"/>
  <c r="BW135"/>
  <c r="BV135"/>
  <c r="BR135"/>
  <c r="BN135"/>
  <c r="BJ135"/>
  <c r="BF135"/>
  <c r="AX135"/>
  <c r="AP135"/>
  <c r="AL135"/>
  <c r="AE135"/>
  <c r="Z135"/>
  <c r="AA135" s="1"/>
  <c r="Y135"/>
  <c r="E135" s="1"/>
  <c r="W135"/>
  <c r="S135"/>
  <c r="O135"/>
  <c r="L135"/>
  <c r="K135"/>
  <c r="F135"/>
  <c r="F134"/>
  <c r="DB133"/>
  <c r="CT133"/>
  <c r="CL133"/>
  <c r="CH133"/>
  <c r="CD133"/>
  <c r="BZ133"/>
  <c r="BW133"/>
  <c r="BV133"/>
  <c r="BR133"/>
  <c r="BN133"/>
  <c r="BJ133"/>
  <c r="BF133"/>
  <c r="AX133"/>
  <c r="AT133"/>
  <c r="AP133"/>
  <c r="AL133"/>
  <c r="AE133"/>
  <c r="Z133"/>
  <c r="Y133"/>
  <c r="AA133" s="1"/>
  <c r="W133"/>
  <c r="S133"/>
  <c r="O133"/>
  <c r="L133"/>
  <c r="K133"/>
  <c r="F133"/>
  <c r="H133" s="1"/>
  <c r="E133"/>
  <c r="CL132"/>
  <c r="CH132"/>
  <c r="BR132"/>
  <c r="BN132"/>
  <c r="AX132"/>
  <c r="AP132"/>
  <c r="AL132"/>
  <c r="W132"/>
  <c r="S132"/>
  <c r="O132"/>
  <c r="K132"/>
  <c r="G132"/>
  <c r="F132"/>
  <c r="DB131"/>
  <c r="CT131"/>
  <c r="CL131"/>
  <c r="CH131"/>
  <c r="CD131"/>
  <c r="BZ131"/>
  <c r="BW131"/>
  <c r="BV131"/>
  <c r="BR131"/>
  <c r="BN131"/>
  <c r="BJ131"/>
  <c r="BF131"/>
  <c r="AX131"/>
  <c r="AT131"/>
  <c r="AP131"/>
  <c r="AL131"/>
  <c r="AE131"/>
  <c r="Z131"/>
  <c r="AA131" s="1"/>
  <c r="Y131"/>
  <c r="E131" s="1"/>
  <c r="W131"/>
  <c r="S131"/>
  <c r="O131"/>
  <c r="L131"/>
  <c r="K131"/>
  <c r="F131"/>
  <c r="DB130"/>
  <c r="CL130"/>
  <c r="CH130"/>
  <c r="CD130"/>
  <c r="BZ130"/>
  <c r="BW130"/>
  <c r="BV130"/>
  <c r="BR130"/>
  <c r="BN130"/>
  <c r="BJ130"/>
  <c r="BF130"/>
  <c r="AX130"/>
  <c r="AP130"/>
  <c r="AL130"/>
  <c r="AF130"/>
  <c r="AE130"/>
  <c r="Z130"/>
  <c r="AA130" s="1"/>
  <c r="Y130"/>
  <c r="W130"/>
  <c r="S130"/>
  <c r="O130"/>
  <c r="K130"/>
  <c r="F130"/>
  <c r="G130" s="1"/>
  <c r="E130"/>
  <c r="BR129"/>
  <c r="BN129"/>
  <c r="W129"/>
  <c r="F129"/>
  <c r="DB128"/>
  <c r="CL128"/>
  <c r="CH128"/>
  <c r="CD128"/>
  <c r="BZ128"/>
  <c r="BW128"/>
  <c r="BV128"/>
  <c r="BR128"/>
  <c r="BN128"/>
  <c r="BJ128"/>
  <c r="BF128"/>
  <c r="AX128"/>
  <c r="AP128"/>
  <c r="AL128"/>
  <c r="AF128"/>
  <c r="AE128"/>
  <c r="Z128"/>
  <c r="Y128"/>
  <c r="AA128" s="1"/>
  <c r="W128"/>
  <c r="S128"/>
  <c r="O128"/>
  <c r="K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DB126"/>
  <c r="CT126"/>
  <c r="CL126"/>
  <c r="CH126"/>
  <c r="CD126"/>
  <c r="BZ126"/>
  <c r="BW126"/>
  <c r="BV126"/>
  <c r="BR126"/>
  <c r="BN126"/>
  <c r="BJ126"/>
  <c r="BF126"/>
  <c r="AX126"/>
  <c r="AT126"/>
  <c r="AP126"/>
  <c r="AL126"/>
  <c r="AF126"/>
  <c r="AE126"/>
  <c r="Z126"/>
  <c r="AA126" s="1"/>
  <c r="Y126"/>
  <c r="W126"/>
  <c r="S126"/>
  <c r="O126"/>
  <c r="K126"/>
  <c r="F126"/>
  <c r="G126" s="1"/>
  <c r="DB125"/>
  <c r="CL125"/>
  <c r="CH125"/>
  <c r="CD125"/>
  <c r="BZ125"/>
  <c r="BV125"/>
  <c r="BR125"/>
  <c r="BN125"/>
  <c r="BJ125"/>
  <c r="BF125"/>
  <c r="AX125"/>
  <c r="AP125"/>
  <c r="AL125"/>
  <c r="AE125"/>
  <c r="Z125"/>
  <c r="AA125" s="1"/>
  <c r="Y125"/>
  <c r="W125"/>
  <c r="S125"/>
  <c r="O125"/>
  <c r="K125"/>
  <c r="F125"/>
  <c r="G125" s="1"/>
  <c r="DB124"/>
  <c r="CL124"/>
  <c r="CH124"/>
  <c r="CD124"/>
  <c r="BZ124"/>
  <c r="BW124"/>
  <c r="BV124"/>
  <c r="BR124"/>
  <c r="BN124"/>
  <c r="BJ124"/>
  <c r="BF124"/>
  <c r="AX124"/>
  <c r="AT124"/>
  <c r="AP124"/>
  <c r="AL124"/>
  <c r="AE124"/>
  <c r="Z124"/>
  <c r="Y124"/>
  <c r="AA124" s="1"/>
  <c r="W124"/>
  <c r="S124"/>
  <c r="O124"/>
  <c r="K124"/>
  <c r="F124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Y122"/>
  <c r="AA122" s="1"/>
  <c r="W122"/>
  <c r="S122"/>
  <c r="O122"/>
  <c r="L122"/>
  <c r="K122"/>
  <c r="F122"/>
  <c r="H122" s="1"/>
  <c r="E122"/>
  <c r="DB121"/>
  <c r="CL121"/>
  <c r="CH121"/>
  <c r="CD121"/>
  <c r="BZ121"/>
  <c r="BV121"/>
  <c r="BR121"/>
  <c r="BN121"/>
  <c r="BJ121"/>
  <c r="BF121"/>
  <c r="AX121"/>
  <c r="AP121"/>
  <c r="AL121"/>
  <c r="AE121"/>
  <c r="Z121"/>
  <c r="AA121" s="1"/>
  <c r="Y121"/>
  <c r="E121" s="1"/>
  <c r="W121"/>
  <c r="S121"/>
  <c r="O121"/>
  <c r="L121"/>
  <c r="K121"/>
  <c r="F121"/>
  <c r="DB120"/>
  <c r="CL120"/>
  <c r="CH120"/>
  <c r="CD120"/>
  <c r="BZ120"/>
  <c r="BV120"/>
  <c r="BR120"/>
  <c r="BN120"/>
  <c r="BJ120"/>
  <c r="BF120"/>
  <c r="AX120"/>
  <c r="AP120"/>
  <c r="AL120"/>
  <c r="AE120"/>
  <c r="Z120"/>
  <c r="Y120"/>
  <c r="AA120" s="1"/>
  <c r="W120"/>
  <c r="S120"/>
  <c r="O120"/>
  <c r="L120"/>
  <c r="K120"/>
  <c r="F120"/>
  <c r="H120" s="1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E119" s="1"/>
  <c r="W119"/>
  <c r="S119"/>
  <c r="O119"/>
  <c r="L119"/>
  <c r="K119"/>
  <c r="F119"/>
  <c r="DB118"/>
  <c r="CL118"/>
  <c r="CH118"/>
  <c r="CD118"/>
  <c r="BZ118"/>
  <c r="BV118"/>
  <c r="BR118"/>
  <c r="BN118"/>
  <c r="BJ118"/>
  <c r="BF118"/>
  <c r="AX118"/>
  <c r="AP118"/>
  <c r="AL118"/>
  <c r="AE118"/>
  <c r="AA118"/>
  <c r="Z118"/>
  <c r="Y118"/>
  <c r="W118"/>
  <c r="S118"/>
  <c r="O118"/>
  <c r="L118"/>
  <c r="K118"/>
  <c r="H118"/>
  <c r="G118"/>
  <c r="F118"/>
  <c r="DB117"/>
  <c r="CL117"/>
  <c r="CH117"/>
  <c r="CD117"/>
  <c r="BZ117"/>
  <c r="BV117"/>
  <c r="BR117"/>
  <c r="BN117"/>
  <c r="BJ117"/>
  <c r="BF117"/>
  <c r="AX117"/>
  <c r="AT117"/>
  <c r="AP117"/>
  <c r="AL117"/>
  <c r="AE117"/>
  <c r="Z117"/>
  <c r="AA117" s="1"/>
  <c r="Y117"/>
  <c r="E117" s="1"/>
  <c r="G117" s="1"/>
  <c r="W117"/>
  <c r="S117"/>
  <c r="O117"/>
  <c r="K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F116"/>
  <c r="G116" s="1"/>
  <c r="E116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H114" s="1"/>
  <c r="DB113"/>
  <c r="CL113"/>
  <c r="CH113"/>
  <c r="CD113"/>
  <c r="BZ113"/>
  <c r="BV113"/>
  <c r="BR113"/>
  <c r="BN113"/>
  <c r="BJ113"/>
  <c r="BF113"/>
  <c r="AX113"/>
  <c r="AP113"/>
  <c r="AL113"/>
  <c r="AE113"/>
  <c r="Z113"/>
  <c r="AA113" s="1"/>
  <c r="Y113"/>
  <c r="W113"/>
  <c r="S113"/>
  <c r="O113"/>
  <c r="K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Z112"/>
  <c r="Y112"/>
  <c r="AA112" s="1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Z111"/>
  <c r="Y111"/>
  <c r="AA111" s="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T110"/>
  <c r="AQ110"/>
  <c r="AP110"/>
  <c r="AL110"/>
  <c r="AE110"/>
  <c r="Z110"/>
  <c r="AA110" s="1"/>
  <c r="Y110"/>
  <c r="E110" s="1"/>
  <c r="W110"/>
  <c r="S110"/>
  <c r="P110"/>
  <c r="O110"/>
  <c r="K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G109"/>
  <c r="F109"/>
  <c r="DB108"/>
  <c r="CL108"/>
  <c r="CH108"/>
  <c r="CD108"/>
  <c r="BZ108"/>
  <c r="BV108"/>
  <c r="BR108"/>
  <c r="BN108"/>
  <c r="BJ108"/>
  <c r="BF108"/>
  <c r="AX108"/>
  <c r="AP108"/>
  <c r="AL108"/>
  <c r="AE108"/>
  <c r="Z108"/>
  <c r="Y108"/>
  <c r="AA108" s="1"/>
  <c r="W108"/>
  <c r="S108"/>
  <c r="P108"/>
  <c r="O108"/>
  <c r="K108"/>
  <c r="F108"/>
  <c r="H108" s="1"/>
  <c r="E108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E107" s="1"/>
  <c r="W107"/>
  <c r="S107"/>
  <c r="P107"/>
  <c r="O107"/>
  <c r="K107"/>
  <c r="F107"/>
  <c r="DB106"/>
  <c r="CL106"/>
  <c r="CH106"/>
  <c r="CD106"/>
  <c r="BZ106"/>
  <c r="BV106"/>
  <c r="BR106"/>
  <c r="BN106"/>
  <c r="BJ106"/>
  <c r="BF106"/>
  <c r="AX106"/>
  <c r="AT106"/>
  <c r="AP106"/>
  <c r="AL106"/>
  <c r="AE106"/>
  <c r="Z106"/>
  <c r="AA106" s="1"/>
  <c r="Y106"/>
  <c r="E106" s="1"/>
  <c r="W106"/>
  <c r="S106"/>
  <c r="O106"/>
  <c r="L106"/>
  <c r="K106"/>
  <c r="F106"/>
  <c r="G106" s="1"/>
  <c r="DL105"/>
  <c r="DB105"/>
  <c r="CL105"/>
  <c r="CH105"/>
  <c r="CD105"/>
  <c r="BZ105"/>
  <c r="BV105"/>
  <c r="BR105"/>
  <c r="BN105"/>
  <c r="BJ105"/>
  <c r="BF105"/>
  <c r="AX105"/>
  <c r="AP105"/>
  <c r="AL105"/>
  <c r="AE105"/>
  <c r="Z105"/>
  <c r="Y105"/>
  <c r="AA105" s="1"/>
  <c r="W105"/>
  <c r="S105"/>
  <c r="O105"/>
  <c r="K105"/>
  <c r="H105"/>
  <c r="G105"/>
  <c r="F105"/>
  <c r="DB104"/>
  <c r="CL104"/>
  <c r="CH104"/>
  <c r="CD104"/>
  <c r="BZ104"/>
  <c r="BV104"/>
  <c r="BR104"/>
  <c r="BN104"/>
  <c r="BJ104"/>
  <c r="BF104"/>
  <c r="AX104"/>
  <c r="AP104"/>
  <c r="AL104"/>
  <c r="AE104"/>
  <c r="Z104"/>
  <c r="Y104"/>
  <c r="AA104" s="1"/>
  <c r="W104"/>
  <c r="S104"/>
  <c r="O104"/>
  <c r="K104"/>
  <c r="F104"/>
  <c r="DB103"/>
  <c r="CM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F103"/>
  <c r="H103" s="1"/>
  <c r="DB102"/>
  <c r="CM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L102"/>
  <c r="K102"/>
  <c r="H102"/>
  <c r="G102"/>
  <c r="F102"/>
  <c r="DB101"/>
  <c r="CL101"/>
  <c r="CH101"/>
  <c r="CD101"/>
  <c r="BZ101"/>
  <c r="BV101"/>
  <c r="BR101"/>
  <c r="BN101"/>
  <c r="BJ101"/>
  <c r="BF101"/>
  <c r="AX101"/>
  <c r="AP101"/>
  <c r="AL101"/>
  <c r="AE101"/>
  <c r="AA101"/>
  <c r="Z101"/>
  <c r="Y101"/>
  <c r="W101"/>
  <c r="S101"/>
  <c r="O101"/>
  <c r="K101"/>
  <c r="H101"/>
  <c r="G101"/>
  <c r="F101"/>
  <c r="DM100"/>
  <c r="DI100"/>
  <c r="DB100"/>
  <c r="CP100"/>
  <c r="CL100"/>
  <c r="CI100"/>
  <c r="CH100"/>
  <c r="CD100"/>
  <c r="BZ100"/>
  <c r="BV100"/>
  <c r="BR100"/>
  <c r="BN100"/>
  <c r="BJ100"/>
  <c r="BF100"/>
  <c r="AX100"/>
  <c r="AT100"/>
  <c r="AP100"/>
  <c r="AL100"/>
  <c r="AL97" s="1"/>
  <c r="AF100"/>
  <c r="AE100"/>
  <c r="Z100"/>
  <c r="AA100" s="1"/>
  <c r="Y100"/>
  <c r="W100"/>
  <c r="S100"/>
  <c r="O100"/>
  <c r="L100"/>
  <c r="K100"/>
  <c r="F100"/>
  <c r="G100" s="1"/>
  <c r="E100"/>
  <c r="AP99"/>
  <c r="AP97" s="1"/>
  <c r="Z99"/>
  <c r="Y99"/>
  <c r="W99"/>
  <c r="S99"/>
  <c r="O99"/>
  <c r="L99"/>
  <c r="H99"/>
  <c r="G99"/>
  <c r="F99"/>
  <c r="DM98"/>
  <c r="DI98"/>
  <c r="DB98"/>
  <c r="CP98"/>
  <c r="CM98"/>
  <c r="CI98"/>
  <c r="CD98"/>
  <c r="BV98"/>
  <c r="BR98"/>
  <c r="BN98"/>
  <c r="AT98"/>
  <c r="AL98"/>
  <c r="AF98"/>
  <c r="AE98"/>
  <c r="Z98"/>
  <c r="Y98"/>
  <c r="L98"/>
  <c r="K98"/>
  <c r="F98"/>
  <c r="H98" s="1"/>
  <c r="E98"/>
  <c r="DM97"/>
  <c r="DK97"/>
  <c r="DI97"/>
  <c r="DH97"/>
  <c r="DG97"/>
  <c r="DA97"/>
  <c r="DB97" s="1"/>
  <c r="CZ97"/>
  <c r="CW97"/>
  <c r="CV97"/>
  <c r="CU97"/>
  <c r="CT97"/>
  <c r="CS97"/>
  <c r="CR97"/>
  <c r="CP97"/>
  <c r="CO97"/>
  <c r="CN97"/>
  <c r="CM97"/>
  <c r="CL97"/>
  <c r="CK97"/>
  <c r="CJ97"/>
  <c r="CI97"/>
  <c r="CH97"/>
  <c r="CG97"/>
  <c r="CF97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Y97" s="1"/>
  <c r="AV97"/>
  <c r="AT97"/>
  <c r="AS97"/>
  <c r="AU97" s="1"/>
  <c r="AR97"/>
  <c r="AO97"/>
  <c r="AN97"/>
  <c r="AK97"/>
  <c r="AM97" s="1"/>
  <c r="AJ97"/>
  <c r="AI97"/>
  <c r="AH97"/>
  <c r="AG97"/>
  <c r="AF97"/>
  <c r="AE97"/>
  <c r="AD97"/>
  <c r="AC97"/>
  <c r="AB97"/>
  <c r="Y97"/>
  <c r="W97"/>
  <c r="V97"/>
  <c r="U97"/>
  <c r="S97"/>
  <c r="R97"/>
  <c r="Q97"/>
  <c r="O97"/>
  <c r="N97"/>
  <c r="P97" s="1"/>
  <c r="M97"/>
  <c r="K97"/>
  <c r="J97"/>
  <c r="L97" s="1"/>
  <c r="I97"/>
  <c r="D97"/>
  <c r="DL96"/>
  <c r="DL86" s="1"/>
  <c r="DI96"/>
  <c r="DB96"/>
  <c r="CX96"/>
  <c r="CT96"/>
  <c r="CP96"/>
  <c r="CL96"/>
  <c r="CH96"/>
  <c r="CD96"/>
  <c r="BZ96"/>
  <c r="BV96"/>
  <c r="BR96"/>
  <c r="BN96"/>
  <c r="BJ96"/>
  <c r="BF96"/>
  <c r="BB96"/>
  <c r="AX96"/>
  <c r="AT96"/>
  <c r="AP96"/>
  <c r="AL96"/>
  <c r="AI96"/>
  <c r="AE96"/>
  <c r="Z96"/>
  <c r="AA96" s="1"/>
  <c r="Y96"/>
  <c r="W96"/>
  <c r="S96"/>
  <c r="O96"/>
  <c r="K96"/>
  <c r="DM95"/>
  <c r="DI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M94"/>
  <c r="DI94"/>
  <c r="DB94"/>
  <c r="CP94"/>
  <c r="CD94"/>
  <c r="BV94"/>
  <c r="BR94"/>
  <c r="BN94"/>
  <c r="AY94"/>
  <c r="AL94"/>
  <c r="AF94"/>
  <c r="Z94"/>
  <c r="Y94"/>
  <c r="K94"/>
  <c r="F94"/>
  <c r="H94" s="1"/>
  <c r="F93"/>
  <c r="DM92"/>
  <c r="DI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F92"/>
  <c r="G92" s="1"/>
  <c r="BR91"/>
  <c r="BN91"/>
  <c r="AL91"/>
  <c r="Z91"/>
  <c r="F91" s="1"/>
  <c r="Y91"/>
  <c r="T91"/>
  <c r="K91"/>
  <c r="DM90"/>
  <c r="DI90"/>
  <c r="DB90"/>
  <c r="CX90"/>
  <c r="CT90"/>
  <c r="CP90"/>
  <c r="CL90"/>
  <c r="CI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L90"/>
  <c r="K90"/>
  <c r="F90"/>
  <c r="G90" s="1"/>
  <c r="DM89"/>
  <c r="DI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P88"/>
  <c r="O88"/>
  <c r="K88"/>
  <c r="DM87"/>
  <c r="DI87"/>
  <c r="DB87"/>
  <c r="CX87"/>
  <c r="CT87"/>
  <c r="CP87"/>
  <c r="CL87"/>
  <c r="CI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AA87"/>
  <c r="Z87"/>
  <c r="F87" s="1"/>
  <c r="G87" s="1"/>
  <c r="Y87"/>
  <c r="W87"/>
  <c r="S87"/>
  <c r="P87"/>
  <c r="O87"/>
  <c r="L87"/>
  <c r="K87"/>
  <c r="DK86"/>
  <c r="DJ86"/>
  <c r="DI86"/>
  <c r="DH86"/>
  <c r="DG86"/>
  <c r="DA86"/>
  <c r="DB86" s="1"/>
  <c r="CZ86"/>
  <c r="CW86"/>
  <c r="CX86" s="1"/>
  <c r="CV86"/>
  <c r="CS86"/>
  <c r="CR86"/>
  <c r="CT86" s="1"/>
  <c r="CO86"/>
  <c r="CN86"/>
  <c r="CP86" s="1"/>
  <c r="CL86"/>
  <c r="CK86"/>
  <c r="CJ86"/>
  <c r="CG86"/>
  <c r="CH86" s="1"/>
  <c r="CF86"/>
  <c r="CC86"/>
  <c r="CD86" s="1"/>
  <c r="CB86"/>
  <c r="BY86"/>
  <c r="BX86"/>
  <c r="BZ86" s="1"/>
  <c r="BW86"/>
  <c r="BU86"/>
  <c r="BT86"/>
  <c r="BV86" s="1"/>
  <c r="BR86"/>
  <c r="BQ86"/>
  <c r="BP86"/>
  <c r="BO86"/>
  <c r="BN86"/>
  <c r="BM86"/>
  <c r="BL86"/>
  <c r="BI86"/>
  <c r="BJ86" s="1"/>
  <c r="BH86"/>
  <c r="BE86"/>
  <c r="BF86" s="1"/>
  <c r="BD86"/>
  <c r="BA86"/>
  <c r="AZ86"/>
  <c r="BB86" s="1"/>
  <c r="AY86"/>
  <c r="AW86"/>
  <c r="AV86"/>
  <c r="AX86" s="1"/>
  <c r="AU86"/>
  <c r="AS86"/>
  <c r="AR86"/>
  <c r="AT86" s="1"/>
  <c r="AP86"/>
  <c r="AO86"/>
  <c r="AN86"/>
  <c r="AK86"/>
  <c r="AL86" s="1"/>
  <c r="AJ86"/>
  <c r="AH86"/>
  <c r="AI86" s="1"/>
  <c r="AG86"/>
  <c r="AD86"/>
  <c r="AF86" s="1"/>
  <c r="AC86"/>
  <c r="Y86" s="1"/>
  <c r="W86"/>
  <c r="V86"/>
  <c r="U86"/>
  <c r="T86"/>
  <c r="S86"/>
  <c r="R86"/>
  <c r="Q86"/>
  <c r="P86"/>
  <c r="O86"/>
  <c r="N86"/>
  <c r="M86"/>
  <c r="L86"/>
  <c r="K86"/>
  <c r="J86"/>
  <c r="I86"/>
  <c r="E86"/>
  <c r="D86"/>
  <c r="DI85"/>
  <c r="DB85"/>
  <c r="CX85"/>
  <c r="CT85"/>
  <c r="CP85"/>
  <c r="CL85"/>
  <c r="CI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H85"/>
  <c r="G85"/>
  <c r="F85"/>
  <c r="E85"/>
  <c r="DI84"/>
  <c r="DB84"/>
  <c r="CX84"/>
  <c r="CT84"/>
  <c r="CP84"/>
  <c r="CL84"/>
  <c r="CI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AA84" s="1"/>
  <c r="Y84"/>
  <c r="W84"/>
  <c r="S84"/>
  <c r="O84"/>
  <c r="K84"/>
  <c r="F84"/>
  <c r="G84" s="1"/>
  <c r="E84"/>
  <c r="DI83"/>
  <c r="DB83"/>
  <c r="CX83"/>
  <c r="CT83"/>
  <c r="CP83"/>
  <c r="CL83"/>
  <c r="CI83"/>
  <c r="CH83"/>
  <c r="CD83"/>
  <c r="BZ83"/>
  <c r="BV83"/>
  <c r="BR83"/>
  <c r="BN83"/>
  <c r="BJ83"/>
  <c r="BF83"/>
  <c r="BB83"/>
  <c r="AX83"/>
  <c r="AT83"/>
  <c r="AP83"/>
  <c r="AL83"/>
  <c r="AI83"/>
  <c r="AE83"/>
  <c r="Z83"/>
  <c r="Y83"/>
  <c r="AA83" s="1"/>
  <c r="W83"/>
  <c r="S83"/>
  <c r="O83"/>
  <c r="K83"/>
  <c r="H83"/>
  <c r="F83"/>
  <c r="E83"/>
  <c r="G83" s="1"/>
  <c r="DI82"/>
  <c r="DB82"/>
  <c r="CX82"/>
  <c r="CT82"/>
  <c r="CP82"/>
  <c r="CL82"/>
  <c r="CI82"/>
  <c r="CH82"/>
  <c r="CD82"/>
  <c r="BZ82"/>
  <c r="BV82"/>
  <c r="BR82"/>
  <c r="BN82"/>
  <c r="BJ82"/>
  <c r="BF82"/>
  <c r="BB82"/>
  <c r="AX82"/>
  <c r="AT82"/>
  <c r="AP82"/>
  <c r="AL82"/>
  <c r="AI82"/>
  <c r="AE82"/>
  <c r="Z82"/>
  <c r="AA82" s="1"/>
  <c r="Y82"/>
  <c r="W82"/>
  <c r="S82"/>
  <c r="O82"/>
  <c r="K82"/>
  <c r="F82"/>
  <c r="G82" s="1"/>
  <c r="E82"/>
  <c r="DI81"/>
  <c r="DB81"/>
  <c r="CX81"/>
  <c r="CT81"/>
  <c r="CP81"/>
  <c r="CL81"/>
  <c r="CI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AA81" s="1"/>
  <c r="Y81"/>
  <c r="W81"/>
  <c r="S81"/>
  <c r="O81"/>
  <c r="K81"/>
  <c r="F81"/>
  <c r="H81" s="1"/>
  <c r="E81"/>
  <c r="DM80"/>
  <c r="DL80"/>
  <c r="DI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AA80" s="1"/>
  <c r="Y80"/>
  <c r="E80" s="1"/>
  <c r="G80" s="1"/>
  <c r="W80"/>
  <c r="S80"/>
  <c r="O80"/>
  <c r="K80"/>
  <c r="F80"/>
  <c r="DM79"/>
  <c r="DI79"/>
  <c r="DB79"/>
  <c r="CX79"/>
  <c r="CT79"/>
  <c r="CP79"/>
  <c r="CL79"/>
  <c r="CI79"/>
  <c r="CH79"/>
  <c r="CD79"/>
  <c r="BZ79"/>
  <c r="BV79"/>
  <c r="BR79"/>
  <c r="BN79"/>
  <c r="BJ79"/>
  <c r="BF79"/>
  <c r="BB79"/>
  <c r="AX79"/>
  <c r="AT79"/>
  <c r="AP79"/>
  <c r="AL79"/>
  <c r="AI79"/>
  <c r="AE79"/>
  <c r="Z79"/>
  <c r="AA79" s="1"/>
  <c r="Y79"/>
  <c r="W79"/>
  <c r="T79"/>
  <c r="S79"/>
  <c r="O79"/>
  <c r="K79"/>
  <c r="F79"/>
  <c r="G79" s="1"/>
  <c r="E79"/>
  <c r="DM78"/>
  <c r="DI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AA78"/>
  <c r="Z78"/>
  <c r="Y78"/>
  <c r="W78"/>
  <c r="S78"/>
  <c r="O78"/>
  <c r="K78"/>
  <c r="F78"/>
  <c r="G78" s="1"/>
  <c r="BR77"/>
  <c r="BN77"/>
  <c r="AE77"/>
  <c r="AA77"/>
  <c r="F77"/>
  <c r="DL76"/>
  <c r="BR76"/>
  <c r="BN76"/>
  <c r="AA76"/>
  <c r="F76"/>
  <c r="G76" s="1"/>
  <c r="DL75"/>
  <c r="F75" s="1"/>
  <c r="DL74"/>
  <c r="F74" s="1"/>
  <c r="BR74"/>
  <c r="BN74"/>
  <c r="AX74"/>
  <c r="AE74"/>
  <c r="Z74"/>
  <c r="Y74"/>
  <c r="AA74" s="1"/>
  <c r="K74"/>
  <c r="DL73"/>
  <c r="F73" s="1"/>
  <c r="BR73"/>
  <c r="BN73"/>
  <c r="AX73"/>
  <c r="AP73"/>
  <c r="AL73"/>
  <c r="AE73"/>
  <c r="Z73"/>
  <c r="AA73" s="1"/>
  <c r="Y73"/>
  <c r="K73"/>
  <c r="BR72"/>
  <c r="BN72"/>
  <c r="AX72"/>
  <c r="AP72"/>
  <c r="AL72"/>
  <c r="AE72"/>
  <c r="AA72"/>
  <c r="Z72"/>
  <c r="Y72"/>
  <c r="K72"/>
  <c r="H72"/>
  <c r="G72"/>
  <c r="F72"/>
  <c r="DM71"/>
  <c r="DI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AA71" s="1"/>
  <c r="W71"/>
  <c r="S71"/>
  <c r="O71"/>
  <c r="K71"/>
  <c r="G71"/>
  <c r="F71"/>
  <c r="DM70"/>
  <c r="DI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AA70"/>
  <c r="Z70"/>
  <c r="Y70"/>
  <c r="W70"/>
  <c r="S70"/>
  <c r="O70"/>
  <c r="K70"/>
  <c r="F70"/>
  <c r="G70" s="1"/>
  <c r="DM69"/>
  <c r="DL69"/>
  <c r="DI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AA69"/>
  <c r="Z69"/>
  <c r="Y69"/>
  <c r="W69"/>
  <c r="S69"/>
  <c r="O69"/>
  <c r="K69"/>
  <c r="H69"/>
  <c r="G69"/>
  <c r="F69"/>
  <c r="BR68"/>
  <c r="BN68"/>
  <c r="AE68"/>
  <c r="AA68"/>
  <c r="F68"/>
  <c r="DL67"/>
  <c r="DM67" s="1"/>
  <c r="DI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AA67" s="1"/>
  <c r="Y67"/>
  <c r="W67"/>
  <c r="S67"/>
  <c r="O67"/>
  <c r="K67"/>
  <c r="DM66"/>
  <c r="DI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AA66" s="1"/>
  <c r="Y66"/>
  <c r="W66"/>
  <c r="S66"/>
  <c r="O66"/>
  <c r="K66"/>
  <c r="F66"/>
  <c r="H66" s="1"/>
  <c r="DM65"/>
  <c r="DI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AA65" s="1"/>
  <c r="Y65"/>
  <c r="W65"/>
  <c r="S65"/>
  <c r="O65"/>
  <c r="K65"/>
  <c r="F65"/>
  <c r="H65" s="1"/>
  <c r="DM64"/>
  <c r="DI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AA64" s="1"/>
  <c r="Y64"/>
  <c r="W64"/>
  <c r="S64"/>
  <c r="O64"/>
  <c r="K64"/>
  <c r="F64"/>
  <c r="H64" s="1"/>
  <c r="E64"/>
  <c r="DM63"/>
  <c r="DI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W63"/>
  <c r="S63"/>
  <c r="O63"/>
  <c r="K63"/>
  <c r="F63"/>
  <c r="G63" s="1"/>
  <c r="E63"/>
  <c r="DM62"/>
  <c r="DL62"/>
  <c r="DI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AA62"/>
  <c r="Z62"/>
  <c r="Y62"/>
  <c r="W62"/>
  <c r="S62"/>
  <c r="O62"/>
  <c r="K62"/>
  <c r="F62"/>
  <c r="G62" s="1"/>
  <c r="E62"/>
  <c r="DM61"/>
  <c r="DI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W61"/>
  <c r="S61"/>
  <c r="O61"/>
  <c r="K61"/>
  <c r="H61"/>
  <c r="G61"/>
  <c r="F61"/>
  <c r="E61"/>
  <c r="DM60"/>
  <c r="DI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AA60" s="1"/>
  <c r="Y60"/>
  <c r="W60"/>
  <c r="S60"/>
  <c r="O60"/>
  <c r="K60"/>
  <c r="F60"/>
  <c r="H60" s="1"/>
  <c r="E60"/>
  <c r="DM59"/>
  <c r="DI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AA59"/>
  <c r="Z59"/>
  <c r="Y59"/>
  <c r="W59"/>
  <c r="S59"/>
  <c r="O59"/>
  <c r="K59"/>
  <c r="F59"/>
  <c r="G59" s="1"/>
  <c r="E59"/>
  <c r="DM58"/>
  <c r="DI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AA58" s="1"/>
  <c r="W58"/>
  <c r="S58"/>
  <c r="O58"/>
  <c r="K58"/>
  <c r="H58"/>
  <c r="F58"/>
  <c r="E58"/>
  <c r="G58" s="1"/>
  <c r="DM57"/>
  <c r="DI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AA57" s="1"/>
  <c r="Y57"/>
  <c r="W57"/>
  <c r="S57"/>
  <c r="O57"/>
  <c r="K57"/>
  <c r="G57"/>
  <c r="F57"/>
  <c r="DM56"/>
  <c r="DI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F56"/>
  <c r="H56" s="1"/>
  <c r="E56"/>
  <c r="DM55"/>
  <c r="DL55"/>
  <c r="DI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Y55"/>
  <c r="AA55" s="1"/>
  <c r="W55"/>
  <c r="S55"/>
  <c r="O55"/>
  <c r="K55"/>
  <c r="H55"/>
  <c r="F55"/>
  <c r="E55"/>
  <c r="G55" s="1"/>
  <c r="DM54"/>
  <c r="DI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W54"/>
  <c r="S54"/>
  <c r="O54"/>
  <c r="K54"/>
  <c r="F54"/>
  <c r="G54" s="1"/>
  <c r="E54"/>
  <c r="DM53"/>
  <c r="DI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AA53"/>
  <c r="Z53"/>
  <c r="Y53"/>
  <c r="W53"/>
  <c r="S53"/>
  <c r="O53"/>
  <c r="K53"/>
  <c r="F53"/>
  <c r="G53" s="1"/>
  <c r="DM52"/>
  <c r="DI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F52"/>
  <c r="G52" s="1"/>
  <c r="E52"/>
  <c r="DM51"/>
  <c r="DI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AA51"/>
  <c r="Z51"/>
  <c r="Y51"/>
  <c r="W51"/>
  <c r="S51"/>
  <c r="O51"/>
  <c r="K51"/>
  <c r="F51"/>
  <c r="G51" s="1"/>
  <c r="E51"/>
  <c r="DM50"/>
  <c r="DI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Y50"/>
  <c r="AA50" s="1"/>
  <c r="W50"/>
  <c r="S50"/>
  <c r="O50"/>
  <c r="K50"/>
  <c r="G50"/>
  <c r="F50"/>
  <c r="F49"/>
  <c r="F48"/>
  <c r="F47"/>
  <c r="G46"/>
  <c r="F46"/>
  <c r="F45"/>
  <c r="G45" s="1"/>
  <c r="G44"/>
  <c r="F44"/>
  <c r="DM43"/>
  <c r="DI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AA43" s="1"/>
  <c r="Y43"/>
  <c r="W43"/>
  <c r="S43"/>
  <c r="O43"/>
  <c r="K43"/>
  <c r="F43"/>
  <c r="H43" s="1"/>
  <c r="E43"/>
  <c r="DM42"/>
  <c r="DI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AA42" s="1"/>
  <c r="Y42"/>
  <c r="W42"/>
  <c r="S42"/>
  <c r="O42"/>
  <c r="K42"/>
  <c r="F42"/>
  <c r="G42" s="1"/>
  <c r="E42"/>
  <c r="DM41"/>
  <c r="DI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AA41" s="1"/>
  <c r="W41"/>
  <c r="S41"/>
  <c r="O41"/>
  <c r="K41"/>
  <c r="H41"/>
  <c r="F41"/>
  <c r="E41"/>
  <c r="G41" s="1"/>
  <c r="DM40"/>
  <c r="DI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W40"/>
  <c r="S40"/>
  <c r="O40"/>
  <c r="K40"/>
  <c r="F40"/>
  <c r="H40" s="1"/>
  <c r="E40"/>
  <c r="E36" s="1"/>
  <c r="DM39"/>
  <c r="DI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AA39" s="1"/>
  <c r="Y39"/>
  <c r="W39"/>
  <c r="S39"/>
  <c r="O39"/>
  <c r="K39"/>
  <c r="F39"/>
  <c r="G39" s="1"/>
  <c r="E39"/>
  <c r="DM38"/>
  <c r="DI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AA38" s="1"/>
  <c r="W38"/>
  <c r="S38"/>
  <c r="O38"/>
  <c r="K38"/>
  <c r="H38"/>
  <c r="F38"/>
  <c r="E38"/>
  <c r="G38" s="1"/>
  <c r="DL37"/>
  <c r="DH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F37" s="1"/>
  <c r="F36" s="1"/>
  <c r="M37"/>
  <c r="J37"/>
  <c r="I37"/>
  <c r="K37" s="1"/>
  <c r="D37"/>
  <c r="DM36"/>
  <c r="DL36"/>
  <c r="DK36"/>
  <c r="DH36"/>
  <c r="DI36" s="1"/>
  <c r="DG36"/>
  <c r="DA36"/>
  <c r="DB36" s="1"/>
  <c r="CZ36"/>
  <c r="CW36"/>
  <c r="CV36"/>
  <c r="CX36" s="1"/>
  <c r="CT36"/>
  <c r="CS36"/>
  <c r="CR36"/>
  <c r="CO36"/>
  <c r="CP36" s="1"/>
  <c r="CN36"/>
  <c r="CK36"/>
  <c r="CL36" s="1"/>
  <c r="CJ36"/>
  <c r="CG36"/>
  <c r="CF36"/>
  <c r="CH36" s="1"/>
  <c r="CD36"/>
  <c r="CC36"/>
  <c r="CB36"/>
  <c r="BY36"/>
  <c r="BZ36" s="1"/>
  <c r="BX36"/>
  <c r="BU36"/>
  <c r="BV36" s="1"/>
  <c r="BT36"/>
  <c r="BQ36"/>
  <c r="BP36"/>
  <c r="BR36" s="1"/>
  <c r="BN36"/>
  <c r="BM36"/>
  <c r="BL36"/>
  <c r="BI36"/>
  <c r="BJ36" s="1"/>
  <c r="BH36"/>
  <c r="BE36"/>
  <c r="BF36" s="1"/>
  <c r="BD36"/>
  <c r="BA36"/>
  <c r="AZ36"/>
  <c r="BB36" s="1"/>
  <c r="AX36"/>
  <c r="AW36"/>
  <c r="AV36"/>
  <c r="AS36"/>
  <c r="AT36" s="1"/>
  <c r="AR36"/>
  <c r="AO36"/>
  <c r="AP36" s="1"/>
  <c r="AN36"/>
  <c r="AK36"/>
  <c r="AJ36"/>
  <c r="AL36" s="1"/>
  <c r="AI36"/>
  <c r="AH36"/>
  <c r="AG36"/>
  <c r="AF36"/>
  <c r="AE36"/>
  <c r="AD36"/>
  <c r="AC36"/>
  <c r="Z36"/>
  <c r="AA36" s="1"/>
  <c r="Y36"/>
  <c r="V36"/>
  <c r="W36" s="1"/>
  <c r="U36"/>
  <c r="R36"/>
  <c r="Q36"/>
  <c r="S36" s="1"/>
  <c r="O36"/>
  <c r="N36"/>
  <c r="M36"/>
  <c r="J36"/>
  <c r="K36" s="1"/>
  <c r="I36"/>
  <c r="D36"/>
  <c r="DM35"/>
  <c r="DI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H35" s="1"/>
  <c r="E35"/>
  <c r="DM34"/>
  <c r="DI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AA34"/>
  <c r="Z34"/>
  <c r="Y34"/>
  <c r="W34"/>
  <c r="S34"/>
  <c r="O34"/>
  <c r="K34"/>
  <c r="H34"/>
  <c r="G34"/>
  <c r="F34"/>
  <c r="E34"/>
  <c r="DM33"/>
  <c r="DI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Y33"/>
  <c r="AA33" s="1"/>
  <c r="W33"/>
  <c r="S33"/>
  <c r="O33"/>
  <c r="K33"/>
  <c r="F33"/>
  <c r="DB32"/>
  <c r="CX32"/>
  <c r="CL32"/>
  <c r="CH32"/>
  <c r="CD32"/>
  <c r="BZ32"/>
  <c r="BV32"/>
  <c r="BR32"/>
  <c r="BN32"/>
  <c r="BJ32"/>
  <c r="BF32"/>
  <c r="BB32"/>
  <c r="AX32"/>
  <c r="AP32"/>
  <c r="AL32"/>
  <c r="AI32"/>
  <c r="Z32"/>
  <c r="AA32" s="1"/>
  <c r="Y32"/>
  <c r="W32"/>
  <c r="S32"/>
  <c r="O32"/>
  <c r="K32"/>
  <c r="F32"/>
  <c r="G32" s="1"/>
  <c r="E32"/>
  <c r="DM31"/>
  <c r="DI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AA31"/>
  <c r="Z31"/>
  <c r="Y31"/>
  <c r="W31"/>
  <c r="S31"/>
  <c r="O31"/>
  <c r="K31"/>
  <c r="H31"/>
  <c r="G31"/>
  <c r="F3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Z30"/>
  <c r="AA30" s="1"/>
  <c r="Y30"/>
  <c r="W30"/>
  <c r="S30"/>
  <c r="O30"/>
  <c r="K30"/>
  <c r="F30"/>
  <c r="G30" s="1"/>
  <c r="E30"/>
  <c r="DM29"/>
  <c r="DI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AA29"/>
  <c r="Z29"/>
  <c r="Y29"/>
  <c r="W29"/>
  <c r="S29"/>
  <c r="O29"/>
  <c r="K29"/>
  <c r="H29"/>
  <c r="G29"/>
  <c r="F29"/>
  <c r="E29"/>
  <c r="DM28"/>
  <c r="DI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H28" s="1"/>
  <c r="E28"/>
  <c r="DM27"/>
  <c r="DI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Y26"/>
  <c r="AA26" s="1"/>
  <c r="W26"/>
  <c r="S26"/>
  <c r="O26"/>
  <c r="K26"/>
  <c r="F26"/>
  <c r="F25"/>
  <c r="G25" s="1"/>
  <c r="E25"/>
  <c r="DM24"/>
  <c r="DI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AA24"/>
  <c r="Z24"/>
  <c r="Y24"/>
  <c r="W24"/>
  <c r="S24"/>
  <c r="O24"/>
  <c r="K24"/>
  <c r="F24"/>
  <c r="G24" s="1"/>
  <c r="E24"/>
  <c r="DM23"/>
  <c r="DI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Z23"/>
  <c r="AB23" s="1"/>
  <c r="Y23"/>
  <c r="E23" s="1"/>
  <c r="G23" s="1"/>
  <c r="X23"/>
  <c r="W23"/>
  <c r="T23"/>
  <c r="S23"/>
  <c r="P23"/>
  <c r="O23"/>
  <c r="K23"/>
  <c r="F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AA22"/>
  <c r="Z22"/>
  <c r="Y22"/>
  <c r="W22"/>
  <c r="S22"/>
  <c r="O22"/>
  <c r="K22"/>
  <c r="F22"/>
  <c r="G22" s="1"/>
  <c r="E22"/>
  <c r="DM21"/>
  <c r="DI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Z21"/>
  <c r="AA21" s="1"/>
  <c r="Y21"/>
  <c r="X21"/>
  <c r="W21"/>
  <c r="T21"/>
  <c r="S21"/>
  <c r="P21"/>
  <c r="O21"/>
  <c r="L21"/>
  <c r="K21"/>
  <c r="F21"/>
  <c r="G21" s="1"/>
  <c r="E21"/>
  <c r="DM20"/>
  <c r="DI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L19"/>
  <c r="DM19" s="1"/>
  <c r="DK19"/>
  <c r="DH19"/>
  <c r="DG19"/>
  <c r="DI19" s="1"/>
  <c r="DB19"/>
  <c r="DA19"/>
  <c r="CZ19"/>
  <c r="CW19"/>
  <c r="CX19" s="1"/>
  <c r="CV19"/>
  <c r="CS19"/>
  <c r="CT19" s="1"/>
  <c r="CR19"/>
  <c r="CO19"/>
  <c r="CP19" s="1"/>
  <c r="CN19"/>
  <c r="CK19"/>
  <c r="CJ19"/>
  <c r="CL19" s="1"/>
  <c r="CH19"/>
  <c r="CG19"/>
  <c r="CF19"/>
  <c r="CC19"/>
  <c r="CD19" s="1"/>
  <c r="CB19"/>
  <c r="BY19"/>
  <c r="BZ19" s="1"/>
  <c r="BX19"/>
  <c r="BU19"/>
  <c r="BT19"/>
  <c r="BV19" s="1"/>
  <c r="BR19"/>
  <c r="BQ19"/>
  <c r="BP19"/>
  <c r="BM19"/>
  <c r="BN19" s="1"/>
  <c r="BL19"/>
  <c r="BI19"/>
  <c r="BJ19" s="1"/>
  <c r="BH19"/>
  <c r="BE19"/>
  <c r="BD19"/>
  <c r="BF19" s="1"/>
  <c r="BB19"/>
  <c r="BA19"/>
  <c r="AZ19"/>
  <c r="AW19"/>
  <c r="AX19" s="1"/>
  <c r="AV19"/>
  <c r="AS19"/>
  <c r="AT19" s="1"/>
  <c r="AR19"/>
  <c r="AO19"/>
  <c r="AN19"/>
  <c r="AP19" s="1"/>
  <c r="AL19"/>
  <c r="AK19"/>
  <c r="AJ19"/>
  <c r="AH19"/>
  <c r="AI19" s="1"/>
  <c r="AG19"/>
  <c r="AD19"/>
  <c r="AE19" s="1"/>
  <c r="AC19"/>
  <c r="Y19" s="1"/>
  <c r="W19"/>
  <c r="V19"/>
  <c r="U19"/>
  <c r="R19"/>
  <c r="S19" s="1"/>
  <c r="Q19"/>
  <c r="N19"/>
  <c r="O19" s="1"/>
  <c r="M19"/>
  <c r="J19"/>
  <c r="I19"/>
  <c r="K19" s="1"/>
  <c r="D19"/>
  <c r="DM18"/>
  <c r="DI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AA16"/>
  <c r="Z16"/>
  <c r="Y16"/>
  <c r="W16"/>
  <c r="S16"/>
  <c r="O16"/>
  <c r="K16"/>
  <c r="F16"/>
  <c r="G16" s="1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W14"/>
  <c r="S14"/>
  <c r="O14"/>
  <c r="K14"/>
  <c r="E14"/>
  <c r="F13"/>
  <c r="E13"/>
  <c r="DM12"/>
  <c r="DI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Z12"/>
  <c r="Y12"/>
  <c r="AA12" s="1"/>
  <c r="W12"/>
  <c r="S12"/>
  <c r="O12"/>
  <c r="K12"/>
  <c r="H12"/>
  <c r="F12"/>
  <c r="E12"/>
  <c r="G12" s="1"/>
  <c r="H11"/>
  <c r="F11"/>
  <c r="E11"/>
  <c r="G11" s="1"/>
  <c r="Z10"/>
  <c r="F10" s="1"/>
  <c r="G10" s="1"/>
  <c r="Y10"/>
  <c r="E10"/>
  <c r="DM9"/>
  <c r="DI9"/>
  <c r="DB9"/>
  <c r="CX9"/>
  <c r="CT9"/>
  <c r="CP9"/>
  <c r="CL9"/>
  <c r="CH9"/>
  <c r="CH5" s="1"/>
  <c r="CD9"/>
  <c r="BZ9"/>
  <c r="BV9"/>
  <c r="BR9"/>
  <c r="BR5" s="1"/>
  <c r="BN9"/>
  <c r="BJ9"/>
  <c r="BF9"/>
  <c r="BB9"/>
  <c r="BB5" s="1"/>
  <c r="AX9"/>
  <c r="AT9"/>
  <c r="AP9"/>
  <c r="AL9"/>
  <c r="AI9"/>
  <c r="AE9"/>
  <c r="Z9"/>
  <c r="Z5" s="1"/>
  <c r="Y9"/>
  <c r="W9"/>
  <c r="S9"/>
  <c r="O9"/>
  <c r="K9"/>
  <c r="F9"/>
  <c r="G9" s="1"/>
  <c r="E9"/>
  <c r="DM8"/>
  <c r="DI8"/>
  <c r="DB8"/>
  <c r="CX8"/>
  <c r="CX5" s="1"/>
  <c r="CT8"/>
  <c r="CP8"/>
  <c r="CL8"/>
  <c r="CL5" s="1"/>
  <c r="CH8"/>
  <c r="CD8"/>
  <c r="BZ8"/>
  <c r="BV8"/>
  <c r="BV5" s="1"/>
  <c r="BR8"/>
  <c r="BN8"/>
  <c r="BJ8"/>
  <c r="BF8"/>
  <c r="BF5" s="1"/>
  <c r="BB8"/>
  <c r="AX8"/>
  <c r="AT8"/>
  <c r="AP8"/>
  <c r="AL8"/>
  <c r="AL5" s="1"/>
  <c r="AI8"/>
  <c r="AE8"/>
  <c r="AA8"/>
  <c r="Z8"/>
  <c r="Y8"/>
  <c r="W8"/>
  <c r="S8"/>
  <c r="O8"/>
  <c r="K8"/>
  <c r="H8"/>
  <c r="G8"/>
  <c r="F8"/>
  <c r="E8"/>
  <c r="DM7"/>
  <c r="DI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Z7"/>
  <c r="Y7"/>
  <c r="E7" s="1"/>
  <c r="G7" s="1"/>
  <c r="W7"/>
  <c r="S7"/>
  <c r="O7"/>
  <c r="K7"/>
  <c r="F7"/>
  <c r="DM6"/>
  <c r="DI6"/>
  <c r="DB6"/>
  <c r="DB5" s="1"/>
  <c r="CX6"/>
  <c r="CT6"/>
  <c r="CP6"/>
  <c r="CL6"/>
  <c r="CH6"/>
  <c r="CD6"/>
  <c r="BZ6"/>
  <c r="BZ5" s="1"/>
  <c r="BV6"/>
  <c r="BR6"/>
  <c r="BN6"/>
  <c r="BJ6"/>
  <c r="BJ5" s="1"/>
  <c r="BF6"/>
  <c r="BB6"/>
  <c r="AX6"/>
  <c r="AT6"/>
  <c r="AP6"/>
  <c r="AP5" s="1"/>
  <c r="AL6"/>
  <c r="AI6"/>
  <c r="AI5" s="1"/>
  <c r="AE6"/>
  <c r="Z6"/>
  <c r="Y6"/>
  <c r="E6" s="1"/>
  <c r="W6"/>
  <c r="S6"/>
  <c r="O6"/>
  <c r="K6"/>
  <c r="F6"/>
  <c r="DL5"/>
  <c r="DL151" s="1"/>
  <c r="DK5"/>
  <c r="DK151" s="1"/>
  <c r="DK154" s="1"/>
  <c r="DH5"/>
  <c r="DH151" s="1"/>
  <c r="DG5"/>
  <c r="DG151" s="1"/>
  <c r="DG154" s="1"/>
  <c r="DC5"/>
  <c r="DA5"/>
  <c r="DA151" s="1"/>
  <c r="CZ5"/>
  <c r="CZ151" s="1"/>
  <c r="CZ154" s="1"/>
  <c r="CY5"/>
  <c r="CW5"/>
  <c r="CW151" s="1"/>
  <c r="CV5"/>
  <c r="CV151" s="1"/>
  <c r="CV154" s="1"/>
  <c r="CS5"/>
  <c r="CS151" s="1"/>
  <c r="CR5"/>
  <c r="CR151" s="1"/>
  <c r="CR154" s="1"/>
  <c r="CP5"/>
  <c r="CO5"/>
  <c r="CO151" s="1"/>
  <c r="CN5"/>
  <c r="CN151" s="1"/>
  <c r="CN154" s="1"/>
  <c r="CK5"/>
  <c r="CK151" s="1"/>
  <c r="CJ5"/>
  <c r="CJ151" s="1"/>
  <c r="CJ154" s="1"/>
  <c r="CI5"/>
  <c r="CG5"/>
  <c r="CG151" s="1"/>
  <c r="CF5"/>
  <c r="CF151" s="1"/>
  <c r="CF154" s="1"/>
  <c r="CE5"/>
  <c r="CD5"/>
  <c r="CC5"/>
  <c r="CC151" s="1"/>
  <c r="CB5"/>
  <c r="CB151" s="1"/>
  <c r="CB154" s="1"/>
  <c r="CA5"/>
  <c r="BY5"/>
  <c r="BY151" s="1"/>
  <c r="BX5"/>
  <c r="BX151" s="1"/>
  <c r="BX154" s="1"/>
  <c r="BW5"/>
  <c r="BU5"/>
  <c r="BU151" s="1"/>
  <c r="BT5"/>
  <c r="BT151" s="1"/>
  <c r="BT154" s="1"/>
  <c r="BS5"/>
  <c r="BQ5"/>
  <c r="BQ151" s="1"/>
  <c r="BP5"/>
  <c r="BP151" s="1"/>
  <c r="BP154" s="1"/>
  <c r="BO5"/>
  <c r="BN5"/>
  <c r="BM5"/>
  <c r="BM151" s="1"/>
  <c r="BL5"/>
  <c r="BL151" s="1"/>
  <c r="BL154" s="1"/>
  <c r="BK5"/>
  <c r="BI5"/>
  <c r="BI151" s="1"/>
  <c r="BH5"/>
  <c r="BH151" s="1"/>
  <c r="BH154" s="1"/>
  <c r="BG5"/>
  <c r="BE5"/>
  <c r="BE151" s="1"/>
  <c r="BD5"/>
  <c r="BD151" s="1"/>
  <c r="BD154" s="1"/>
  <c r="BC5"/>
  <c r="BA5"/>
  <c r="BA151" s="1"/>
  <c r="AZ5"/>
  <c r="AZ151" s="1"/>
  <c r="AZ154" s="1"/>
  <c r="AY5"/>
  <c r="AX5"/>
  <c r="AW5"/>
  <c r="AW151" s="1"/>
  <c r="AV5"/>
  <c r="AV151" s="1"/>
  <c r="AV154" s="1"/>
  <c r="AS5"/>
  <c r="AR5"/>
  <c r="AQ5"/>
  <c r="AO5"/>
  <c r="AO151" s="1"/>
  <c r="AN5"/>
  <c r="AN151" s="1"/>
  <c r="AN154" s="1"/>
  <c r="AM5"/>
  <c r="AK5"/>
  <c r="AK151" s="1"/>
  <c r="AJ5"/>
  <c r="AJ151" s="1"/>
  <c r="AJ154" s="1"/>
  <c r="AH5"/>
  <c r="AH151" s="1"/>
  <c r="AG5"/>
  <c r="AG151" s="1"/>
  <c r="AG154" s="1"/>
  <c r="AE5"/>
  <c r="AD5"/>
  <c r="AD151" s="1"/>
  <c r="AC5"/>
  <c r="AC151" s="1"/>
  <c r="AB5"/>
  <c r="X5"/>
  <c r="W5"/>
  <c r="V5"/>
  <c r="V151" s="1"/>
  <c r="U5"/>
  <c r="U151" s="1"/>
  <c r="U154" s="1"/>
  <c r="T5"/>
  <c r="S5"/>
  <c r="R5"/>
  <c r="R151" s="1"/>
  <c r="Q5"/>
  <c r="Q151" s="1"/>
  <c r="Q154" s="1"/>
  <c r="P5"/>
  <c r="O5"/>
  <c r="N5"/>
  <c r="N151" s="1"/>
  <c r="M5"/>
  <c r="M151" s="1"/>
  <c r="M154" s="1"/>
  <c r="K5"/>
  <c r="J5"/>
  <c r="J151" s="1"/>
  <c r="I5"/>
  <c r="I151" s="1"/>
  <c r="I154" s="1"/>
  <c r="D5"/>
  <c r="D151" s="1"/>
  <c r="D154" s="1"/>
  <c r="AY151" l="1"/>
  <c r="AW154"/>
  <c r="AX151"/>
  <c r="BW151"/>
  <c r="BU154"/>
  <c r="BV151"/>
  <c r="DL154"/>
  <c r="DM151"/>
  <c r="F151"/>
  <c r="K151"/>
  <c r="L151"/>
  <c r="J154"/>
  <c r="AP151"/>
  <c r="AO154"/>
  <c r="AP154" s="1"/>
  <c r="BG151"/>
  <c r="BE154"/>
  <c r="BF151"/>
  <c r="CA151"/>
  <c r="BY154"/>
  <c r="BZ151"/>
  <c r="CO154"/>
  <c r="CP151"/>
  <c r="O151"/>
  <c r="P151"/>
  <c r="N154"/>
  <c r="S151"/>
  <c r="T151"/>
  <c r="R154"/>
  <c r="W151"/>
  <c r="X151"/>
  <c r="V154"/>
  <c r="AC154"/>
  <c r="Y154" s="1"/>
  <c r="Y151"/>
  <c r="AI151"/>
  <c r="AH154"/>
  <c r="BK151"/>
  <c r="BI154"/>
  <c r="BJ151"/>
  <c r="CE151"/>
  <c r="CC154"/>
  <c r="CD151"/>
  <c r="CI151"/>
  <c r="CG154"/>
  <c r="CH151"/>
  <c r="CS154"/>
  <c r="CU154" s="1"/>
  <c r="CT151"/>
  <c r="CU151"/>
  <c r="DH154"/>
  <c r="DI151"/>
  <c r="G6"/>
  <c r="E5"/>
  <c r="G107"/>
  <c r="H107"/>
  <c r="G110"/>
  <c r="H110"/>
  <c r="G131"/>
  <c r="H131"/>
  <c r="AS154"/>
  <c r="G119"/>
  <c r="BO151"/>
  <c r="BM154"/>
  <c r="BN151"/>
  <c r="BS151"/>
  <c r="BQ154"/>
  <c r="BR151"/>
  <c r="CM151"/>
  <c r="CK154"/>
  <c r="CL151"/>
  <c r="H75"/>
  <c r="G75"/>
  <c r="G91"/>
  <c r="H91"/>
  <c r="AI154"/>
  <c r="BC151"/>
  <c r="BA154"/>
  <c r="BB151"/>
  <c r="G36"/>
  <c r="H36"/>
  <c r="G73"/>
  <c r="H73"/>
  <c r="H74"/>
  <c r="G74"/>
  <c r="G121"/>
  <c r="H121"/>
  <c r="G152"/>
  <c r="H152"/>
  <c r="G153"/>
  <c r="H153"/>
  <c r="AL151"/>
  <c r="AM151"/>
  <c r="AK154"/>
  <c r="CW154"/>
  <c r="CY154" s="1"/>
  <c r="CX151"/>
  <c r="CX154" s="1"/>
  <c r="CY151"/>
  <c r="Z151"/>
  <c r="AE151"/>
  <c r="AF151"/>
  <c r="AD154"/>
  <c r="DA154"/>
  <c r="DB151"/>
  <c r="DC151"/>
  <c r="G135"/>
  <c r="H135"/>
  <c r="G145"/>
  <c r="H145"/>
  <c r="CT5"/>
  <c r="AA6"/>
  <c r="AA7"/>
  <c r="F17"/>
  <c r="Y5"/>
  <c r="AT5"/>
  <c r="DI5"/>
  <c r="H9"/>
  <c r="H15"/>
  <c r="H18"/>
  <c r="F19"/>
  <c r="Z19"/>
  <c r="AA19" s="1"/>
  <c r="CU19"/>
  <c r="AB21"/>
  <c r="AA23"/>
  <c r="E26"/>
  <c r="G26" s="1"/>
  <c r="G28"/>
  <c r="H30"/>
  <c r="H32"/>
  <c r="E33"/>
  <c r="G33" s="1"/>
  <c r="G35"/>
  <c r="E37"/>
  <c r="H39"/>
  <c r="G40"/>
  <c r="G37" s="1"/>
  <c r="H42"/>
  <c r="G43"/>
  <c r="H52"/>
  <c r="H54"/>
  <c r="G56"/>
  <c r="G60"/>
  <c r="G64"/>
  <c r="G65"/>
  <c r="G66"/>
  <c r="G81"/>
  <c r="H82"/>
  <c r="H84"/>
  <c r="Z86"/>
  <c r="AE86"/>
  <c r="H92"/>
  <c r="G94"/>
  <c r="F95"/>
  <c r="G95" s="1"/>
  <c r="Z97"/>
  <c r="BO97"/>
  <c r="BS97"/>
  <c r="BW97"/>
  <c r="G98"/>
  <c r="G103"/>
  <c r="E104"/>
  <c r="H106"/>
  <c r="G108"/>
  <c r="G114"/>
  <c r="H119"/>
  <c r="G120"/>
  <c r="G122"/>
  <c r="E124"/>
  <c r="G124" s="1"/>
  <c r="H125"/>
  <c r="H126"/>
  <c r="H127"/>
  <c r="E128"/>
  <c r="G128" s="1"/>
  <c r="G133"/>
  <c r="AA145"/>
  <c r="AA97" s="1"/>
  <c r="DM5"/>
  <c r="AA9"/>
  <c r="F14"/>
  <c r="G14" s="1"/>
  <c r="F67"/>
  <c r="F89"/>
  <c r="G89" s="1"/>
  <c r="F96"/>
  <c r="DM96"/>
  <c r="AS151"/>
  <c r="AB146"/>
  <c r="AR151"/>
  <c r="AR154" s="1"/>
  <c r="E146"/>
  <c r="G146" s="1"/>
  <c r="AU151" l="1"/>
  <c r="AT151"/>
  <c r="H67"/>
  <c r="G67"/>
  <c r="DB154"/>
  <c r="DC154"/>
  <c r="AA151"/>
  <c r="AB151"/>
  <c r="AM154"/>
  <c r="AL154"/>
  <c r="BB154"/>
  <c r="BC154"/>
  <c r="BJ154"/>
  <c r="BK154"/>
  <c r="O154"/>
  <c r="P154"/>
  <c r="CP154"/>
  <c r="CQ154"/>
  <c r="F154"/>
  <c r="BV154"/>
  <c r="BW154"/>
  <c r="F5"/>
  <c r="G5" s="1"/>
  <c r="AA5"/>
  <c r="CL154"/>
  <c r="CM154"/>
  <c r="AX154"/>
  <c r="AY154"/>
  <c r="H146"/>
  <c r="H96"/>
  <c r="G96"/>
  <c r="E97"/>
  <c r="G104"/>
  <c r="G17"/>
  <c r="H17"/>
  <c r="BR154"/>
  <c r="BS154"/>
  <c r="CH154"/>
  <c r="CI154"/>
  <c r="W154"/>
  <c r="X154"/>
  <c r="BZ154"/>
  <c r="CA154"/>
  <c r="DM154"/>
  <c r="DN154"/>
  <c r="AA86"/>
  <c r="F86"/>
  <c r="AE154"/>
  <c r="AF154"/>
  <c r="Z154"/>
  <c r="BN154"/>
  <c r="BO154"/>
  <c r="AT154"/>
  <c r="AU154"/>
  <c r="DI154"/>
  <c r="DJ154"/>
  <c r="CD154"/>
  <c r="CE154"/>
  <c r="S154"/>
  <c r="T154"/>
  <c r="BF154"/>
  <c r="BG154"/>
  <c r="K154"/>
  <c r="L154"/>
  <c r="CT154"/>
  <c r="E19"/>
  <c r="G19" s="1"/>
  <c r="E151" l="1"/>
  <c r="AA154"/>
  <c r="AB154"/>
  <c r="H19"/>
  <c r="G86"/>
  <c r="H86"/>
  <c r="H97"/>
  <c r="G97"/>
  <c r="E154" l="1"/>
  <c r="G151"/>
  <c r="H151"/>
  <c r="G154" l="1"/>
  <c r="H154"/>
  <c r="G39" i="23" l="1"/>
  <c r="H39"/>
  <c r="I39"/>
  <c r="G38"/>
  <c r="H38"/>
  <c r="I38"/>
  <c r="I6"/>
  <c r="H6"/>
  <c r="L147"/>
  <c r="L148"/>
  <c r="L133"/>
  <c r="L134"/>
  <c r="K133"/>
  <c r="L128"/>
  <c r="L129"/>
  <c r="K128"/>
  <c r="L54"/>
  <c r="L7" l="1"/>
  <c r="J13"/>
  <c r="L13"/>
  <c r="L8" l="1"/>
  <c r="L9"/>
  <c r="L10"/>
  <c r="L11"/>
  <c r="L12"/>
  <c r="L14"/>
  <c r="L15"/>
  <c r="L16"/>
  <c r="L17"/>
  <c r="L18"/>
  <c r="L19"/>
  <c r="L21"/>
  <c r="L22"/>
  <c r="L23"/>
  <c r="L24"/>
  <c r="L25"/>
  <c r="L26"/>
  <c r="L27"/>
  <c r="L28"/>
  <c r="L29"/>
  <c r="L30"/>
  <c r="L31"/>
  <c r="L32"/>
  <c r="L33"/>
  <c r="L34"/>
  <c r="L35"/>
  <c r="L36"/>
  <c r="L37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81"/>
  <c r="L86"/>
  <c r="L87"/>
  <c r="L88"/>
  <c r="L89"/>
  <c r="L90"/>
  <c r="L91"/>
  <c r="L92"/>
  <c r="L93"/>
  <c r="L94"/>
  <c r="L95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30"/>
  <c r="L131"/>
  <c r="L132"/>
  <c r="L135"/>
  <c r="L136"/>
  <c r="L137"/>
  <c r="L138"/>
  <c r="L139"/>
  <c r="L140"/>
  <c r="L141"/>
  <c r="L142"/>
  <c r="L143"/>
  <c r="L144"/>
  <c r="L145"/>
  <c r="L146"/>
  <c r="L149"/>
  <c r="L151"/>
  <c r="L153"/>
  <c r="L154"/>
  <c r="K8"/>
  <c r="K9"/>
  <c r="K10"/>
  <c r="K11"/>
  <c r="K12"/>
  <c r="K14"/>
  <c r="K15"/>
  <c r="K16"/>
  <c r="K17"/>
  <c r="K18"/>
  <c r="K19"/>
  <c r="K22"/>
  <c r="K23"/>
  <c r="K24"/>
  <c r="K29"/>
  <c r="K30"/>
  <c r="K31"/>
  <c r="K32"/>
  <c r="K33"/>
  <c r="K34"/>
  <c r="K35"/>
  <c r="K36"/>
  <c r="K37"/>
  <c r="K40"/>
  <c r="K41"/>
  <c r="K42"/>
  <c r="K43"/>
  <c r="K44"/>
  <c r="K45"/>
  <c r="K48"/>
  <c r="K49"/>
  <c r="K50"/>
  <c r="K51"/>
  <c r="K52"/>
  <c r="K55"/>
  <c r="K56"/>
  <c r="K57"/>
  <c r="K58"/>
  <c r="K59"/>
  <c r="K60"/>
  <c r="K61"/>
  <c r="K62"/>
  <c r="K63"/>
  <c r="K64"/>
  <c r="K66"/>
  <c r="K68"/>
  <c r="K69"/>
  <c r="K70"/>
  <c r="K71"/>
  <c r="K72"/>
  <c r="K73"/>
  <c r="K74"/>
  <c r="K75"/>
  <c r="K76"/>
  <c r="K77"/>
  <c r="K78"/>
  <c r="K79"/>
  <c r="K80"/>
  <c r="K81"/>
  <c r="K82"/>
  <c r="K83"/>
  <c r="K84"/>
  <c r="K86"/>
  <c r="K87"/>
  <c r="K88"/>
  <c r="K89"/>
  <c r="K91"/>
  <c r="K92"/>
  <c r="K94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7"/>
  <c r="K118"/>
  <c r="K119"/>
  <c r="K120"/>
  <c r="K121"/>
  <c r="K123"/>
  <c r="K125"/>
  <c r="K127"/>
  <c r="K130"/>
  <c r="K132"/>
  <c r="K135"/>
  <c r="K136"/>
  <c r="K138"/>
  <c r="K139"/>
  <c r="K140"/>
  <c r="K141"/>
  <c r="K142"/>
  <c r="K143"/>
  <c r="K144"/>
  <c r="K145"/>
  <c r="K150"/>
  <c r="K151"/>
  <c r="K153"/>
  <c r="K154"/>
  <c r="H150"/>
  <c r="J150" s="1"/>
  <c r="J103"/>
  <c r="G96"/>
  <c r="G85"/>
  <c r="G20"/>
  <c r="G6"/>
  <c r="F96"/>
  <c r="F85"/>
  <c r="F39"/>
  <c r="F38"/>
  <c r="J38" s="1"/>
  <c r="F20"/>
  <c r="F6"/>
  <c r="J154"/>
  <c r="J153"/>
  <c r="J151"/>
  <c r="J145"/>
  <c r="J144"/>
  <c r="J143"/>
  <c r="J142"/>
  <c r="J141"/>
  <c r="J140"/>
  <c r="J139"/>
  <c r="J138"/>
  <c r="J137"/>
  <c r="J136"/>
  <c r="J135"/>
  <c r="J133"/>
  <c r="J132"/>
  <c r="J131"/>
  <c r="J130"/>
  <c r="J128"/>
  <c r="J127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2"/>
  <c r="J101"/>
  <c r="J100"/>
  <c r="J99"/>
  <c r="J98"/>
  <c r="J97"/>
  <c r="I96"/>
  <c r="E96"/>
  <c r="D96"/>
  <c r="J95"/>
  <c r="J94"/>
  <c r="J92"/>
  <c r="J91"/>
  <c r="J90"/>
  <c r="J89"/>
  <c r="J88"/>
  <c r="J87"/>
  <c r="J86"/>
  <c r="I85"/>
  <c r="H85"/>
  <c r="E85"/>
  <c r="D85"/>
  <c r="H84"/>
  <c r="L84" s="1"/>
  <c r="H83"/>
  <c r="L83" s="1"/>
  <c r="H82"/>
  <c r="L82" s="1"/>
  <c r="H81"/>
  <c r="H80"/>
  <c r="L80" s="1"/>
  <c r="H79"/>
  <c r="H78"/>
  <c r="L78" s="1"/>
  <c r="E77"/>
  <c r="D77"/>
  <c r="J76"/>
  <c r="J75"/>
  <c r="J74"/>
  <c r="J73"/>
  <c r="J72"/>
  <c r="J71"/>
  <c r="J70"/>
  <c r="J69"/>
  <c r="J68"/>
  <c r="J66"/>
  <c r="J65"/>
  <c r="J64"/>
  <c r="J63"/>
  <c r="J62"/>
  <c r="J61"/>
  <c r="J60"/>
  <c r="J59"/>
  <c r="J58"/>
  <c r="J57"/>
  <c r="J56"/>
  <c r="J55"/>
  <c r="J53"/>
  <c r="J52"/>
  <c r="J51"/>
  <c r="J50"/>
  <c r="J49"/>
  <c r="J48"/>
  <c r="J47"/>
  <c r="J46"/>
  <c r="J45"/>
  <c r="J44"/>
  <c r="J43"/>
  <c r="J42"/>
  <c r="J41"/>
  <c r="J40"/>
  <c r="E39"/>
  <c r="D39"/>
  <c r="E38"/>
  <c r="D38"/>
  <c r="J37"/>
  <c r="J36"/>
  <c r="J35"/>
  <c r="J34"/>
  <c r="J33"/>
  <c r="J32"/>
  <c r="J31"/>
  <c r="J30"/>
  <c r="J29"/>
  <c r="J28"/>
  <c r="J27"/>
  <c r="J26"/>
  <c r="J25"/>
  <c r="J24"/>
  <c r="J23"/>
  <c r="J22"/>
  <c r="J21"/>
  <c r="I20"/>
  <c r="L20" s="1"/>
  <c r="H20"/>
  <c r="J20" s="1"/>
  <c r="E20"/>
  <c r="D20"/>
  <c r="J19"/>
  <c r="J18"/>
  <c r="J17"/>
  <c r="J16"/>
  <c r="J15"/>
  <c r="J14"/>
  <c r="J12"/>
  <c r="J11"/>
  <c r="J10"/>
  <c r="J9"/>
  <c r="J8"/>
  <c r="E6"/>
  <c r="D6"/>
  <c r="L85" l="1"/>
  <c r="J85"/>
  <c r="K96"/>
  <c r="E152"/>
  <c r="E155" s="1"/>
  <c r="K39"/>
  <c r="L38"/>
  <c r="F81"/>
  <c r="K20"/>
  <c r="H96"/>
  <c r="J96" s="1"/>
  <c r="K85"/>
  <c r="L39"/>
  <c r="K38"/>
  <c r="L150"/>
  <c r="F78"/>
  <c r="J78" s="1"/>
  <c r="F82"/>
  <c r="J82" s="1"/>
  <c r="L79"/>
  <c r="F79" s="1"/>
  <c r="J79" s="1"/>
  <c r="F83"/>
  <c r="J83" s="1"/>
  <c r="G152"/>
  <c r="G155" s="1"/>
  <c r="J39"/>
  <c r="D152"/>
  <c r="D155" s="1"/>
  <c r="I152"/>
  <c r="J81"/>
  <c r="F80"/>
  <c r="J80" s="1"/>
  <c r="L6"/>
  <c r="J6"/>
  <c r="H77"/>
  <c r="L77" s="1"/>
  <c r="L96" l="1"/>
  <c r="H152"/>
  <c r="L152" s="1"/>
  <c r="I155"/>
  <c r="K155" s="1"/>
  <c r="K152"/>
  <c r="F84"/>
  <c r="F77" s="1"/>
  <c r="F152" s="1"/>
  <c r="F155" s="1"/>
  <c r="J84" l="1"/>
  <c r="H155"/>
  <c r="L155" s="1"/>
  <c r="J152"/>
  <c r="J77"/>
  <c r="J155" l="1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Z1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R137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E57" i="15"/>
  <c r="F57"/>
  <c r="C57"/>
  <c r="H18" i="14" l="1"/>
  <c r="G18"/>
  <c r="F18"/>
  <c r="L38"/>
  <c r="M38"/>
  <c r="E16"/>
  <c r="G16" l="1"/>
  <c r="G8" s="1"/>
  <c r="F16"/>
  <c r="F8" s="1"/>
  <c r="E8"/>
  <c r="E38" s="1"/>
  <c r="H16"/>
  <c r="H8" s="1"/>
  <c r="H38" l="1"/>
  <c r="G38"/>
  <c r="F38"/>
  <c r="N34" l="1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N37" i="14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C115" s="1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C113" s="1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Q102"/>
  <c r="O102"/>
  <c r="N102"/>
  <c r="M102"/>
  <c r="L102"/>
  <c r="K102"/>
  <c r="J102"/>
  <c r="J101" s="1"/>
  <c r="I102"/>
  <c r="H102"/>
  <c r="G102"/>
  <c r="F102"/>
  <c r="F101" s="1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R16"/>
  <c r="Q16"/>
  <c r="O16"/>
  <c r="N16"/>
  <c r="M16"/>
  <c r="L16"/>
  <c r="K16"/>
  <c r="J16"/>
  <c r="I16"/>
  <c r="G16"/>
  <c r="F16"/>
  <c r="E16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N9"/>
  <c r="M9"/>
  <c r="L9"/>
  <c r="K9"/>
  <c r="J9"/>
  <c r="I9"/>
  <c r="G9"/>
  <c r="F9"/>
  <c r="E9"/>
  <c r="D9"/>
  <c r="R7"/>
  <c r="Q7"/>
  <c r="O7"/>
  <c r="N7"/>
  <c r="M7"/>
  <c r="L7"/>
  <c r="K7"/>
  <c r="J7"/>
  <c r="I7"/>
  <c r="H7"/>
  <c r="G7"/>
  <c r="F7"/>
  <c r="E7"/>
  <c r="D7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7" i="8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H21" i="15"/>
  <c r="G21"/>
  <c r="I82" i="17"/>
  <c r="I38"/>
  <c r="K19"/>
  <c r="F140"/>
  <c r="F143" s="1"/>
  <c r="I19"/>
  <c r="H26" i="15"/>
  <c r="G26"/>
  <c r="E25"/>
  <c r="H54"/>
  <c r="D67"/>
  <c r="C165" i="8" l="1"/>
  <c r="C169"/>
  <c r="C217"/>
  <c r="S217" s="1"/>
  <c r="F223"/>
  <c r="D130"/>
  <c r="C170"/>
  <c r="S170" s="1"/>
  <c r="C17"/>
  <c r="C219"/>
  <c r="S219" s="1"/>
  <c r="C207"/>
  <c r="C221"/>
  <c r="S221" s="1"/>
  <c r="D15"/>
  <c r="N130"/>
  <c r="N128" s="1"/>
  <c r="C164"/>
  <c r="C172"/>
  <c r="S172" s="1"/>
  <c r="C174"/>
  <c r="S174" s="1"/>
  <c r="C179"/>
  <c r="C161"/>
  <c r="E8"/>
  <c r="E6" s="1"/>
  <c r="C189"/>
  <c r="S189" s="1"/>
  <c r="C191"/>
  <c r="S191" s="1"/>
  <c r="D193"/>
  <c r="C196"/>
  <c r="S196" s="1"/>
  <c r="C210"/>
  <c r="S210" s="1"/>
  <c r="C213"/>
  <c r="S213" s="1"/>
  <c r="C181"/>
  <c r="C186"/>
  <c r="S186" s="1"/>
  <c r="C190"/>
  <c r="S190" s="1"/>
  <c r="C203"/>
  <c r="S203" s="1"/>
  <c r="D201"/>
  <c r="C227"/>
  <c r="S227" s="1"/>
  <c r="C233"/>
  <c r="S233" s="1"/>
  <c r="C237"/>
  <c r="S237" s="1"/>
  <c r="E79"/>
  <c r="C204"/>
  <c r="S204" s="1"/>
  <c r="J201"/>
  <c r="C211"/>
  <c r="S211" s="1"/>
  <c r="Q101"/>
  <c r="M206"/>
  <c r="E201"/>
  <c r="C201" s="1"/>
  <c r="R101"/>
  <c r="D128"/>
  <c r="C133"/>
  <c r="S133" s="1"/>
  <c r="G137"/>
  <c r="Q137"/>
  <c r="I140"/>
  <c r="C150"/>
  <c r="S150" s="1"/>
  <c r="C152"/>
  <c r="C142"/>
  <c r="S142" s="1"/>
  <c r="C153"/>
  <c r="S153" s="1"/>
  <c r="L137"/>
  <c r="C162"/>
  <c r="S162" s="1"/>
  <c r="C182"/>
  <c r="S182" s="1"/>
  <c r="M201"/>
  <c r="L206"/>
  <c r="E23"/>
  <c r="S113"/>
  <c r="S115"/>
  <c r="C7"/>
  <c r="S7" s="1"/>
  <c r="F8"/>
  <c r="F6" s="1"/>
  <c r="O8"/>
  <c r="O6" s="1"/>
  <c r="E15"/>
  <c r="C15" s="1"/>
  <c r="C37"/>
  <c r="S37" s="1"/>
  <c r="C72"/>
  <c r="S72" s="1"/>
  <c r="C102"/>
  <c r="S102" s="1"/>
  <c r="C104"/>
  <c r="S104" s="1"/>
  <c r="C106"/>
  <c r="S106" s="1"/>
  <c r="C108"/>
  <c r="S108" s="1"/>
  <c r="C110"/>
  <c r="S110" s="1"/>
  <c r="C112"/>
  <c r="S112" s="1"/>
  <c r="J223"/>
  <c r="G101"/>
  <c r="G118" s="1"/>
  <c r="G120" s="1"/>
  <c r="K101"/>
  <c r="O101"/>
  <c r="C159"/>
  <c r="S159" s="1"/>
  <c r="C205"/>
  <c r="S205" s="1"/>
  <c r="R201"/>
  <c r="C209"/>
  <c r="S209" s="1"/>
  <c r="C129"/>
  <c r="S129" s="1"/>
  <c r="U7" s="1"/>
  <c r="C132"/>
  <c r="S132" s="1"/>
  <c r="S136"/>
  <c r="N137"/>
  <c r="C143"/>
  <c r="S143" s="1"/>
  <c r="C155"/>
  <c r="S155" s="1"/>
  <c r="C212"/>
  <c r="S212" s="1"/>
  <c r="Q156"/>
  <c r="G193"/>
  <c r="I223"/>
  <c r="C144"/>
  <c r="S144" s="1"/>
  <c r="F130"/>
  <c r="F128" s="1"/>
  <c r="K130"/>
  <c r="K128" s="1"/>
  <c r="O130"/>
  <c r="O128" s="1"/>
  <c r="C157"/>
  <c r="S157" s="1"/>
  <c r="C228"/>
  <c r="S228" s="1"/>
  <c r="C218"/>
  <c r="S218" s="1"/>
  <c r="C224"/>
  <c r="S224" s="1"/>
  <c r="C234"/>
  <c r="S234" s="1"/>
  <c r="C163"/>
  <c r="S163" s="1"/>
  <c r="C167"/>
  <c r="S167" s="1"/>
  <c r="C173"/>
  <c r="S173" s="1"/>
  <c r="C60"/>
  <c r="S60" s="1"/>
  <c r="C63"/>
  <c r="S63" s="1"/>
  <c r="I130"/>
  <c r="I128" s="1"/>
  <c r="M130"/>
  <c r="M128" s="1"/>
  <c r="R130"/>
  <c r="R128" s="1"/>
  <c r="E137"/>
  <c r="J137"/>
  <c r="C147"/>
  <c r="S147" s="1"/>
  <c r="C149"/>
  <c r="S149" s="1"/>
  <c r="C151"/>
  <c r="S151" s="1"/>
  <c r="C175"/>
  <c r="S175" s="1"/>
  <c r="C185"/>
  <c r="S185" s="1"/>
  <c r="J8"/>
  <c r="J6" s="1"/>
  <c r="I15"/>
  <c r="M15"/>
  <c r="R15"/>
  <c r="S165"/>
  <c r="S161"/>
  <c r="C160"/>
  <c r="S160" s="1"/>
  <c r="L156"/>
  <c r="C166"/>
  <c r="S166" s="1"/>
  <c r="C168"/>
  <c r="S168" s="1"/>
  <c r="C171"/>
  <c r="S171" s="1"/>
  <c r="C176"/>
  <c r="S176" s="1"/>
  <c r="S179"/>
  <c r="S181"/>
  <c r="C183"/>
  <c r="S183" s="1"/>
  <c r="C188"/>
  <c r="S188" s="1"/>
  <c r="C192"/>
  <c r="S192" s="1"/>
  <c r="F193"/>
  <c r="S195"/>
  <c r="L201"/>
  <c r="Q201"/>
  <c r="I201"/>
  <c r="C19"/>
  <c r="S19" s="1"/>
  <c r="O156"/>
  <c r="H156"/>
  <c r="I206"/>
  <c r="R206"/>
  <c r="D18"/>
  <c r="C158"/>
  <c r="S158" s="1"/>
  <c r="E71"/>
  <c r="D140"/>
  <c r="J145"/>
  <c r="H145"/>
  <c r="O145"/>
  <c r="K145"/>
  <c r="I156"/>
  <c r="F156"/>
  <c r="C225"/>
  <c r="S225" s="1"/>
  <c r="C21"/>
  <c r="S21" s="1"/>
  <c r="S169"/>
  <c r="D145"/>
  <c r="D206"/>
  <c r="E193"/>
  <c r="C193" s="1"/>
  <c r="C238"/>
  <c r="S238" s="1"/>
  <c r="L8"/>
  <c r="L6" s="1"/>
  <c r="Q8"/>
  <c r="Q6" s="1"/>
  <c r="K15"/>
  <c r="R18"/>
  <c r="C49"/>
  <c r="S49" s="1"/>
  <c r="S80"/>
  <c r="J79"/>
  <c r="C81"/>
  <c r="S81" s="1"/>
  <c r="D84"/>
  <c r="S207"/>
  <c r="S187"/>
  <c r="L145"/>
  <c r="K156"/>
  <c r="E206"/>
  <c r="N206"/>
  <c r="O223"/>
  <c r="R79"/>
  <c r="H101"/>
  <c r="H118" s="1"/>
  <c r="H120" s="1"/>
  <c r="L101"/>
  <c r="C114"/>
  <c r="S114" s="1"/>
  <c r="S17"/>
  <c r="E156"/>
  <c r="J156"/>
  <c r="N193"/>
  <c r="C33"/>
  <c r="S33" s="1"/>
  <c r="C62"/>
  <c r="S62" s="1"/>
  <c r="C64"/>
  <c r="S64" s="1"/>
  <c r="C65"/>
  <c r="S65" s="1"/>
  <c r="H34"/>
  <c r="C39"/>
  <c r="E130"/>
  <c r="E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S97" s="1"/>
  <c r="C99"/>
  <c r="S99" s="1"/>
  <c r="C139"/>
  <c r="S139" s="1"/>
  <c r="F140"/>
  <c r="K140"/>
  <c r="I145"/>
  <c r="L18"/>
  <c r="E101"/>
  <c r="I101"/>
  <c r="M101"/>
  <c r="C229"/>
  <c r="S229" s="1"/>
  <c r="C231"/>
  <c r="S231" s="1"/>
  <c r="G18"/>
  <c r="C22"/>
  <c r="S22" s="1"/>
  <c r="C31"/>
  <c r="S31" s="1"/>
  <c r="D79"/>
  <c r="C79" s="1"/>
  <c r="M79"/>
  <c r="C103"/>
  <c r="S103" s="1"/>
  <c r="C105"/>
  <c r="S105" s="1"/>
  <c r="C107"/>
  <c r="S107" s="1"/>
  <c r="C109"/>
  <c r="S109" s="1"/>
  <c r="C111"/>
  <c r="S111" s="1"/>
  <c r="F18"/>
  <c r="K18"/>
  <c r="O18"/>
  <c r="L79"/>
  <c r="Q79"/>
  <c r="O84"/>
  <c r="C94"/>
  <c r="S94" s="1"/>
  <c r="Q140"/>
  <c r="F145"/>
  <c r="R145"/>
  <c r="C208"/>
  <c r="S208" s="1"/>
  <c r="S39"/>
  <c r="C42"/>
  <c r="S42" s="1"/>
  <c r="F79"/>
  <c r="J84"/>
  <c r="C116"/>
  <c r="S116" s="1"/>
  <c r="K37" i="17"/>
  <c r="G15" i="8"/>
  <c r="O23"/>
  <c r="C57"/>
  <c r="S57" s="1"/>
  <c r="C141"/>
  <c r="S141" s="1"/>
  <c r="I6"/>
  <c r="S14"/>
  <c r="L23"/>
  <c r="D101"/>
  <c r="J18"/>
  <c r="I18"/>
  <c r="C29"/>
  <c r="S29" s="1"/>
  <c r="C48"/>
  <c r="S48" s="1"/>
  <c r="C83"/>
  <c r="S83" s="1"/>
  <c r="G130"/>
  <c r="L130"/>
  <c r="L128" s="1"/>
  <c r="Q130"/>
  <c r="Q128" s="1"/>
  <c r="C135"/>
  <c r="S135" s="1"/>
  <c r="R137"/>
  <c r="C13"/>
  <c r="S13" s="1"/>
  <c r="Q34"/>
  <c r="C98"/>
  <c r="C100"/>
  <c r="S100" s="1"/>
  <c r="S148"/>
  <c r="Q145"/>
  <c r="M145"/>
  <c r="G145"/>
  <c r="L15"/>
  <c r="Q15"/>
  <c r="C24"/>
  <c r="S24" s="1"/>
  <c r="C35"/>
  <c r="S35" s="1"/>
  <c r="G34"/>
  <c r="L34"/>
  <c r="I34"/>
  <c r="O34"/>
  <c r="G79"/>
  <c r="K79"/>
  <c r="O79"/>
  <c r="I84"/>
  <c r="C88"/>
  <c r="S88" s="1"/>
  <c r="N84"/>
  <c r="C91"/>
  <c r="S91" s="1"/>
  <c r="C96"/>
  <c r="S96" s="1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G84"/>
  <c r="L84"/>
  <c r="Q84"/>
  <c r="C87"/>
  <c r="S87" s="1"/>
  <c r="K206"/>
  <c r="Q206"/>
  <c r="F206"/>
  <c r="L223"/>
  <c r="Q223"/>
  <c r="C226"/>
  <c r="C230"/>
  <c r="S230" s="1"/>
  <c r="C232"/>
  <c r="S232" s="1"/>
  <c r="D23"/>
  <c r="H23"/>
  <c r="C28"/>
  <c r="S28" s="1"/>
  <c r="J34"/>
  <c r="S58"/>
  <c r="C95"/>
  <c r="S95" s="1"/>
  <c r="C131"/>
  <c r="S131" s="1"/>
  <c r="M137"/>
  <c r="J140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S82" s="1"/>
  <c r="E84"/>
  <c r="C86"/>
  <c r="S86" s="1"/>
  <c r="S92"/>
  <c r="D57" i="15"/>
  <c r="J92" i="17"/>
  <c r="J82"/>
  <c r="J37"/>
  <c r="J38"/>
  <c r="J19"/>
  <c r="J6"/>
  <c r="E74"/>
  <c r="I74" s="1"/>
  <c r="I75"/>
  <c r="G140"/>
  <c r="G143" s="1"/>
  <c r="D137" i="8"/>
  <c r="F137"/>
  <c r="M140"/>
  <c r="R140"/>
  <c r="S202"/>
  <c r="O206"/>
  <c r="C216"/>
  <c r="S216" s="1"/>
  <c r="D223"/>
  <c r="G223"/>
  <c r="G240" s="1"/>
  <c r="G242" s="1"/>
  <c r="M223"/>
  <c r="C235"/>
  <c r="S235" s="1"/>
  <c r="C11"/>
  <c r="S11" s="1"/>
  <c r="J15"/>
  <c r="Q18"/>
  <c r="F23"/>
  <c r="K23"/>
  <c r="N23"/>
  <c r="C30"/>
  <c r="S30" s="1"/>
  <c r="D34"/>
  <c r="M34"/>
  <c r="J23"/>
  <c r="R23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I79"/>
  <c r="K84"/>
  <c r="R84"/>
  <c r="C90"/>
  <c r="S90" s="1"/>
  <c r="E145"/>
  <c r="D156"/>
  <c r="J130"/>
  <c r="J128" s="1"/>
  <c r="C138"/>
  <c r="S138" s="1"/>
  <c r="I137"/>
  <c r="E140"/>
  <c r="O140"/>
  <c r="G156"/>
  <c r="R156"/>
  <c r="S200"/>
  <c r="G201"/>
  <c r="J206"/>
  <c r="S214"/>
  <c r="C220"/>
  <c r="S220" s="1"/>
  <c r="K223"/>
  <c r="C236"/>
  <c r="S236" s="1"/>
  <c r="K8"/>
  <c r="K6" s="1"/>
  <c r="N8"/>
  <c r="N6" s="1"/>
  <c r="C16"/>
  <c r="S16" s="1"/>
  <c r="C20"/>
  <c r="S20" s="1"/>
  <c r="I23"/>
  <c r="Q23"/>
  <c r="S26"/>
  <c r="C27"/>
  <c r="S27" s="1"/>
  <c r="C59"/>
  <c r="S59" s="1"/>
  <c r="C61"/>
  <c r="S61" s="1"/>
  <c r="C66"/>
  <c r="S66" s="1"/>
  <c r="C68"/>
  <c r="S68" s="1"/>
  <c r="C70"/>
  <c r="S70" s="1"/>
  <c r="C85"/>
  <c r="S85" s="1"/>
  <c r="C89"/>
  <c r="S89" s="1"/>
  <c r="S98"/>
  <c r="M156"/>
  <c r="S164"/>
  <c r="C194"/>
  <c r="S194" s="1"/>
  <c r="F201"/>
  <c r="K201"/>
  <c r="E223"/>
  <c r="S226"/>
  <c r="E18"/>
  <c r="C53"/>
  <c r="S53" s="1"/>
  <c r="L71"/>
  <c r="N71" s="1"/>
  <c r="F84"/>
  <c r="M84"/>
  <c r="C93"/>
  <c r="S93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C94" i="15"/>
  <c r="H91"/>
  <c r="E94"/>
  <c r="G57"/>
  <c r="H57"/>
  <c r="H31"/>
  <c r="G25"/>
  <c r="H17"/>
  <c r="F5"/>
  <c r="F53" s="1"/>
  <c r="F95" s="1"/>
  <c r="S152" i="8"/>
  <c r="N145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C156" i="8" l="1"/>
  <c r="C128"/>
  <c r="S128" s="1"/>
  <c r="C137"/>
  <c r="C23"/>
  <c r="S23" s="1"/>
  <c r="R134"/>
  <c r="R127" s="1"/>
  <c r="R240" s="1"/>
  <c r="R242" s="1"/>
  <c r="I134"/>
  <c r="I127" s="1"/>
  <c r="I240" s="1"/>
  <c r="I242" s="1"/>
  <c r="C206"/>
  <c r="S206" s="1"/>
  <c r="U84" s="1"/>
  <c r="N223"/>
  <c r="K134"/>
  <c r="K127" s="1"/>
  <c r="K240" s="1"/>
  <c r="K242" s="1"/>
  <c r="N201"/>
  <c r="S201" s="1"/>
  <c r="N140"/>
  <c r="N134" s="1"/>
  <c r="C130"/>
  <c r="S130" s="1"/>
  <c r="C71"/>
  <c r="S71" s="1"/>
  <c r="C84"/>
  <c r="S84" s="1"/>
  <c r="G12"/>
  <c r="N79"/>
  <c r="S79" s="1"/>
  <c r="H134"/>
  <c r="L12"/>
  <c r="L5" s="1"/>
  <c r="L118" s="1"/>
  <c r="L120" s="1"/>
  <c r="H12"/>
  <c r="L134"/>
  <c r="L127" s="1"/>
  <c r="L240" s="1"/>
  <c r="L242" s="1"/>
  <c r="F134"/>
  <c r="F127" s="1"/>
  <c r="F240" s="1"/>
  <c r="F242" s="1"/>
  <c r="J12"/>
  <c r="J5" s="1"/>
  <c r="J118" s="1"/>
  <c r="J120" s="1"/>
  <c r="O134"/>
  <c r="O127" s="1"/>
  <c r="O240" s="1"/>
  <c r="O242" s="1"/>
  <c r="J134"/>
  <c r="J127" s="1"/>
  <c r="J240" s="1"/>
  <c r="J242" s="1"/>
  <c r="I12"/>
  <c r="I5" s="1"/>
  <c r="I118" s="1"/>
  <c r="I120" s="1"/>
  <c r="N101"/>
  <c r="R12"/>
  <c r="R5" s="1"/>
  <c r="R118" s="1"/>
  <c r="R120" s="1"/>
  <c r="C101"/>
  <c r="S156"/>
  <c r="U34" s="1"/>
  <c r="C145"/>
  <c r="S145" s="1"/>
  <c r="U23" s="1"/>
  <c r="M12"/>
  <c r="M5" s="1"/>
  <c r="M118" s="1"/>
  <c r="M120" s="1"/>
  <c r="O12"/>
  <c r="O5" s="1"/>
  <c r="O118" s="1"/>
  <c r="O120" s="1"/>
  <c r="Q134"/>
  <c r="Q127" s="1"/>
  <c r="Q240" s="1"/>
  <c r="Q242" s="1"/>
  <c r="F12"/>
  <c r="F5" s="1"/>
  <c r="F118" s="1"/>
  <c r="F120" s="1"/>
  <c r="N18"/>
  <c r="N12" s="1"/>
  <c r="S193"/>
  <c r="M134"/>
  <c r="M127" s="1"/>
  <c r="G134"/>
  <c r="C34"/>
  <c r="S34" s="1"/>
  <c r="K12"/>
  <c r="K5" s="1"/>
  <c r="K118" s="1"/>
  <c r="K120" s="1"/>
  <c r="E12"/>
  <c r="E5" s="1"/>
  <c r="E118" s="1"/>
  <c r="E120" s="1"/>
  <c r="S15"/>
  <c r="E134"/>
  <c r="E127" s="1"/>
  <c r="E240" s="1"/>
  <c r="E242" s="1"/>
  <c r="E140" i="17"/>
  <c r="I140" s="1"/>
  <c r="C140" i="8"/>
  <c r="C18"/>
  <c r="Q12"/>
  <c r="Q5" s="1"/>
  <c r="Q118" s="1"/>
  <c r="Q120" s="1"/>
  <c r="S137"/>
  <c r="C223"/>
  <c r="S223" s="1"/>
  <c r="U101" s="1"/>
  <c r="D12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C8" i="8"/>
  <c r="S8" s="1"/>
  <c r="D6"/>
  <c r="H15" i="15"/>
  <c r="G15"/>
  <c r="G5"/>
  <c r="E53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S140" i="8" l="1"/>
  <c r="N127"/>
  <c r="N240" s="1"/>
  <c r="N242" s="1"/>
  <c r="S101"/>
  <c r="C12"/>
  <c r="S12" s="1"/>
  <c r="M240"/>
  <c r="M242" s="1"/>
  <c r="S18"/>
  <c r="N5"/>
  <c r="N118" s="1"/>
  <c r="N120" s="1"/>
  <c r="E143" i="17"/>
  <c r="I143" s="1"/>
  <c r="C134" i="8"/>
  <c r="S134" s="1"/>
  <c r="D127"/>
  <c r="N16" i="14"/>
  <c r="P16"/>
  <c r="N20"/>
  <c r="O20"/>
  <c r="N8"/>
  <c r="P8" s="1"/>
  <c r="C6" i="8"/>
  <c r="S6" s="1"/>
  <c r="D5"/>
  <c r="E95" i="15"/>
  <c r="H53"/>
  <c r="G53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D240" i="8" l="1"/>
  <c r="D242" s="1"/>
  <c r="C127"/>
  <c r="O16" i="14"/>
  <c r="P36"/>
  <c r="N36"/>
  <c r="O8"/>
  <c r="O38" s="1"/>
  <c r="N38" s="1"/>
  <c r="P20"/>
  <c r="C5" i="8"/>
  <c r="D118"/>
  <c r="D120" s="1"/>
  <c r="G95" i="15"/>
  <c r="H95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S127" i="8" l="1"/>
  <c r="S240" s="1"/>
  <c r="C240"/>
  <c r="C242" s="1"/>
  <c r="O36" i="14"/>
  <c r="C118" i="8"/>
  <c r="C120" s="1"/>
  <c r="S5"/>
  <c r="S118" s="1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</calcChain>
</file>

<file path=xl/sharedStrings.xml><?xml version="1.0" encoding="utf-8"?>
<sst xmlns="http://schemas.openxmlformats.org/spreadsheetml/2006/main" count="1811" uniqueCount="788">
  <si>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</si>
  <si>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</si>
  <si>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</si>
  <si>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</si>
  <si>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</si>
  <si>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</si>
  <si>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</si>
  <si>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</si>
  <si>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</si>
  <si>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</si>
  <si>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</si>
  <si>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</si>
  <si>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</si>
  <si>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</si>
  <si>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</si>
  <si>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</si>
  <si>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</si>
  <si>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</si>
  <si>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</si>
  <si>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</si>
  <si>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</si>
  <si>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</si>
  <si>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</si>
  <si>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</si>
  <si>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</si>
  <si>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</si>
  <si>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</si>
  <si>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</si>
  <si>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</si>
  <si>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</si>
  <si>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</si>
  <si>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</si>
  <si>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</si>
  <si>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</si>
  <si>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</si>
  <si>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</si>
  <si>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</si>
  <si>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</si>
  <si>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</si>
  <si>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</si>
  <si>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</si>
  <si>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</si>
  <si>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</si>
  <si>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</si>
  <si>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</si>
  <si>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</si>
  <si>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</si>
  <si>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</si>
  <si>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</si>
  <si>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</si>
  <si>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</si>
  <si>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</si>
  <si>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</si>
  <si>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</si>
  <si>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</si>
  <si>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</si>
  <si>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</si>
  <si>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</si>
  <si>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</si>
  <si>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</si>
  <si>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</si>
  <si>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</si>
  <si>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</si>
  <si>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</si>
  <si>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</si>
  <si>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</si>
  <si>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</si>
  <si>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</si>
  <si>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</si>
  <si>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</si>
  <si>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</si>
  <si>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</si>
  <si>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</si>
  <si>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</si>
  <si>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</si>
  <si>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</si>
  <si>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</si>
  <si>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</si>
  <si>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</si>
  <si>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</si>
  <si>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</si>
  <si>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</si>
  <si>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</si>
  <si>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</si>
  <si>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</si>
  <si>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</si>
  <si>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</si>
  <si>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</si>
  <si>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</si>
  <si>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</si>
  <si>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</si>
  <si>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</si>
  <si>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</si>
  <si>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</si>
  <si>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</si>
  <si>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</si>
  <si>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</si>
  <si>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</si>
  <si>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</si>
  <si>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</si>
  <si>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</si>
  <si>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</si>
  <si>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</si>
  <si>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</si>
  <si>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</si>
  <si>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</si>
  <si>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</si>
  <si>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</si>
  <si>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</si>
  <si>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</si>
  <si>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</si>
  <si>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</si>
  <si>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</si>
  <si>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</si>
  <si>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</si>
  <si>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</si>
  <si>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</si>
  <si>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</si>
  <si>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</si>
  <si>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</si>
  <si>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</si>
  <si>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</si>
  <si>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</si>
  <si>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</si>
  <si>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</si>
  <si>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</si>
  <si>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</si>
  <si>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</si>
  <si>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</si>
  <si>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</si>
  <si>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</si>
  <si>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</si>
  <si>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</si>
  <si>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</si>
  <si>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</si>
  <si>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</si>
  <si>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</si>
  <si>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</si>
  <si>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</si>
  <si>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</si>
  <si>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</si>
  <si>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</si>
  <si>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</si>
  <si>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</si>
  <si>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</si>
  <si>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</si>
  <si>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</si>
  <si>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</si>
  <si>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</si>
  <si>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</si>
  <si>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</si>
  <si>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</si>
  <si>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</si>
  <si>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</si>
  <si>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</si>
  <si>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</si>
  <si>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</si>
  <si>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</si>
  <si>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</si>
  <si>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</si>
  <si>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</si>
  <si>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</si>
  <si>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</si>
  <si>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</si>
  <si>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</si>
  <si>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</si>
  <si>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</si>
  <si>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</si>
  <si>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</si>
  <si>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</si>
  <si>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</si>
  <si>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</si>
  <si>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</si>
  <si>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</si>
  <si>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</si>
  <si>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</si>
  <si>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</si>
  <si>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</si>
  <si>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</si>
  <si>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</si>
  <si>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</si>
  <si>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</si>
  <si>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</si>
  <si>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</si>
  <si>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</si>
  <si>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</si>
  <si>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</si>
  <si>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</si>
  <si>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</si>
  <si>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</si>
  <si>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</si>
  <si>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</si>
  <si>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</si>
  <si>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</si>
  <si>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</si>
  <si>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</si>
  <si>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</si>
  <si>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</si>
  <si>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</si>
  <si>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</si>
  <si>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</si>
  <si>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</si>
  <si>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</si>
  <si>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</si>
  <si>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</si>
  <si>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</si>
  <si>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</si>
  <si>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</si>
  <si>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</si>
  <si>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</si>
  <si>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</si>
  <si>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</si>
  <si>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</si>
  <si>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</si>
  <si>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</si>
  <si>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</si>
  <si>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</si>
  <si>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</si>
  <si>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</si>
  <si>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</si>
  <si>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</si>
  <si>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</si>
  <si>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</si>
  <si>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</si>
  <si>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</si>
  <si>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</si>
  <si>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</si>
  <si>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</si>
  <si>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</si>
  <si>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</si>
  <si>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</si>
  <si>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</si>
  <si>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</si>
  <si>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</si>
  <si>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</si>
  <si>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</si>
  <si>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</si>
  <si>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</si>
  <si>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</si>
  <si>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</si>
  <si>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</si>
  <si>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</si>
  <si>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</si>
  <si>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</si>
  <si>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</si>
  <si>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</si>
  <si>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</si>
  <si>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</si>
  <si>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</si>
  <si>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</si>
  <si>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</si>
  <si>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</si>
  <si>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</si>
  <si>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</si>
  <si>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</si>
  <si>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</si>
  <si>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</si>
  <si>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</si>
  <si>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</si>
  <si>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</si>
  <si>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</si>
  <si>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</si>
  <si>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</si>
  <si>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</si>
  <si>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</si>
  <si>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</si>
  <si>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</si>
  <si>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</si>
  <si>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</si>
  <si>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</si>
  <si>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</si>
  <si>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</si>
  <si>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</si>
  <si>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</si>
  <si>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</si>
  <si>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</si>
  <si>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</si>
  <si>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</si>
  <si>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</si>
  <si>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</si>
  <si>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</si>
  <si>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</si>
  <si>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</si>
  <si>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</si>
  <si>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</si>
  <si>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</si>
  <si>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</si>
  <si>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</si>
  <si>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</si>
  <si>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</si>
  <si>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</si>
  <si>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</si>
  <si>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</si>
  <si>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</si>
  <si>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</si>
  <si>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</si>
  <si>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</si>
  <si>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</si>
  <si>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</si>
  <si>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</si>
  <si>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</si>
  <si>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</si>
  <si>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</si>
  <si>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</si>
  <si>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</si>
  <si>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</si>
  <si>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</si>
  <si>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</si>
  <si>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</si>
  <si>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</si>
  <si>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</si>
  <si>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</si>
  <si>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</si>
  <si>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</si>
  <si>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</si>
  <si>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</si>
  <si>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</si>
  <si>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</si>
  <si>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</si>
  <si>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</si>
  <si>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</si>
  <si>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</si>
  <si>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</si>
  <si>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</si>
  <si>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</si>
  <si>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</si>
  <si>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</si>
  <si>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</si>
  <si>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</si>
  <si>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</si>
  <si>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</si>
  <si>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</si>
  <si>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</si>
  <si>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</si>
  <si>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</si>
  <si>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</si>
  <si>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</si>
  <si>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</si>
  <si>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</si>
  <si>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</si>
  <si>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</si>
  <si>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</si>
  <si>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</si>
  <si>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</si>
  <si>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</si>
  <si>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</si>
  <si>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</si>
  <si>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</si>
  <si>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</si>
  <si>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</si>
  <si>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</si>
  <si>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</si>
  <si>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</si>
  <si>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</si>
  <si>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</si>
  <si>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</si>
  <si>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</si>
  <si>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</si>
  <si>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</si>
  <si>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</si>
  <si>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</si>
  <si>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</si>
  <si>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</si>
  <si>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</si>
  <si>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</si>
  <si>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</si>
  <si>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</si>
  <si>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</si>
  <si>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</si>
  <si>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</si>
  <si>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</si>
  <si>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</si>
  <si>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</si>
  <si>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</si>
  <si>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</si>
  <si>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</si>
  <si>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</si>
  <si>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</si>
  <si>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</si>
  <si>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</si>
  <si>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</si>
  <si>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</si>
  <si>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</si>
  <si>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</si>
  <si>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</si>
  <si>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</si>
  <si>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</si>
  <si>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</si>
  <si>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</si>
  <si>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</si>
  <si>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</si>
  <si>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</si>
  <si>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</si>
  <si>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</si>
  <si>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</si>
  <si>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</si>
  <si>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</si>
  <si>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</si>
  <si>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</si>
  <si>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</si>
  <si>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</si>
  <si>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</si>
  <si>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</si>
  <si>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</si>
  <si>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</si>
  <si>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</si>
  <si>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</si>
  <si>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</si>
  <si>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</si>
  <si>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</si>
  <si>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</si>
  <si>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</si>
  <si>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</si>
  <si>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</si>
  <si>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</si>
  <si>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</si>
  <si>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</si>
  <si>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</si>
  <si>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</si>
  <si>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</si>
  <si>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</si>
  <si>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</si>
  <si>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</si>
  <si>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</si>
  <si>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</si>
  <si>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</si>
  <si>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</si>
  <si>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</si>
  <si>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</si>
  <si>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</si>
  <si>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</si>
  <si>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</si>
  <si>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</si>
  <si>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</si>
  <si>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</si>
  <si>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</si>
  <si>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</si>
  <si>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</si>
  <si>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</si>
  <si>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</si>
  <si>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</si>
  <si>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</si>
  <si>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</si>
  <si>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</si>
  <si>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</si>
  <si>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</si>
  <si>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</si>
  <si>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</si>
  <si>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</si>
  <si>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</si>
  <si>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</si>
  <si>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</si>
  <si>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</si>
  <si>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</si>
  <si>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</si>
  <si>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</si>
  <si>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</si>
  <si>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</si>
  <si>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</si>
  <si>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</si>
  <si>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</si>
  <si>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</si>
  <si>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</si>
  <si>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</si>
  <si>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</si>
  <si>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</si>
  <si>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</si>
  <si>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</si>
  <si>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</si>
  <si>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</si>
  <si>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</si>
  <si>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</si>
  <si>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</si>
  <si>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</si>
  <si>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</si>
  <si>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</si>
  <si>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</si>
  <si>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</si>
  <si>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</si>
  <si>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</si>
  <si>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</si>
  <si>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</si>
  <si>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</si>
  <si>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</si>
  <si>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</si>
  <si>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</si>
  <si>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</si>
  <si>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</si>
  <si>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</si>
  <si>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</si>
  <si>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</si>
  <si>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</si>
  <si>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</si>
  <si>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</si>
  <si>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</si>
  <si>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</si>
  <si>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</si>
  <si>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</si>
  <si>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</si>
  <si>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</si>
  <si>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</si>
  <si>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</si>
  <si>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</si>
  <si>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</si>
  <si>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</si>
  <si>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</si>
  <si>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</si>
  <si>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</si>
  <si>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</si>
  <si>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</si>
  <si>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</si>
  <si>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</si>
  <si>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</si>
  <si>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</si>
  <si>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</si>
  <si>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</si>
  <si>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</si>
  <si>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</si>
  <si>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</si>
  <si>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</si>
  <si>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</si>
  <si>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</si>
  <si>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</si>
  <si>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</si>
  <si>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</si>
  <si>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</si>
  <si>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</si>
  <si>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</si>
  <si>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</si>
  <si>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</si>
  <si>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</si>
  <si>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</si>
  <si>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</si>
  <si>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</si>
  <si>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</si>
  <si>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</si>
  <si>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</si>
  <si>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</si>
  <si>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</si>
  <si>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</si>
  <si>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</si>
  <si>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</si>
  <si>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</si>
  <si>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</si>
  <si>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</si>
  <si>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</si>
  <si>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</si>
  <si>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</si>
  <si>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</si>
  <si>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</si>
  <si>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</si>
  <si>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</si>
  <si>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</si>
  <si>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</si>
  <si>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</si>
  <si>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</si>
  <si>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</si>
  <si>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</si>
  <si>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</si>
  <si>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</si>
  <si>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</si>
  <si>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</si>
  <si>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</si>
  <si>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</si>
  <si>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</si>
  <si>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</si>
  <si>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</si>
  <si>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</si>
  <si>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</si>
  <si>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</si>
  <si>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</si>
  <si>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</si>
  <si>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</si>
  <si>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</si>
  <si>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</si>
  <si>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</si>
  <si>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</si>
  <si>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</si>
  <si>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</si>
  <si>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</si>
  <si>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</si>
  <si>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</si>
  <si>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</si>
  <si>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</si>
  <si>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</si>
  <si>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</si>
  <si>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</si>
  <si>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</si>
  <si>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</si>
  <si>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</si>
  <si>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</si>
  <si>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</si>
  <si>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</si>
  <si>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</si>
  <si>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</si>
  <si>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</si>
  <si>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</si>
  <si>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</si>
  <si>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</si>
  <si>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</si>
  <si>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</si>
  <si>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</si>
  <si>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</si>
  <si>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</si>
  <si>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</si>
  <si>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</si>
  <si>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</si>
  <si>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</si>
  <si>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</si>
  <si>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</si>
  <si>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</si>
  <si>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</si>
  <si>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</si>
  <si>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</si>
  <si>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</si>
  <si>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</si>
  <si>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</si>
  <si>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</si>
  <si>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</si>
  <si>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</si>
  <si>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</si>
  <si>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</si>
  <si>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</si>
  <si>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</si>
  <si>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</si>
  <si>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</si>
  <si>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</si>
  <si>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</si>
  <si>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</si>
  <si>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</si>
  <si>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</si>
  <si>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</si>
  <si>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</si>
  <si>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</si>
  <si>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</si>
  <si>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</si>
  <si>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</si>
  <si>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</si>
  <si>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</si>
  <si>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</si>
  <si>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</si>
  <si>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</si>
  <si>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</si>
  <si>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</si>
  <si>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</si>
  <si>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</si>
  <si>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</si>
  <si>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</si>
  <si>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</si>
  <si>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</si>
  <si>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</si>
  <si>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</si>
  <si>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</si>
  <si>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</si>
  <si>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</si>
  <si>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</si>
  <si>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</si>
  <si>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</si>
  <si>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</si>
  <si>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</si>
  <si>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</si>
  <si>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</si>
  <si>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</si>
  <si>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</si>
  <si>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</si>
  <si>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</si>
  <si>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</si>
  <si>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</si>
  <si>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</si>
  <si>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</si>
  <si>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</si>
  <si>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</si>
  <si>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</si>
  <si>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</si>
  <si>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</si>
  <si>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</si>
  <si>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</si>
  <si>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</si>
  <si>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</si>
  <si>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</si>
  <si>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</si>
  <si>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</si>
  <si>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</si>
  <si>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</si>
  <si>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</si>
  <si>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</si>
  <si>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</si>
  <si>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</si>
  <si>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</si>
  <si>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</si>
  <si>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</si>
  <si>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</si>
  <si>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</si>
  <si>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</si>
  <si>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</si>
  <si>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</si>
  <si>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</si>
  <si>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</si>
  <si>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</si>
  <si>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</si>
  <si>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01.04. 2019</t>
  </si>
  <si>
    <t>ФКУ ГУ ВО Минфин России 2547</t>
  </si>
  <si>
    <t>Вечерняя школа             570</t>
  </si>
  <si>
    <t>МОУ МУК г.Ак-Довурака  605</t>
  </si>
  <si>
    <t>ООО "Ной"</t>
  </si>
  <si>
    <t>Монтажный участок №1 А-Д</t>
  </si>
  <si>
    <t>Динамика    изменения   недоимки   по  налогам  на 01.04. 2020 год                                                                 г.Ак-Довурак ( тыс. рублей)</t>
  </si>
  <si>
    <t>01.04. 2020</t>
  </si>
  <si>
    <t>ТСЖ "Энергетиков"</t>
  </si>
  <si>
    <t>ООО "Енисейлес"</t>
  </si>
  <si>
    <t>ООО ГОК "Туваасбест" 997,2461</t>
  </si>
  <si>
    <t>ООО "Аас-кежик"</t>
  </si>
  <si>
    <t>Благ.фонд "Подари солнце"</t>
  </si>
  <si>
    <t>ПАО "ФСК"</t>
  </si>
  <si>
    <t>Коэф.роста к 2019 году</t>
  </si>
  <si>
    <t>Откл.с 01.04.20 на 01.01.20</t>
  </si>
  <si>
    <t>ФГКУ1 отряд ФПС 2113</t>
  </si>
  <si>
    <t>ИНН</t>
  </si>
  <si>
    <t>1701052697</t>
  </si>
  <si>
    <t>Мин труда и соц.политика РТ</t>
  </si>
  <si>
    <t>1701059340</t>
  </si>
  <si>
    <t>1718000922</t>
  </si>
  <si>
    <t>1718001637</t>
  </si>
  <si>
    <t>1718001877</t>
  </si>
  <si>
    <t>1718001901</t>
  </si>
  <si>
    <t>1718001926</t>
  </si>
  <si>
    <t>1718002020</t>
  </si>
  <si>
    <t>1718002060</t>
  </si>
  <si>
    <t>1718002084</t>
  </si>
  <si>
    <t>1718002091</t>
  </si>
  <si>
    <t>1718002126</t>
  </si>
  <si>
    <t>1718002246</t>
  </si>
  <si>
    <t>1718002292</t>
  </si>
  <si>
    <t>1718002334</t>
  </si>
  <si>
    <t>1718002341</t>
  </si>
  <si>
    <t>1718002366</t>
  </si>
  <si>
    <t>1718002373</t>
  </si>
  <si>
    <t>1718002398</t>
  </si>
  <si>
    <t>1718002422</t>
  </si>
  <si>
    <t>ООО "Амбащ"</t>
  </si>
  <si>
    <t>ООО "Ника"</t>
  </si>
  <si>
    <t>ООО "ДОМ.РФ УПРАВЛЕНИЕ ПРОЕКТАМИ"</t>
  </si>
  <si>
    <t>ООО "Т2 МОБАЙЛ"</t>
  </si>
  <si>
    <t>01.01. 2020.</t>
  </si>
  <si>
    <t xml:space="preserve">Центр РДД и П </t>
  </si>
  <si>
    <t xml:space="preserve">ГУП РТ ТЭК-4  </t>
  </si>
  <si>
    <t>1718002461</t>
  </si>
  <si>
    <t>АО Тываэнерго</t>
  </si>
  <si>
    <t>ООО "Дом.РФ Управление проектами</t>
  </si>
  <si>
    <t>Минтруд и соц.политика РТ</t>
  </si>
  <si>
    <t>ООО "Т2МОБАЙЛ"</t>
  </si>
  <si>
    <t>1701032570</t>
  </si>
  <si>
    <t xml:space="preserve">ООО Ак-Довурактеплосбыт </t>
  </si>
  <si>
    <t>ООО "Туваасбесстрой"</t>
  </si>
  <si>
    <t xml:space="preserve">ТСЖ "Дружные пчелки"   </t>
  </si>
  <si>
    <t>Динамика    изменения   недоимки   по  налогам  на 01.01. 2021 год г.Ак-Довурак ( тыс. рублей)</t>
  </si>
  <si>
    <t>УСН</t>
  </si>
  <si>
    <t>Страховые</t>
  </si>
  <si>
    <t>01.01.                 2021</t>
  </si>
  <si>
    <t>ФГКУ1 отряд ФСП(пож.часть) 2113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</si>
  <si>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</si>
  <si>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</si>
  <si>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</si>
  <si>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</si>
  <si>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</si>
  <si>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</si>
  <si>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</si>
  <si>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 xml:space="preserve"> Б-Х МВД     337</t>
  </si>
  <si>
    <t>1718000802</t>
  </si>
  <si>
    <t>АДМИНИСТРАЦИЯ Г.АК-ДОВУРАК</t>
  </si>
  <si>
    <t>1718001940</t>
  </si>
  <si>
    <t>Хурал представителей г.Ак-Довурак</t>
  </si>
  <si>
    <t>Финансовое управление администрации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</si>
  <si>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</si>
  <si>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</si>
  <si>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</si>
  <si>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</si>
  <si>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</si>
  <si>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</si>
  <si>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</si>
  <si>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</si>
  <si>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ООО ГОК "Туваасбест" </t>
  </si>
  <si>
    <t xml:space="preserve">ООО ПК Энкор      </t>
  </si>
  <si>
    <t xml:space="preserve">ОАО Тывасвязьинформ  </t>
  </si>
  <si>
    <t>ООО "Алмаз-Строй"</t>
  </si>
  <si>
    <t>ООО "Оникс"</t>
  </si>
  <si>
    <t>ООО "Сая"</t>
  </si>
  <si>
    <t>ПАО "Федеральная сетевая компания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</si>
</sst>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#,##0.0"/>
  </numFmts>
  <fonts count="38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9" borderId="27" applyNumberFormat="0">
      <alignment horizontal="right" vertical="top"/>
    </xf>
    <xf numFmtId="49" fontId="19" fillId="10" borderId="27">
      <alignment horizontal="left" vertical="top"/>
    </xf>
    <xf numFmtId="49" fontId="34" fillId="0" borderId="27">
      <alignment horizontal="left" vertical="top"/>
    </xf>
    <xf numFmtId="0" fontId="19" fillId="11" borderId="27">
      <alignment horizontal="left" vertical="top" wrapText="1"/>
    </xf>
    <xf numFmtId="0" fontId="34" fillId="0" borderId="27">
      <alignment horizontal="left" vertical="top" wrapText="1"/>
    </xf>
    <xf numFmtId="0" fontId="19" fillId="12" borderId="27">
      <alignment horizontal="left" vertical="top" wrapText="1"/>
    </xf>
    <xf numFmtId="0" fontId="19" fillId="13" borderId="27">
      <alignment horizontal="left" vertical="top" wrapText="1"/>
    </xf>
    <xf numFmtId="0" fontId="19" fillId="14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  <xf numFmtId="0" fontId="35" fillId="0" borderId="0">
      <alignment horizontal="left" vertical="top"/>
    </xf>
    <xf numFmtId="0" fontId="19" fillId="11" borderId="28" applyNumberFormat="0">
      <alignment horizontal="right" vertical="top"/>
    </xf>
    <xf numFmtId="0" fontId="19" fillId="12" borderId="28" applyNumberFormat="0">
      <alignment horizontal="right" vertical="top"/>
    </xf>
    <xf numFmtId="0" fontId="19" fillId="0" borderId="27" applyNumberFormat="0">
      <alignment horizontal="right" vertical="top"/>
    </xf>
    <xf numFmtId="0" fontId="19" fillId="0" borderId="27" applyNumberFormat="0">
      <alignment horizontal="right" vertical="top"/>
    </xf>
    <xf numFmtId="0" fontId="19" fillId="13" borderId="28" applyNumberFormat="0">
      <alignment horizontal="right" vertical="top"/>
    </xf>
    <xf numFmtId="0" fontId="19" fillId="0" borderId="27" applyNumberFormat="0">
      <alignment horizontal="right" vertical="top"/>
    </xf>
    <xf numFmtId="49" fontId="36" fillId="16" borderId="27">
      <alignment horizontal="left" vertical="top" wrapText="1"/>
    </xf>
    <xf numFmtId="49" fontId="19" fillId="0" borderId="27">
      <alignment horizontal="left" vertical="top" wrapText="1"/>
    </xf>
    <xf numFmtId="0" fontId="19" fillId="15" borderId="27">
      <alignment horizontal="left" vertical="top" wrapText="1"/>
    </xf>
    <xf numFmtId="0" fontId="19" fillId="0" borderId="27">
      <alignment horizontal="left" vertical="top" wrapText="1"/>
    </xf>
  </cellStyleXfs>
  <cellXfs count="533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2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/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2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165" fontId="27" fillId="4" borderId="1" xfId="3" applyNumberFormat="1" applyFont="1" applyFill="1" applyBorder="1" applyAlignment="1">
      <alignment horizontal="center"/>
    </xf>
    <xf numFmtId="165" fontId="28" fillId="0" borderId="1" xfId="3" applyNumberFormat="1" applyFont="1" applyFill="1" applyBorder="1"/>
    <xf numFmtId="0" fontId="27" fillId="0" borderId="0" xfId="3" applyFont="1" applyFill="1"/>
    <xf numFmtId="0" fontId="1" fillId="0" borderId="0" xfId="3"/>
    <xf numFmtId="0" fontId="26" fillId="0" borderId="0" xfId="3" applyFont="1" applyAlignment="1"/>
    <xf numFmtId="49" fontId="27" fillId="3" borderId="1" xfId="3" applyNumberFormat="1" applyFont="1" applyFill="1" applyBorder="1" applyAlignment="1">
      <alignment horizontal="center" vertical="center" wrapText="1"/>
    </xf>
    <xf numFmtId="0" fontId="27" fillId="3" borderId="1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65" fontId="28" fillId="3" borderId="1" xfId="3" applyNumberFormat="1" applyFont="1" applyFill="1" applyBorder="1" applyAlignment="1">
      <alignment horizontal="center"/>
    </xf>
    <xf numFmtId="165" fontId="28" fillId="3" borderId="1" xfId="3" applyNumberFormat="1" applyFont="1" applyFill="1" applyBorder="1"/>
    <xf numFmtId="165" fontId="28" fillId="3" borderId="1" xfId="3" applyNumberFormat="1" applyFont="1" applyFill="1" applyBorder="1" applyAlignment="1">
      <alignment horizontal="center" vertical="center"/>
    </xf>
    <xf numFmtId="0" fontId="27" fillId="0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left" vertical="center" wrapText="1"/>
    </xf>
    <xf numFmtId="165" fontId="7" fillId="3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vertical="top" wrapText="1"/>
    </xf>
    <xf numFmtId="1" fontId="7" fillId="3" borderId="1" xfId="3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left"/>
    </xf>
    <xf numFmtId="0" fontId="28" fillId="3" borderId="1" xfId="3" applyFont="1" applyFill="1" applyBorder="1"/>
    <xf numFmtId="0" fontId="28" fillId="3" borderId="1" xfId="3" applyFont="1" applyFill="1" applyBorder="1" applyAlignment="1">
      <alignment horizontal="center"/>
    </xf>
    <xf numFmtId="165" fontId="28" fillId="0" borderId="1" xfId="3" applyNumberFormat="1" applyFont="1" applyFill="1" applyBorder="1" applyAlignment="1">
      <alignment horizontal="center" vertical="center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37" fillId="0" borderId="1" xfId="0" applyNumberFormat="1" applyFont="1" applyBorder="1"/>
    <xf numFmtId="0" fontId="28" fillId="0" borderId="1" xfId="3" applyFont="1" applyFill="1" applyBorder="1" applyAlignment="1">
      <alignment horizontal="center" vertical="center"/>
    </xf>
    <xf numFmtId="0" fontId="37" fillId="0" borderId="1" xfId="0" applyNumberFormat="1" applyFont="1" applyFill="1" applyBorder="1"/>
    <xf numFmtId="165" fontId="28" fillId="0" borderId="1" xfId="3" applyNumberFormat="1" applyFont="1" applyFill="1" applyBorder="1" applyAlignment="1">
      <alignment horizontal="center"/>
    </xf>
    <xf numFmtId="0" fontId="10" fillId="0" borderId="1" xfId="0" applyNumberFormat="1" applyFont="1" applyBorder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wrapText="1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37" fillId="0" borderId="0" xfId="0" applyNumberFormat="1" applyFont="1"/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18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7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31" fillId="0" borderId="3" xfId="3" applyFont="1" applyFill="1" applyBorder="1" applyAlignment="1">
      <alignment horizontal="center" wrapText="1"/>
    </xf>
    <xf numFmtId="0" fontId="27" fillId="3" borderId="17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7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18" xfId="3" applyFont="1" applyFill="1" applyBorder="1" applyAlignment="1">
      <alignment horizontal="center" vertical="center" wrapText="1"/>
    </xf>
    <xf numFmtId="0" fontId="27" fillId="3" borderId="14" xfId="3" applyFont="1" applyFill="1" applyBorder="1" applyAlignment="1">
      <alignment horizontal="center" vertical="center" wrapText="1"/>
    </xf>
    <xf numFmtId="0" fontId="27" fillId="3" borderId="15" xfId="3" applyFont="1" applyFill="1" applyBorder="1" applyAlignment="1">
      <alignment horizontal="center" vertical="center" wrapText="1"/>
    </xf>
    <xf numFmtId="0" fontId="27" fillId="3" borderId="0" xfId="3" applyFont="1" applyFill="1" applyBorder="1" applyAlignment="1">
      <alignment horizontal="center" vertical="center" wrapText="1"/>
    </xf>
    <xf numFmtId="0" fontId="27" fillId="3" borderId="16" xfId="3" applyFont="1" applyFill="1" applyBorder="1" applyAlignment="1">
      <alignment horizontal="center" vertical="center" wrapText="1"/>
    </xf>
    <xf numFmtId="2" fontId="30" fillId="3" borderId="17" xfId="3" applyNumberFormat="1" applyFont="1" applyFill="1" applyBorder="1" applyAlignment="1">
      <alignment horizontal="center" vertical="center" textRotation="90" wrapText="1"/>
    </xf>
    <xf numFmtId="2" fontId="30" fillId="3" borderId="5" xfId="3" applyNumberFormat="1" applyFont="1" applyFill="1" applyBorder="1" applyAlignment="1">
      <alignment horizontal="center" vertical="center" textRotation="90" wrapText="1"/>
    </xf>
    <xf numFmtId="2" fontId="30" fillId="3" borderId="6" xfId="3" applyNumberFormat="1" applyFont="1" applyFill="1" applyBorder="1" applyAlignment="1">
      <alignment horizontal="center" vertical="center" textRotation="90" wrapText="1"/>
    </xf>
    <xf numFmtId="2" fontId="27" fillId="3" borderId="17" xfId="3" applyNumberFormat="1" applyFont="1" applyFill="1" applyBorder="1" applyAlignment="1">
      <alignment horizontal="center" vertical="center" wrapText="1"/>
    </xf>
    <xf numFmtId="2" fontId="27" fillId="3" borderId="5" xfId="3" applyNumberFormat="1" applyFont="1" applyFill="1" applyBorder="1" applyAlignment="1">
      <alignment horizontal="center" vertical="center" wrapText="1"/>
    </xf>
    <xf numFmtId="2" fontId="27" fillId="3" borderId="6" xfId="3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2" fontId="27" fillId="3" borderId="17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27" fillId="3" borderId="17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7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8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7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4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14" fontId="22" fillId="0" borderId="0" xfId="1" applyNumberFormat="1" applyFont="1" applyAlignment="1">
      <alignment horizontal="center" wrapText="1"/>
    </xf>
    <xf numFmtId="0" fontId="22" fillId="0" borderId="0" xfId="0" applyFont="1" applyAlignment="1">
      <alignment horizontal="left"/>
    </xf>
    <xf numFmtId="0" fontId="4" fillId="0" borderId="23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right" vertical="center"/>
    </xf>
    <xf numFmtId="1" fontId="17" fillId="0" borderId="20" xfId="1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N167"/>
  <sheetViews>
    <sheetView tabSelected="1" view="pageBreakPreview" zoomScale="85" zoomScaleSheetLayoutView="85" workbookViewId="0">
      <pane xSplit="6" ySplit="4" topLeftCell="AJ5" activePane="bottomRight" state="frozen"/>
      <selection pane="topRight" activeCell="F1" sqref="F1"/>
      <selection pane="bottomLeft" activeCell="A5" sqref="A5"/>
      <selection pane="bottomRight" activeCell="DM101" sqref="DM101"/>
    </sheetView>
  </sheetViews>
  <sheetFormatPr defaultRowHeight="13.2"/>
  <cols>
    <col min="1" max="1" width="3.109375" style="289" customWidth="1"/>
    <col min="2" max="2" width="12.33203125" style="311" customWidth="1"/>
    <col min="3" max="3" width="34.88671875" style="309" customWidth="1"/>
    <col min="4" max="4" width="10.44140625" style="310" customWidth="1"/>
    <col min="5" max="5" width="10.5546875" style="311" customWidth="1"/>
    <col min="6" max="6" width="12.5546875" style="311" customWidth="1"/>
    <col min="7" max="7" width="8.44140625" style="289" customWidth="1"/>
    <col min="8" max="8" width="9" style="289" customWidth="1"/>
    <col min="9" max="9" width="8.109375" style="311" customWidth="1"/>
    <col min="10" max="10" width="7.6640625" style="311" customWidth="1"/>
    <col min="11" max="11" width="9.44140625" style="289" customWidth="1"/>
    <col min="12" max="12" width="7.88671875" style="289" customWidth="1"/>
    <col min="13" max="13" width="8" style="311" customWidth="1"/>
    <col min="14" max="14" width="6.88671875" style="311" customWidth="1"/>
    <col min="15" max="15" width="9.33203125" style="289" customWidth="1"/>
    <col min="16" max="16" width="8.109375" style="289" customWidth="1"/>
    <col min="17" max="17" width="7.33203125" style="311" customWidth="1"/>
    <col min="18" max="18" width="7.5546875" style="311" customWidth="1"/>
    <col min="19" max="19" width="8.109375" style="289" customWidth="1"/>
    <col min="20" max="20" width="4.6640625" style="289" customWidth="1"/>
    <col min="21" max="21" width="7.5546875" style="311" customWidth="1"/>
    <col min="22" max="22" width="7" style="311" customWidth="1"/>
    <col min="23" max="23" width="5.88671875" style="289" customWidth="1"/>
    <col min="24" max="24" width="8.6640625" style="289" customWidth="1"/>
    <col min="25" max="26" width="5.5546875" style="312" hidden="1" customWidth="1"/>
    <col min="27" max="27" width="6.109375" style="289" hidden="1" customWidth="1"/>
    <col min="28" max="28" width="6" style="289" hidden="1" customWidth="1"/>
    <col min="29" max="30" width="5.5546875" style="311" hidden="1" customWidth="1"/>
    <col min="31" max="31" width="6" style="289" hidden="1" customWidth="1"/>
    <col min="32" max="32" width="6.109375" style="289" hidden="1" customWidth="1"/>
    <col min="33" max="34" width="5.88671875" style="289" hidden="1" customWidth="1"/>
    <col min="35" max="35" width="6.109375" style="289" hidden="1" customWidth="1"/>
    <col min="36" max="36" width="7.44140625" style="311" customWidth="1"/>
    <col min="37" max="37" width="7" style="311" customWidth="1"/>
    <col min="38" max="38" width="10.109375" style="289" customWidth="1"/>
    <col min="39" max="39" width="4.109375" style="289" customWidth="1"/>
    <col min="40" max="40" width="7.33203125" style="311" customWidth="1"/>
    <col min="41" max="41" width="8" style="311" customWidth="1"/>
    <col min="42" max="42" width="4.6640625" style="289" customWidth="1"/>
    <col min="43" max="43" width="5.88671875" style="289" customWidth="1"/>
    <col min="44" max="44" width="6" style="289" hidden="1" customWidth="1"/>
    <col min="45" max="45" width="5.44140625" style="289" hidden="1" customWidth="1"/>
    <col min="46" max="46" width="5.6640625" style="289" hidden="1" customWidth="1"/>
    <col min="47" max="47" width="5.5546875" style="289" hidden="1" customWidth="1"/>
    <col min="48" max="48" width="7" style="311" customWidth="1"/>
    <col min="49" max="49" width="8.44140625" style="311" customWidth="1"/>
    <col min="50" max="50" width="5.33203125" style="289" customWidth="1"/>
    <col min="51" max="51" width="9" style="289" customWidth="1"/>
    <col min="52" max="53" width="5.44140625" style="289" hidden="1" customWidth="1"/>
    <col min="54" max="54" width="4.88671875" style="289" hidden="1" customWidth="1"/>
    <col min="55" max="55" width="5.88671875" style="289" hidden="1" customWidth="1"/>
    <col min="56" max="57" width="6.33203125" style="311" hidden="1" customWidth="1"/>
    <col min="58" max="58" width="5.88671875" style="289" hidden="1" customWidth="1"/>
    <col min="59" max="59" width="6.88671875" style="289" hidden="1" customWidth="1"/>
    <col min="60" max="61" width="6.5546875" style="311" hidden="1" customWidth="1"/>
    <col min="62" max="62" width="5.88671875" style="289" hidden="1" customWidth="1"/>
    <col min="63" max="63" width="5.5546875" style="289" hidden="1" customWidth="1"/>
    <col min="64" max="64" width="7" style="289" customWidth="1"/>
    <col min="65" max="65" width="7.33203125" style="289" customWidth="1"/>
    <col min="66" max="66" width="6.6640625" style="289" customWidth="1"/>
    <col min="67" max="67" width="4.109375" style="289" customWidth="1"/>
    <col min="68" max="69" width="6.88671875" style="289" hidden="1" customWidth="1"/>
    <col min="70" max="70" width="5.5546875" style="289" hidden="1" customWidth="1"/>
    <col min="71" max="71" width="4.44140625" style="289" hidden="1" customWidth="1"/>
    <col min="72" max="72" width="6.5546875" style="289" hidden="1" customWidth="1"/>
    <col min="73" max="73" width="6" style="289" hidden="1" customWidth="1"/>
    <col min="74" max="74" width="5.109375" style="289" hidden="1" customWidth="1"/>
    <col min="75" max="75" width="5.6640625" style="289" hidden="1" customWidth="1"/>
    <col min="76" max="77" width="5.5546875" style="311" hidden="1" customWidth="1"/>
    <col min="78" max="78" width="5.5546875" style="289" hidden="1" customWidth="1"/>
    <col min="79" max="79" width="4.88671875" style="289" hidden="1" customWidth="1"/>
    <col min="80" max="81" width="6.5546875" style="289" hidden="1" customWidth="1"/>
    <col min="82" max="82" width="5.44140625" style="289" hidden="1" customWidth="1"/>
    <col min="83" max="83" width="5.6640625" style="289" hidden="1" customWidth="1"/>
    <col min="84" max="84" width="7.5546875" style="311" customWidth="1"/>
    <col min="85" max="85" width="6.44140625" style="311" customWidth="1"/>
    <col min="86" max="86" width="8" style="289" customWidth="1"/>
    <col min="87" max="87" width="7.109375" style="289" customWidth="1"/>
    <col min="88" max="88" width="6.88671875" style="311" customWidth="1"/>
    <col min="89" max="89" width="6.5546875" style="311" customWidth="1"/>
    <col min="90" max="90" width="4.5546875" style="289" customWidth="1"/>
    <col min="91" max="91" width="8.44140625" style="289" customWidth="1"/>
    <col min="92" max="92" width="7.109375" style="289" customWidth="1"/>
    <col min="93" max="93" width="7.33203125" style="289" customWidth="1"/>
    <col min="94" max="94" width="5.88671875" style="289" customWidth="1"/>
    <col min="95" max="95" width="4.44140625" style="289" customWidth="1"/>
    <col min="96" max="98" width="5.88671875" style="289" hidden="1" customWidth="1"/>
    <col min="99" max="99" width="5.6640625" style="289" hidden="1" customWidth="1"/>
    <col min="100" max="101" width="5.5546875" style="311" hidden="1" customWidth="1"/>
    <col min="102" max="102" width="5.88671875" style="289" hidden="1" customWidth="1"/>
    <col min="103" max="103" width="5.6640625" style="289" hidden="1" customWidth="1"/>
    <col min="104" max="105" width="5" style="311" hidden="1" customWidth="1"/>
    <col min="106" max="106" width="5.88671875" style="289" hidden="1" customWidth="1"/>
    <col min="107" max="107" width="5.109375" style="289" hidden="1" customWidth="1"/>
    <col min="108" max="110" width="9.109375" style="289" hidden="1" customWidth="1"/>
    <col min="111" max="111" width="7.109375" style="289" hidden="1" customWidth="1"/>
    <col min="112" max="112" width="7.33203125" style="289" hidden="1" customWidth="1"/>
    <col min="113" max="113" width="5.88671875" style="289" hidden="1" customWidth="1"/>
    <col min="114" max="114" width="4.44140625" style="289" hidden="1" customWidth="1"/>
    <col min="115" max="115" width="7.109375" style="289" customWidth="1"/>
    <col min="116" max="116" width="7.33203125" style="289" customWidth="1"/>
    <col min="117" max="117" width="8.33203125" style="289" customWidth="1"/>
    <col min="118" max="118" width="4.44140625" style="289" customWidth="1"/>
    <col min="119" max="256" width="9.109375" style="289"/>
    <col min="257" max="257" width="3.109375" style="289" customWidth="1"/>
    <col min="258" max="258" width="12.33203125" style="289" customWidth="1"/>
    <col min="259" max="259" width="34.88671875" style="289" customWidth="1"/>
    <col min="260" max="260" width="8.44140625" style="289" customWidth="1"/>
    <col min="261" max="261" width="8.33203125" style="289" customWidth="1"/>
    <col min="262" max="262" width="9.44140625" style="289" customWidth="1"/>
    <col min="263" max="263" width="8.33203125" style="289" customWidth="1"/>
    <col min="264" max="266" width="6.44140625" style="289" customWidth="1"/>
    <col min="267" max="267" width="7.109375" style="289" customWidth="1"/>
    <col min="268" max="268" width="4.5546875" style="289" customWidth="1"/>
    <col min="269" max="269" width="6.6640625" style="289" customWidth="1"/>
    <col min="270" max="270" width="6.88671875" style="289" customWidth="1"/>
    <col min="271" max="271" width="6.33203125" style="289" customWidth="1"/>
    <col min="272" max="272" width="4" style="289" customWidth="1"/>
    <col min="273" max="273" width="7.33203125" style="289" customWidth="1"/>
    <col min="274" max="274" width="7.5546875" style="289" customWidth="1"/>
    <col min="275" max="275" width="6" style="289" customWidth="1"/>
    <col min="276" max="276" width="4.6640625" style="289" customWidth="1"/>
    <col min="277" max="277" width="5.44140625" style="289" customWidth="1"/>
    <col min="278" max="278" width="5.6640625" style="289" customWidth="1"/>
    <col min="279" max="279" width="5.88671875" style="289" customWidth="1"/>
    <col min="280" max="280" width="5.6640625" style="289" customWidth="1"/>
    <col min="281" max="291" width="0" style="289" hidden="1" customWidth="1"/>
    <col min="292" max="292" width="5.88671875" style="289" customWidth="1"/>
    <col min="293" max="293" width="5.6640625" style="289" customWidth="1"/>
    <col min="294" max="294" width="5" style="289" customWidth="1"/>
    <col min="295" max="295" width="4.109375" style="289" customWidth="1"/>
    <col min="296" max="296" width="5.88671875" style="289" customWidth="1"/>
    <col min="297" max="297" width="5.6640625" style="289" customWidth="1"/>
    <col min="298" max="298" width="4.6640625" style="289" customWidth="1"/>
    <col min="299" max="299" width="4.44140625" style="289" customWidth="1"/>
    <col min="300" max="303" width="0" style="289" hidden="1" customWidth="1"/>
    <col min="304" max="304" width="5.88671875" style="289" customWidth="1"/>
    <col min="305" max="305" width="5.44140625" style="289" customWidth="1"/>
    <col min="306" max="306" width="5.33203125" style="289" customWidth="1"/>
    <col min="307" max="307" width="4.88671875" style="289" customWidth="1"/>
    <col min="308" max="319" width="0" style="289" hidden="1" customWidth="1"/>
    <col min="320" max="320" width="5.88671875" style="289" customWidth="1"/>
    <col min="321" max="321" width="5.44140625" style="289" customWidth="1"/>
    <col min="322" max="322" width="5.109375" style="289" customWidth="1"/>
    <col min="323" max="323" width="4.109375" style="289" customWidth="1"/>
    <col min="324" max="324" width="6.109375" style="289" customWidth="1"/>
    <col min="325" max="326" width="5.5546875" style="289" customWidth="1"/>
    <col min="327" max="327" width="4.44140625" style="289" customWidth="1"/>
    <col min="328" max="339" width="0" style="289" hidden="1" customWidth="1"/>
    <col min="340" max="340" width="7.5546875" style="289" customWidth="1"/>
    <col min="341" max="341" width="6.44140625" style="289" customWidth="1"/>
    <col min="342" max="342" width="5.44140625" style="289" customWidth="1"/>
    <col min="343" max="343" width="5.109375" style="289" customWidth="1"/>
    <col min="344" max="344" width="5.6640625" style="289" customWidth="1"/>
    <col min="345" max="345" width="5.44140625" style="289" customWidth="1"/>
    <col min="346" max="346" width="4.5546875" style="289" customWidth="1"/>
    <col min="347" max="347" width="5.44140625" style="289" customWidth="1"/>
    <col min="348" max="350" width="5.88671875" style="289" customWidth="1"/>
    <col min="351" max="351" width="4.44140625" style="289" customWidth="1"/>
    <col min="352" max="366" width="0" style="289" hidden="1" customWidth="1"/>
    <col min="367" max="367" width="9.109375" style="289" customWidth="1"/>
    <col min="368" max="512" width="9.109375" style="289"/>
    <col min="513" max="513" width="3.109375" style="289" customWidth="1"/>
    <col min="514" max="514" width="12.33203125" style="289" customWidth="1"/>
    <col min="515" max="515" width="34.88671875" style="289" customWidth="1"/>
    <col min="516" max="516" width="8.44140625" style="289" customWidth="1"/>
    <col min="517" max="517" width="8.33203125" style="289" customWidth="1"/>
    <col min="518" max="518" width="9.44140625" style="289" customWidth="1"/>
    <col min="519" max="519" width="8.33203125" style="289" customWidth="1"/>
    <col min="520" max="522" width="6.44140625" style="289" customWidth="1"/>
    <col min="523" max="523" width="7.109375" style="289" customWidth="1"/>
    <col min="524" max="524" width="4.5546875" style="289" customWidth="1"/>
    <col min="525" max="525" width="6.6640625" style="289" customWidth="1"/>
    <col min="526" max="526" width="6.88671875" style="289" customWidth="1"/>
    <col min="527" max="527" width="6.33203125" style="289" customWidth="1"/>
    <col min="528" max="528" width="4" style="289" customWidth="1"/>
    <col min="529" max="529" width="7.33203125" style="289" customWidth="1"/>
    <col min="530" max="530" width="7.5546875" style="289" customWidth="1"/>
    <col min="531" max="531" width="6" style="289" customWidth="1"/>
    <col min="532" max="532" width="4.6640625" style="289" customWidth="1"/>
    <col min="533" max="533" width="5.44140625" style="289" customWidth="1"/>
    <col min="534" max="534" width="5.6640625" style="289" customWidth="1"/>
    <col min="535" max="535" width="5.88671875" style="289" customWidth="1"/>
    <col min="536" max="536" width="5.6640625" style="289" customWidth="1"/>
    <col min="537" max="547" width="0" style="289" hidden="1" customWidth="1"/>
    <col min="548" max="548" width="5.88671875" style="289" customWidth="1"/>
    <col min="549" max="549" width="5.6640625" style="289" customWidth="1"/>
    <col min="550" max="550" width="5" style="289" customWidth="1"/>
    <col min="551" max="551" width="4.109375" style="289" customWidth="1"/>
    <col min="552" max="552" width="5.88671875" style="289" customWidth="1"/>
    <col min="553" max="553" width="5.6640625" style="289" customWidth="1"/>
    <col min="554" max="554" width="4.6640625" style="289" customWidth="1"/>
    <col min="555" max="555" width="4.44140625" style="289" customWidth="1"/>
    <col min="556" max="559" width="0" style="289" hidden="1" customWidth="1"/>
    <col min="560" max="560" width="5.88671875" style="289" customWidth="1"/>
    <col min="561" max="561" width="5.44140625" style="289" customWidth="1"/>
    <col min="562" max="562" width="5.33203125" style="289" customWidth="1"/>
    <col min="563" max="563" width="4.88671875" style="289" customWidth="1"/>
    <col min="564" max="575" width="0" style="289" hidden="1" customWidth="1"/>
    <col min="576" max="576" width="5.88671875" style="289" customWidth="1"/>
    <col min="577" max="577" width="5.44140625" style="289" customWidth="1"/>
    <col min="578" max="578" width="5.109375" style="289" customWidth="1"/>
    <col min="579" max="579" width="4.109375" style="289" customWidth="1"/>
    <col min="580" max="580" width="6.109375" style="289" customWidth="1"/>
    <col min="581" max="582" width="5.5546875" style="289" customWidth="1"/>
    <col min="583" max="583" width="4.44140625" style="289" customWidth="1"/>
    <col min="584" max="595" width="0" style="289" hidden="1" customWidth="1"/>
    <col min="596" max="596" width="7.5546875" style="289" customWidth="1"/>
    <col min="597" max="597" width="6.44140625" style="289" customWidth="1"/>
    <col min="598" max="598" width="5.44140625" style="289" customWidth="1"/>
    <col min="599" max="599" width="5.109375" style="289" customWidth="1"/>
    <col min="600" max="600" width="5.6640625" style="289" customWidth="1"/>
    <col min="601" max="601" width="5.44140625" style="289" customWidth="1"/>
    <col min="602" max="602" width="4.5546875" style="289" customWidth="1"/>
    <col min="603" max="603" width="5.44140625" style="289" customWidth="1"/>
    <col min="604" max="606" width="5.88671875" style="289" customWidth="1"/>
    <col min="607" max="607" width="4.44140625" style="289" customWidth="1"/>
    <col min="608" max="622" width="0" style="289" hidden="1" customWidth="1"/>
    <col min="623" max="623" width="9.109375" style="289" customWidth="1"/>
    <col min="624" max="768" width="9.109375" style="289"/>
    <col min="769" max="769" width="3.109375" style="289" customWidth="1"/>
    <col min="770" max="770" width="12.33203125" style="289" customWidth="1"/>
    <col min="771" max="771" width="34.88671875" style="289" customWidth="1"/>
    <col min="772" max="772" width="8.44140625" style="289" customWidth="1"/>
    <col min="773" max="773" width="8.33203125" style="289" customWidth="1"/>
    <col min="774" max="774" width="9.44140625" style="289" customWidth="1"/>
    <col min="775" max="775" width="8.33203125" style="289" customWidth="1"/>
    <col min="776" max="778" width="6.44140625" style="289" customWidth="1"/>
    <col min="779" max="779" width="7.109375" style="289" customWidth="1"/>
    <col min="780" max="780" width="4.5546875" style="289" customWidth="1"/>
    <col min="781" max="781" width="6.6640625" style="289" customWidth="1"/>
    <col min="782" max="782" width="6.88671875" style="289" customWidth="1"/>
    <col min="783" max="783" width="6.33203125" style="289" customWidth="1"/>
    <col min="784" max="784" width="4" style="289" customWidth="1"/>
    <col min="785" max="785" width="7.33203125" style="289" customWidth="1"/>
    <col min="786" max="786" width="7.5546875" style="289" customWidth="1"/>
    <col min="787" max="787" width="6" style="289" customWidth="1"/>
    <col min="788" max="788" width="4.6640625" style="289" customWidth="1"/>
    <col min="789" max="789" width="5.44140625" style="289" customWidth="1"/>
    <col min="790" max="790" width="5.6640625" style="289" customWidth="1"/>
    <col min="791" max="791" width="5.88671875" style="289" customWidth="1"/>
    <col min="792" max="792" width="5.6640625" style="289" customWidth="1"/>
    <col min="793" max="803" width="0" style="289" hidden="1" customWidth="1"/>
    <col min="804" max="804" width="5.88671875" style="289" customWidth="1"/>
    <col min="805" max="805" width="5.6640625" style="289" customWidth="1"/>
    <col min="806" max="806" width="5" style="289" customWidth="1"/>
    <col min="807" max="807" width="4.109375" style="289" customWidth="1"/>
    <col min="808" max="808" width="5.88671875" style="289" customWidth="1"/>
    <col min="809" max="809" width="5.6640625" style="289" customWidth="1"/>
    <col min="810" max="810" width="4.6640625" style="289" customWidth="1"/>
    <col min="811" max="811" width="4.44140625" style="289" customWidth="1"/>
    <col min="812" max="815" width="0" style="289" hidden="1" customWidth="1"/>
    <col min="816" max="816" width="5.88671875" style="289" customWidth="1"/>
    <col min="817" max="817" width="5.44140625" style="289" customWidth="1"/>
    <col min="818" max="818" width="5.33203125" style="289" customWidth="1"/>
    <col min="819" max="819" width="4.88671875" style="289" customWidth="1"/>
    <col min="820" max="831" width="0" style="289" hidden="1" customWidth="1"/>
    <col min="832" max="832" width="5.88671875" style="289" customWidth="1"/>
    <col min="833" max="833" width="5.44140625" style="289" customWidth="1"/>
    <col min="834" max="834" width="5.109375" style="289" customWidth="1"/>
    <col min="835" max="835" width="4.109375" style="289" customWidth="1"/>
    <col min="836" max="836" width="6.109375" style="289" customWidth="1"/>
    <col min="837" max="838" width="5.5546875" style="289" customWidth="1"/>
    <col min="839" max="839" width="4.44140625" style="289" customWidth="1"/>
    <col min="840" max="851" width="0" style="289" hidden="1" customWidth="1"/>
    <col min="852" max="852" width="7.5546875" style="289" customWidth="1"/>
    <col min="853" max="853" width="6.44140625" style="289" customWidth="1"/>
    <col min="854" max="854" width="5.44140625" style="289" customWidth="1"/>
    <col min="855" max="855" width="5.109375" style="289" customWidth="1"/>
    <col min="856" max="856" width="5.6640625" style="289" customWidth="1"/>
    <col min="857" max="857" width="5.44140625" style="289" customWidth="1"/>
    <col min="858" max="858" width="4.5546875" style="289" customWidth="1"/>
    <col min="859" max="859" width="5.44140625" style="289" customWidth="1"/>
    <col min="860" max="862" width="5.88671875" style="289" customWidth="1"/>
    <col min="863" max="863" width="4.44140625" style="289" customWidth="1"/>
    <col min="864" max="878" width="0" style="289" hidden="1" customWidth="1"/>
    <col min="879" max="879" width="9.109375" style="289" customWidth="1"/>
    <col min="880" max="1024" width="9.109375" style="289"/>
    <col min="1025" max="1025" width="3.109375" style="289" customWidth="1"/>
    <col min="1026" max="1026" width="12.33203125" style="289" customWidth="1"/>
    <col min="1027" max="1027" width="34.88671875" style="289" customWidth="1"/>
    <col min="1028" max="1028" width="8.44140625" style="289" customWidth="1"/>
    <col min="1029" max="1029" width="8.33203125" style="289" customWidth="1"/>
    <col min="1030" max="1030" width="9.44140625" style="289" customWidth="1"/>
    <col min="1031" max="1031" width="8.33203125" style="289" customWidth="1"/>
    <col min="1032" max="1034" width="6.44140625" style="289" customWidth="1"/>
    <col min="1035" max="1035" width="7.109375" style="289" customWidth="1"/>
    <col min="1036" max="1036" width="4.5546875" style="289" customWidth="1"/>
    <col min="1037" max="1037" width="6.6640625" style="289" customWidth="1"/>
    <col min="1038" max="1038" width="6.88671875" style="289" customWidth="1"/>
    <col min="1039" max="1039" width="6.33203125" style="289" customWidth="1"/>
    <col min="1040" max="1040" width="4" style="289" customWidth="1"/>
    <col min="1041" max="1041" width="7.33203125" style="289" customWidth="1"/>
    <col min="1042" max="1042" width="7.5546875" style="289" customWidth="1"/>
    <col min="1043" max="1043" width="6" style="289" customWidth="1"/>
    <col min="1044" max="1044" width="4.6640625" style="289" customWidth="1"/>
    <col min="1045" max="1045" width="5.44140625" style="289" customWidth="1"/>
    <col min="1046" max="1046" width="5.6640625" style="289" customWidth="1"/>
    <col min="1047" max="1047" width="5.88671875" style="289" customWidth="1"/>
    <col min="1048" max="1048" width="5.6640625" style="289" customWidth="1"/>
    <col min="1049" max="1059" width="0" style="289" hidden="1" customWidth="1"/>
    <col min="1060" max="1060" width="5.88671875" style="289" customWidth="1"/>
    <col min="1061" max="1061" width="5.6640625" style="289" customWidth="1"/>
    <col min="1062" max="1062" width="5" style="289" customWidth="1"/>
    <col min="1063" max="1063" width="4.109375" style="289" customWidth="1"/>
    <col min="1064" max="1064" width="5.88671875" style="289" customWidth="1"/>
    <col min="1065" max="1065" width="5.6640625" style="289" customWidth="1"/>
    <col min="1066" max="1066" width="4.6640625" style="289" customWidth="1"/>
    <col min="1067" max="1067" width="4.44140625" style="289" customWidth="1"/>
    <col min="1068" max="1071" width="0" style="289" hidden="1" customWidth="1"/>
    <col min="1072" max="1072" width="5.88671875" style="289" customWidth="1"/>
    <col min="1073" max="1073" width="5.44140625" style="289" customWidth="1"/>
    <col min="1074" max="1074" width="5.33203125" style="289" customWidth="1"/>
    <col min="1075" max="1075" width="4.88671875" style="289" customWidth="1"/>
    <col min="1076" max="1087" width="0" style="289" hidden="1" customWidth="1"/>
    <col min="1088" max="1088" width="5.88671875" style="289" customWidth="1"/>
    <col min="1089" max="1089" width="5.44140625" style="289" customWidth="1"/>
    <col min="1090" max="1090" width="5.109375" style="289" customWidth="1"/>
    <col min="1091" max="1091" width="4.109375" style="289" customWidth="1"/>
    <col min="1092" max="1092" width="6.109375" style="289" customWidth="1"/>
    <col min="1093" max="1094" width="5.5546875" style="289" customWidth="1"/>
    <col min="1095" max="1095" width="4.44140625" style="289" customWidth="1"/>
    <col min="1096" max="1107" width="0" style="289" hidden="1" customWidth="1"/>
    <col min="1108" max="1108" width="7.5546875" style="289" customWidth="1"/>
    <col min="1109" max="1109" width="6.44140625" style="289" customWidth="1"/>
    <col min="1110" max="1110" width="5.44140625" style="289" customWidth="1"/>
    <col min="1111" max="1111" width="5.109375" style="289" customWidth="1"/>
    <col min="1112" max="1112" width="5.6640625" style="289" customWidth="1"/>
    <col min="1113" max="1113" width="5.44140625" style="289" customWidth="1"/>
    <col min="1114" max="1114" width="4.5546875" style="289" customWidth="1"/>
    <col min="1115" max="1115" width="5.44140625" style="289" customWidth="1"/>
    <col min="1116" max="1118" width="5.88671875" style="289" customWidth="1"/>
    <col min="1119" max="1119" width="4.44140625" style="289" customWidth="1"/>
    <col min="1120" max="1134" width="0" style="289" hidden="1" customWidth="1"/>
    <col min="1135" max="1135" width="9.109375" style="289" customWidth="1"/>
    <col min="1136" max="1280" width="9.109375" style="289"/>
    <col min="1281" max="1281" width="3.109375" style="289" customWidth="1"/>
    <col min="1282" max="1282" width="12.33203125" style="289" customWidth="1"/>
    <col min="1283" max="1283" width="34.88671875" style="289" customWidth="1"/>
    <col min="1284" max="1284" width="8.44140625" style="289" customWidth="1"/>
    <col min="1285" max="1285" width="8.33203125" style="289" customWidth="1"/>
    <col min="1286" max="1286" width="9.44140625" style="289" customWidth="1"/>
    <col min="1287" max="1287" width="8.33203125" style="289" customWidth="1"/>
    <col min="1288" max="1290" width="6.44140625" style="289" customWidth="1"/>
    <col min="1291" max="1291" width="7.109375" style="289" customWidth="1"/>
    <col min="1292" max="1292" width="4.5546875" style="289" customWidth="1"/>
    <col min="1293" max="1293" width="6.6640625" style="289" customWidth="1"/>
    <col min="1294" max="1294" width="6.88671875" style="289" customWidth="1"/>
    <col min="1295" max="1295" width="6.33203125" style="289" customWidth="1"/>
    <col min="1296" max="1296" width="4" style="289" customWidth="1"/>
    <col min="1297" max="1297" width="7.33203125" style="289" customWidth="1"/>
    <col min="1298" max="1298" width="7.5546875" style="289" customWidth="1"/>
    <col min="1299" max="1299" width="6" style="289" customWidth="1"/>
    <col min="1300" max="1300" width="4.6640625" style="289" customWidth="1"/>
    <col min="1301" max="1301" width="5.44140625" style="289" customWidth="1"/>
    <col min="1302" max="1302" width="5.6640625" style="289" customWidth="1"/>
    <col min="1303" max="1303" width="5.88671875" style="289" customWidth="1"/>
    <col min="1304" max="1304" width="5.6640625" style="289" customWidth="1"/>
    <col min="1305" max="1315" width="0" style="289" hidden="1" customWidth="1"/>
    <col min="1316" max="1316" width="5.88671875" style="289" customWidth="1"/>
    <col min="1317" max="1317" width="5.6640625" style="289" customWidth="1"/>
    <col min="1318" max="1318" width="5" style="289" customWidth="1"/>
    <col min="1319" max="1319" width="4.109375" style="289" customWidth="1"/>
    <col min="1320" max="1320" width="5.88671875" style="289" customWidth="1"/>
    <col min="1321" max="1321" width="5.6640625" style="289" customWidth="1"/>
    <col min="1322" max="1322" width="4.6640625" style="289" customWidth="1"/>
    <col min="1323" max="1323" width="4.44140625" style="289" customWidth="1"/>
    <col min="1324" max="1327" width="0" style="289" hidden="1" customWidth="1"/>
    <col min="1328" max="1328" width="5.88671875" style="289" customWidth="1"/>
    <col min="1329" max="1329" width="5.44140625" style="289" customWidth="1"/>
    <col min="1330" max="1330" width="5.33203125" style="289" customWidth="1"/>
    <col min="1331" max="1331" width="4.88671875" style="289" customWidth="1"/>
    <col min="1332" max="1343" width="0" style="289" hidden="1" customWidth="1"/>
    <col min="1344" max="1344" width="5.88671875" style="289" customWidth="1"/>
    <col min="1345" max="1345" width="5.44140625" style="289" customWidth="1"/>
    <col min="1346" max="1346" width="5.109375" style="289" customWidth="1"/>
    <col min="1347" max="1347" width="4.109375" style="289" customWidth="1"/>
    <col min="1348" max="1348" width="6.109375" style="289" customWidth="1"/>
    <col min="1349" max="1350" width="5.5546875" style="289" customWidth="1"/>
    <col min="1351" max="1351" width="4.44140625" style="289" customWidth="1"/>
    <col min="1352" max="1363" width="0" style="289" hidden="1" customWidth="1"/>
    <col min="1364" max="1364" width="7.5546875" style="289" customWidth="1"/>
    <col min="1365" max="1365" width="6.44140625" style="289" customWidth="1"/>
    <col min="1366" max="1366" width="5.44140625" style="289" customWidth="1"/>
    <col min="1367" max="1367" width="5.109375" style="289" customWidth="1"/>
    <col min="1368" max="1368" width="5.6640625" style="289" customWidth="1"/>
    <col min="1369" max="1369" width="5.44140625" style="289" customWidth="1"/>
    <col min="1370" max="1370" width="4.5546875" style="289" customWidth="1"/>
    <col min="1371" max="1371" width="5.44140625" style="289" customWidth="1"/>
    <col min="1372" max="1374" width="5.88671875" style="289" customWidth="1"/>
    <col min="1375" max="1375" width="4.44140625" style="289" customWidth="1"/>
    <col min="1376" max="1390" width="0" style="289" hidden="1" customWidth="1"/>
    <col min="1391" max="1391" width="9.109375" style="289" customWidth="1"/>
    <col min="1392" max="1536" width="9.109375" style="289"/>
    <col min="1537" max="1537" width="3.109375" style="289" customWidth="1"/>
    <col min="1538" max="1538" width="12.33203125" style="289" customWidth="1"/>
    <col min="1539" max="1539" width="34.88671875" style="289" customWidth="1"/>
    <col min="1540" max="1540" width="8.44140625" style="289" customWidth="1"/>
    <col min="1541" max="1541" width="8.33203125" style="289" customWidth="1"/>
    <col min="1542" max="1542" width="9.44140625" style="289" customWidth="1"/>
    <col min="1543" max="1543" width="8.33203125" style="289" customWidth="1"/>
    <col min="1544" max="1546" width="6.44140625" style="289" customWidth="1"/>
    <col min="1547" max="1547" width="7.109375" style="289" customWidth="1"/>
    <col min="1548" max="1548" width="4.5546875" style="289" customWidth="1"/>
    <col min="1549" max="1549" width="6.6640625" style="289" customWidth="1"/>
    <col min="1550" max="1550" width="6.88671875" style="289" customWidth="1"/>
    <col min="1551" max="1551" width="6.33203125" style="289" customWidth="1"/>
    <col min="1552" max="1552" width="4" style="289" customWidth="1"/>
    <col min="1553" max="1553" width="7.33203125" style="289" customWidth="1"/>
    <col min="1554" max="1554" width="7.5546875" style="289" customWidth="1"/>
    <col min="1555" max="1555" width="6" style="289" customWidth="1"/>
    <col min="1556" max="1556" width="4.6640625" style="289" customWidth="1"/>
    <col min="1557" max="1557" width="5.44140625" style="289" customWidth="1"/>
    <col min="1558" max="1558" width="5.6640625" style="289" customWidth="1"/>
    <col min="1559" max="1559" width="5.88671875" style="289" customWidth="1"/>
    <col min="1560" max="1560" width="5.6640625" style="289" customWidth="1"/>
    <col min="1561" max="1571" width="0" style="289" hidden="1" customWidth="1"/>
    <col min="1572" max="1572" width="5.88671875" style="289" customWidth="1"/>
    <col min="1573" max="1573" width="5.6640625" style="289" customWidth="1"/>
    <col min="1574" max="1574" width="5" style="289" customWidth="1"/>
    <col min="1575" max="1575" width="4.109375" style="289" customWidth="1"/>
    <col min="1576" max="1576" width="5.88671875" style="289" customWidth="1"/>
    <col min="1577" max="1577" width="5.6640625" style="289" customWidth="1"/>
    <col min="1578" max="1578" width="4.6640625" style="289" customWidth="1"/>
    <col min="1579" max="1579" width="4.44140625" style="289" customWidth="1"/>
    <col min="1580" max="1583" width="0" style="289" hidden="1" customWidth="1"/>
    <col min="1584" max="1584" width="5.88671875" style="289" customWidth="1"/>
    <col min="1585" max="1585" width="5.44140625" style="289" customWidth="1"/>
    <col min="1586" max="1586" width="5.33203125" style="289" customWidth="1"/>
    <col min="1587" max="1587" width="4.88671875" style="289" customWidth="1"/>
    <col min="1588" max="1599" width="0" style="289" hidden="1" customWidth="1"/>
    <col min="1600" max="1600" width="5.88671875" style="289" customWidth="1"/>
    <col min="1601" max="1601" width="5.44140625" style="289" customWidth="1"/>
    <col min="1602" max="1602" width="5.109375" style="289" customWidth="1"/>
    <col min="1603" max="1603" width="4.109375" style="289" customWidth="1"/>
    <col min="1604" max="1604" width="6.109375" style="289" customWidth="1"/>
    <col min="1605" max="1606" width="5.5546875" style="289" customWidth="1"/>
    <col min="1607" max="1607" width="4.44140625" style="289" customWidth="1"/>
    <col min="1608" max="1619" width="0" style="289" hidden="1" customWidth="1"/>
    <col min="1620" max="1620" width="7.5546875" style="289" customWidth="1"/>
    <col min="1621" max="1621" width="6.44140625" style="289" customWidth="1"/>
    <col min="1622" max="1622" width="5.44140625" style="289" customWidth="1"/>
    <col min="1623" max="1623" width="5.109375" style="289" customWidth="1"/>
    <col min="1624" max="1624" width="5.6640625" style="289" customWidth="1"/>
    <col min="1625" max="1625" width="5.44140625" style="289" customWidth="1"/>
    <col min="1626" max="1626" width="4.5546875" style="289" customWidth="1"/>
    <col min="1627" max="1627" width="5.44140625" style="289" customWidth="1"/>
    <col min="1628" max="1630" width="5.88671875" style="289" customWidth="1"/>
    <col min="1631" max="1631" width="4.44140625" style="289" customWidth="1"/>
    <col min="1632" max="1646" width="0" style="289" hidden="1" customWidth="1"/>
    <col min="1647" max="1647" width="9.109375" style="289" customWidth="1"/>
    <col min="1648" max="1792" width="9.109375" style="289"/>
    <col min="1793" max="1793" width="3.109375" style="289" customWidth="1"/>
    <col min="1794" max="1794" width="12.33203125" style="289" customWidth="1"/>
    <col min="1795" max="1795" width="34.88671875" style="289" customWidth="1"/>
    <col min="1796" max="1796" width="8.44140625" style="289" customWidth="1"/>
    <col min="1797" max="1797" width="8.33203125" style="289" customWidth="1"/>
    <col min="1798" max="1798" width="9.44140625" style="289" customWidth="1"/>
    <col min="1799" max="1799" width="8.33203125" style="289" customWidth="1"/>
    <col min="1800" max="1802" width="6.44140625" style="289" customWidth="1"/>
    <col min="1803" max="1803" width="7.109375" style="289" customWidth="1"/>
    <col min="1804" max="1804" width="4.5546875" style="289" customWidth="1"/>
    <col min="1805" max="1805" width="6.6640625" style="289" customWidth="1"/>
    <col min="1806" max="1806" width="6.88671875" style="289" customWidth="1"/>
    <col min="1807" max="1807" width="6.33203125" style="289" customWidth="1"/>
    <col min="1808" max="1808" width="4" style="289" customWidth="1"/>
    <col min="1809" max="1809" width="7.33203125" style="289" customWidth="1"/>
    <col min="1810" max="1810" width="7.5546875" style="289" customWidth="1"/>
    <col min="1811" max="1811" width="6" style="289" customWidth="1"/>
    <col min="1812" max="1812" width="4.6640625" style="289" customWidth="1"/>
    <col min="1813" max="1813" width="5.44140625" style="289" customWidth="1"/>
    <col min="1814" max="1814" width="5.6640625" style="289" customWidth="1"/>
    <col min="1815" max="1815" width="5.88671875" style="289" customWidth="1"/>
    <col min="1816" max="1816" width="5.6640625" style="289" customWidth="1"/>
    <col min="1817" max="1827" width="0" style="289" hidden="1" customWidth="1"/>
    <col min="1828" max="1828" width="5.88671875" style="289" customWidth="1"/>
    <col min="1829" max="1829" width="5.6640625" style="289" customWidth="1"/>
    <col min="1830" max="1830" width="5" style="289" customWidth="1"/>
    <col min="1831" max="1831" width="4.109375" style="289" customWidth="1"/>
    <col min="1832" max="1832" width="5.88671875" style="289" customWidth="1"/>
    <col min="1833" max="1833" width="5.6640625" style="289" customWidth="1"/>
    <col min="1834" max="1834" width="4.6640625" style="289" customWidth="1"/>
    <col min="1835" max="1835" width="4.44140625" style="289" customWidth="1"/>
    <col min="1836" max="1839" width="0" style="289" hidden="1" customWidth="1"/>
    <col min="1840" max="1840" width="5.88671875" style="289" customWidth="1"/>
    <col min="1841" max="1841" width="5.44140625" style="289" customWidth="1"/>
    <col min="1842" max="1842" width="5.33203125" style="289" customWidth="1"/>
    <col min="1843" max="1843" width="4.88671875" style="289" customWidth="1"/>
    <col min="1844" max="1855" width="0" style="289" hidden="1" customWidth="1"/>
    <col min="1856" max="1856" width="5.88671875" style="289" customWidth="1"/>
    <col min="1857" max="1857" width="5.44140625" style="289" customWidth="1"/>
    <col min="1858" max="1858" width="5.109375" style="289" customWidth="1"/>
    <col min="1859" max="1859" width="4.109375" style="289" customWidth="1"/>
    <col min="1860" max="1860" width="6.109375" style="289" customWidth="1"/>
    <col min="1861" max="1862" width="5.5546875" style="289" customWidth="1"/>
    <col min="1863" max="1863" width="4.44140625" style="289" customWidth="1"/>
    <col min="1864" max="1875" width="0" style="289" hidden="1" customWidth="1"/>
    <col min="1876" max="1876" width="7.5546875" style="289" customWidth="1"/>
    <col min="1877" max="1877" width="6.44140625" style="289" customWidth="1"/>
    <col min="1878" max="1878" width="5.44140625" style="289" customWidth="1"/>
    <col min="1879" max="1879" width="5.109375" style="289" customWidth="1"/>
    <col min="1880" max="1880" width="5.6640625" style="289" customWidth="1"/>
    <col min="1881" max="1881" width="5.44140625" style="289" customWidth="1"/>
    <col min="1882" max="1882" width="4.5546875" style="289" customWidth="1"/>
    <col min="1883" max="1883" width="5.44140625" style="289" customWidth="1"/>
    <col min="1884" max="1886" width="5.88671875" style="289" customWidth="1"/>
    <col min="1887" max="1887" width="4.44140625" style="289" customWidth="1"/>
    <col min="1888" max="1902" width="0" style="289" hidden="1" customWidth="1"/>
    <col min="1903" max="1903" width="9.109375" style="289" customWidth="1"/>
    <col min="1904" max="2048" width="9.109375" style="289"/>
    <col min="2049" max="2049" width="3.109375" style="289" customWidth="1"/>
    <col min="2050" max="2050" width="12.33203125" style="289" customWidth="1"/>
    <col min="2051" max="2051" width="34.88671875" style="289" customWidth="1"/>
    <col min="2052" max="2052" width="8.44140625" style="289" customWidth="1"/>
    <col min="2053" max="2053" width="8.33203125" style="289" customWidth="1"/>
    <col min="2054" max="2054" width="9.44140625" style="289" customWidth="1"/>
    <col min="2055" max="2055" width="8.33203125" style="289" customWidth="1"/>
    <col min="2056" max="2058" width="6.44140625" style="289" customWidth="1"/>
    <col min="2059" max="2059" width="7.109375" style="289" customWidth="1"/>
    <col min="2060" max="2060" width="4.5546875" style="289" customWidth="1"/>
    <col min="2061" max="2061" width="6.6640625" style="289" customWidth="1"/>
    <col min="2062" max="2062" width="6.88671875" style="289" customWidth="1"/>
    <col min="2063" max="2063" width="6.33203125" style="289" customWidth="1"/>
    <col min="2064" max="2064" width="4" style="289" customWidth="1"/>
    <col min="2065" max="2065" width="7.33203125" style="289" customWidth="1"/>
    <col min="2066" max="2066" width="7.5546875" style="289" customWidth="1"/>
    <col min="2067" max="2067" width="6" style="289" customWidth="1"/>
    <col min="2068" max="2068" width="4.6640625" style="289" customWidth="1"/>
    <col min="2069" max="2069" width="5.44140625" style="289" customWidth="1"/>
    <col min="2070" max="2070" width="5.6640625" style="289" customWidth="1"/>
    <col min="2071" max="2071" width="5.88671875" style="289" customWidth="1"/>
    <col min="2072" max="2072" width="5.6640625" style="289" customWidth="1"/>
    <col min="2073" max="2083" width="0" style="289" hidden="1" customWidth="1"/>
    <col min="2084" max="2084" width="5.88671875" style="289" customWidth="1"/>
    <col min="2085" max="2085" width="5.6640625" style="289" customWidth="1"/>
    <col min="2086" max="2086" width="5" style="289" customWidth="1"/>
    <col min="2087" max="2087" width="4.109375" style="289" customWidth="1"/>
    <col min="2088" max="2088" width="5.88671875" style="289" customWidth="1"/>
    <col min="2089" max="2089" width="5.6640625" style="289" customWidth="1"/>
    <col min="2090" max="2090" width="4.6640625" style="289" customWidth="1"/>
    <col min="2091" max="2091" width="4.44140625" style="289" customWidth="1"/>
    <col min="2092" max="2095" width="0" style="289" hidden="1" customWidth="1"/>
    <col min="2096" max="2096" width="5.88671875" style="289" customWidth="1"/>
    <col min="2097" max="2097" width="5.44140625" style="289" customWidth="1"/>
    <col min="2098" max="2098" width="5.33203125" style="289" customWidth="1"/>
    <col min="2099" max="2099" width="4.88671875" style="289" customWidth="1"/>
    <col min="2100" max="2111" width="0" style="289" hidden="1" customWidth="1"/>
    <col min="2112" max="2112" width="5.88671875" style="289" customWidth="1"/>
    <col min="2113" max="2113" width="5.44140625" style="289" customWidth="1"/>
    <col min="2114" max="2114" width="5.109375" style="289" customWidth="1"/>
    <col min="2115" max="2115" width="4.109375" style="289" customWidth="1"/>
    <col min="2116" max="2116" width="6.109375" style="289" customWidth="1"/>
    <col min="2117" max="2118" width="5.5546875" style="289" customWidth="1"/>
    <col min="2119" max="2119" width="4.44140625" style="289" customWidth="1"/>
    <col min="2120" max="2131" width="0" style="289" hidden="1" customWidth="1"/>
    <col min="2132" max="2132" width="7.5546875" style="289" customWidth="1"/>
    <col min="2133" max="2133" width="6.44140625" style="289" customWidth="1"/>
    <col min="2134" max="2134" width="5.44140625" style="289" customWidth="1"/>
    <col min="2135" max="2135" width="5.109375" style="289" customWidth="1"/>
    <col min="2136" max="2136" width="5.6640625" style="289" customWidth="1"/>
    <col min="2137" max="2137" width="5.44140625" style="289" customWidth="1"/>
    <col min="2138" max="2138" width="4.5546875" style="289" customWidth="1"/>
    <col min="2139" max="2139" width="5.44140625" style="289" customWidth="1"/>
    <col min="2140" max="2142" width="5.88671875" style="289" customWidth="1"/>
    <col min="2143" max="2143" width="4.44140625" style="289" customWidth="1"/>
    <col min="2144" max="2158" width="0" style="289" hidden="1" customWidth="1"/>
    <col min="2159" max="2159" width="9.109375" style="289" customWidth="1"/>
    <col min="2160" max="2304" width="9.109375" style="289"/>
    <col min="2305" max="2305" width="3.109375" style="289" customWidth="1"/>
    <col min="2306" max="2306" width="12.33203125" style="289" customWidth="1"/>
    <col min="2307" max="2307" width="34.88671875" style="289" customWidth="1"/>
    <col min="2308" max="2308" width="8.44140625" style="289" customWidth="1"/>
    <col min="2309" max="2309" width="8.33203125" style="289" customWidth="1"/>
    <col min="2310" max="2310" width="9.44140625" style="289" customWidth="1"/>
    <col min="2311" max="2311" width="8.33203125" style="289" customWidth="1"/>
    <col min="2312" max="2314" width="6.44140625" style="289" customWidth="1"/>
    <col min="2315" max="2315" width="7.109375" style="289" customWidth="1"/>
    <col min="2316" max="2316" width="4.5546875" style="289" customWidth="1"/>
    <col min="2317" max="2317" width="6.6640625" style="289" customWidth="1"/>
    <col min="2318" max="2318" width="6.88671875" style="289" customWidth="1"/>
    <col min="2319" max="2319" width="6.33203125" style="289" customWidth="1"/>
    <col min="2320" max="2320" width="4" style="289" customWidth="1"/>
    <col min="2321" max="2321" width="7.33203125" style="289" customWidth="1"/>
    <col min="2322" max="2322" width="7.5546875" style="289" customWidth="1"/>
    <col min="2323" max="2323" width="6" style="289" customWidth="1"/>
    <col min="2324" max="2324" width="4.6640625" style="289" customWidth="1"/>
    <col min="2325" max="2325" width="5.44140625" style="289" customWidth="1"/>
    <col min="2326" max="2326" width="5.6640625" style="289" customWidth="1"/>
    <col min="2327" max="2327" width="5.88671875" style="289" customWidth="1"/>
    <col min="2328" max="2328" width="5.6640625" style="289" customWidth="1"/>
    <col min="2329" max="2339" width="0" style="289" hidden="1" customWidth="1"/>
    <col min="2340" max="2340" width="5.88671875" style="289" customWidth="1"/>
    <col min="2341" max="2341" width="5.6640625" style="289" customWidth="1"/>
    <col min="2342" max="2342" width="5" style="289" customWidth="1"/>
    <col min="2343" max="2343" width="4.109375" style="289" customWidth="1"/>
    <col min="2344" max="2344" width="5.88671875" style="289" customWidth="1"/>
    <col min="2345" max="2345" width="5.6640625" style="289" customWidth="1"/>
    <col min="2346" max="2346" width="4.6640625" style="289" customWidth="1"/>
    <col min="2347" max="2347" width="4.44140625" style="289" customWidth="1"/>
    <col min="2348" max="2351" width="0" style="289" hidden="1" customWidth="1"/>
    <col min="2352" max="2352" width="5.88671875" style="289" customWidth="1"/>
    <col min="2353" max="2353" width="5.44140625" style="289" customWidth="1"/>
    <col min="2354" max="2354" width="5.33203125" style="289" customWidth="1"/>
    <col min="2355" max="2355" width="4.88671875" style="289" customWidth="1"/>
    <col min="2356" max="2367" width="0" style="289" hidden="1" customWidth="1"/>
    <col min="2368" max="2368" width="5.88671875" style="289" customWidth="1"/>
    <col min="2369" max="2369" width="5.44140625" style="289" customWidth="1"/>
    <col min="2370" max="2370" width="5.109375" style="289" customWidth="1"/>
    <col min="2371" max="2371" width="4.109375" style="289" customWidth="1"/>
    <col min="2372" max="2372" width="6.109375" style="289" customWidth="1"/>
    <col min="2373" max="2374" width="5.5546875" style="289" customWidth="1"/>
    <col min="2375" max="2375" width="4.44140625" style="289" customWidth="1"/>
    <col min="2376" max="2387" width="0" style="289" hidden="1" customWidth="1"/>
    <col min="2388" max="2388" width="7.5546875" style="289" customWidth="1"/>
    <col min="2389" max="2389" width="6.44140625" style="289" customWidth="1"/>
    <col min="2390" max="2390" width="5.44140625" style="289" customWidth="1"/>
    <col min="2391" max="2391" width="5.109375" style="289" customWidth="1"/>
    <col min="2392" max="2392" width="5.6640625" style="289" customWidth="1"/>
    <col min="2393" max="2393" width="5.44140625" style="289" customWidth="1"/>
    <col min="2394" max="2394" width="4.5546875" style="289" customWidth="1"/>
    <col min="2395" max="2395" width="5.44140625" style="289" customWidth="1"/>
    <col min="2396" max="2398" width="5.88671875" style="289" customWidth="1"/>
    <col min="2399" max="2399" width="4.44140625" style="289" customWidth="1"/>
    <col min="2400" max="2414" width="0" style="289" hidden="1" customWidth="1"/>
    <col min="2415" max="2415" width="9.109375" style="289" customWidth="1"/>
    <col min="2416" max="2560" width="9.109375" style="289"/>
    <col min="2561" max="2561" width="3.109375" style="289" customWidth="1"/>
    <col min="2562" max="2562" width="12.33203125" style="289" customWidth="1"/>
    <col min="2563" max="2563" width="34.88671875" style="289" customWidth="1"/>
    <col min="2564" max="2564" width="8.44140625" style="289" customWidth="1"/>
    <col min="2565" max="2565" width="8.33203125" style="289" customWidth="1"/>
    <col min="2566" max="2566" width="9.44140625" style="289" customWidth="1"/>
    <col min="2567" max="2567" width="8.33203125" style="289" customWidth="1"/>
    <col min="2568" max="2570" width="6.44140625" style="289" customWidth="1"/>
    <col min="2571" max="2571" width="7.109375" style="289" customWidth="1"/>
    <col min="2572" max="2572" width="4.5546875" style="289" customWidth="1"/>
    <col min="2573" max="2573" width="6.6640625" style="289" customWidth="1"/>
    <col min="2574" max="2574" width="6.88671875" style="289" customWidth="1"/>
    <col min="2575" max="2575" width="6.33203125" style="289" customWidth="1"/>
    <col min="2576" max="2576" width="4" style="289" customWidth="1"/>
    <col min="2577" max="2577" width="7.33203125" style="289" customWidth="1"/>
    <col min="2578" max="2578" width="7.5546875" style="289" customWidth="1"/>
    <col min="2579" max="2579" width="6" style="289" customWidth="1"/>
    <col min="2580" max="2580" width="4.6640625" style="289" customWidth="1"/>
    <col min="2581" max="2581" width="5.44140625" style="289" customWidth="1"/>
    <col min="2582" max="2582" width="5.6640625" style="289" customWidth="1"/>
    <col min="2583" max="2583" width="5.88671875" style="289" customWidth="1"/>
    <col min="2584" max="2584" width="5.6640625" style="289" customWidth="1"/>
    <col min="2585" max="2595" width="0" style="289" hidden="1" customWidth="1"/>
    <col min="2596" max="2596" width="5.88671875" style="289" customWidth="1"/>
    <col min="2597" max="2597" width="5.6640625" style="289" customWidth="1"/>
    <col min="2598" max="2598" width="5" style="289" customWidth="1"/>
    <col min="2599" max="2599" width="4.109375" style="289" customWidth="1"/>
    <col min="2600" max="2600" width="5.88671875" style="289" customWidth="1"/>
    <col min="2601" max="2601" width="5.6640625" style="289" customWidth="1"/>
    <col min="2602" max="2602" width="4.6640625" style="289" customWidth="1"/>
    <col min="2603" max="2603" width="4.44140625" style="289" customWidth="1"/>
    <col min="2604" max="2607" width="0" style="289" hidden="1" customWidth="1"/>
    <col min="2608" max="2608" width="5.88671875" style="289" customWidth="1"/>
    <col min="2609" max="2609" width="5.44140625" style="289" customWidth="1"/>
    <col min="2610" max="2610" width="5.33203125" style="289" customWidth="1"/>
    <col min="2611" max="2611" width="4.88671875" style="289" customWidth="1"/>
    <col min="2612" max="2623" width="0" style="289" hidden="1" customWidth="1"/>
    <col min="2624" max="2624" width="5.88671875" style="289" customWidth="1"/>
    <col min="2625" max="2625" width="5.44140625" style="289" customWidth="1"/>
    <col min="2626" max="2626" width="5.109375" style="289" customWidth="1"/>
    <col min="2627" max="2627" width="4.109375" style="289" customWidth="1"/>
    <col min="2628" max="2628" width="6.109375" style="289" customWidth="1"/>
    <col min="2629" max="2630" width="5.5546875" style="289" customWidth="1"/>
    <col min="2631" max="2631" width="4.44140625" style="289" customWidth="1"/>
    <col min="2632" max="2643" width="0" style="289" hidden="1" customWidth="1"/>
    <col min="2644" max="2644" width="7.5546875" style="289" customWidth="1"/>
    <col min="2645" max="2645" width="6.44140625" style="289" customWidth="1"/>
    <col min="2646" max="2646" width="5.44140625" style="289" customWidth="1"/>
    <col min="2647" max="2647" width="5.109375" style="289" customWidth="1"/>
    <col min="2648" max="2648" width="5.6640625" style="289" customWidth="1"/>
    <col min="2649" max="2649" width="5.44140625" style="289" customWidth="1"/>
    <col min="2650" max="2650" width="4.5546875" style="289" customWidth="1"/>
    <col min="2651" max="2651" width="5.44140625" style="289" customWidth="1"/>
    <col min="2652" max="2654" width="5.88671875" style="289" customWidth="1"/>
    <col min="2655" max="2655" width="4.44140625" style="289" customWidth="1"/>
    <col min="2656" max="2670" width="0" style="289" hidden="1" customWidth="1"/>
    <col min="2671" max="2671" width="9.109375" style="289" customWidth="1"/>
    <col min="2672" max="2816" width="9.109375" style="289"/>
    <col min="2817" max="2817" width="3.109375" style="289" customWidth="1"/>
    <col min="2818" max="2818" width="12.33203125" style="289" customWidth="1"/>
    <col min="2819" max="2819" width="34.88671875" style="289" customWidth="1"/>
    <col min="2820" max="2820" width="8.44140625" style="289" customWidth="1"/>
    <col min="2821" max="2821" width="8.33203125" style="289" customWidth="1"/>
    <col min="2822" max="2822" width="9.44140625" style="289" customWidth="1"/>
    <col min="2823" max="2823" width="8.33203125" style="289" customWidth="1"/>
    <col min="2824" max="2826" width="6.44140625" style="289" customWidth="1"/>
    <col min="2827" max="2827" width="7.109375" style="289" customWidth="1"/>
    <col min="2828" max="2828" width="4.5546875" style="289" customWidth="1"/>
    <col min="2829" max="2829" width="6.6640625" style="289" customWidth="1"/>
    <col min="2830" max="2830" width="6.88671875" style="289" customWidth="1"/>
    <col min="2831" max="2831" width="6.33203125" style="289" customWidth="1"/>
    <col min="2832" max="2832" width="4" style="289" customWidth="1"/>
    <col min="2833" max="2833" width="7.33203125" style="289" customWidth="1"/>
    <col min="2834" max="2834" width="7.5546875" style="289" customWidth="1"/>
    <col min="2835" max="2835" width="6" style="289" customWidth="1"/>
    <col min="2836" max="2836" width="4.6640625" style="289" customWidth="1"/>
    <col min="2837" max="2837" width="5.44140625" style="289" customWidth="1"/>
    <col min="2838" max="2838" width="5.6640625" style="289" customWidth="1"/>
    <col min="2839" max="2839" width="5.88671875" style="289" customWidth="1"/>
    <col min="2840" max="2840" width="5.6640625" style="289" customWidth="1"/>
    <col min="2841" max="2851" width="0" style="289" hidden="1" customWidth="1"/>
    <col min="2852" max="2852" width="5.88671875" style="289" customWidth="1"/>
    <col min="2853" max="2853" width="5.6640625" style="289" customWidth="1"/>
    <col min="2854" max="2854" width="5" style="289" customWidth="1"/>
    <col min="2855" max="2855" width="4.109375" style="289" customWidth="1"/>
    <col min="2856" max="2856" width="5.88671875" style="289" customWidth="1"/>
    <col min="2857" max="2857" width="5.6640625" style="289" customWidth="1"/>
    <col min="2858" max="2858" width="4.6640625" style="289" customWidth="1"/>
    <col min="2859" max="2859" width="4.44140625" style="289" customWidth="1"/>
    <col min="2860" max="2863" width="0" style="289" hidden="1" customWidth="1"/>
    <col min="2864" max="2864" width="5.88671875" style="289" customWidth="1"/>
    <col min="2865" max="2865" width="5.44140625" style="289" customWidth="1"/>
    <col min="2866" max="2866" width="5.33203125" style="289" customWidth="1"/>
    <col min="2867" max="2867" width="4.88671875" style="289" customWidth="1"/>
    <col min="2868" max="2879" width="0" style="289" hidden="1" customWidth="1"/>
    <col min="2880" max="2880" width="5.88671875" style="289" customWidth="1"/>
    <col min="2881" max="2881" width="5.44140625" style="289" customWidth="1"/>
    <col min="2882" max="2882" width="5.109375" style="289" customWidth="1"/>
    <col min="2883" max="2883" width="4.109375" style="289" customWidth="1"/>
    <col min="2884" max="2884" width="6.109375" style="289" customWidth="1"/>
    <col min="2885" max="2886" width="5.5546875" style="289" customWidth="1"/>
    <col min="2887" max="2887" width="4.44140625" style="289" customWidth="1"/>
    <col min="2888" max="2899" width="0" style="289" hidden="1" customWidth="1"/>
    <col min="2900" max="2900" width="7.5546875" style="289" customWidth="1"/>
    <col min="2901" max="2901" width="6.44140625" style="289" customWidth="1"/>
    <col min="2902" max="2902" width="5.44140625" style="289" customWidth="1"/>
    <col min="2903" max="2903" width="5.109375" style="289" customWidth="1"/>
    <col min="2904" max="2904" width="5.6640625" style="289" customWidth="1"/>
    <col min="2905" max="2905" width="5.44140625" style="289" customWidth="1"/>
    <col min="2906" max="2906" width="4.5546875" style="289" customWidth="1"/>
    <col min="2907" max="2907" width="5.44140625" style="289" customWidth="1"/>
    <col min="2908" max="2910" width="5.88671875" style="289" customWidth="1"/>
    <col min="2911" max="2911" width="4.44140625" style="289" customWidth="1"/>
    <col min="2912" max="2926" width="0" style="289" hidden="1" customWidth="1"/>
    <col min="2927" max="2927" width="9.109375" style="289" customWidth="1"/>
    <col min="2928" max="3072" width="9.109375" style="289"/>
    <col min="3073" max="3073" width="3.109375" style="289" customWidth="1"/>
    <col min="3074" max="3074" width="12.33203125" style="289" customWidth="1"/>
    <col min="3075" max="3075" width="34.88671875" style="289" customWidth="1"/>
    <col min="3076" max="3076" width="8.44140625" style="289" customWidth="1"/>
    <col min="3077" max="3077" width="8.33203125" style="289" customWidth="1"/>
    <col min="3078" max="3078" width="9.44140625" style="289" customWidth="1"/>
    <col min="3079" max="3079" width="8.33203125" style="289" customWidth="1"/>
    <col min="3080" max="3082" width="6.44140625" style="289" customWidth="1"/>
    <col min="3083" max="3083" width="7.109375" style="289" customWidth="1"/>
    <col min="3084" max="3084" width="4.5546875" style="289" customWidth="1"/>
    <col min="3085" max="3085" width="6.6640625" style="289" customWidth="1"/>
    <col min="3086" max="3086" width="6.88671875" style="289" customWidth="1"/>
    <col min="3087" max="3087" width="6.33203125" style="289" customWidth="1"/>
    <col min="3088" max="3088" width="4" style="289" customWidth="1"/>
    <col min="3089" max="3089" width="7.33203125" style="289" customWidth="1"/>
    <col min="3090" max="3090" width="7.5546875" style="289" customWidth="1"/>
    <col min="3091" max="3091" width="6" style="289" customWidth="1"/>
    <col min="3092" max="3092" width="4.6640625" style="289" customWidth="1"/>
    <col min="3093" max="3093" width="5.44140625" style="289" customWidth="1"/>
    <col min="3094" max="3094" width="5.6640625" style="289" customWidth="1"/>
    <col min="3095" max="3095" width="5.88671875" style="289" customWidth="1"/>
    <col min="3096" max="3096" width="5.6640625" style="289" customWidth="1"/>
    <col min="3097" max="3107" width="0" style="289" hidden="1" customWidth="1"/>
    <col min="3108" max="3108" width="5.88671875" style="289" customWidth="1"/>
    <col min="3109" max="3109" width="5.6640625" style="289" customWidth="1"/>
    <col min="3110" max="3110" width="5" style="289" customWidth="1"/>
    <col min="3111" max="3111" width="4.109375" style="289" customWidth="1"/>
    <col min="3112" max="3112" width="5.88671875" style="289" customWidth="1"/>
    <col min="3113" max="3113" width="5.6640625" style="289" customWidth="1"/>
    <col min="3114" max="3114" width="4.6640625" style="289" customWidth="1"/>
    <col min="3115" max="3115" width="4.44140625" style="289" customWidth="1"/>
    <col min="3116" max="3119" width="0" style="289" hidden="1" customWidth="1"/>
    <col min="3120" max="3120" width="5.88671875" style="289" customWidth="1"/>
    <col min="3121" max="3121" width="5.44140625" style="289" customWidth="1"/>
    <col min="3122" max="3122" width="5.33203125" style="289" customWidth="1"/>
    <col min="3123" max="3123" width="4.88671875" style="289" customWidth="1"/>
    <col min="3124" max="3135" width="0" style="289" hidden="1" customWidth="1"/>
    <col min="3136" max="3136" width="5.88671875" style="289" customWidth="1"/>
    <col min="3137" max="3137" width="5.44140625" style="289" customWidth="1"/>
    <col min="3138" max="3138" width="5.109375" style="289" customWidth="1"/>
    <col min="3139" max="3139" width="4.109375" style="289" customWidth="1"/>
    <col min="3140" max="3140" width="6.109375" style="289" customWidth="1"/>
    <col min="3141" max="3142" width="5.5546875" style="289" customWidth="1"/>
    <col min="3143" max="3143" width="4.44140625" style="289" customWidth="1"/>
    <col min="3144" max="3155" width="0" style="289" hidden="1" customWidth="1"/>
    <col min="3156" max="3156" width="7.5546875" style="289" customWidth="1"/>
    <col min="3157" max="3157" width="6.44140625" style="289" customWidth="1"/>
    <col min="3158" max="3158" width="5.44140625" style="289" customWidth="1"/>
    <col min="3159" max="3159" width="5.109375" style="289" customWidth="1"/>
    <col min="3160" max="3160" width="5.6640625" style="289" customWidth="1"/>
    <col min="3161" max="3161" width="5.44140625" style="289" customWidth="1"/>
    <col min="3162" max="3162" width="4.5546875" style="289" customWidth="1"/>
    <col min="3163" max="3163" width="5.44140625" style="289" customWidth="1"/>
    <col min="3164" max="3166" width="5.88671875" style="289" customWidth="1"/>
    <col min="3167" max="3167" width="4.44140625" style="289" customWidth="1"/>
    <col min="3168" max="3182" width="0" style="289" hidden="1" customWidth="1"/>
    <col min="3183" max="3183" width="9.109375" style="289" customWidth="1"/>
    <col min="3184" max="3328" width="9.109375" style="289"/>
    <col min="3329" max="3329" width="3.109375" style="289" customWidth="1"/>
    <col min="3330" max="3330" width="12.33203125" style="289" customWidth="1"/>
    <col min="3331" max="3331" width="34.88671875" style="289" customWidth="1"/>
    <col min="3332" max="3332" width="8.44140625" style="289" customWidth="1"/>
    <col min="3333" max="3333" width="8.33203125" style="289" customWidth="1"/>
    <col min="3334" max="3334" width="9.44140625" style="289" customWidth="1"/>
    <col min="3335" max="3335" width="8.33203125" style="289" customWidth="1"/>
    <col min="3336" max="3338" width="6.44140625" style="289" customWidth="1"/>
    <col min="3339" max="3339" width="7.109375" style="289" customWidth="1"/>
    <col min="3340" max="3340" width="4.5546875" style="289" customWidth="1"/>
    <col min="3341" max="3341" width="6.6640625" style="289" customWidth="1"/>
    <col min="3342" max="3342" width="6.88671875" style="289" customWidth="1"/>
    <col min="3343" max="3343" width="6.33203125" style="289" customWidth="1"/>
    <col min="3344" max="3344" width="4" style="289" customWidth="1"/>
    <col min="3345" max="3345" width="7.33203125" style="289" customWidth="1"/>
    <col min="3346" max="3346" width="7.5546875" style="289" customWidth="1"/>
    <col min="3347" max="3347" width="6" style="289" customWidth="1"/>
    <col min="3348" max="3348" width="4.6640625" style="289" customWidth="1"/>
    <col min="3349" max="3349" width="5.44140625" style="289" customWidth="1"/>
    <col min="3350" max="3350" width="5.6640625" style="289" customWidth="1"/>
    <col min="3351" max="3351" width="5.88671875" style="289" customWidth="1"/>
    <col min="3352" max="3352" width="5.6640625" style="289" customWidth="1"/>
    <col min="3353" max="3363" width="0" style="289" hidden="1" customWidth="1"/>
    <col min="3364" max="3364" width="5.88671875" style="289" customWidth="1"/>
    <col min="3365" max="3365" width="5.6640625" style="289" customWidth="1"/>
    <col min="3366" max="3366" width="5" style="289" customWidth="1"/>
    <col min="3367" max="3367" width="4.109375" style="289" customWidth="1"/>
    <col min="3368" max="3368" width="5.88671875" style="289" customWidth="1"/>
    <col min="3369" max="3369" width="5.6640625" style="289" customWidth="1"/>
    <col min="3370" max="3370" width="4.6640625" style="289" customWidth="1"/>
    <col min="3371" max="3371" width="4.44140625" style="289" customWidth="1"/>
    <col min="3372" max="3375" width="0" style="289" hidden="1" customWidth="1"/>
    <col min="3376" max="3376" width="5.88671875" style="289" customWidth="1"/>
    <col min="3377" max="3377" width="5.44140625" style="289" customWidth="1"/>
    <col min="3378" max="3378" width="5.33203125" style="289" customWidth="1"/>
    <col min="3379" max="3379" width="4.88671875" style="289" customWidth="1"/>
    <col min="3380" max="3391" width="0" style="289" hidden="1" customWidth="1"/>
    <col min="3392" max="3392" width="5.88671875" style="289" customWidth="1"/>
    <col min="3393" max="3393" width="5.44140625" style="289" customWidth="1"/>
    <col min="3394" max="3394" width="5.109375" style="289" customWidth="1"/>
    <col min="3395" max="3395" width="4.109375" style="289" customWidth="1"/>
    <col min="3396" max="3396" width="6.109375" style="289" customWidth="1"/>
    <col min="3397" max="3398" width="5.5546875" style="289" customWidth="1"/>
    <col min="3399" max="3399" width="4.44140625" style="289" customWidth="1"/>
    <col min="3400" max="3411" width="0" style="289" hidden="1" customWidth="1"/>
    <col min="3412" max="3412" width="7.5546875" style="289" customWidth="1"/>
    <col min="3413" max="3413" width="6.44140625" style="289" customWidth="1"/>
    <col min="3414" max="3414" width="5.44140625" style="289" customWidth="1"/>
    <col min="3415" max="3415" width="5.109375" style="289" customWidth="1"/>
    <col min="3416" max="3416" width="5.6640625" style="289" customWidth="1"/>
    <col min="3417" max="3417" width="5.44140625" style="289" customWidth="1"/>
    <col min="3418" max="3418" width="4.5546875" style="289" customWidth="1"/>
    <col min="3419" max="3419" width="5.44140625" style="289" customWidth="1"/>
    <col min="3420" max="3422" width="5.88671875" style="289" customWidth="1"/>
    <col min="3423" max="3423" width="4.44140625" style="289" customWidth="1"/>
    <col min="3424" max="3438" width="0" style="289" hidden="1" customWidth="1"/>
    <col min="3439" max="3439" width="9.109375" style="289" customWidth="1"/>
    <col min="3440" max="3584" width="9.109375" style="289"/>
    <col min="3585" max="3585" width="3.109375" style="289" customWidth="1"/>
    <col min="3586" max="3586" width="12.33203125" style="289" customWidth="1"/>
    <col min="3587" max="3587" width="34.88671875" style="289" customWidth="1"/>
    <col min="3588" max="3588" width="8.44140625" style="289" customWidth="1"/>
    <col min="3589" max="3589" width="8.33203125" style="289" customWidth="1"/>
    <col min="3590" max="3590" width="9.44140625" style="289" customWidth="1"/>
    <col min="3591" max="3591" width="8.33203125" style="289" customWidth="1"/>
    <col min="3592" max="3594" width="6.44140625" style="289" customWidth="1"/>
    <col min="3595" max="3595" width="7.109375" style="289" customWidth="1"/>
    <col min="3596" max="3596" width="4.5546875" style="289" customWidth="1"/>
    <col min="3597" max="3597" width="6.6640625" style="289" customWidth="1"/>
    <col min="3598" max="3598" width="6.88671875" style="289" customWidth="1"/>
    <col min="3599" max="3599" width="6.33203125" style="289" customWidth="1"/>
    <col min="3600" max="3600" width="4" style="289" customWidth="1"/>
    <col min="3601" max="3601" width="7.33203125" style="289" customWidth="1"/>
    <col min="3602" max="3602" width="7.5546875" style="289" customWidth="1"/>
    <col min="3603" max="3603" width="6" style="289" customWidth="1"/>
    <col min="3604" max="3604" width="4.6640625" style="289" customWidth="1"/>
    <col min="3605" max="3605" width="5.44140625" style="289" customWidth="1"/>
    <col min="3606" max="3606" width="5.6640625" style="289" customWidth="1"/>
    <col min="3607" max="3607" width="5.88671875" style="289" customWidth="1"/>
    <col min="3608" max="3608" width="5.6640625" style="289" customWidth="1"/>
    <col min="3609" max="3619" width="0" style="289" hidden="1" customWidth="1"/>
    <col min="3620" max="3620" width="5.88671875" style="289" customWidth="1"/>
    <col min="3621" max="3621" width="5.6640625" style="289" customWidth="1"/>
    <col min="3622" max="3622" width="5" style="289" customWidth="1"/>
    <col min="3623" max="3623" width="4.109375" style="289" customWidth="1"/>
    <col min="3624" max="3624" width="5.88671875" style="289" customWidth="1"/>
    <col min="3625" max="3625" width="5.6640625" style="289" customWidth="1"/>
    <col min="3626" max="3626" width="4.6640625" style="289" customWidth="1"/>
    <col min="3627" max="3627" width="4.44140625" style="289" customWidth="1"/>
    <col min="3628" max="3631" width="0" style="289" hidden="1" customWidth="1"/>
    <col min="3632" max="3632" width="5.88671875" style="289" customWidth="1"/>
    <col min="3633" max="3633" width="5.44140625" style="289" customWidth="1"/>
    <col min="3634" max="3634" width="5.33203125" style="289" customWidth="1"/>
    <col min="3635" max="3635" width="4.88671875" style="289" customWidth="1"/>
    <col min="3636" max="3647" width="0" style="289" hidden="1" customWidth="1"/>
    <col min="3648" max="3648" width="5.88671875" style="289" customWidth="1"/>
    <col min="3649" max="3649" width="5.44140625" style="289" customWidth="1"/>
    <col min="3650" max="3650" width="5.109375" style="289" customWidth="1"/>
    <col min="3651" max="3651" width="4.109375" style="289" customWidth="1"/>
    <col min="3652" max="3652" width="6.109375" style="289" customWidth="1"/>
    <col min="3653" max="3654" width="5.5546875" style="289" customWidth="1"/>
    <col min="3655" max="3655" width="4.44140625" style="289" customWidth="1"/>
    <col min="3656" max="3667" width="0" style="289" hidden="1" customWidth="1"/>
    <col min="3668" max="3668" width="7.5546875" style="289" customWidth="1"/>
    <col min="3669" max="3669" width="6.44140625" style="289" customWidth="1"/>
    <col min="3670" max="3670" width="5.44140625" style="289" customWidth="1"/>
    <col min="3671" max="3671" width="5.109375" style="289" customWidth="1"/>
    <col min="3672" max="3672" width="5.6640625" style="289" customWidth="1"/>
    <col min="3673" max="3673" width="5.44140625" style="289" customWidth="1"/>
    <col min="3674" max="3674" width="4.5546875" style="289" customWidth="1"/>
    <col min="3675" max="3675" width="5.44140625" style="289" customWidth="1"/>
    <col min="3676" max="3678" width="5.88671875" style="289" customWidth="1"/>
    <col min="3679" max="3679" width="4.44140625" style="289" customWidth="1"/>
    <col min="3680" max="3694" width="0" style="289" hidden="1" customWidth="1"/>
    <col min="3695" max="3695" width="9.109375" style="289" customWidth="1"/>
    <col min="3696" max="3840" width="9.109375" style="289"/>
    <col min="3841" max="3841" width="3.109375" style="289" customWidth="1"/>
    <col min="3842" max="3842" width="12.33203125" style="289" customWidth="1"/>
    <col min="3843" max="3843" width="34.88671875" style="289" customWidth="1"/>
    <col min="3844" max="3844" width="8.44140625" style="289" customWidth="1"/>
    <col min="3845" max="3845" width="8.33203125" style="289" customWidth="1"/>
    <col min="3846" max="3846" width="9.44140625" style="289" customWidth="1"/>
    <col min="3847" max="3847" width="8.33203125" style="289" customWidth="1"/>
    <col min="3848" max="3850" width="6.44140625" style="289" customWidth="1"/>
    <col min="3851" max="3851" width="7.109375" style="289" customWidth="1"/>
    <col min="3852" max="3852" width="4.5546875" style="289" customWidth="1"/>
    <col min="3853" max="3853" width="6.6640625" style="289" customWidth="1"/>
    <col min="3854" max="3854" width="6.88671875" style="289" customWidth="1"/>
    <col min="3855" max="3855" width="6.33203125" style="289" customWidth="1"/>
    <col min="3856" max="3856" width="4" style="289" customWidth="1"/>
    <col min="3857" max="3857" width="7.33203125" style="289" customWidth="1"/>
    <col min="3858" max="3858" width="7.5546875" style="289" customWidth="1"/>
    <col min="3859" max="3859" width="6" style="289" customWidth="1"/>
    <col min="3860" max="3860" width="4.6640625" style="289" customWidth="1"/>
    <col min="3861" max="3861" width="5.44140625" style="289" customWidth="1"/>
    <col min="3862" max="3862" width="5.6640625" style="289" customWidth="1"/>
    <col min="3863" max="3863" width="5.88671875" style="289" customWidth="1"/>
    <col min="3864" max="3864" width="5.6640625" style="289" customWidth="1"/>
    <col min="3865" max="3875" width="0" style="289" hidden="1" customWidth="1"/>
    <col min="3876" max="3876" width="5.88671875" style="289" customWidth="1"/>
    <col min="3877" max="3877" width="5.6640625" style="289" customWidth="1"/>
    <col min="3878" max="3878" width="5" style="289" customWidth="1"/>
    <col min="3879" max="3879" width="4.109375" style="289" customWidth="1"/>
    <col min="3880" max="3880" width="5.88671875" style="289" customWidth="1"/>
    <col min="3881" max="3881" width="5.6640625" style="289" customWidth="1"/>
    <col min="3882" max="3882" width="4.6640625" style="289" customWidth="1"/>
    <col min="3883" max="3883" width="4.44140625" style="289" customWidth="1"/>
    <col min="3884" max="3887" width="0" style="289" hidden="1" customWidth="1"/>
    <col min="3888" max="3888" width="5.88671875" style="289" customWidth="1"/>
    <col min="3889" max="3889" width="5.44140625" style="289" customWidth="1"/>
    <col min="3890" max="3890" width="5.33203125" style="289" customWidth="1"/>
    <col min="3891" max="3891" width="4.88671875" style="289" customWidth="1"/>
    <col min="3892" max="3903" width="0" style="289" hidden="1" customWidth="1"/>
    <col min="3904" max="3904" width="5.88671875" style="289" customWidth="1"/>
    <col min="3905" max="3905" width="5.44140625" style="289" customWidth="1"/>
    <col min="3906" max="3906" width="5.109375" style="289" customWidth="1"/>
    <col min="3907" max="3907" width="4.109375" style="289" customWidth="1"/>
    <col min="3908" max="3908" width="6.109375" style="289" customWidth="1"/>
    <col min="3909" max="3910" width="5.5546875" style="289" customWidth="1"/>
    <col min="3911" max="3911" width="4.44140625" style="289" customWidth="1"/>
    <col min="3912" max="3923" width="0" style="289" hidden="1" customWidth="1"/>
    <col min="3924" max="3924" width="7.5546875" style="289" customWidth="1"/>
    <col min="3925" max="3925" width="6.44140625" style="289" customWidth="1"/>
    <col min="3926" max="3926" width="5.44140625" style="289" customWidth="1"/>
    <col min="3927" max="3927" width="5.109375" style="289" customWidth="1"/>
    <col min="3928" max="3928" width="5.6640625" style="289" customWidth="1"/>
    <col min="3929" max="3929" width="5.44140625" style="289" customWidth="1"/>
    <col min="3930" max="3930" width="4.5546875" style="289" customWidth="1"/>
    <col min="3931" max="3931" width="5.44140625" style="289" customWidth="1"/>
    <col min="3932" max="3934" width="5.88671875" style="289" customWidth="1"/>
    <col min="3935" max="3935" width="4.44140625" style="289" customWidth="1"/>
    <col min="3936" max="3950" width="0" style="289" hidden="1" customWidth="1"/>
    <col min="3951" max="3951" width="9.109375" style="289" customWidth="1"/>
    <col min="3952" max="4096" width="9.109375" style="289"/>
    <col min="4097" max="4097" width="3.109375" style="289" customWidth="1"/>
    <col min="4098" max="4098" width="12.33203125" style="289" customWidth="1"/>
    <col min="4099" max="4099" width="34.88671875" style="289" customWidth="1"/>
    <col min="4100" max="4100" width="8.44140625" style="289" customWidth="1"/>
    <col min="4101" max="4101" width="8.33203125" style="289" customWidth="1"/>
    <col min="4102" max="4102" width="9.44140625" style="289" customWidth="1"/>
    <col min="4103" max="4103" width="8.33203125" style="289" customWidth="1"/>
    <col min="4104" max="4106" width="6.44140625" style="289" customWidth="1"/>
    <col min="4107" max="4107" width="7.109375" style="289" customWidth="1"/>
    <col min="4108" max="4108" width="4.5546875" style="289" customWidth="1"/>
    <col min="4109" max="4109" width="6.6640625" style="289" customWidth="1"/>
    <col min="4110" max="4110" width="6.88671875" style="289" customWidth="1"/>
    <col min="4111" max="4111" width="6.33203125" style="289" customWidth="1"/>
    <col min="4112" max="4112" width="4" style="289" customWidth="1"/>
    <col min="4113" max="4113" width="7.33203125" style="289" customWidth="1"/>
    <col min="4114" max="4114" width="7.5546875" style="289" customWidth="1"/>
    <col min="4115" max="4115" width="6" style="289" customWidth="1"/>
    <col min="4116" max="4116" width="4.6640625" style="289" customWidth="1"/>
    <col min="4117" max="4117" width="5.44140625" style="289" customWidth="1"/>
    <col min="4118" max="4118" width="5.6640625" style="289" customWidth="1"/>
    <col min="4119" max="4119" width="5.88671875" style="289" customWidth="1"/>
    <col min="4120" max="4120" width="5.6640625" style="289" customWidth="1"/>
    <col min="4121" max="4131" width="0" style="289" hidden="1" customWidth="1"/>
    <col min="4132" max="4132" width="5.88671875" style="289" customWidth="1"/>
    <col min="4133" max="4133" width="5.6640625" style="289" customWidth="1"/>
    <col min="4134" max="4134" width="5" style="289" customWidth="1"/>
    <col min="4135" max="4135" width="4.109375" style="289" customWidth="1"/>
    <col min="4136" max="4136" width="5.88671875" style="289" customWidth="1"/>
    <col min="4137" max="4137" width="5.6640625" style="289" customWidth="1"/>
    <col min="4138" max="4138" width="4.6640625" style="289" customWidth="1"/>
    <col min="4139" max="4139" width="4.44140625" style="289" customWidth="1"/>
    <col min="4140" max="4143" width="0" style="289" hidden="1" customWidth="1"/>
    <col min="4144" max="4144" width="5.88671875" style="289" customWidth="1"/>
    <col min="4145" max="4145" width="5.44140625" style="289" customWidth="1"/>
    <col min="4146" max="4146" width="5.33203125" style="289" customWidth="1"/>
    <col min="4147" max="4147" width="4.88671875" style="289" customWidth="1"/>
    <col min="4148" max="4159" width="0" style="289" hidden="1" customWidth="1"/>
    <col min="4160" max="4160" width="5.88671875" style="289" customWidth="1"/>
    <col min="4161" max="4161" width="5.44140625" style="289" customWidth="1"/>
    <col min="4162" max="4162" width="5.109375" style="289" customWidth="1"/>
    <col min="4163" max="4163" width="4.109375" style="289" customWidth="1"/>
    <col min="4164" max="4164" width="6.109375" style="289" customWidth="1"/>
    <col min="4165" max="4166" width="5.5546875" style="289" customWidth="1"/>
    <col min="4167" max="4167" width="4.44140625" style="289" customWidth="1"/>
    <col min="4168" max="4179" width="0" style="289" hidden="1" customWidth="1"/>
    <col min="4180" max="4180" width="7.5546875" style="289" customWidth="1"/>
    <col min="4181" max="4181" width="6.44140625" style="289" customWidth="1"/>
    <col min="4182" max="4182" width="5.44140625" style="289" customWidth="1"/>
    <col min="4183" max="4183" width="5.109375" style="289" customWidth="1"/>
    <col min="4184" max="4184" width="5.6640625" style="289" customWidth="1"/>
    <col min="4185" max="4185" width="5.44140625" style="289" customWidth="1"/>
    <col min="4186" max="4186" width="4.5546875" style="289" customWidth="1"/>
    <col min="4187" max="4187" width="5.44140625" style="289" customWidth="1"/>
    <col min="4188" max="4190" width="5.88671875" style="289" customWidth="1"/>
    <col min="4191" max="4191" width="4.44140625" style="289" customWidth="1"/>
    <col min="4192" max="4206" width="0" style="289" hidden="1" customWidth="1"/>
    <col min="4207" max="4207" width="9.109375" style="289" customWidth="1"/>
    <col min="4208" max="4352" width="9.109375" style="289"/>
    <col min="4353" max="4353" width="3.109375" style="289" customWidth="1"/>
    <col min="4354" max="4354" width="12.33203125" style="289" customWidth="1"/>
    <col min="4355" max="4355" width="34.88671875" style="289" customWidth="1"/>
    <col min="4356" max="4356" width="8.44140625" style="289" customWidth="1"/>
    <col min="4357" max="4357" width="8.33203125" style="289" customWidth="1"/>
    <col min="4358" max="4358" width="9.44140625" style="289" customWidth="1"/>
    <col min="4359" max="4359" width="8.33203125" style="289" customWidth="1"/>
    <col min="4360" max="4362" width="6.44140625" style="289" customWidth="1"/>
    <col min="4363" max="4363" width="7.109375" style="289" customWidth="1"/>
    <col min="4364" max="4364" width="4.5546875" style="289" customWidth="1"/>
    <col min="4365" max="4365" width="6.6640625" style="289" customWidth="1"/>
    <col min="4366" max="4366" width="6.88671875" style="289" customWidth="1"/>
    <col min="4367" max="4367" width="6.33203125" style="289" customWidth="1"/>
    <col min="4368" max="4368" width="4" style="289" customWidth="1"/>
    <col min="4369" max="4369" width="7.33203125" style="289" customWidth="1"/>
    <col min="4370" max="4370" width="7.5546875" style="289" customWidth="1"/>
    <col min="4371" max="4371" width="6" style="289" customWidth="1"/>
    <col min="4372" max="4372" width="4.6640625" style="289" customWidth="1"/>
    <col min="4373" max="4373" width="5.44140625" style="289" customWidth="1"/>
    <col min="4374" max="4374" width="5.6640625" style="289" customWidth="1"/>
    <col min="4375" max="4375" width="5.88671875" style="289" customWidth="1"/>
    <col min="4376" max="4376" width="5.6640625" style="289" customWidth="1"/>
    <col min="4377" max="4387" width="0" style="289" hidden="1" customWidth="1"/>
    <col min="4388" max="4388" width="5.88671875" style="289" customWidth="1"/>
    <col min="4389" max="4389" width="5.6640625" style="289" customWidth="1"/>
    <col min="4390" max="4390" width="5" style="289" customWidth="1"/>
    <col min="4391" max="4391" width="4.109375" style="289" customWidth="1"/>
    <col min="4392" max="4392" width="5.88671875" style="289" customWidth="1"/>
    <col min="4393" max="4393" width="5.6640625" style="289" customWidth="1"/>
    <col min="4394" max="4394" width="4.6640625" style="289" customWidth="1"/>
    <col min="4395" max="4395" width="4.44140625" style="289" customWidth="1"/>
    <col min="4396" max="4399" width="0" style="289" hidden="1" customWidth="1"/>
    <col min="4400" max="4400" width="5.88671875" style="289" customWidth="1"/>
    <col min="4401" max="4401" width="5.44140625" style="289" customWidth="1"/>
    <col min="4402" max="4402" width="5.33203125" style="289" customWidth="1"/>
    <col min="4403" max="4403" width="4.88671875" style="289" customWidth="1"/>
    <col min="4404" max="4415" width="0" style="289" hidden="1" customWidth="1"/>
    <col min="4416" max="4416" width="5.88671875" style="289" customWidth="1"/>
    <col min="4417" max="4417" width="5.44140625" style="289" customWidth="1"/>
    <col min="4418" max="4418" width="5.109375" style="289" customWidth="1"/>
    <col min="4419" max="4419" width="4.109375" style="289" customWidth="1"/>
    <col min="4420" max="4420" width="6.109375" style="289" customWidth="1"/>
    <col min="4421" max="4422" width="5.5546875" style="289" customWidth="1"/>
    <col min="4423" max="4423" width="4.44140625" style="289" customWidth="1"/>
    <col min="4424" max="4435" width="0" style="289" hidden="1" customWidth="1"/>
    <col min="4436" max="4436" width="7.5546875" style="289" customWidth="1"/>
    <col min="4437" max="4437" width="6.44140625" style="289" customWidth="1"/>
    <col min="4438" max="4438" width="5.44140625" style="289" customWidth="1"/>
    <col min="4439" max="4439" width="5.109375" style="289" customWidth="1"/>
    <col min="4440" max="4440" width="5.6640625" style="289" customWidth="1"/>
    <col min="4441" max="4441" width="5.44140625" style="289" customWidth="1"/>
    <col min="4442" max="4442" width="4.5546875" style="289" customWidth="1"/>
    <col min="4443" max="4443" width="5.44140625" style="289" customWidth="1"/>
    <col min="4444" max="4446" width="5.88671875" style="289" customWidth="1"/>
    <col min="4447" max="4447" width="4.44140625" style="289" customWidth="1"/>
    <col min="4448" max="4462" width="0" style="289" hidden="1" customWidth="1"/>
    <col min="4463" max="4463" width="9.109375" style="289" customWidth="1"/>
    <col min="4464" max="4608" width="9.109375" style="289"/>
    <col min="4609" max="4609" width="3.109375" style="289" customWidth="1"/>
    <col min="4610" max="4610" width="12.33203125" style="289" customWidth="1"/>
    <col min="4611" max="4611" width="34.88671875" style="289" customWidth="1"/>
    <col min="4612" max="4612" width="8.44140625" style="289" customWidth="1"/>
    <col min="4613" max="4613" width="8.33203125" style="289" customWidth="1"/>
    <col min="4614" max="4614" width="9.44140625" style="289" customWidth="1"/>
    <col min="4615" max="4615" width="8.33203125" style="289" customWidth="1"/>
    <col min="4616" max="4618" width="6.44140625" style="289" customWidth="1"/>
    <col min="4619" max="4619" width="7.109375" style="289" customWidth="1"/>
    <col min="4620" max="4620" width="4.5546875" style="289" customWidth="1"/>
    <col min="4621" max="4621" width="6.6640625" style="289" customWidth="1"/>
    <col min="4622" max="4622" width="6.88671875" style="289" customWidth="1"/>
    <col min="4623" max="4623" width="6.33203125" style="289" customWidth="1"/>
    <col min="4624" max="4624" width="4" style="289" customWidth="1"/>
    <col min="4625" max="4625" width="7.33203125" style="289" customWidth="1"/>
    <col min="4626" max="4626" width="7.5546875" style="289" customWidth="1"/>
    <col min="4627" max="4627" width="6" style="289" customWidth="1"/>
    <col min="4628" max="4628" width="4.6640625" style="289" customWidth="1"/>
    <col min="4629" max="4629" width="5.44140625" style="289" customWidth="1"/>
    <col min="4630" max="4630" width="5.6640625" style="289" customWidth="1"/>
    <col min="4631" max="4631" width="5.88671875" style="289" customWidth="1"/>
    <col min="4632" max="4632" width="5.6640625" style="289" customWidth="1"/>
    <col min="4633" max="4643" width="0" style="289" hidden="1" customWidth="1"/>
    <col min="4644" max="4644" width="5.88671875" style="289" customWidth="1"/>
    <col min="4645" max="4645" width="5.6640625" style="289" customWidth="1"/>
    <col min="4646" max="4646" width="5" style="289" customWidth="1"/>
    <col min="4647" max="4647" width="4.109375" style="289" customWidth="1"/>
    <col min="4648" max="4648" width="5.88671875" style="289" customWidth="1"/>
    <col min="4649" max="4649" width="5.6640625" style="289" customWidth="1"/>
    <col min="4650" max="4650" width="4.6640625" style="289" customWidth="1"/>
    <col min="4651" max="4651" width="4.44140625" style="289" customWidth="1"/>
    <col min="4652" max="4655" width="0" style="289" hidden="1" customWidth="1"/>
    <col min="4656" max="4656" width="5.88671875" style="289" customWidth="1"/>
    <col min="4657" max="4657" width="5.44140625" style="289" customWidth="1"/>
    <col min="4658" max="4658" width="5.33203125" style="289" customWidth="1"/>
    <col min="4659" max="4659" width="4.88671875" style="289" customWidth="1"/>
    <col min="4660" max="4671" width="0" style="289" hidden="1" customWidth="1"/>
    <col min="4672" max="4672" width="5.88671875" style="289" customWidth="1"/>
    <col min="4673" max="4673" width="5.44140625" style="289" customWidth="1"/>
    <col min="4674" max="4674" width="5.109375" style="289" customWidth="1"/>
    <col min="4675" max="4675" width="4.109375" style="289" customWidth="1"/>
    <col min="4676" max="4676" width="6.109375" style="289" customWidth="1"/>
    <col min="4677" max="4678" width="5.5546875" style="289" customWidth="1"/>
    <col min="4679" max="4679" width="4.44140625" style="289" customWidth="1"/>
    <col min="4680" max="4691" width="0" style="289" hidden="1" customWidth="1"/>
    <col min="4692" max="4692" width="7.5546875" style="289" customWidth="1"/>
    <col min="4693" max="4693" width="6.44140625" style="289" customWidth="1"/>
    <col min="4694" max="4694" width="5.44140625" style="289" customWidth="1"/>
    <col min="4695" max="4695" width="5.109375" style="289" customWidth="1"/>
    <col min="4696" max="4696" width="5.6640625" style="289" customWidth="1"/>
    <col min="4697" max="4697" width="5.44140625" style="289" customWidth="1"/>
    <col min="4698" max="4698" width="4.5546875" style="289" customWidth="1"/>
    <col min="4699" max="4699" width="5.44140625" style="289" customWidth="1"/>
    <col min="4700" max="4702" width="5.88671875" style="289" customWidth="1"/>
    <col min="4703" max="4703" width="4.44140625" style="289" customWidth="1"/>
    <col min="4704" max="4718" width="0" style="289" hidden="1" customWidth="1"/>
    <col min="4719" max="4719" width="9.109375" style="289" customWidth="1"/>
    <col min="4720" max="4864" width="9.109375" style="289"/>
    <col min="4865" max="4865" width="3.109375" style="289" customWidth="1"/>
    <col min="4866" max="4866" width="12.33203125" style="289" customWidth="1"/>
    <col min="4867" max="4867" width="34.88671875" style="289" customWidth="1"/>
    <col min="4868" max="4868" width="8.44140625" style="289" customWidth="1"/>
    <col min="4869" max="4869" width="8.33203125" style="289" customWidth="1"/>
    <col min="4870" max="4870" width="9.44140625" style="289" customWidth="1"/>
    <col min="4871" max="4871" width="8.33203125" style="289" customWidth="1"/>
    <col min="4872" max="4874" width="6.44140625" style="289" customWidth="1"/>
    <col min="4875" max="4875" width="7.109375" style="289" customWidth="1"/>
    <col min="4876" max="4876" width="4.5546875" style="289" customWidth="1"/>
    <col min="4877" max="4877" width="6.6640625" style="289" customWidth="1"/>
    <col min="4878" max="4878" width="6.88671875" style="289" customWidth="1"/>
    <col min="4879" max="4879" width="6.33203125" style="289" customWidth="1"/>
    <col min="4880" max="4880" width="4" style="289" customWidth="1"/>
    <col min="4881" max="4881" width="7.33203125" style="289" customWidth="1"/>
    <col min="4882" max="4882" width="7.5546875" style="289" customWidth="1"/>
    <col min="4883" max="4883" width="6" style="289" customWidth="1"/>
    <col min="4884" max="4884" width="4.6640625" style="289" customWidth="1"/>
    <col min="4885" max="4885" width="5.44140625" style="289" customWidth="1"/>
    <col min="4886" max="4886" width="5.6640625" style="289" customWidth="1"/>
    <col min="4887" max="4887" width="5.88671875" style="289" customWidth="1"/>
    <col min="4888" max="4888" width="5.6640625" style="289" customWidth="1"/>
    <col min="4889" max="4899" width="0" style="289" hidden="1" customWidth="1"/>
    <col min="4900" max="4900" width="5.88671875" style="289" customWidth="1"/>
    <col min="4901" max="4901" width="5.6640625" style="289" customWidth="1"/>
    <col min="4902" max="4902" width="5" style="289" customWidth="1"/>
    <col min="4903" max="4903" width="4.109375" style="289" customWidth="1"/>
    <col min="4904" max="4904" width="5.88671875" style="289" customWidth="1"/>
    <col min="4905" max="4905" width="5.6640625" style="289" customWidth="1"/>
    <col min="4906" max="4906" width="4.6640625" style="289" customWidth="1"/>
    <col min="4907" max="4907" width="4.44140625" style="289" customWidth="1"/>
    <col min="4908" max="4911" width="0" style="289" hidden="1" customWidth="1"/>
    <col min="4912" max="4912" width="5.88671875" style="289" customWidth="1"/>
    <col min="4913" max="4913" width="5.44140625" style="289" customWidth="1"/>
    <col min="4914" max="4914" width="5.33203125" style="289" customWidth="1"/>
    <col min="4915" max="4915" width="4.88671875" style="289" customWidth="1"/>
    <col min="4916" max="4927" width="0" style="289" hidden="1" customWidth="1"/>
    <col min="4928" max="4928" width="5.88671875" style="289" customWidth="1"/>
    <col min="4929" max="4929" width="5.44140625" style="289" customWidth="1"/>
    <col min="4930" max="4930" width="5.109375" style="289" customWidth="1"/>
    <col min="4931" max="4931" width="4.109375" style="289" customWidth="1"/>
    <col min="4932" max="4932" width="6.109375" style="289" customWidth="1"/>
    <col min="4933" max="4934" width="5.5546875" style="289" customWidth="1"/>
    <col min="4935" max="4935" width="4.44140625" style="289" customWidth="1"/>
    <col min="4936" max="4947" width="0" style="289" hidden="1" customWidth="1"/>
    <col min="4948" max="4948" width="7.5546875" style="289" customWidth="1"/>
    <col min="4949" max="4949" width="6.44140625" style="289" customWidth="1"/>
    <col min="4950" max="4950" width="5.44140625" style="289" customWidth="1"/>
    <col min="4951" max="4951" width="5.109375" style="289" customWidth="1"/>
    <col min="4952" max="4952" width="5.6640625" style="289" customWidth="1"/>
    <col min="4953" max="4953" width="5.44140625" style="289" customWidth="1"/>
    <col min="4954" max="4954" width="4.5546875" style="289" customWidth="1"/>
    <col min="4955" max="4955" width="5.44140625" style="289" customWidth="1"/>
    <col min="4956" max="4958" width="5.88671875" style="289" customWidth="1"/>
    <col min="4959" max="4959" width="4.44140625" style="289" customWidth="1"/>
    <col min="4960" max="4974" width="0" style="289" hidden="1" customWidth="1"/>
    <col min="4975" max="4975" width="9.109375" style="289" customWidth="1"/>
    <col min="4976" max="5120" width="9.109375" style="289"/>
    <col min="5121" max="5121" width="3.109375" style="289" customWidth="1"/>
    <col min="5122" max="5122" width="12.33203125" style="289" customWidth="1"/>
    <col min="5123" max="5123" width="34.88671875" style="289" customWidth="1"/>
    <col min="5124" max="5124" width="8.44140625" style="289" customWidth="1"/>
    <col min="5125" max="5125" width="8.33203125" style="289" customWidth="1"/>
    <col min="5126" max="5126" width="9.44140625" style="289" customWidth="1"/>
    <col min="5127" max="5127" width="8.33203125" style="289" customWidth="1"/>
    <col min="5128" max="5130" width="6.44140625" style="289" customWidth="1"/>
    <col min="5131" max="5131" width="7.109375" style="289" customWidth="1"/>
    <col min="5132" max="5132" width="4.5546875" style="289" customWidth="1"/>
    <col min="5133" max="5133" width="6.6640625" style="289" customWidth="1"/>
    <col min="5134" max="5134" width="6.88671875" style="289" customWidth="1"/>
    <col min="5135" max="5135" width="6.33203125" style="289" customWidth="1"/>
    <col min="5136" max="5136" width="4" style="289" customWidth="1"/>
    <col min="5137" max="5137" width="7.33203125" style="289" customWidth="1"/>
    <col min="5138" max="5138" width="7.5546875" style="289" customWidth="1"/>
    <col min="5139" max="5139" width="6" style="289" customWidth="1"/>
    <col min="5140" max="5140" width="4.6640625" style="289" customWidth="1"/>
    <col min="5141" max="5141" width="5.44140625" style="289" customWidth="1"/>
    <col min="5142" max="5142" width="5.6640625" style="289" customWidth="1"/>
    <col min="5143" max="5143" width="5.88671875" style="289" customWidth="1"/>
    <col min="5144" max="5144" width="5.6640625" style="289" customWidth="1"/>
    <col min="5145" max="5155" width="0" style="289" hidden="1" customWidth="1"/>
    <col min="5156" max="5156" width="5.88671875" style="289" customWidth="1"/>
    <col min="5157" max="5157" width="5.6640625" style="289" customWidth="1"/>
    <col min="5158" max="5158" width="5" style="289" customWidth="1"/>
    <col min="5159" max="5159" width="4.109375" style="289" customWidth="1"/>
    <col min="5160" max="5160" width="5.88671875" style="289" customWidth="1"/>
    <col min="5161" max="5161" width="5.6640625" style="289" customWidth="1"/>
    <col min="5162" max="5162" width="4.6640625" style="289" customWidth="1"/>
    <col min="5163" max="5163" width="4.44140625" style="289" customWidth="1"/>
    <col min="5164" max="5167" width="0" style="289" hidden="1" customWidth="1"/>
    <col min="5168" max="5168" width="5.88671875" style="289" customWidth="1"/>
    <col min="5169" max="5169" width="5.44140625" style="289" customWidth="1"/>
    <col min="5170" max="5170" width="5.33203125" style="289" customWidth="1"/>
    <col min="5171" max="5171" width="4.88671875" style="289" customWidth="1"/>
    <col min="5172" max="5183" width="0" style="289" hidden="1" customWidth="1"/>
    <col min="5184" max="5184" width="5.88671875" style="289" customWidth="1"/>
    <col min="5185" max="5185" width="5.44140625" style="289" customWidth="1"/>
    <col min="5186" max="5186" width="5.109375" style="289" customWidth="1"/>
    <col min="5187" max="5187" width="4.109375" style="289" customWidth="1"/>
    <col min="5188" max="5188" width="6.109375" style="289" customWidth="1"/>
    <col min="5189" max="5190" width="5.5546875" style="289" customWidth="1"/>
    <col min="5191" max="5191" width="4.44140625" style="289" customWidth="1"/>
    <col min="5192" max="5203" width="0" style="289" hidden="1" customWidth="1"/>
    <col min="5204" max="5204" width="7.5546875" style="289" customWidth="1"/>
    <col min="5205" max="5205" width="6.44140625" style="289" customWidth="1"/>
    <col min="5206" max="5206" width="5.44140625" style="289" customWidth="1"/>
    <col min="5207" max="5207" width="5.109375" style="289" customWidth="1"/>
    <col min="5208" max="5208" width="5.6640625" style="289" customWidth="1"/>
    <col min="5209" max="5209" width="5.44140625" style="289" customWidth="1"/>
    <col min="5210" max="5210" width="4.5546875" style="289" customWidth="1"/>
    <col min="5211" max="5211" width="5.44140625" style="289" customWidth="1"/>
    <col min="5212" max="5214" width="5.88671875" style="289" customWidth="1"/>
    <col min="5215" max="5215" width="4.44140625" style="289" customWidth="1"/>
    <col min="5216" max="5230" width="0" style="289" hidden="1" customWidth="1"/>
    <col min="5231" max="5231" width="9.109375" style="289" customWidth="1"/>
    <col min="5232" max="5376" width="9.109375" style="289"/>
    <col min="5377" max="5377" width="3.109375" style="289" customWidth="1"/>
    <col min="5378" max="5378" width="12.33203125" style="289" customWidth="1"/>
    <col min="5379" max="5379" width="34.88671875" style="289" customWidth="1"/>
    <col min="5380" max="5380" width="8.44140625" style="289" customWidth="1"/>
    <col min="5381" max="5381" width="8.33203125" style="289" customWidth="1"/>
    <col min="5382" max="5382" width="9.44140625" style="289" customWidth="1"/>
    <col min="5383" max="5383" width="8.33203125" style="289" customWidth="1"/>
    <col min="5384" max="5386" width="6.44140625" style="289" customWidth="1"/>
    <col min="5387" max="5387" width="7.109375" style="289" customWidth="1"/>
    <col min="5388" max="5388" width="4.5546875" style="289" customWidth="1"/>
    <col min="5389" max="5389" width="6.6640625" style="289" customWidth="1"/>
    <col min="5390" max="5390" width="6.88671875" style="289" customWidth="1"/>
    <col min="5391" max="5391" width="6.33203125" style="289" customWidth="1"/>
    <col min="5392" max="5392" width="4" style="289" customWidth="1"/>
    <col min="5393" max="5393" width="7.33203125" style="289" customWidth="1"/>
    <col min="5394" max="5394" width="7.5546875" style="289" customWidth="1"/>
    <col min="5395" max="5395" width="6" style="289" customWidth="1"/>
    <col min="5396" max="5396" width="4.6640625" style="289" customWidth="1"/>
    <col min="5397" max="5397" width="5.44140625" style="289" customWidth="1"/>
    <col min="5398" max="5398" width="5.6640625" style="289" customWidth="1"/>
    <col min="5399" max="5399" width="5.88671875" style="289" customWidth="1"/>
    <col min="5400" max="5400" width="5.6640625" style="289" customWidth="1"/>
    <col min="5401" max="5411" width="0" style="289" hidden="1" customWidth="1"/>
    <col min="5412" max="5412" width="5.88671875" style="289" customWidth="1"/>
    <col min="5413" max="5413" width="5.6640625" style="289" customWidth="1"/>
    <col min="5414" max="5414" width="5" style="289" customWidth="1"/>
    <col min="5415" max="5415" width="4.109375" style="289" customWidth="1"/>
    <col min="5416" max="5416" width="5.88671875" style="289" customWidth="1"/>
    <col min="5417" max="5417" width="5.6640625" style="289" customWidth="1"/>
    <col min="5418" max="5418" width="4.6640625" style="289" customWidth="1"/>
    <col min="5419" max="5419" width="4.44140625" style="289" customWidth="1"/>
    <col min="5420" max="5423" width="0" style="289" hidden="1" customWidth="1"/>
    <col min="5424" max="5424" width="5.88671875" style="289" customWidth="1"/>
    <col min="5425" max="5425" width="5.44140625" style="289" customWidth="1"/>
    <col min="5426" max="5426" width="5.33203125" style="289" customWidth="1"/>
    <col min="5427" max="5427" width="4.88671875" style="289" customWidth="1"/>
    <col min="5428" max="5439" width="0" style="289" hidden="1" customWidth="1"/>
    <col min="5440" max="5440" width="5.88671875" style="289" customWidth="1"/>
    <col min="5441" max="5441" width="5.44140625" style="289" customWidth="1"/>
    <col min="5442" max="5442" width="5.109375" style="289" customWidth="1"/>
    <col min="5443" max="5443" width="4.109375" style="289" customWidth="1"/>
    <col min="5444" max="5444" width="6.109375" style="289" customWidth="1"/>
    <col min="5445" max="5446" width="5.5546875" style="289" customWidth="1"/>
    <col min="5447" max="5447" width="4.44140625" style="289" customWidth="1"/>
    <col min="5448" max="5459" width="0" style="289" hidden="1" customWidth="1"/>
    <col min="5460" max="5460" width="7.5546875" style="289" customWidth="1"/>
    <col min="5461" max="5461" width="6.44140625" style="289" customWidth="1"/>
    <col min="5462" max="5462" width="5.44140625" style="289" customWidth="1"/>
    <col min="5463" max="5463" width="5.109375" style="289" customWidth="1"/>
    <col min="5464" max="5464" width="5.6640625" style="289" customWidth="1"/>
    <col min="5465" max="5465" width="5.44140625" style="289" customWidth="1"/>
    <col min="5466" max="5466" width="4.5546875" style="289" customWidth="1"/>
    <col min="5467" max="5467" width="5.44140625" style="289" customWidth="1"/>
    <col min="5468" max="5470" width="5.88671875" style="289" customWidth="1"/>
    <col min="5471" max="5471" width="4.44140625" style="289" customWidth="1"/>
    <col min="5472" max="5486" width="0" style="289" hidden="1" customWidth="1"/>
    <col min="5487" max="5487" width="9.109375" style="289" customWidth="1"/>
    <col min="5488" max="5632" width="9.109375" style="289"/>
    <col min="5633" max="5633" width="3.109375" style="289" customWidth="1"/>
    <col min="5634" max="5634" width="12.33203125" style="289" customWidth="1"/>
    <col min="5635" max="5635" width="34.88671875" style="289" customWidth="1"/>
    <col min="5636" max="5636" width="8.44140625" style="289" customWidth="1"/>
    <col min="5637" max="5637" width="8.33203125" style="289" customWidth="1"/>
    <col min="5638" max="5638" width="9.44140625" style="289" customWidth="1"/>
    <col min="5639" max="5639" width="8.33203125" style="289" customWidth="1"/>
    <col min="5640" max="5642" width="6.44140625" style="289" customWidth="1"/>
    <col min="5643" max="5643" width="7.109375" style="289" customWidth="1"/>
    <col min="5644" max="5644" width="4.5546875" style="289" customWidth="1"/>
    <col min="5645" max="5645" width="6.6640625" style="289" customWidth="1"/>
    <col min="5646" max="5646" width="6.88671875" style="289" customWidth="1"/>
    <col min="5647" max="5647" width="6.33203125" style="289" customWidth="1"/>
    <col min="5648" max="5648" width="4" style="289" customWidth="1"/>
    <col min="5649" max="5649" width="7.33203125" style="289" customWidth="1"/>
    <col min="5650" max="5650" width="7.5546875" style="289" customWidth="1"/>
    <col min="5651" max="5651" width="6" style="289" customWidth="1"/>
    <col min="5652" max="5652" width="4.6640625" style="289" customWidth="1"/>
    <col min="5653" max="5653" width="5.44140625" style="289" customWidth="1"/>
    <col min="5654" max="5654" width="5.6640625" style="289" customWidth="1"/>
    <col min="5655" max="5655" width="5.88671875" style="289" customWidth="1"/>
    <col min="5656" max="5656" width="5.6640625" style="289" customWidth="1"/>
    <col min="5657" max="5667" width="0" style="289" hidden="1" customWidth="1"/>
    <col min="5668" max="5668" width="5.88671875" style="289" customWidth="1"/>
    <col min="5669" max="5669" width="5.6640625" style="289" customWidth="1"/>
    <col min="5670" max="5670" width="5" style="289" customWidth="1"/>
    <col min="5671" max="5671" width="4.109375" style="289" customWidth="1"/>
    <col min="5672" max="5672" width="5.88671875" style="289" customWidth="1"/>
    <col min="5673" max="5673" width="5.6640625" style="289" customWidth="1"/>
    <col min="5674" max="5674" width="4.6640625" style="289" customWidth="1"/>
    <col min="5675" max="5675" width="4.44140625" style="289" customWidth="1"/>
    <col min="5676" max="5679" width="0" style="289" hidden="1" customWidth="1"/>
    <col min="5680" max="5680" width="5.88671875" style="289" customWidth="1"/>
    <col min="5681" max="5681" width="5.44140625" style="289" customWidth="1"/>
    <col min="5682" max="5682" width="5.33203125" style="289" customWidth="1"/>
    <col min="5683" max="5683" width="4.88671875" style="289" customWidth="1"/>
    <col min="5684" max="5695" width="0" style="289" hidden="1" customWidth="1"/>
    <col min="5696" max="5696" width="5.88671875" style="289" customWidth="1"/>
    <col min="5697" max="5697" width="5.44140625" style="289" customWidth="1"/>
    <col min="5698" max="5698" width="5.109375" style="289" customWidth="1"/>
    <col min="5699" max="5699" width="4.109375" style="289" customWidth="1"/>
    <col min="5700" max="5700" width="6.109375" style="289" customWidth="1"/>
    <col min="5701" max="5702" width="5.5546875" style="289" customWidth="1"/>
    <col min="5703" max="5703" width="4.44140625" style="289" customWidth="1"/>
    <col min="5704" max="5715" width="0" style="289" hidden="1" customWidth="1"/>
    <col min="5716" max="5716" width="7.5546875" style="289" customWidth="1"/>
    <col min="5717" max="5717" width="6.44140625" style="289" customWidth="1"/>
    <col min="5718" max="5718" width="5.44140625" style="289" customWidth="1"/>
    <col min="5719" max="5719" width="5.109375" style="289" customWidth="1"/>
    <col min="5720" max="5720" width="5.6640625" style="289" customWidth="1"/>
    <col min="5721" max="5721" width="5.44140625" style="289" customWidth="1"/>
    <col min="5722" max="5722" width="4.5546875" style="289" customWidth="1"/>
    <col min="5723" max="5723" width="5.44140625" style="289" customWidth="1"/>
    <col min="5724" max="5726" width="5.88671875" style="289" customWidth="1"/>
    <col min="5727" max="5727" width="4.44140625" style="289" customWidth="1"/>
    <col min="5728" max="5742" width="0" style="289" hidden="1" customWidth="1"/>
    <col min="5743" max="5743" width="9.109375" style="289" customWidth="1"/>
    <col min="5744" max="5888" width="9.109375" style="289"/>
    <col min="5889" max="5889" width="3.109375" style="289" customWidth="1"/>
    <col min="5890" max="5890" width="12.33203125" style="289" customWidth="1"/>
    <col min="5891" max="5891" width="34.88671875" style="289" customWidth="1"/>
    <col min="5892" max="5892" width="8.44140625" style="289" customWidth="1"/>
    <col min="5893" max="5893" width="8.33203125" style="289" customWidth="1"/>
    <col min="5894" max="5894" width="9.44140625" style="289" customWidth="1"/>
    <col min="5895" max="5895" width="8.33203125" style="289" customWidth="1"/>
    <col min="5896" max="5898" width="6.44140625" style="289" customWidth="1"/>
    <col min="5899" max="5899" width="7.109375" style="289" customWidth="1"/>
    <col min="5900" max="5900" width="4.5546875" style="289" customWidth="1"/>
    <col min="5901" max="5901" width="6.6640625" style="289" customWidth="1"/>
    <col min="5902" max="5902" width="6.88671875" style="289" customWidth="1"/>
    <col min="5903" max="5903" width="6.33203125" style="289" customWidth="1"/>
    <col min="5904" max="5904" width="4" style="289" customWidth="1"/>
    <col min="5905" max="5905" width="7.33203125" style="289" customWidth="1"/>
    <col min="5906" max="5906" width="7.5546875" style="289" customWidth="1"/>
    <col min="5907" max="5907" width="6" style="289" customWidth="1"/>
    <col min="5908" max="5908" width="4.6640625" style="289" customWidth="1"/>
    <col min="5909" max="5909" width="5.44140625" style="289" customWidth="1"/>
    <col min="5910" max="5910" width="5.6640625" style="289" customWidth="1"/>
    <col min="5911" max="5911" width="5.88671875" style="289" customWidth="1"/>
    <col min="5912" max="5912" width="5.6640625" style="289" customWidth="1"/>
    <col min="5913" max="5923" width="0" style="289" hidden="1" customWidth="1"/>
    <col min="5924" max="5924" width="5.88671875" style="289" customWidth="1"/>
    <col min="5925" max="5925" width="5.6640625" style="289" customWidth="1"/>
    <col min="5926" max="5926" width="5" style="289" customWidth="1"/>
    <col min="5927" max="5927" width="4.109375" style="289" customWidth="1"/>
    <col min="5928" max="5928" width="5.88671875" style="289" customWidth="1"/>
    <col min="5929" max="5929" width="5.6640625" style="289" customWidth="1"/>
    <col min="5930" max="5930" width="4.6640625" style="289" customWidth="1"/>
    <col min="5931" max="5931" width="4.44140625" style="289" customWidth="1"/>
    <col min="5932" max="5935" width="0" style="289" hidden="1" customWidth="1"/>
    <col min="5936" max="5936" width="5.88671875" style="289" customWidth="1"/>
    <col min="5937" max="5937" width="5.44140625" style="289" customWidth="1"/>
    <col min="5938" max="5938" width="5.33203125" style="289" customWidth="1"/>
    <col min="5939" max="5939" width="4.88671875" style="289" customWidth="1"/>
    <col min="5940" max="5951" width="0" style="289" hidden="1" customWidth="1"/>
    <col min="5952" max="5952" width="5.88671875" style="289" customWidth="1"/>
    <col min="5953" max="5953" width="5.44140625" style="289" customWidth="1"/>
    <col min="5954" max="5954" width="5.109375" style="289" customWidth="1"/>
    <col min="5955" max="5955" width="4.109375" style="289" customWidth="1"/>
    <col min="5956" max="5956" width="6.109375" style="289" customWidth="1"/>
    <col min="5957" max="5958" width="5.5546875" style="289" customWidth="1"/>
    <col min="5959" max="5959" width="4.44140625" style="289" customWidth="1"/>
    <col min="5960" max="5971" width="0" style="289" hidden="1" customWidth="1"/>
    <col min="5972" max="5972" width="7.5546875" style="289" customWidth="1"/>
    <col min="5973" max="5973" width="6.44140625" style="289" customWidth="1"/>
    <col min="5974" max="5974" width="5.44140625" style="289" customWidth="1"/>
    <col min="5975" max="5975" width="5.109375" style="289" customWidth="1"/>
    <col min="5976" max="5976" width="5.6640625" style="289" customWidth="1"/>
    <col min="5977" max="5977" width="5.44140625" style="289" customWidth="1"/>
    <col min="5978" max="5978" width="4.5546875" style="289" customWidth="1"/>
    <col min="5979" max="5979" width="5.44140625" style="289" customWidth="1"/>
    <col min="5980" max="5982" width="5.88671875" style="289" customWidth="1"/>
    <col min="5983" max="5983" width="4.44140625" style="289" customWidth="1"/>
    <col min="5984" max="5998" width="0" style="289" hidden="1" customWidth="1"/>
    <col min="5999" max="5999" width="9.109375" style="289" customWidth="1"/>
    <col min="6000" max="6144" width="9.109375" style="289"/>
    <col min="6145" max="6145" width="3.109375" style="289" customWidth="1"/>
    <col min="6146" max="6146" width="12.33203125" style="289" customWidth="1"/>
    <col min="6147" max="6147" width="34.88671875" style="289" customWidth="1"/>
    <col min="6148" max="6148" width="8.44140625" style="289" customWidth="1"/>
    <col min="6149" max="6149" width="8.33203125" style="289" customWidth="1"/>
    <col min="6150" max="6150" width="9.44140625" style="289" customWidth="1"/>
    <col min="6151" max="6151" width="8.33203125" style="289" customWidth="1"/>
    <col min="6152" max="6154" width="6.44140625" style="289" customWidth="1"/>
    <col min="6155" max="6155" width="7.109375" style="289" customWidth="1"/>
    <col min="6156" max="6156" width="4.5546875" style="289" customWidth="1"/>
    <col min="6157" max="6157" width="6.6640625" style="289" customWidth="1"/>
    <col min="6158" max="6158" width="6.88671875" style="289" customWidth="1"/>
    <col min="6159" max="6159" width="6.33203125" style="289" customWidth="1"/>
    <col min="6160" max="6160" width="4" style="289" customWidth="1"/>
    <col min="6161" max="6161" width="7.33203125" style="289" customWidth="1"/>
    <col min="6162" max="6162" width="7.5546875" style="289" customWidth="1"/>
    <col min="6163" max="6163" width="6" style="289" customWidth="1"/>
    <col min="6164" max="6164" width="4.6640625" style="289" customWidth="1"/>
    <col min="6165" max="6165" width="5.44140625" style="289" customWidth="1"/>
    <col min="6166" max="6166" width="5.6640625" style="289" customWidth="1"/>
    <col min="6167" max="6167" width="5.88671875" style="289" customWidth="1"/>
    <col min="6168" max="6168" width="5.6640625" style="289" customWidth="1"/>
    <col min="6169" max="6179" width="0" style="289" hidden="1" customWidth="1"/>
    <col min="6180" max="6180" width="5.88671875" style="289" customWidth="1"/>
    <col min="6181" max="6181" width="5.6640625" style="289" customWidth="1"/>
    <col min="6182" max="6182" width="5" style="289" customWidth="1"/>
    <col min="6183" max="6183" width="4.109375" style="289" customWidth="1"/>
    <col min="6184" max="6184" width="5.88671875" style="289" customWidth="1"/>
    <col min="6185" max="6185" width="5.6640625" style="289" customWidth="1"/>
    <col min="6186" max="6186" width="4.6640625" style="289" customWidth="1"/>
    <col min="6187" max="6187" width="4.44140625" style="289" customWidth="1"/>
    <col min="6188" max="6191" width="0" style="289" hidden="1" customWidth="1"/>
    <col min="6192" max="6192" width="5.88671875" style="289" customWidth="1"/>
    <col min="6193" max="6193" width="5.44140625" style="289" customWidth="1"/>
    <col min="6194" max="6194" width="5.33203125" style="289" customWidth="1"/>
    <col min="6195" max="6195" width="4.88671875" style="289" customWidth="1"/>
    <col min="6196" max="6207" width="0" style="289" hidden="1" customWidth="1"/>
    <col min="6208" max="6208" width="5.88671875" style="289" customWidth="1"/>
    <col min="6209" max="6209" width="5.44140625" style="289" customWidth="1"/>
    <col min="6210" max="6210" width="5.109375" style="289" customWidth="1"/>
    <col min="6211" max="6211" width="4.109375" style="289" customWidth="1"/>
    <col min="6212" max="6212" width="6.109375" style="289" customWidth="1"/>
    <col min="6213" max="6214" width="5.5546875" style="289" customWidth="1"/>
    <col min="6215" max="6215" width="4.44140625" style="289" customWidth="1"/>
    <col min="6216" max="6227" width="0" style="289" hidden="1" customWidth="1"/>
    <col min="6228" max="6228" width="7.5546875" style="289" customWidth="1"/>
    <col min="6229" max="6229" width="6.44140625" style="289" customWidth="1"/>
    <col min="6230" max="6230" width="5.44140625" style="289" customWidth="1"/>
    <col min="6231" max="6231" width="5.109375" style="289" customWidth="1"/>
    <col min="6232" max="6232" width="5.6640625" style="289" customWidth="1"/>
    <col min="6233" max="6233" width="5.44140625" style="289" customWidth="1"/>
    <col min="6234" max="6234" width="4.5546875" style="289" customWidth="1"/>
    <col min="6235" max="6235" width="5.44140625" style="289" customWidth="1"/>
    <col min="6236" max="6238" width="5.88671875" style="289" customWidth="1"/>
    <col min="6239" max="6239" width="4.44140625" style="289" customWidth="1"/>
    <col min="6240" max="6254" width="0" style="289" hidden="1" customWidth="1"/>
    <col min="6255" max="6255" width="9.109375" style="289" customWidth="1"/>
    <col min="6256" max="6400" width="9.109375" style="289"/>
    <col min="6401" max="6401" width="3.109375" style="289" customWidth="1"/>
    <col min="6402" max="6402" width="12.33203125" style="289" customWidth="1"/>
    <col min="6403" max="6403" width="34.88671875" style="289" customWidth="1"/>
    <col min="6404" max="6404" width="8.44140625" style="289" customWidth="1"/>
    <col min="6405" max="6405" width="8.33203125" style="289" customWidth="1"/>
    <col min="6406" max="6406" width="9.44140625" style="289" customWidth="1"/>
    <col min="6407" max="6407" width="8.33203125" style="289" customWidth="1"/>
    <col min="6408" max="6410" width="6.44140625" style="289" customWidth="1"/>
    <col min="6411" max="6411" width="7.109375" style="289" customWidth="1"/>
    <col min="6412" max="6412" width="4.5546875" style="289" customWidth="1"/>
    <col min="6413" max="6413" width="6.6640625" style="289" customWidth="1"/>
    <col min="6414" max="6414" width="6.88671875" style="289" customWidth="1"/>
    <col min="6415" max="6415" width="6.33203125" style="289" customWidth="1"/>
    <col min="6416" max="6416" width="4" style="289" customWidth="1"/>
    <col min="6417" max="6417" width="7.33203125" style="289" customWidth="1"/>
    <col min="6418" max="6418" width="7.5546875" style="289" customWidth="1"/>
    <col min="6419" max="6419" width="6" style="289" customWidth="1"/>
    <col min="6420" max="6420" width="4.6640625" style="289" customWidth="1"/>
    <col min="6421" max="6421" width="5.44140625" style="289" customWidth="1"/>
    <col min="6422" max="6422" width="5.6640625" style="289" customWidth="1"/>
    <col min="6423" max="6423" width="5.88671875" style="289" customWidth="1"/>
    <col min="6424" max="6424" width="5.6640625" style="289" customWidth="1"/>
    <col min="6425" max="6435" width="0" style="289" hidden="1" customWidth="1"/>
    <col min="6436" max="6436" width="5.88671875" style="289" customWidth="1"/>
    <col min="6437" max="6437" width="5.6640625" style="289" customWidth="1"/>
    <col min="6438" max="6438" width="5" style="289" customWidth="1"/>
    <col min="6439" max="6439" width="4.109375" style="289" customWidth="1"/>
    <col min="6440" max="6440" width="5.88671875" style="289" customWidth="1"/>
    <col min="6441" max="6441" width="5.6640625" style="289" customWidth="1"/>
    <col min="6442" max="6442" width="4.6640625" style="289" customWidth="1"/>
    <col min="6443" max="6443" width="4.44140625" style="289" customWidth="1"/>
    <col min="6444" max="6447" width="0" style="289" hidden="1" customWidth="1"/>
    <col min="6448" max="6448" width="5.88671875" style="289" customWidth="1"/>
    <col min="6449" max="6449" width="5.44140625" style="289" customWidth="1"/>
    <col min="6450" max="6450" width="5.33203125" style="289" customWidth="1"/>
    <col min="6451" max="6451" width="4.88671875" style="289" customWidth="1"/>
    <col min="6452" max="6463" width="0" style="289" hidden="1" customWidth="1"/>
    <col min="6464" max="6464" width="5.88671875" style="289" customWidth="1"/>
    <col min="6465" max="6465" width="5.44140625" style="289" customWidth="1"/>
    <col min="6466" max="6466" width="5.109375" style="289" customWidth="1"/>
    <col min="6467" max="6467" width="4.109375" style="289" customWidth="1"/>
    <col min="6468" max="6468" width="6.109375" style="289" customWidth="1"/>
    <col min="6469" max="6470" width="5.5546875" style="289" customWidth="1"/>
    <col min="6471" max="6471" width="4.44140625" style="289" customWidth="1"/>
    <col min="6472" max="6483" width="0" style="289" hidden="1" customWidth="1"/>
    <col min="6484" max="6484" width="7.5546875" style="289" customWidth="1"/>
    <col min="6485" max="6485" width="6.44140625" style="289" customWidth="1"/>
    <col min="6486" max="6486" width="5.44140625" style="289" customWidth="1"/>
    <col min="6487" max="6487" width="5.109375" style="289" customWidth="1"/>
    <col min="6488" max="6488" width="5.6640625" style="289" customWidth="1"/>
    <col min="6489" max="6489" width="5.44140625" style="289" customWidth="1"/>
    <col min="6490" max="6490" width="4.5546875" style="289" customWidth="1"/>
    <col min="6491" max="6491" width="5.44140625" style="289" customWidth="1"/>
    <col min="6492" max="6494" width="5.88671875" style="289" customWidth="1"/>
    <col min="6495" max="6495" width="4.44140625" style="289" customWidth="1"/>
    <col min="6496" max="6510" width="0" style="289" hidden="1" customWidth="1"/>
    <col min="6511" max="6511" width="9.109375" style="289" customWidth="1"/>
    <col min="6512" max="6656" width="9.109375" style="289"/>
    <col min="6657" max="6657" width="3.109375" style="289" customWidth="1"/>
    <col min="6658" max="6658" width="12.33203125" style="289" customWidth="1"/>
    <col min="6659" max="6659" width="34.88671875" style="289" customWidth="1"/>
    <col min="6660" max="6660" width="8.44140625" style="289" customWidth="1"/>
    <col min="6661" max="6661" width="8.33203125" style="289" customWidth="1"/>
    <col min="6662" max="6662" width="9.44140625" style="289" customWidth="1"/>
    <col min="6663" max="6663" width="8.33203125" style="289" customWidth="1"/>
    <col min="6664" max="6666" width="6.44140625" style="289" customWidth="1"/>
    <col min="6667" max="6667" width="7.109375" style="289" customWidth="1"/>
    <col min="6668" max="6668" width="4.5546875" style="289" customWidth="1"/>
    <col min="6669" max="6669" width="6.6640625" style="289" customWidth="1"/>
    <col min="6670" max="6670" width="6.88671875" style="289" customWidth="1"/>
    <col min="6671" max="6671" width="6.33203125" style="289" customWidth="1"/>
    <col min="6672" max="6672" width="4" style="289" customWidth="1"/>
    <col min="6673" max="6673" width="7.33203125" style="289" customWidth="1"/>
    <col min="6674" max="6674" width="7.5546875" style="289" customWidth="1"/>
    <col min="6675" max="6675" width="6" style="289" customWidth="1"/>
    <col min="6676" max="6676" width="4.6640625" style="289" customWidth="1"/>
    <col min="6677" max="6677" width="5.44140625" style="289" customWidth="1"/>
    <col min="6678" max="6678" width="5.6640625" style="289" customWidth="1"/>
    <col min="6679" max="6679" width="5.88671875" style="289" customWidth="1"/>
    <col min="6680" max="6680" width="5.6640625" style="289" customWidth="1"/>
    <col min="6681" max="6691" width="0" style="289" hidden="1" customWidth="1"/>
    <col min="6692" max="6692" width="5.88671875" style="289" customWidth="1"/>
    <col min="6693" max="6693" width="5.6640625" style="289" customWidth="1"/>
    <col min="6694" max="6694" width="5" style="289" customWidth="1"/>
    <col min="6695" max="6695" width="4.109375" style="289" customWidth="1"/>
    <col min="6696" max="6696" width="5.88671875" style="289" customWidth="1"/>
    <col min="6697" max="6697" width="5.6640625" style="289" customWidth="1"/>
    <col min="6698" max="6698" width="4.6640625" style="289" customWidth="1"/>
    <col min="6699" max="6699" width="4.44140625" style="289" customWidth="1"/>
    <col min="6700" max="6703" width="0" style="289" hidden="1" customWidth="1"/>
    <col min="6704" max="6704" width="5.88671875" style="289" customWidth="1"/>
    <col min="6705" max="6705" width="5.44140625" style="289" customWidth="1"/>
    <col min="6706" max="6706" width="5.33203125" style="289" customWidth="1"/>
    <col min="6707" max="6707" width="4.88671875" style="289" customWidth="1"/>
    <col min="6708" max="6719" width="0" style="289" hidden="1" customWidth="1"/>
    <col min="6720" max="6720" width="5.88671875" style="289" customWidth="1"/>
    <col min="6721" max="6721" width="5.44140625" style="289" customWidth="1"/>
    <col min="6722" max="6722" width="5.109375" style="289" customWidth="1"/>
    <col min="6723" max="6723" width="4.109375" style="289" customWidth="1"/>
    <col min="6724" max="6724" width="6.109375" style="289" customWidth="1"/>
    <col min="6725" max="6726" width="5.5546875" style="289" customWidth="1"/>
    <col min="6727" max="6727" width="4.44140625" style="289" customWidth="1"/>
    <col min="6728" max="6739" width="0" style="289" hidden="1" customWidth="1"/>
    <col min="6740" max="6740" width="7.5546875" style="289" customWidth="1"/>
    <col min="6741" max="6741" width="6.44140625" style="289" customWidth="1"/>
    <col min="6742" max="6742" width="5.44140625" style="289" customWidth="1"/>
    <col min="6743" max="6743" width="5.109375" style="289" customWidth="1"/>
    <col min="6744" max="6744" width="5.6640625" style="289" customWidth="1"/>
    <col min="6745" max="6745" width="5.44140625" style="289" customWidth="1"/>
    <col min="6746" max="6746" width="4.5546875" style="289" customWidth="1"/>
    <col min="6747" max="6747" width="5.44140625" style="289" customWidth="1"/>
    <col min="6748" max="6750" width="5.88671875" style="289" customWidth="1"/>
    <col min="6751" max="6751" width="4.44140625" style="289" customWidth="1"/>
    <col min="6752" max="6766" width="0" style="289" hidden="1" customWidth="1"/>
    <col min="6767" max="6767" width="9.109375" style="289" customWidth="1"/>
    <col min="6768" max="6912" width="9.109375" style="289"/>
    <col min="6913" max="6913" width="3.109375" style="289" customWidth="1"/>
    <col min="6914" max="6914" width="12.33203125" style="289" customWidth="1"/>
    <col min="6915" max="6915" width="34.88671875" style="289" customWidth="1"/>
    <col min="6916" max="6916" width="8.44140625" style="289" customWidth="1"/>
    <col min="6917" max="6917" width="8.33203125" style="289" customWidth="1"/>
    <col min="6918" max="6918" width="9.44140625" style="289" customWidth="1"/>
    <col min="6919" max="6919" width="8.33203125" style="289" customWidth="1"/>
    <col min="6920" max="6922" width="6.44140625" style="289" customWidth="1"/>
    <col min="6923" max="6923" width="7.109375" style="289" customWidth="1"/>
    <col min="6924" max="6924" width="4.5546875" style="289" customWidth="1"/>
    <col min="6925" max="6925" width="6.6640625" style="289" customWidth="1"/>
    <col min="6926" max="6926" width="6.88671875" style="289" customWidth="1"/>
    <col min="6927" max="6927" width="6.33203125" style="289" customWidth="1"/>
    <col min="6928" max="6928" width="4" style="289" customWidth="1"/>
    <col min="6929" max="6929" width="7.33203125" style="289" customWidth="1"/>
    <col min="6930" max="6930" width="7.5546875" style="289" customWidth="1"/>
    <col min="6931" max="6931" width="6" style="289" customWidth="1"/>
    <col min="6932" max="6932" width="4.6640625" style="289" customWidth="1"/>
    <col min="6933" max="6933" width="5.44140625" style="289" customWidth="1"/>
    <col min="6934" max="6934" width="5.6640625" style="289" customWidth="1"/>
    <col min="6935" max="6935" width="5.88671875" style="289" customWidth="1"/>
    <col min="6936" max="6936" width="5.6640625" style="289" customWidth="1"/>
    <col min="6937" max="6947" width="0" style="289" hidden="1" customWidth="1"/>
    <col min="6948" max="6948" width="5.88671875" style="289" customWidth="1"/>
    <col min="6949" max="6949" width="5.6640625" style="289" customWidth="1"/>
    <col min="6950" max="6950" width="5" style="289" customWidth="1"/>
    <col min="6951" max="6951" width="4.109375" style="289" customWidth="1"/>
    <col min="6952" max="6952" width="5.88671875" style="289" customWidth="1"/>
    <col min="6953" max="6953" width="5.6640625" style="289" customWidth="1"/>
    <col min="6954" max="6954" width="4.6640625" style="289" customWidth="1"/>
    <col min="6955" max="6955" width="4.44140625" style="289" customWidth="1"/>
    <col min="6956" max="6959" width="0" style="289" hidden="1" customWidth="1"/>
    <col min="6960" max="6960" width="5.88671875" style="289" customWidth="1"/>
    <col min="6961" max="6961" width="5.44140625" style="289" customWidth="1"/>
    <col min="6962" max="6962" width="5.33203125" style="289" customWidth="1"/>
    <col min="6963" max="6963" width="4.88671875" style="289" customWidth="1"/>
    <col min="6964" max="6975" width="0" style="289" hidden="1" customWidth="1"/>
    <col min="6976" max="6976" width="5.88671875" style="289" customWidth="1"/>
    <col min="6977" max="6977" width="5.44140625" style="289" customWidth="1"/>
    <col min="6978" max="6978" width="5.109375" style="289" customWidth="1"/>
    <col min="6979" max="6979" width="4.109375" style="289" customWidth="1"/>
    <col min="6980" max="6980" width="6.109375" style="289" customWidth="1"/>
    <col min="6981" max="6982" width="5.5546875" style="289" customWidth="1"/>
    <col min="6983" max="6983" width="4.44140625" style="289" customWidth="1"/>
    <col min="6984" max="6995" width="0" style="289" hidden="1" customWidth="1"/>
    <col min="6996" max="6996" width="7.5546875" style="289" customWidth="1"/>
    <col min="6997" max="6997" width="6.44140625" style="289" customWidth="1"/>
    <col min="6998" max="6998" width="5.44140625" style="289" customWidth="1"/>
    <col min="6999" max="6999" width="5.109375" style="289" customWidth="1"/>
    <col min="7000" max="7000" width="5.6640625" style="289" customWidth="1"/>
    <col min="7001" max="7001" width="5.44140625" style="289" customWidth="1"/>
    <col min="7002" max="7002" width="4.5546875" style="289" customWidth="1"/>
    <col min="7003" max="7003" width="5.44140625" style="289" customWidth="1"/>
    <col min="7004" max="7006" width="5.88671875" style="289" customWidth="1"/>
    <col min="7007" max="7007" width="4.44140625" style="289" customWidth="1"/>
    <col min="7008" max="7022" width="0" style="289" hidden="1" customWidth="1"/>
    <col min="7023" max="7023" width="9.109375" style="289" customWidth="1"/>
    <col min="7024" max="7168" width="9.109375" style="289"/>
    <col min="7169" max="7169" width="3.109375" style="289" customWidth="1"/>
    <col min="7170" max="7170" width="12.33203125" style="289" customWidth="1"/>
    <col min="7171" max="7171" width="34.88671875" style="289" customWidth="1"/>
    <col min="7172" max="7172" width="8.44140625" style="289" customWidth="1"/>
    <col min="7173" max="7173" width="8.33203125" style="289" customWidth="1"/>
    <col min="7174" max="7174" width="9.44140625" style="289" customWidth="1"/>
    <col min="7175" max="7175" width="8.33203125" style="289" customWidth="1"/>
    <col min="7176" max="7178" width="6.44140625" style="289" customWidth="1"/>
    <col min="7179" max="7179" width="7.109375" style="289" customWidth="1"/>
    <col min="7180" max="7180" width="4.5546875" style="289" customWidth="1"/>
    <col min="7181" max="7181" width="6.6640625" style="289" customWidth="1"/>
    <col min="7182" max="7182" width="6.88671875" style="289" customWidth="1"/>
    <col min="7183" max="7183" width="6.33203125" style="289" customWidth="1"/>
    <col min="7184" max="7184" width="4" style="289" customWidth="1"/>
    <col min="7185" max="7185" width="7.33203125" style="289" customWidth="1"/>
    <col min="7186" max="7186" width="7.5546875" style="289" customWidth="1"/>
    <col min="7187" max="7187" width="6" style="289" customWidth="1"/>
    <col min="7188" max="7188" width="4.6640625" style="289" customWidth="1"/>
    <col min="7189" max="7189" width="5.44140625" style="289" customWidth="1"/>
    <col min="7190" max="7190" width="5.6640625" style="289" customWidth="1"/>
    <col min="7191" max="7191" width="5.88671875" style="289" customWidth="1"/>
    <col min="7192" max="7192" width="5.6640625" style="289" customWidth="1"/>
    <col min="7193" max="7203" width="0" style="289" hidden="1" customWidth="1"/>
    <col min="7204" max="7204" width="5.88671875" style="289" customWidth="1"/>
    <col min="7205" max="7205" width="5.6640625" style="289" customWidth="1"/>
    <col min="7206" max="7206" width="5" style="289" customWidth="1"/>
    <col min="7207" max="7207" width="4.109375" style="289" customWidth="1"/>
    <col min="7208" max="7208" width="5.88671875" style="289" customWidth="1"/>
    <col min="7209" max="7209" width="5.6640625" style="289" customWidth="1"/>
    <col min="7210" max="7210" width="4.6640625" style="289" customWidth="1"/>
    <col min="7211" max="7211" width="4.44140625" style="289" customWidth="1"/>
    <col min="7212" max="7215" width="0" style="289" hidden="1" customWidth="1"/>
    <col min="7216" max="7216" width="5.88671875" style="289" customWidth="1"/>
    <col min="7217" max="7217" width="5.44140625" style="289" customWidth="1"/>
    <col min="7218" max="7218" width="5.33203125" style="289" customWidth="1"/>
    <col min="7219" max="7219" width="4.88671875" style="289" customWidth="1"/>
    <col min="7220" max="7231" width="0" style="289" hidden="1" customWidth="1"/>
    <col min="7232" max="7232" width="5.88671875" style="289" customWidth="1"/>
    <col min="7233" max="7233" width="5.44140625" style="289" customWidth="1"/>
    <col min="7234" max="7234" width="5.109375" style="289" customWidth="1"/>
    <col min="7235" max="7235" width="4.109375" style="289" customWidth="1"/>
    <col min="7236" max="7236" width="6.109375" style="289" customWidth="1"/>
    <col min="7237" max="7238" width="5.5546875" style="289" customWidth="1"/>
    <col min="7239" max="7239" width="4.44140625" style="289" customWidth="1"/>
    <col min="7240" max="7251" width="0" style="289" hidden="1" customWidth="1"/>
    <col min="7252" max="7252" width="7.5546875" style="289" customWidth="1"/>
    <col min="7253" max="7253" width="6.44140625" style="289" customWidth="1"/>
    <col min="7254" max="7254" width="5.44140625" style="289" customWidth="1"/>
    <col min="7255" max="7255" width="5.109375" style="289" customWidth="1"/>
    <col min="7256" max="7256" width="5.6640625" style="289" customWidth="1"/>
    <col min="7257" max="7257" width="5.44140625" style="289" customWidth="1"/>
    <col min="7258" max="7258" width="4.5546875" style="289" customWidth="1"/>
    <col min="7259" max="7259" width="5.44140625" style="289" customWidth="1"/>
    <col min="7260" max="7262" width="5.88671875" style="289" customWidth="1"/>
    <col min="7263" max="7263" width="4.44140625" style="289" customWidth="1"/>
    <col min="7264" max="7278" width="0" style="289" hidden="1" customWidth="1"/>
    <col min="7279" max="7279" width="9.109375" style="289" customWidth="1"/>
    <col min="7280" max="7424" width="9.109375" style="289"/>
    <col min="7425" max="7425" width="3.109375" style="289" customWidth="1"/>
    <col min="7426" max="7426" width="12.33203125" style="289" customWidth="1"/>
    <col min="7427" max="7427" width="34.88671875" style="289" customWidth="1"/>
    <col min="7428" max="7428" width="8.44140625" style="289" customWidth="1"/>
    <col min="7429" max="7429" width="8.33203125" style="289" customWidth="1"/>
    <col min="7430" max="7430" width="9.44140625" style="289" customWidth="1"/>
    <col min="7431" max="7431" width="8.33203125" style="289" customWidth="1"/>
    <col min="7432" max="7434" width="6.44140625" style="289" customWidth="1"/>
    <col min="7435" max="7435" width="7.109375" style="289" customWidth="1"/>
    <col min="7436" max="7436" width="4.5546875" style="289" customWidth="1"/>
    <col min="7437" max="7437" width="6.6640625" style="289" customWidth="1"/>
    <col min="7438" max="7438" width="6.88671875" style="289" customWidth="1"/>
    <col min="7439" max="7439" width="6.33203125" style="289" customWidth="1"/>
    <col min="7440" max="7440" width="4" style="289" customWidth="1"/>
    <col min="7441" max="7441" width="7.33203125" style="289" customWidth="1"/>
    <col min="7442" max="7442" width="7.5546875" style="289" customWidth="1"/>
    <col min="7443" max="7443" width="6" style="289" customWidth="1"/>
    <col min="7444" max="7444" width="4.6640625" style="289" customWidth="1"/>
    <col min="7445" max="7445" width="5.44140625" style="289" customWidth="1"/>
    <col min="7446" max="7446" width="5.6640625" style="289" customWidth="1"/>
    <col min="7447" max="7447" width="5.88671875" style="289" customWidth="1"/>
    <col min="7448" max="7448" width="5.6640625" style="289" customWidth="1"/>
    <col min="7449" max="7459" width="0" style="289" hidden="1" customWidth="1"/>
    <col min="7460" max="7460" width="5.88671875" style="289" customWidth="1"/>
    <col min="7461" max="7461" width="5.6640625" style="289" customWidth="1"/>
    <col min="7462" max="7462" width="5" style="289" customWidth="1"/>
    <col min="7463" max="7463" width="4.109375" style="289" customWidth="1"/>
    <col min="7464" max="7464" width="5.88671875" style="289" customWidth="1"/>
    <col min="7465" max="7465" width="5.6640625" style="289" customWidth="1"/>
    <col min="7466" max="7466" width="4.6640625" style="289" customWidth="1"/>
    <col min="7467" max="7467" width="4.44140625" style="289" customWidth="1"/>
    <col min="7468" max="7471" width="0" style="289" hidden="1" customWidth="1"/>
    <col min="7472" max="7472" width="5.88671875" style="289" customWidth="1"/>
    <col min="7473" max="7473" width="5.44140625" style="289" customWidth="1"/>
    <col min="7474" max="7474" width="5.33203125" style="289" customWidth="1"/>
    <col min="7475" max="7475" width="4.88671875" style="289" customWidth="1"/>
    <col min="7476" max="7487" width="0" style="289" hidden="1" customWidth="1"/>
    <col min="7488" max="7488" width="5.88671875" style="289" customWidth="1"/>
    <col min="7489" max="7489" width="5.44140625" style="289" customWidth="1"/>
    <col min="7490" max="7490" width="5.109375" style="289" customWidth="1"/>
    <col min="7491" max="7491" width="4.109375" style="289" customWidth="1"/>
    <col min="7492" max="7492" width="6.109375" style="289" customWidth="1"/>
    <col min="7493" max="7494" width="5.5546875" style="289" customWidth="1"/>
    <col min="7495" max="7495" width="4.44140625" style="289" customWidth="1"/>
    <col min="7496" max="7507" width="0" style="289" hidden="1" customWidth="1"/>
    <col min="7508" max="7508" width="7.5546875" style="289" customWidth="1"/>
    <col min="7509" max="7509" width="6.44140625" style="289" customWidth="1"/>
    <col min="7510" max="7510" width="5.44140625" style="289" customWidth="1"/>
    <col min="7511" max="7511" width="5.109375" style="289" customWidth="1"/>
    <col min="7512" max="7512" width="5.6640625" style="289" customWidth="1"/>
    <col min="7513" max="7513" width="5.44140625" style="289" customWidth="1"/>
    <col min="7514" max="7514" width="4.5546875" style="289" customWidth="1"/>
    <col min="7515" max="7515" width="5.44140625" style="289" customWidth="1"/>
    <col min="7516" max="7518" width="5.88671875" style="289" customWidth="1"/>
    <col min="7519" max="7519" width="4.44140625" style="289" customWidth="1"/>
    <col min="7520" max="7534" width="0" style="289" hidden="1" customWidth="1"/>
    <col min="7535" max="7535" width="9.109375" style="289" customWidth="1"/>
    <col min="7536" max="7680" width="9.109375" style="289"/>
    <col min="7681" max="7681" width="3.109375" style="289" customWidth="1"/>
    <col min="7682" max="7682" width="12.33203125" style="289" customWidth="1"/>
    <col min="7683" max="7683" width="34.88671875" style="289" customWidth="1"/>
    <col min="7684" max="7684" width="8.44140625" style="289" customWidth="1"/>
    <col min="7685" max="7685" width="8.33203125" style="289" customWidth="1"/>
    <col min="7686" max="7686" width="9.44140625" style="289" customWidth="1"/>
    <col min="7687" max="7687" width="8.33203125" style="289" customWidth="1"/>
    <col min="7688" max="7690" width="6.44140625" style="289" customWidth="1"/>
    <col min="7691" max="7691" width="7.109375" style="289" customWidth="1"/>
    <col min="7692" max="7692" width="4.5546875" style="289" customWidth="1"/>
    <col min="7693" max="7693" width="6.6640625" style="289" customWidth="1"/>
    <col min="7694" max="7694" width="6.88671875" style="289" customWidth="1"/>
    <col min="7695" max="7695" width="6.33203125" style="289" customWidth="1"/>
    <col min="7696" max="7696" width="4" style="289" customWidth="1"/>
    <col min="7697" max="7697" width="7.33203125" style="289" customWidth="1"/>
    <col min="7698" max="7698" width="7.5546875" style="289" customWidth="1"/>
    <col min="7699" max="7699" width="6" style="289" customWidth="1"/>
    <col min="7700" max="7700" width="4.6640625" style="289" customWidth="1"/>
    <col min="7701" max="7701" width="5.44140625" style="289" customWidth="1"/>
    <col min="7702" max="7702" width="5.6640625" style="289" customWidth="1"/>
    <col min="7703" max="7703" width="5.88671875" style="289" customWidth="1"/>
    <col min="7704" max="7704" width="5.6640625" style="289" customWidth="1"/>
    <col min="7705" max="7715" width="0" style="289" hidden="1" customWidth="1"/>
    <col min="7716" max="7716" width="5.88671875" style="289" customWidth="1"/>
    <col min="7717" max="7717" width="5.6640625" style="289" customWidth="1"/>
    <col min="7718" max="7718" width="5" style="289" customWidth="1"/>
    <col min="7719" max="7719" width="4.109375" style="289" customWidth="1"/>
    <col min="7720" max="7720" width="5.88671875" style="289" customWidth="1"/>
    <col min="7721" max="7721" width="5.6640625" style="289" customWidth="1"/>
    <col min="7722" max="7722" width="4.6640625" style="289" customWidth="1"/>
    <col min="7723" max="7723" width="4.44140625" style="289" customWidth="1"/>
    <col min="7724" max="7727" width="0" style="289" hidden="1" customWidth="1"/>
    <col min="7728" max="7728" width="5.88671875" style="289" customWidth="1"/>
    <col min="7729" max="7729" width="5.44140625" style="289" customWidth="1"/>
    <col min="7730" max="7730" width="5.33203125" style="289" customWidth="1"/>
    <col min="7731" max="7731" width="4.88671875" style="289" customWidth="1"/>
    <col min="7732" max="7743" width="0" style="289" hidden="1" customWidth="1"/>
    <col min="7744" max="7744" width="5.88671875" style="289" customWidth="1"/>
    <col min="7745" max="7745" width="5.44140625" style="289" customWidth="1"/>
    <col min="7746" max="7746" width="5.109375" style="289" customWidth="1"/>
    <col min="7747" max="7747" width="4.109375" style="289" customWidth="1"/>
    <col min="7748" max="7748" width="6.109375" style="289" customWidth="1"/>
    <col min="7749" max="7750" width="5.5546875" style="289" customWidth="1"/>
    <col min="7751" max="7751" width="4.44140625" style="289" customWidth="1"/>
    <col min="7752" max="7763" width="0" style="289" hidden="1" customWidth="1"/>
    <col min="7764" max="7764" width="7.5546875" style="289" customWidth="1"/>
    <col min="7765" max="7765" width="6.44140625" style="289" customWidth="1"/>
    <col min="7766" max="7766" width="5.44140625" style="289" customWidth="1"/>
    <col min="7767" max="7767" width="5.109375" style="289" customWidth="1"/>
    <col min="7768" max="7768" width="5.6640625" style="289" customWidth="1"/>
    <col min="7769" max="7769" width="5.44140625" style="289" customWidth="1"/>
    <col min="7770" max="7770" width="4.5546875" style="289" customWidth="1"/>
    <col min="7771" max="7771" width="5.44140625" style="289" customWidth="1"/>
    <col min="7772" max="7774" width="5.88671875" style="289" customWidth="1"/>
    <col min="7775" max="7775" width="4.44140625" style="289" customWidth="1"/>
    <col min="7776" max="7790" width="0" style="289" hidden="1" customWidth="1"/>
    <col min="7791" max="7791" width="9.109375" style="289" customWidth="1"/>
    <col min="7792" max="7936" width="9.109375" style="289"/>
    <col min="7937" max="7937" width="3.109375" style="289" customWidth="1"/>
    <col min="7938" max="7938" width="12.33203125" style="289" customWidth="1"/>
    <col min="7939" max="7939" width="34.88671875" style="289" customWidth="1"/>
    <col min="7940" max="7940" width="8.44140625" style="289" customWidth="1"/>
    <col min="7941" max="7941" width="8.33203125" style="289" customWidth="1"/>
    <col min="7942" max="7942" width="9.44140625" style="289" customWidth="1"/>
    <col min="7943" max="7943" width="8.33203125" style="289" customWidth="1"/>
    <col min="7944" max="7946" width="6.44140625" style="289" customWidth="1"/>
    <col min="7947" max="7947" width="7.109375" style="289" customWidth="1"/>
    <col min="7948" max="7948" width="4.5546875" style="289" customWidth="1"/>
    <col min="7949" max="7949" width="6.6640625" style="289" customWidth="1"/>
    <col min="7950" max="7950" width="6.88671875" style="289" customWidth="1"/>
    <col min="7951" max="7951" width="6.33203125" style="289" customWidth="1"/>
    <col min="7952" max="7952" width="4" style="289" customWidth="1"/>
    <col min="7953" max="7953" width="7.33203125" style="289" customWidth="1"/>
    <col min="7954" max="7954" width="7.5546875" style="289" customWidth="1"/>
    <col min="7955" max="7955" width="6" style="289" customWidth="1"/>
    <col min="7956" max="7956" width="4.6640625" style="289" customWidth="1"/>
    <col min="7957" max="7957" width="5.44140625" style="289" customWidth="1"/>
    <col min="7958" max="7958" width="5.6640625" style="289" customWidth="1"/>
    <col min="7959" max="7959" width="5.88671875" style="289" customWidth="1"/>
    <col min="7960" max="7960" width="5.6640625" style="289" customWidth="1"/>
    <col min="7961" max="7971" width="0" style="289" hidden="1" customWidth="1"/>
    <col min="7972" max="7972" width="5.88671875" style="289" customWidth="1"/>
    <col min="7973" max="7973" width="5.6640625" style="289" customWidth="1"/>
    <col min="7974" max="7974" width="5" style="289" customWidth="1"/>
    <col min="7975" max="7975" width="4.109375" style="289" customWidth="1"/>
    <col min="7976" max="7976" width="5.88671875" style="289" customWidth="1"/>
    <col min="7977" max="7977" width="5.6640625" style="289" customWidth="1"/>
    <col min="7978" max="7978" width="4.6640625" style="289" customWidth="1"/>
    <col min="7979" max="7979" width="4.44140625" style="289" customWidth="1"/>
    <col min="7980" max="7983" width="0" style="289" hidden="1" customWidth="1"/>
    <col min="7984" max="7984" width="5.88671875" style="289" customWidth="1"/>
    <col min="7985" max="7985" width="5.44140625" style="289" customWidth="1"/>
    <col min="7986" max="7986" width="5.33203125" style="289" customWidth="1"/>
    <col min="7987" max="7987" width="4.88671875" style="289" customWidth="1"/>
    <col min="7988" max="7999" width="0" style="289" hidden="1" customWidth="1"/>
    <col min="8000" max="8000" width="5.88671875" style="289" customWidth="1"/>
    <col min="8001" max="8001" width="5.44140625" style="289" customWidth="1"/>
    <col min="8002" max="8002" width="5.109375" style="289" customWidth="1"/>
    <col min="8003" max="8003" width="4.109375" style="289" customWidth="1"/>
    <col min="8004" max="8004" width="6.109375" style="289" customWidth="1"/>
    <col min="8005" max="8006" width="5.5546875" style="289" customWidth="1"/>
    <col min="8007" max="8007" width="4.44140625" style="289" customWidth="1"/>
    <col min="8008" max="8019" width="0" style="289" hidden="1" customWidth="1"/>
    <col min="8020" max="8020" width="7.5546875" style="289" customWidth="1"/>
    <col min="8021" max="8021" width="6.44140625" style="289" customWidth="1"/>
    <col min="8022" max="8022" width="5.44140625" style="289" customWidth="1"/>
    <col min="8023" max="8023" width="5.109375" style="289" customWidth="1"/>
    <col min="8024" max="8024" width="5.6640625" style="289" customWidth="1"/>
    <col min="8025" max="8025" width="5.44140625" style="289" customWidth="1"/>
    <col min="8026" max="8026" width="4.5546875" style="289" customWidth="1"/>
    <col min="8027" max="8027" width="5.44140625" style="289" customWidth="1"/>
    <col min="8028" max="8030" width="5.88671875" style="289" customWidth="1"/>
    <col min="8031" max="8031" width="4.44140625" style="289" customWidth="1"/>
    <col min="8032" max="8046" width="0" style="289" hidden="1" customWidth="1"/>
    <col min="8047" max="8047" width="9.109375" style="289" customWidth="1"/>
    <col min="8048" max="8192" width="9.109375" style="289"/>
    <col min="8193" max="8193" width="3.109375" style="289" customWidth="1"/>
    <col min="8194" max="8194" width="12.33203125" style="289" customWidth="1"/>
    <col min="8195" max="8195" width="34.88671875" style="289" customWidth="1"/>
    <col min="8196" max="8196" width="8.44140625" style="289" customWidth="1"/>
    <col min="8197" max="8197" width="8.33203125" style="289" customWidth="1"/>
    <col min="8198" max="8198" width="9.44140625" style="289" customWidth="1"/>
    <col min="8199" max="8199" width="8.33203125" style="289" customWidth="1"/>
    <col min="8200" max="8202" width="6.44140625" style="289" customWidth="1"/>
    <col min="8203" max="8203" width="7.109375" style="289" customWidth="1"/>
    <col min="8204" max="8204" width="4.5546875" style="289" customWidth="1"/>
    <col min="8205" max="8205" width="6.6640625" style="289" customWidth="1"/>
    <col min="8206" max="8206" width="6.88671875" style="289" customWidth="1"/>
    <col min="8207" max="8207" width="6.33203125" style="289" customWidth="1"/>
    <col min="8208" max="8208" width="4" style="289" customWidth="1"/>
    <col min="8209" max="8209" width="7.33203125" style="289" customWidth="1"/>
    <col min="8210" max="8210" width="7.5546875" style="289" customWidth="1"/>
    <col min="8211" max="8211" width="6" style="289" customWidth="1"/>
    <col min="8212" max="8212" width="4.6640625" style="289" customWidth="1"/>
    <col min="8213" max="8213" width="5.44140625" style="289" customWidth="1"/>
    <col min="8214" max="8214" width="5.6640625" style="289" customWidth="1"/>
    <col min="8215" max="8215" width="5.88671875" style="289" customWidth="1"/>
    <col min="8216" max="8216" width="5.6640625" style="289" customWidth="1"/>
    <col min="8217" max="8227" width="0" style="289" hidden="1" customWidth="1"/>
    <col min="8228" max="8228" width="5.88671875" style="289" customWidth="1"/>
    <col min="8229" max="8229" width="5.6640625" style="289" customWidth="1"/>
    <col min="8230" max="8230" width="5" style="289" customWidth="1"/>
    <col min="8231" max="8231" width="4.109375" style="289" customWidth="1"/>
    <col min="8232" max="8232" width="5.88671875" style="289" customWidth="1"/>
    <col min="8233" max="8233" width="5.6640625" style="289" customWidth="1"/>
    <col min="8234" max="8234" width="4.6640625" style="289" customWidth="1"/>
    <col min="8235" max="8235" width="4.44140625" style="289" customWidth="1"/>
    <col min="8236" max="8239" width="0" style="289" hidden="1" customWidth="1"/>
    <col min="8240" max="8240" width="5.88671875" style="289" customWidth="1"/>
    <col min="8241" max="8241" width="5.44140625" style="289" customWidth="1"/>
    <col min="8242" max="8242" width="5.33203125" style="289" customWidth="1"/>
    <col min="8243" max="8243" width="4.88671875" style="289" customWidth="1"/>
    <col min="8244" max="8255" width="0" style="289" hidden="1" customWidth="1"/>
    <col min="8256" max="8256" width="5.88671875" style="289" customWidth="1"/>
    <col min="8257" max="8257" width="5.44140625" style="289" customWidth="1"/>
    <col min="8258" max="8258" width="5.109375" style="289" customWidth="1"/>
    <col min="8259" max="8259" width="4.109375" style="289" customWidth="1"/>
    <col min="8260" max="8260" width="6.109375" style="289" customWidth="1"/>
    <col min="8261" max="8262" width="5.5546875" style="289" customWidth="1"/>
    <col min="8263" max="8263" width="4.44140625" style="289" customWidth="1"/>
    <col min="8264" max="8275" width="0" style="289" hidden="1" customWidth="1"/>
    <col min="8276" max="8276" width="7.5546875" style="289" customWidth="1"/>
    <col min="8277" max="8277" width="6.44140625" style="289" customWidth="1"/>
    <col min="8278" max="8278" width="5.44140625" style="289" customWidth="1"/>
    <col min="8279" max="8279" width="5.109375" style="289" customWidth="1"/>
    <col min="8280" max="8280" width="5.6640625" style="289" customWidth="1"/>
    <col min="8281" max="8281" width="5.44140625" style="289" customWidth="1"/>
    <col min="8282" max="8282" width="4.5546875" style="289" customWidth="1"/>
    <col min="8283" max="8283" width="5.44140625" style="289" customWidth="1"/>
    <col min="8284" max="8286" width="5.88671875" style="289" customWidth="1"/>
    <col min="8287" max="8287" width="4.44140625" style="289" customWidth="1"/>
    <col min="8288" max="8302" width="0" style="289" hidden="1" customWidth="1"/>
    <col min="8303" max="8303" width="9.109375" style="289" customWidth="1"/>
    <col min="8304" max="8448" width="9.109375" style="289"/>
    <col min="8449" max="8449" width="3.109375" style="289" customWidth="1"/>
    <col min="8450" max="8450" width="12.33203125" style="289" customWidth="1"/>
    <col min="8451" max="8451" width="34.88671875" style="289" customWidth="1"/>
    <col min="8452" max="8452" width="8.44140625" style="289" customWidth="1"/>
    <col min="8453" max="8453" width="8.33203125" style="289" customWidth="1"/>
    <col min="8454" max="8454" width="9.44140625" style="289" customWidth="1"/>
    <col min="8455" max="8455" width="8.33203125" style="289" customWidth="1"/>
    <col min="8456" max="8458" width="6.44140625" style="289" customWidth="1"/>
    <col min="8459" max="8459" width="7.109375" style="289" customWidth="1"/>
    <col min="8460" max="8460" width="4.5546875" style="289" customWidth="1"/>
    <col min="8461" max="8461" width="6.6640625" style="289" customWidth="1"/>
    <col min="8462" max="8462" width="6.88671875" style="289" customWidth="1"/>
    <col min="8463" max="8463" width="6.33203125" style="289" customWidth="1"/>
    <col min="8464" max="8464" width="4" style="289" customWidth="1"/>
    <col min="8465" max="8465" width="7.33203125" style="289" customWidth="1"/>
    <col min="8466" max="8466" width="7.5546875" style="289" customWidth="1"/>
    <col min="8467" max="8467" width="6" style="289" customWidth="1"/>
    <col min="8468" max="8468" width="4.6640625" style="289" customWidth="1"/>
    <col min="8469" max="8469" width="5.44140625" style="289" customWidth="1"/>
    <col min="8470" max="8470" width="5.6640625" style="289" customWidth="1"/>
    <col min="8471" max="8471" width="5.88671875" style="289" customWidth="1"/>
    <col min="8472" max="8472" width="5.6640625" style="289" customWidth="1"/>
    <col min="8473" max="8483" width="0" style="289" hidden="1" customWidth="1"/>
    <col min="8484" max="8484" width="5.88671875" style="289" customWidth="1"/>
    <col min="8485" max="8485" width="5.6640625" style="289" customWidth="1"/>
    <col min="8486" max="8486" width="5" style="289" customWidth="1"/>
    <col min="8487" max="8487" width="4.109375" style="289" customWidth="1"/>
    <col min="8488" max="8488" width="5.88671875" style="289" customWidth="1"/>
    <col min="8489" max="8489" width="5.6640625" style="289" customWidth="1"/>
    <col min="8490" max="8490" width="4.6640625" style="289" customWidth="1"/>
    <col min="8491" max="8491" width="4.44140625" style="289" customWidth="1"/>
    <col min="8492" max="8495" width="0" style="289" hidden="1" customWidth="1"/>
    <col min="8496" max="8496" width="5.88671875" style="289" customWidth="1"/>
    <col min="8497" max="8497" width="5.44140625" style="289" customWidth="1"/>
    <col min="8498" max="8498" width="5.33203125" style="289" customWidth="1"/>
    <col min="8499" max="8499" width="4.88671875" style="289" customWidth="1"/>
    <col min="8500" max="8511" width="0" style="289" hidden="1" customWidth="1"/>
    <col min="8512" max="8512" width="5.88671875" style="289" customWidth="1"/>
    <col min="8513" max="8513" width="5.44140625" style="289" customWidth="1"/>
    <col min="8514" max="8514" width="5.109375" style="289" customWidth="1"/>
    <col min="8515" max="8515" width="4.109375" style="289" customWidth="1"/>
    <col min="8516" max="8516" width="6.109375" style="289" customWidth="1"/>
    <col min="8517" max="8518" width="5.5546875" style="289" customWidth="1"/>
    <col min="8519" max="8519" width="4.44140625" style="289" customWidth="1"/>
    <col min="8520" max="8531" width="0" style="289" hidden="1" customWidth="1"/>
    <col min="8532" max="8532" width="7.5546875" style="289" customWidth="1"/>
    <col min="8533" max="8533" width="6.44140625" style="289" customWidth="1"/>
    <col min="8534" max="8534" width="5.44140625" style="289" customWidth="1"/>
    <col min="8535" max="8535" width="5.109375" style="289" customWidth="1"/>
    <col min="8536" max="8536" width="5.6640625" style="289" customWidth="1"/>
    <col min="8537" max="8537" width="5.44140625" style="289" customWidth="1"/>
    <col min="8538" max="8538" width="4.5546875" style="289" customWidth="1"/>
    <col min="8539" max="8539" width="5.44140625" style="289" customWidth="1"/>
    <col min="8540" max="8542" width="5.88671875" style="289" customWidth="1"/>
    <col min="8543" max="8543" width="4.44140625" style="289" customWidth="1"/>
    <col min="8544" max="8558" width="0" style="289" hidden="1" customWidth="1"/>
    <col min="8559" max="8559" width="9.109375" style="289" customWidth="1"/>
    <col min="8560" max="8704" width="9.109375" style="289"/>
    <col min="8705" max="8705" width="3.109375" style="289" customWidth="1"/>
    <col min="8706" max="8706" width="12.33203125" style="289" customWidth="1"/>
    <col min="8707" max="8707" width="34.88671875" style="289" customWidth="1"/>
    <col min="8708" max="8708" width="8.44140625" style="289" customWidth="1"/>
    <col min="8709" max="8709" width="8.33203125" style="289" customWidth="1"/>
    <col min="8710" max="8710" width="9.44140625" style="289" customWidth="1"/>
    <col min="8711" max="8711" width="8.33203125" style="289" customWidth="1"/>
    <col min="8712" max="8714" width="6.44140625" style="289" customWidth="1"/>
    <col min="8715" max="8715" width="7.109375" style="289" customWidth="1"/>
    <col min="8716" max="8716" width="4.5546875" style="289" customWidth="1"/>
    <col min="8717" max="8717" width="6.6640625" style="289" customWidth="1"/>
    <col min="8718" max="8718" width="6.88671875" style="289" customWidth="1"/>
    <col min="8719" max="8719" width="6.33203125" style="289" customWidth="1"/>
    <col min="8720" max="8720" width="4" style="289" customWidth="1"/>
    <col min="8721" max="8721" width="7.33203125" style="289" customWidth="1"/>
    <col min="8722" max="8722" width="7.5546875" style="289" customWidth="1"/>
    <col min="8723" max="8723" width="6" style="289" customWidth="1"/>
    <col min="8724" max="8724" width="4.6640625" style="289" customWidth="1"/>
    <col min="8725" max="8725" width="5.44140625" style="289" customWidth="1"/>
    <col min="8726" max="8726" width="5.6640625" style="289" customWidth="1"/>
    <col min="8727" max="8727" width="5.88671875" style="289" customWidth="1"/>
    <col min="8728" max="8728" width="5.6640625" style="289" customWidth="1"/>
    <col min="8729" max="8739" width="0" style="289" hidden="1" customWidth="1"/>
    <col min="8740" max="8740" width="5.88671875" style="289" customWidth="1"/>
    <col min="8741" max="8741" width="5.6640625" style="289" customWidth="1"/>
    <col min="8742" max="8742" width="5" style="289" customWidth="1"/>
    <col min="8743" max="8743" width="4.109375" style="289" customWidth="1"/>
    <col min="8744" max="8744" width="5.88671875" style="289" customWidth="1"/>
    <col min="8745" max="8745" width="5.6640625" style="289" customWidth="1"/>
    <col min="8746" max="8746" width="4.6640625" style="289" customWidth="1"/>
    <col min="8747" max="8747" width="4.44140625" style="289" customWidth="1"/>
    <col min="8748" max="8751" width="0" style="289" hidden="1" customWidth="1"/>
    <col min="8752" max="8752" width="5.88671875" style="289" customWidth="1"/>
    <col min="8753" max="8753" width="5.44140625" style="289" customWidth="1"/>
    <col min="8754" max="8754" width="5.33203125" style="289" customWidth="1"/>
    <col min="8755" max="8755" width="4.88671875" style="289" customWidth="1"/>
    <col min="8756" max="8767" width="0" style="289" hidden="1" customWidth="1"/>
    <col min="8768" max="8768" width="5.88671875" style="289" customWidth="1"/>
    <col min="8769" max="8769" width="5.44140625" style="289" customWidth="1"/>
    <col min="8770" max="8770" width="5.109375" style="289" customWidth="1"/>
    <col min="8771" max="8771" width="4.109375" style="289" customWidth="1"/>
    <col min="8772" max="8772" width="6.109375" style="289" customWidth="1"/>
    <col min="8773" max="8774" width="5.5546875" style="289" customWidth="1"/>
    <col min="8775" max="8775" width="4.44140625" style="289" customWidth="1"/>
    <col min="8776" max="8787" width="0" style="289" hidden="1" customWidth="1"/>
    <col min="8788" max="8788" width="7.5546875" style="289" customWidth="1"/>
    <col min="8789" max="8789" width="6.44140625" style="289" customWidth="1"/>
    <col min="8790" max="8790" width="5.44140625" style="289" customWidth="1"/>
    <col min="8791" max="8791" width="5.109375" style="289" customWidth="1"/>
    <col min="8792" max="8792" width="5.6640625" style="289" customWidth="1"/>
    <col min="8793" max="8793" width="5.44140625" style="289" customWidth="1"/>
    <col min="8794" max="8794" width="4.5546875" style="289" customWidth="1"/>
    <col min="8795" max="8795" width="5.44140625" style="289" customWidth="1"/>
    <col min="8796" max="8798" width="5.88671875" style="289" customWidth="1"/>
    <col min="8799" max="8799" width="4.44140625" style="289" customWidth="1"/>
    <col min="8800" max="8814" width="0" style="289" hidden="1" customWidth="1"/>
    <col min="8815" max="8815" width="9.109375" style="289" customWidth="1"/>
    <col min="8816" max="8960" width="9.109375" style="289"/>
    <col min="8961" max="8961" width="3.109375" style="289" customWidth="1"/>
    <col min="8962" max="8962" width="12.33203125" style="289" customWidth="1"/>
    <col min="8963" max="8963" width="34.88671875" style="289" customWidth="1"/>
    <col min="8964" max="8964" width="8.44140625" style="289" customWidth="1"/>
    <col min="8965" max="8965" width="8.33203125" style="289" customWidth="1"/>
    <col min="8966" max="8966" width="9.44140625" style="289" customWidth="1"/>
    <col min="8967" max="8967" width="8.33203125" style="289" customWidth="1"/>
    <col min="8968" max="8970" width="6.44140625" style="289" customWidth="1"/>
    <col min="8971" max="8971" width="7.109375" style="289" customWidth="1"/>
    <col min="8972" max="8972" width="4.5546875" style="289" customWidth="1"/>
    <col min="8973" max="8973" width="6.6640625" style="289" customWidth="1"/>
    <col min="8974" max="8974" width="6.88671875" style="289" customWidth="1"/>
    <col min="8975" max="8975" width="6.33203125" style="289" customWidth="1"/>
    <col min="8976" max="8976" width="4" style="289" customWidth="1"/>
    <col min="8977" max="8977" width="7.33203125" style="289" customWidth="1"/>
    <col min="8978" max="8978" width="7.5546875" style="289" customWidth="1"/>
    <col min="8979" max="8979" width="6" style="289" customWidth="1"/>
    <col min="8980" max="8980" width="4.6640625" style="289" customWidth="1"/>
    <col min="8981" max="8981" width="5.44140625" style="289" customWidth="1"/>
    <col min="8982" max="8982" width="5.6640625" style="289" customWidth="1"/>
    <col min="8983" max="8983" width="5.88671875" style="289" customWidth="1"/>
    <col min="8984" max="8984" width="5.6640625" style="289" customWidth="1"/>
    <col min="8985" max="8995" width="0" style="289" hidden="1" customWidth="1"/>
    <col min="8996" max="8996" width="5.88671875" style="289" customWidth="1"/>
    <col min="8997" max="8997" width="5.6640625" style="289" customWidth="1"/>
    <col min="8998" max="8998" width="5" style="289" customWidth="1"/>
    <col min="8999" max="8999" width="4.109375" style="289" customWidth="1"/>
    <col min="9000" max="9000" width="5.88671875" style="289" customWidth="1"/>
    <col min="9001" max="9001" width="5.6640625" style="289" customWidth="1"/>
    <col min="9002" max="9002" width="4.6640625" style="289" customWidth="1"/>
    <col min="9003" max="9003" width="4.44140625" style="289" customWidth="1"/>
    <col min="9004" max="9007" width="0" style="289" hidden="1" customWidth="1"/>
    <col min="9008" max="9008" width="5.88671875" style="289" customWidth="1"/>
    <col min="9009" max="9009" width="5.44140625" style="289" customWidth="1"/>
    <col min="9010" max="9010" width="5.33203125" style="289" customWidth="1"/>
    <col min="9011" max="9011" width="4.88671875" style="289" customWidth="1"/>
    <col min="9012" max="9023" width="0" style="289" hidden="1" customWidth="1"/>
    <col min="9024" max="9024" width="5.88671875" style="289" customWidth="1"/>
    <col min="9025" max="9025" width="5.44140625" style="289" customWidth="1"/>
    <col min="9026" max="9026" width="5.109375" style="289" customWidth="1"/>
    <col min="9027" max="9027" width="4.109375" style="289" customWidth="1"/>
    <col min="9028" max="9028" width="6.109375" style="289" customWidth="1"/>
    <col min="9029" max="9030" width="5.5546875" style="289" customWidth="1"/>
    <col min="9031" max="9031" width="4.44140625" style="289" customWidth="1"/>
    <col min="9032" max="9043" width="0" style="289" hidden="1" customWidth="1"/>
    <col min="9044" max="9044" width="7.5546875" style="289" customWidth="1"/>
    <col min="9045" max="9045" width="6.44140625" style="289" customWidth="1"/>
    <col min="9046" max="9046" width="5.44140625" style="289" customWidth="1"/>
    <col min="9047" max="9047" width="5.109375" style="289" customWidth="1"/>
    <col min="9048" max="9048" width="5.6640625" style="289" customWidth="1"/>
    <col min="9049" max="9049" width="5.44140625" style="289" customWidth="1"/>
    <col min="9050" max="9050" width="4.5546875" style="289" customWidth="1"/>
    <col min="9051" max="9051" width="5.44140625" style="289" customWidth="1"/>
    <col min="9052" max="9054" width="5.88671875" style="289" customWidth="1"/>
    <col min="9055" max="9055" width="4.44140625" style="289" customWidth="1"/>
    <col min="9056" max="9070" width="0" style="289" hidden="1" customWidth="1"/>
    <col min="9071" max="9071" width="9.109375" style="289" customWidth="1"/>
    <col min="9072" max="9216" width="9.109375" style="289"/>
    <col min="9217" max="9217" width="3.109375" style="289" customWidth="1"/>
    <col min="9218" max="9218" width="12.33203125" style="289" customWidth="1"/>
    <col min="9219" max="9219" width="34.88671875" style="289" customWidth="1"/>
    <col min="9220" max="9220" width="8.44140625" style="289" customWidth="1"/>
    <col min="9221" max="9221" width="8.33203125" style="289" customWidth="1"/>
    <col min="9222" max="9222" width="9.44140625" style="289" customWidth="1"/>
    <col min="9223" max="9223" width="8.33203125" style="289" customWidth="1"/>
    <col min="9224" max="9226" width="6.44140625" style="289" customWidth="1"/>
    <col min="9227" max="9227" width="7.109375" style="289" customWidth="1"/>
    <col min="9228" max="9228" width="4.5546875" style="289" customWidth="1"/>
    <col min="9229" max="9229" width="6.6640625" style="289" customWidth="1"/>
    <col min="9230" max="9230" width="6.88671875" style="289" customWidth="1"/>
    <col min="9231" max="9231" width="6.33203125" style="289" customWidth="1"/>
    <col min="9232" max="9232" width="4" style="289" customWidth="1"/>
    <col min="9233" max="9233" width="7.33203125" style="289" customWidth="1"/>
    <col min="9234" max="9234" width="7.5546875" style="289" customWidth="1"/>
    <col min="9235" max="9235" width="6" style="289" customWidth="1"/>
    <col min="9236" max="9236" width="4.6640625" style="289" customWidth="1"/>
    <col min="9237" max="9237" width="5.44140625" style="289" customWidth="1"/>
    <col min="9238" max="9238" width="5.6640625" style="289" customWidth="1"/>
    <col min="9239" max="9239" width="5.88671875" style="289" customWidth="1"/>
    <col min="9240" max="9240" width="5.6640625" style="289" customWidth="1"/>
    <col min="9241" max="9251" width="0" style="289" hidden="1" customWidth="1"/>
    <col min="9252" max="9252" width="5.88671875" style="289" customWidth="1"/>
    <col min="9253" max="9253" width="5.6640625" style="289" customWidth="1"/>
    <col min="9254" max="9254" width="5" style="289" customWidth="1"/>
    <col min="9255" max="9255" width="4.109375" style="289" customWidth="1"/>
    <col min="9256" max="9256" width="5.88671875" style="289" customWidth="1"/>
    <col min="9257" max="9257" width="5.6640625" style="289" customWidth="1"/>
    <col min="9258" max="9258" width="4.6640625" style="289" customWidth="1"/>
    <col min="9259" max="9259" width="4.44140625" style="289" customWidth="1"/>
    <col min="9260" max="9263" width="0" style="289" hidden="1" customWidth="1"/>
    <col min="9264" max="9264" width="5.88671875" style="289" customWidth="1"/>
    <col min="9265" max="9265" width="5.44140625" style="289" customWidth="1"/>
    <col min="9266" max="9266" width="5.33203125" style="289" customWidth="1"/>
    <col min="9267" max="9267" width="4.88671875" style="289" customWidth="1"/>
    <col min="9268" max="9279" width="0" style="289" hidden="1" customWidth="1"/>
    <col min="9280" max="9280" width="5.88671875" style="289" customWidth="1"/>
    <col min="9281" max="9281" width="5.44140625" style="289" customWidth="1"/>
    <col min="9282" max="9282" width="5.109375" style="289" customWidth="1"/>
    <col min="9283" max="9283" width="4.109375" style="289" customWidth="1"/>
    <col min="9284" max="9284" width="6.109375" style="289" customWidth="1"/>
    <col min="9285" max="9286" width="5.5546875" style="289" customWidth="1"/>
    <col min="9287" max="9287" width="4.44140625" style="289" customWidth="1"/>
    <col min="9288" max="9299" width="0" style="289" hidden="1" customWidth="1"/>
    <col min="9300" max="9300" width="7.5546875" style="289" customWidth="1"/>
    <col min="9301" max="9301" width="6.44140625" style="289" customWidth="1"/>
    <col min="9302" max="9302" width="5.44140625" style="289" customWidth="1"/>
    <col min="9303" max="9303" width="5.109375" style="289" customWidth="1"/>
    <col min="9304" max="9304" width="5.6640625" style="289" customWidth="1"/>
    <col min="9305" max="9305" width="5.44140625" style="289" customWidth="1"/>
    <col min="9306" max="9306" width="4.5546875" style="289" customWidth="1"/>
    <col min="9307" max="9307" width="5.44140625" style="289" customWidth="1"/>
    <col min="9308" max="9310" width="5.88671875" style="289" customWidth="1"/>
    <col min="9311" max="9311" width="4.44140625" style="289" customWidth="1"/>
    <col min="9312" max="9326" width="0" style="289" hidden="1" customWidth="1"/>
    <col min="9327" max="9327" width="9.109375" style="289" customWidth="1"/>
    <col min="9328" max="9472" width="9.109375" style="289"/>
    <col min="9473" max="9473" width="3.109375" style="289" customWidth="1"/>
    <col min="9474" max="9474" width="12.33203125" style="289" customWidth="1"/>
    <col min="9475" max="9475" width="34.88671875" style="289" customWidth="1"/>
    <col min="9476" max="9476" width="8.44140625" style="289" customWidth="1"/>
    <col min="9477" max="9477" width="8.33203125" style="289" customWidth="1"/>
    <col min="9478" max="9478" width="9.44140625" style="289" customWidth="1"/>
    <col min="9479" max="9479" width="8.33203125" style="289" customWidth="1"/>
    <col min="9480" max="9482" width="6.44140625" style="289" customWidth="1"/>
    <col min="9483" max="9483" width="7.109375" style="289" customWidth="1"/>
    <col min="9484" max="9484" width="4.5546875" style="289" customWidth="1"/>
    <col min="9485" max="9485" width="6.6640625" style="289" customWidth="1"/>
    <col min="9486" max="9486" width="6.88671875" style="289" customWidth="1"/>
    <col min="9487" max="9487" width="6.33203125" style="289" customWidth="1"/>
    <col min="9488" max="9488" width="4" style="289" customWidth="1"/>
    <col min="9489" max="9489" width="7.33203125" style="289" customWidth="1"/>
    <col min="9490" max="9490" width="7.5546875" style="289" customWidth="1"/>
    <col min="9491" max="9491" width="6" style="289" customWidth="1"/>
    <col min="9492" max="9492" width="4.6640625" style="289" customWidth="1"/>
    <col min="9493" max="9493" width="5.44140625" style="289" customWidth="1"/>
    <col min="9494" max="9494" width="5.6640625" style="289" customWidth="1"/>
    <col min="9495" max="9495" width="5.88671875" style="289" customWidth="1"/>
    <col min="9496" max="9496" width="5.6640625" style="289" customWidth="1"/>
    <col min="9497" max="9507" width="0" style="289" hidden="1" customWidth="1"/>
    <col min="9508" max="9508" width="5.88671875" style="289" customWidth="1"/>
    <col min="9509" max="9509" width="5.6640625" style="289" customWidth="1"/>
    <col min="9510" max="9510" width="5" style="289" customWidth="1"/>
    <col min="9511" max="9511" width="4.109375" style="289" customWidth="1"/>
    <col min="9512" max="9512" width="5.88671875" style="289" customWidth="1"/>
    <col min="9513" max="9513" width="5.6640625" style="289" customWidth="1"/>
    <col min="9514" max="9514" width="4.6640625" style="289" customWidth="1"/>
    <col min="9515" max="9515" width="4.44140625" style="289" customWidth="1"/>
    <col min="9516" max="9519" width="0" style="289" hidden="1" customWidth="1"/>
    <col min="9520" max="9520" width="5.88671875" style="289" customWidth="1"/>
    <col min="9521" max="9521" width="5.44140625" style="289" customWidth="1"/>
    <col min="9522" max="9522" width="5.33203125" style="289" customWidth="1"/>
    <col min="9523" max="9523" width="4.88671875" style="289" customWidth="1"/>
    <col min="9524" max="9535" width="0" style="289" hidden="1" customWidth="1"/>
    <col min="9536" max="9536" width="5.88671875" style="289" customWidth="1"/>
    <col min="9537" max="9537" width="5.44140625" style="289" customWidth="1"/>
    <col min="9538" max="9538" width="5.109375" style="289" customWidth="1"/>
    <col min="9539" max="9539" width="4.109375" style="289" customWidth="1"/>
    <col min="9540" max="9540" width="6.109375" style="289" customWidth="1"/>
    <col min="9541" max="9542" width="5.5546875" style="289" customWidth="1"/>
    <col min="9543" max="9543" width="4.44140625" style="289" customWidth="1"/>
    <col min="9544" max="9555" width="0" style="289" hidden="1" customWidth="1"/>
    <col min="9556" max="9556" width="7.5546875" style="289" customWidth="1"/>
    <col min="9557" max="9557" width="6.44140625" style="289" customWidth="1"/>
    <col min="9558" max="9558" width="5.44140625" style="289" customWidth="1"/>
    <col min="9559" max="9559" width="5.109375" style="289" customWidth="1"/>
    <col min="9560" max="9560" width="5.6640625" style="289" customWidth="1"/>
    <col min="9561" max="9561" width="5.44140625" style="289" customWidth="1"/>
    <col min="9562" max="9562" width="4.5546875" style="289" customWidth="1"/>
    <col min="9563" max="9563" width="5.44140625" style="289" customWidth="1"/>
    <col min="9564" max="9566" width="5.88671875" style="289" customWidth="1"/>
    <col min="9567" max="9567" width="4.44140625" style="289" customWidth="1"/>
    <col min="9568" max="9582" width="0" style="289" hidden="1" customWidth="1"/>
    <col min="9583" max="9583" width="9.109375" style="289" customWidth="1"/>
    <col min="9584" max="9728" width="9.109375" style="289"/>
    <col min="9729" max="9729" width="3.109375" style="289" customWidth="1"/>
    <col min="9730" max="9730" width="12.33203125" style="289" customWidth="1"/>
    <col min="9731" max="9731" width="34.88671875" style="289" customWidth="1"/>
    <col min="9732" max="9732" width="8.44140625" style="289" customWidth="1"/>
    <col min="9733" max="9733" width="8.33203125" style="289" customWidth="1"/>
    <col min="9734" max="9734" width="9.44140625" style="289" customWidth="1"/>
    <col min="9735" max="9735" width="8.33203125" style="289" customWidth="1"/>
    <col min="9736" max="9738" width="6.44140625" style="289" customWidth="1"/>
    <col min="9739" max="9739" width="7.109375" style="289" customWidth="1"/>
    <col min="9740" max="9740" width="4.5546875" style="289" customWidth="1"/>
    <col min="9741" max="9741" width="6.6640625" style="289" customWidth="1"/>
    <col min="9742" max="9742" width="6.88671875" style="289" customWidth="1"/>
    <col min="9743" max="9743" width="6.33203125" style="289" customWidth="1"/>
    <col min="9744" max="9744" width="4" style="289" customWidth="1"/>
    <col min="9745" max="9745" width="7.33203125" style="289" customWidth="1"/>
    <col min="9746" max="9746" width="7.5546875" style="289" customWidth="1"/>
    <col min="9747" max="9747" width="6" style="289" customWidth="1"/>
    <col min="9748" max="9748" width="4.6640625" style="289" customWidth="1"/>
    <col min="9749" max="9749" width="5.44140625" style="289" customWidth="1"/>
    <col min="9750" max="9750" width="5.6640625" style="289" customWidth="1"/>
    <col min="9751" max="9751" width="5.88671875" style="289" customWidth="1"/>
    <col min="9752" max="9752" width="5.6640625" style="289" customWidth="1"/>
    <col min="9753" max="9763" width="0" style="289" hidden="1" customWidth="1"/>
    <col min="9764" max="9764" width="5.88671875" style="289" customWidth="1"/>
    <col min="9765" max="9765" width="5.6640625" style="289" customWidth="1"/>
    <col min="9766" max="9766" width="5" style="289" customWidth="1"/>
    <col min="9767" max="9767" width="4.109375" style="289" customWidth="1"/>
    <col min="9768" max="9768" width="5.88671875" style="289" customWidth="1"/>
    <col min="9769" max="9769" width="5.6640625" style="289" customWidth="1"/>
    <col min="9770" max="9770" width="4.6640625" style="289" customWidth="1"/>
    <col min="9771" max="9771" width="4.44140625" style="289" customWidth="1"/>
    <col min="9772" max="9775" width="0" style="289" hidden="1" customWidth="1"/>
    <col min="9776" max="9776" width="5.88671875" style="289" customWidth="1"/>
    <col min="9777" max="9777" width="5.44140625" style="289" customWidth="1"/>
    <col min="9778" max="9778" width="5.33203125" style="289" customWidth="1"/>
    <col min="9779" max="9779" width="4.88671875" style="289" customWidth="1"/>
    <col min="9780" max="9791" width="0" style="289" hidden="1" customWidth="1"/>
    <col min="9792" max="9792" width="5.88671875" style="289" customWidth="1"/>
    <col min="9793" max="9793" width="5.44140625" style="289" customWidth="1"/>
    <col min="9794" max="9794" width="5.109375" style="289" customWidth="1"/>
    <col min="9795" max="9795" width="4.109375" style="289" customWidth="1"/>
    <col min="9796" max="9796" width="6.109375" style="289" customWidth="1"/>
    <col min="9797" max="9798" width="5.5546875" style="289" customWidth="1"/>
    <col min="9799" max="9799" width="4.44140625" style="289" customWidth="1"/>
    <col min="9800" max="9811" width="0" style="289" hidden="1" customWidth="1"/>
    <col min="9812" max="9812" width="7.5546875" style="289" customWidth="1"/>
    <col min="9813" max="9813" width="6.44140625" style="289" customWidth="1"/>
    <col min="9814" max="9814" width="5.44140625" style="289" customWidth="1"/>
    <col min="9815" max="9815" width="5.109375" style="289" customWidth="1"/>
    <col min="9816" max="9816" width="5.6640625" style="289" customWidth="1"/>
    <col min="9817" max="9817" width="5.44140625" style="289" customWidth="1"/>
    <col min="9818" max="9818" width="4.5546875" style="289" customWidth="1"/>
    <col min="9819" max="9819" width="5.44140625" style="289" customWidth="1"/>
    <col min="9820" max="9822" width="5.88671875" style="289" customWidth="1"/>
    <col min="9823" max="9823" width="4.44140625" style="289" customWidth="1"/>
    <col min="9824" max="9838" width="0" style="289" hidden="1" customWidth="1"/>
    <col min="9839" max="9839" width="9.109375" style="289" customWidth="1"/>
    <col min="9840" max="9984" width="9.109375" style="289"/>
    <col min="9985" max="9985" width="3.109375" style="289" customWidth="1"/>
    <col min="9986" max="9986" width="12.33203125" style="289" customWidth="1"/>
    <col min="9987" max="9987" width="34.88671875" style="289" customWidth="1"/>
    <col min="9988" max="9988" width="8.44140625" style="289" customWidth="1"/>
    <col min="9989" max="9989" width="8.33203125" style="289" customWidth="1"/>
    <col min="9990" max="9990" width="9.44140625" style="289" customWidth="1"/>
    <col min="9991" max="9991" width="8.33203125" style="289" customWidth="1"/>
    <col min="9992" max="9994" width="6.44140625" style="289" customWidth="1"/>
    <col min="9995" max="9995" width="7.109375" style="289" customWidth="1"/>
    <col min="9996" max="9996" width="4.5546875" style="289" customWidth="1"/>
    <col min="9997" max="9997" width="6.6640625" style="289" customWidth="1"/>
    <col min="9998" max="9998" width="6.88671875" style="289" customWidth="1"/>
    <col min="9999" max="9999" width="6.33203125" style="289" customWidth="1"/>
    <col min="10000" max="10000" width="4" style="289" customWidth="1"/>
    <col min="10001" max="10001" width="7.33203125" style="289" customWidth="1"/>
    <col min="10002" max="10002" width="7.5546875" style="289" customWidth="1"/>
    <col min="10003" max="10003" width="6" style="289" customWidth="1"/>
    <col min="10004" max="10004" width="4.6640625" style="289" customWidth="1"/>
    <col min="10005" max="10005" width="5.44140625" style="289" customWidth="1"/>
    <col min="10006" max="10006" width="5.6640625" style="289" customWidth="1"/>
    <col min="10007" max="10007" width="5.88671875" style="289" customWidth="1"/>
    <col min="10008" max="10008" width="5.6640625" style="289" customWidth="1"/>
    <col min="10009" max="10019" width="0" style="289" hidden="1" customWidth="1"/>
    <col min="10020" max="10020" width="5.88671875" style="289" customWidth="1"/>
    <col min="10021" max="10021" width="5.6640625" style="289" customWidth="1"/>
    <col min="10022" max="10022" width="5" style="289" customWidth="1"/>
    <col min="10023" max="10023" width="4.109375" style="289" customWidth="1"/>
    <col min="10024" max="10024" width="5.88671875" style="289" customWidth="1"/>
    <col min="10025" max="10025" width="5.6640625" style="289" customWidth="1"/>
    <col min="10026" max="10026" width="4.6640625" style="289" customWidth="1"/>
    <col min="10027" max="10027" width="4.44140625" style="289" customWidth="1"/>
    <col min="10028" max="10031" width="0" style="289" hidden="1" customWidth="1"/>
    <col min="10032" max="10032" width="5.88671875" style="289" customWidth="1"/>
    <col min="10033" max="10033" width="5.44140625" style="289" customWidth="1"/>
    <col min="10034" max="10034" width="5.33203125" style="289" customWidth="1"/>
    <col min="10035" max="10035" width="4.88671875" style="289" customWidth="1"/>
    <col min="10036" max="10047" width="0" style="289" hidden="1" customWidth="1"/>
    <col min="10048" max="10048" width="5.88671875" style="289" customWidth="1"/>
    <col min="10049" max="10049" width="5.44140625" style="289" customWidth="1"/>
    <col min="10050" max="10050" width="5.109375" style="289" customWidth="1"/>
    <col min="10051" max="10051" width="4.109375" style="289" customWidth="1"/>
    <col min="10052" max="10052" width="6.109375" style="289" customWidth="1"/>
    <col min="10053" max="10054" width="5.5546875" style="289" customWidth="1"/>
    <col min="10055" max="10055" width="4.44140625" style="289" customWidth="1"/>
    <col min="10056" max="10067" width="0" style="289" hidden="1" customWidth="1"/>
    <col min="10068" max="10068" width="7.5546875" style="289" customWidth="1"/>
    <col min="10069" max="10069" width="6.44140625" style="289" customWidth="1"/>
    <col min="10070" max="10070" width="5.44140625" style="289" customWidth="1"/>
    <col min="10071" max="10071" width="5.109375" style="289" customWidth="1"/>
    <col min="10072" max="10072" width="5.6640625" style="289" customWidth="1"/>
    <col min="10073" max="10073" width="5.44140625" style="289" customWidth="1"/>
    <col min="10074" max="10074" width="4.5546875" style="289" customWidth="1"/>
    <col min="10075" max="10075" width="5.44140625" style="289" customWidth="1"/>
    <col min="10076" max="10078" width="5.88671875" style="289" customWidth="1"/>
    <col min="10079" max="10079" width="4.44140625" style="289" customWidth="1"/>
    <col min="10080" max="10094" width="0" style="289" hidden="1" customWidth="1"/>
    <col min="10095" max="10095" width="9.109375" style="289" customWidth="1"/>
    <col min="10096" max="10240" width="9.109375" style="289"/>
    <col min="10241" max="10241" width="3.109375" style="289" customWidth="1"/>
    <col min="10242" max="10242" width="12.33203125" style="289" customWidth="1"/>
    <col min="10243" max="10243" width="34.88671875" style="289" customWidth="1"/>
    <col min="10244" max="10244" width="8.44140625" style="289" customWidth="1"/>
    <col min="10245" max="10245" width="8.33203125" style="289" customWidth="1"/>
    <col min="10246" max="10246" width="9.44140625" style="289" customWidth="1"/>
    <col min="10247" max="10247" width="8.33203125" style="289" customWidth="1"/>
    <col min="10248" max="10250" width="6.44140625" style="289" customWidth="1"/>
    <col min="10251" max="10251" width="7.109375" style="289" customWidth="1"/>
    <col min="10252" max="10252" width="4.5546875" style="289" customWidth="1"/>
    <col min="10253" max="10253" width="6.6640625" style="289" customWidth="1"/>
    <col min="10254" max="10254" width="6.88671875" style="289" customWidth="1"/>
    <col min="10255" max="10255" width="6.33203125" style="289" customWidth="1"/>
    <col min="10256" max="10256" width="4" style="289" customWidth="1"/>
    <col min="10257" max="10257" width="7.33203125" style="289" customWidth="1"/>
    <col min="10258" max="10258" width="7.5546875" style="289" customWidth="1"/>
    <col min="10259" max="10259" width="6" style="289" customWidth="1"/>
    <col min="10260" max="10260" width="4.6640625" style="289" customWidth="1"/>
    <col min="10261" max="10261" width="5.44140625" style="289" customWidth="1"/>
    <col min="10262" max="10262" width="5.6640625" style="289" customWidth="1"/>
    <col min="10263" max="10263" width="5.88671875" style="289" customWidth="1"/>
    <col min="10264" max="10264" width="5.6640625" style="289" customWidth="1"/>
    <col min="10265" max="10275" width="0" style="289" hidden="1" customWidth="1"/>
    <col min="10276" max="10276" width="5.88671875" style="289" customWidth="1"/>
    <col min="10277" max="10277" width="5.6640625" style="289" customWidth="1"/>
    <col min="10278" max="10278" width="5" style="289" customWidth="1"/>
    <col min="10279" max="10279" width="4.109375" style="289" customWidth="1"/>
    <col min="10280" max="10280" width="5.88671875" style="289" customWidth="1"/>
    <col min="10281" max="10281" width="5.6640625" style="289" customWidth="1"/>
    <col min="10282" max="10282" width="4.6640625" style="289" customWidth="1"/>
    <col min="10283" max="10283" width="4.44140625" style="289" customWidth="1"/>
    <col min="10284" max="10287" width="0" style="289" hidden="1" customWidth="1"/>
    <col min="10288" max="10288" width="5.88671875" style="289" customWidth="1"/>
    <col min="10289" max="10289" width="5.44140625" style="289" customWidth="1"/>
    <col min="10290" max="10290" width="5.33203125" style="289" customWidth="1"/>
    <col min="10291" max="10291" width="4.88671875" style="289" customWidth="1"/>
    <col min="10292" max="10303" width="0" style="289" hidden="1" customWidth="1"/>
    <col min="10304" max="10304" width="5.88671875" style="289" customWidth="1"/>
    <col min="10305" max="10305" width="5.44140625" style="289" customWidth="1"/>
    <col min="10306" max="10306" width="5.109375" style="289" customWidth="1"/>
    <col min="10307" max="10307" width="4.109375" style="289" customWidth="1"/>
    <col min="10308" max="10308" width="6.109375" style="289" customWidth="1"/>
    <col min="10309" max="10310" width="5.5546875" style="289" customWidth="1"/>
    <col min="10311" max="10311" width="4.44140625" style="289" customWidth="1"/>
    <col min="10312" max="10323" width="0" style="289" hidden="1" customWidth="1"/>
    <col min="10324" max="10324" width="7.5546875" style="289" customWidth="1"/>
    <col min="10325" max="10325" width="6.44140625" style="289" customWidth="1"/>
    <col min="10326" max="10326" width="5.44140625" style="289" customWidth="1"/>
    <col min="10327" max="10327" width="5.109375" style="289" customWidth="1"/>
    <col min="10328" max="10328" width="5.6640625" style="289" customWidth="1"/>
    <col min="10329" max="10329" width="5.44140625" style="289" customWidth="1"/>
    <col min="10330" max="10330" width="4.5546875" style="289" customWidth="1"/>
    <col min="10331" max="10331" width="5.44140625" style="289" customWidth="1"/>
    <col min="10332" max="10334" width="5.88671875" style="289" customWidth="1"/>
    <col min="10335" max="10335" width="4.44140625" style="289" customWidth="1"/>
    <col min="10336" max="10350" width="0" style="289" hidden="1" customWidth="1"/>
    <col min="10351" max="10351" width="9.109375" style="289" customWidth="1"/>
    <col min="10352" max="10496" width="9.109375" style="289"/>
    <col min="10497" max="10497" width="3.109375" style="289" customWidth="1"/>
    <col min="10498" max="10498" width="12.33203125" style="289" customWidth="1"/>
    <col min="10499" max="10499" width="34.88671875" style="289" customWidth="1"/>
    <col min="10500" max="10500" width="8.44140625" style="289" customWidth="1"/>
    <col min="10501" max="10501" width="8.33203125" style="289" customWidth="1"/>
    <col min="10502" max="10502" width="9.44140625" style="289" customWidth="1"/>
    <col min="10503" max="10503" width="8.33203125" style="289" customWidth="1"/>
    <col min="10504" max="10506" width="6.44140625" style="289" customWidth="1"/>
    <col min="10507" max="10507" width="7.109375" style="289" customWidth="1"/>
    <col min="10508" max="10508" width="4.5546875" style="289" customWidth="1"/>
    <col min="10509" max="10509" width="6.6640625" style="289" customWidth="1"/>
    <col min="10510" max="10510" width="6.88671875" style="289" customWidth="1"/>
    <col min="10511" max="10511" width="6.33203125" style="289" customWidth="1"/>
    <col min="10512" max="10512" width="4" style="289" customWidth="1"/>
    <col min="10513" max="10513" width="7.33203125" style="289" customWidth="1"/>
    <col min="10514" max="10514" width="7.5546875" style="289" customWidth="1"/>
    <col min="10515" max="10515" width="6" style="289" customWidth="1"/>
    <col min="10516" max="10516" width="4.6640625" style="289" customWidth="1"/>
    <col min="10517" max="10517" width="5.44140625" style="289" customWidth="1"/>
    <col min="10518" max="10518" width="5.6640625" style="289" customWidth="1"/>
    <col min="10519" max="10519" width="5.88671875" style="289" customWidth="1"/>
    <col min="10520" max="10520" width="5.6640625" style="289" customWidth="1"/>
    <col min="10521" max="10531" width="0" style="289" hidden="1" customWidth="1"/>
    <col min="10532" max="10532" width="5.88671875" style="289" customWidth="1"/>
    <col min="10533" max="10533" width="5.6640625" style="289" customWidth="1"/>
    <col min="10534" max="10534" width="5" style="289" customWidth="1"/>
    <col min="10535" max="10535" width="4.109375" style="289" customWidth="1"/>
    <col min="10536" max="10536" width="5.88671875" style="289" customWidth="1"/>
    <col min="10537" max="10537" width="5.6640625" style="289" customWidth="1"/>
    <col min="10538" max="10538" width="4.6640625" style="289" customWidth="1"/>
    <col min="10539" max="10539" width="4.44140625" style="289" customWidth="1"/>
    <col min="10540" max="10543" width="0" style="289" hidden="1" customWidth="1"/>
    <col min="10544" max="10544" width="5.88671875" style="289" customWidth="1"/>
    <col min="10545" max="10545" width="5.44140625" style="289" customWidth="1"/>
    <col min="10546" max="10546" width="5.33203125" style="289" customWidth="1"/>
    <col min="10547" max="10547" width="4.88671875" style="289" customWidth="1"/>
    <col min="10548" max="10559" width="0" style="289" hidden="1" customWidth="1"/>
    <col min="10560" max="10560" width="5.88671875" style="289" customWidth="1"/>
    <col min="10561" max="10561" width="5.44140625" style="289" customWidth="1"/>
    <col min="10562" max="10562" width="5.109375" style="289" customWidth="1"/>
    <col min="10563" max="10563" width="4.109375" style="289" customWidth="1"/>
    <col min="10564" max="10564" width="6.109375" style="289" customWidth="1"/>
    <col min="10565" max="10566" width="5.5546875" style="289" customWidth="1"/>
    <col min="10567" max="10567" width="4.44140625" style="289" customWidth="1"/>
    <col min="10568" max="10579" width="0" style="289" hidden="1" customWidth="1"/>
    <col min="10580" max="10580" width="7.5546875" style="289" customWidth="1"/>
    <col min="10581" max="10581" width="6.44140625" style="289" customWidth="1"/>
    <col min="10582" max="10582" width="5.44140625" style="289" customWidth="1"/>
    <col min="10583" max="10583" width="5.109375" style="289" customWidth="1"/>
    <col min="10584" max="10584" width="5.6640625" style="289" customWidth="1"/>
    <col min="10585" max="10585" width="5.44140625" style="289" customWidth="1"/>
    <col min="10586" max="10586" width="4.5546875" style="289" customWidth="1"/>
    <col min="10587" max="10587" width="5.44140625" style="289" customWidth="1"/>
    <col min="10588" max="10590" width="5.88671875" style="289" customWidth="1"/>
    <col min="10591" max="10591" width="4.44140625" style="289" customWidth="1"/>
    <col min="10592" max="10606" width="0" style="289" hidden="1" customWidth="1"/>
    <col min="10607" max="10607" width="9.109375" style="289" customWidth="1"/>
    <col min="10608" max="10752" width="9.109375" style="289"/>
    <col min="10753" max="10753" width="3.109375" style="289" customWidth="1"/>
    <col min="10754" max="10754" width="12.33203125" style="289" customWidth="1"/>
    <col min="10755" max="10755" width="34.88671875" style="289" customWidth="1"/>
    <col min="10756" max="10756" width="8.44140625" style="289" customWidth="1"/>
    <col min="10757" max="10757" width="8.33203125" style="289" customWidth="1"/>
    <col min="10758" max="10758" width="9.44140625" style="289" customWidth="1"/>
    <col min="10759" max="10759" width="8.33203125" style="289" customWidth="1"/>
    <col min="10760" max="10762" width="6.44140625" style="289" customWidth="1"/>
    <col min="10763" max="10763" width="7.109375" style="289" customWidth="1"/>
    <col min="10764" max="10764" width="4.5546875" style="289" customWidth="1"/>
    <col min="10765" max="10765" width="6.6640625" style="289" customWidth="1"/>
    <col min="10766" max="10766" width="6.88671875" style="289" customWidth="1"/>
    <col min="10767" max="10767" width="6.33203125" style="289" customWidth="1"/>
    <col min="10768" max="10768" width="4" style="289" customWidth="1"/>
    <col min="10769" max="10769" width="7.33203125" style="289" customWidth="1"/>
    <col min="10770" max="10770" width="7.5546875" style="289" customWidth="1"/>
    <col min="10771" max="10771" width="6" style="289" customWidth="1"/>
    <col min="10772" max="10772" width="4.6640625" style="289" customWidth="1"/>
    <col min="10773" max="10773" width="5.44140625" style="289" customWidth="1"/>
    <col min="10774" max="10774" width="5.6640625" style="289" customWidth="1"/>
    <col min="10775" max="10775" width="5.88671875" style="289" customWidth="1"/>
    <col min="10776" max="10776" width="5.6640625" style="289" customWidth="1"/>
    <col min="10777" max="10787" width="0" style="289" hidden="1" customWidth="1"/>
    <col min="10788" max="10788" width="5.88671875" style="289" customWidth="1"/>
    <col min="10789" max="10789" width="5.6640625" style="289" customWidth="1"/>
    <col min="10790" max="10790" width="5" style="289" customWidth="1"/>
    <col min="10791" max="10791" width="4.109375" style="289" customWidth="1"/>
    <col min="10792" max="10792" width="5.88671875" style="289" customWidth="1"/>
    <col min="10793" max="10793" width="5.6640625" style="289" customWidth="1"/>
    <col min="10794" max="10794" width="4.6640625" style="289" customWidth="1"/>
    <col min="10795" max="10795" width="4.44140625" style="289" customWidth="1"/>
    <col min="10796" max="10799" width="0" style="289" hidden="1" customWidth="1"/>
    <col min="10800" max="10800" width="5.88671875" style="289" customWidth="1"/>
    <col min="10801" max="10801" width="5.44140625" style="289" customWidth="1"/>
    <col min="10802" max="10802" width="5.33203125" style="289" customWidth="1"/>
    <col min="10803" max="10803" width="4.88671875" style="289" customWidth="1"/>
    <col min="10804" max="10815" width="0" style="289" hidden="1" customWidth="1"/>
    <col min="10816" max="10816" width="5.88671875" style="289" customWidth="1"/>
    <col min="10817" max="10817" width="5.44140625" style="289" customWidth="1"/>
    <col min="10818" max="10818" width="5.109375" style="289" customWidth="1"/>
    <col min="10819" max="10819" width="4.109375" style="289" customWidth="1"/>
    <col min="10820" max="10820" width="6.109375" style="289" customWidth="1"/>
    <col min="10821" max="10822" width="5.5546875" style="289" customWidth="1"/>
    <col min="10823" max="10823" width="4.44140625" style="289" customWidth="1"/>
    <col min="10824" max="10835" width="0" style="289" hidden="1" customWidth="1"/>
    <col min="10836" max="10836" width="7.5546875" style="289" customWidth="1"/>
    <col min="10837" max="10837" width="6.44140625" style="289" customWidth="1"/>
    <col min="10838" max="10838" width="5.44140625" style="289" customWidth="1"/>
    <col min="10839" max="10839" width="5.109375" style="289" customWidth="1"/>
    <col min="10840" max="10840" width="5.6640625" style="289" customWidth="1"/>
    <col min="10841" max="10841" width="5.44140625" style="289" customWidth="1"/>
    <col min="10842" max="10842" width="4.5546875" style="289" customWidth="1"/>
    <col min="10843" max="10843" width="5.44140625" style="289" customWidth="1"/>
    <col min="10844" max="10846" width="5.88671875" style="289" customWidth="1"/>
    <col min="10847" max="10847" width="4.44140625" style="289" customWidth="1"/>
    <col min="10848" max="10862" width="0" style="289" hidden="1" customWidth="1"/>
    <col min="10863" max="10863" width="9.109375" style="289" customWidth="1"/>
    <col min="10864" max="11008" width="9.109375" style="289"/>
    <col min="11009" max="11009" width="3.109375" style="289" customWidth="1"/>
    <col min="11010" max="11010" width="12.33203125" style="289" customWidth="1"/>
    <col min="11011" max="11011" width="34.88671875" style="289" customWidth="1"/>
    <col min="11012" max="11012" width="8.44140625" style="289" customWidth="1"/>
    <col min="11013" max="11013" width="8.33203125" style="289" customWidth="1"/>
    <col min="11014" max="11014" width="9.44140625" style="289" customWidth="1"/>
    <col min="11015" max="11015" width="8.33203125" style="289" customWidth="1"/>
    <col min="11016" max="11018" width="6.44140625" style="289" customWidth="1"/>
    <col min="11019" max="11019" width="7.109375" style="289" customWidth="1"/>
    <col min="11020" max="11020" width="4.5546875" style="289" customWidth="1"/>
    <col min="11021" max="11021" width="6.6640625" style="289" customWidth="1"/>
    <col min="11022" max="11022" width="6.88671875" style="289" customWidth="1"/>
    <col min="11023" max="11023" width="6.33203125" style="289" customWidth="1"/>
    <col min="11024" max="11024" width="4" style="289" customWidth="1"/>
    <col min="11025" max="11025" width="7.33203125" style="289" customWidth="1"/>
    <col min="11026" max="11026" width="7.5546875" style="289" customWidth="1"/>
    <col min="11027" max="11027" width="6" style="289" customWidth="1"/>
    <col min="11028" max="11028" width="4.6640625" style="289" customWidth="1"/>
    <col min="11029" max="11029" width="5.44140625" style="289" customWidth="1"/>
    <col min="11030" max="11030" width="5.6640625" style="289" customWidth="1"/>
    <col min="11031" max="11031" width="5.88671875" style="289" customWidth="1"/>
    <col min="11032" max="11032" width="5.6640625" style="289" customWidth="1"/>
    <col min="11033" max="11043" width="0" style="289" hidden="1" customWidth="1"/>
    <col min="11044" max="11044" width="5.88671875" style="289" customWidth="1"/>
    <col min="11045" max="11045" width="5.6640625" style="289" customWidth="1"/>
    <col min="11046" max="11046" width="5" style="289" customWidth="1"/>
    <col min="11047" max="11047" width="4.109375" style="289" customWidth="1"/>
    <col min="11048" max="11048" width="5.88671875" style="289" customWidth="1"/>
    <col min="11049" max="11049" width="5.6640625" style="289" customWidth="1"/>
    <col min="11050" max="11050" width="4.6640625" style="289" customWidth="1"/>
    <col min="11051" max="11051" width="4.44140625" style="289" customWidth="1"/>
    <col min="11052" max="11055" width="0" style="289" hidden="1" customWidth="1"/>
    <col min="11056" max="11056" width="5.88671875" style="289" customWidth="1"/>
    <col min="11057" max="11057" width="5.44140625" style="289" customWidth="1"/>
    <col min="11058" max="11058" width="5.33203125" style="289" customWidth="1"/>
    <col min="11059" max="11059" width="4.88671875" style="289" customWidth="1"/>
    <col min="11060" max="11071" width="0" style="289" hidden="1" customWidth="1"/>
    <col min="11072" max="11072" width="5.88671875" style="289" customWidth="1"/>
    <col min="11073" max="11073" width="5.44140625" style="289" customWidth="1"/>
    <col min="11074" max="11074" width="5.109375" style="289" customWidth="1"/>
    <col min="11075" max="11075" width="4.109375" style="289" customWidth="1"/>
    <col min="11076" max="11076" width="6.109375" style="289" customWidth="1"/>
    <col min="11077" max="11078" width="5.5546875" style="289" customWidth="1"/>
    <col min="11079" max="11079" width="4.44140625" style="289" customWidth="1"/>
    <col min="11080" max="11091" width="0" style="289" hidden="1" customWidth="1"/>
    <col min="11092" max="11092" width="7.5546875" style="289" customWidth="1"/>
    <col min="11093" max="11093" width="6.44140625" style="289" customWidth="1"/>
    <col min="11094" max="11094" width="5.44140625" style="289" customWidth="1"/>
    <col min="11095" max="11095" width="5.109375" style="289" customWidth="1"/>
    <col min="11096" max="11096" width="5.6640625" style="289" customWidth="1"/>
    <col min="11097" max="11097" width="5.44140625" style="289" customWidth="1"/>
    <col min="11098" max="11098" width="4.5546875" style="289" customWidth="1"/>
    <col min="11099" max="11099" width="5.44140625" style="289" customWidth="1"/>
    <col min="11100" max="11102" width="5.88671875" style="289" customWidth="1"/>
    <col min="11103" max="11103" width="4.44140625" style="289" customWidth="1"/>
    <col min="11104" max="11118" width="0" style="289" hidden="1" customWidth="1"/>
    <col min="11119" max="11119" width="9.109375" style="289" customWidth="1"/>
    <col min="11120" max="11264" width="9.109375" style="289"/>
    <col min="11265" max="11265" width="3.109375" style="289" customWidth="1"/>
    <col min="11266" max="11266" width="12.33203125" style="289" customWidth="1"/>
    <col min="11267" max="11267" width="34.88671875" style="289" customWidth="1"/>
    <col min="11268" max="11268" width="8.44140625" style="289" customWidth="1"/>
    <col min="11269" max="11269" width="8.33203125" style="289" customWidth="1"/>
    <col min="11270" max="11270" width="9.44140625" style="289" customWidth="1"/>
    <col min="11271" max="11271" width="8.33203125" style="289" customWidth="1"/>
    <col min="11272" max="11274" width="6.44140625" style="289" customWidth="1"/>
    <col min="11275" max="11275" width="7.109375" style="289" customWidth="1"/>
    <col min="11276" max="11276" width="4.5546875" style="289" customWidth="1"/>
    <col min="11277" max="11277" width="6.6640625" style="289" customWidth="1"/>
    <col min="11278" max="11278" width="6.88671875" style="289" customWidth="1"/>
    <col min="11279" max="11279" width="6.33203125" style="289" customWidth="1"/>
    <col min="11280" max="11280" width="4" style="289" customWidth="1"/>
    <col min="11281" max="11281" width="7.33203125" style="289" customWidth="1"/>
    <col min="11282" max="11282" width="7.5546875" style="289" customWidth="1"/>
    <col min="11283" max="11283" width="6" style="289" customWidth="1"/>
    <col min="11284" max="11284" width="4.6640625" style="289" customWidth="1"/>
    <col min="11285" max="11285" width="5.44140625" style="289" customWidth="1"/>
    <col min="11286" max="11286" width="5.6640625" style="289" customWidth="1"/>
    <col min="11287" max="11287" width="5.88671875" style="289" customWidth="1"/>
    <col min="11288" max="11288" width="5.6640625" style="289" customWidth="1"/>
    <col min="11289" max="11299" width="0" style="289" hidden="1" customWidth="1"/>
    <col min="11300" max="11300" width="5.88671875" style="289" customWidth="1"/>
    <col min="11301" max="11301" width="5.6640625" style="289" customWidth="1"/>
    <col min="11302" max="11302" width="5" style="289" customWidth="1"/>
    <col min="11303" max="11303" width="4.109375" style="289" customWidth="1"/>
    <col min="11304" max="11304" width="5.88671875" style="289" customWidth="1"/>
    <col min="11305" max="11305" width="5.6640625" style="289" customWidth="1"/>
    <col min="11306" max="11306" width="4.6640625" style="289" customWidth="1"/>
    <col min="11307" max="11307" width="4.44140625" style="289" customWidth="1"/>
    <col min="11308" max="11311" width="0" style="289" hidden="1" customWidth="1"/>
    <col min="11312" max="11312" width="5.88671875" style="289" customWidth="1"/>
    <col min="11313" max="11313" width="5.44140625" style="289" customWidth="1"/>
    <col min="11314" max="11314" width="5.33203125" style="289" customWidth="1"/>
    <col min="11315" max="11315" width="4.88671875" style="289" customWidth="1"/>
    <col min="11316" max="11327" width="0" style="289" hidden="1" customWidth="1"/>
    <col min="11328" max="11328" width="5.88671875" style="289" customWidth="1"/>
    <col min="11329" max="11329" width="5.44140625" style="289" customWidth="1"/>
    <col min="11330" max="11330" width="5.109375" style="289" customWidth="1"/>
    <col min="11331" max="11331" width="4.109375" style="289" customWidth="1"/>
    <col min="11332" max="11332" width="6.109375" style="289" customWidth="1"/>
    <col min="11333" max="11334" width="5.5546875" style="289" customWidth="1"/>
    <col min="11335" max="11335" width="4.44140625" style="289" customWidth="1"/>
    <col min="11336" max="11347" width="0" style="289" hidden="1" customWidth="1"/>
    <col min="11348" max="11348" width="7.5546875" style="289" customWidth="1"/>
    <col min="11349" max="11349" width="6.44140625" style="289" customWidth="1"/>
    <col min="11350" max="11350" width="5.44140625" style="289" customWidth="1"/>
    <col min="11351" max="11351" width="5.109375" style="289" customWidth="1"/>
    <col min="11352" max="11352" width="5.6640625" style="289" customWidth="1"/>
    <col min="11353" max="11353" width="5.44140625" style="289" customWidth="1"/>
    <col min="11354" max="11354" width="4.5546875" style="289" customWidth="1"/>
    <col min="11355" max="11355" width="5.44140625" style="289" customWidth="1"/>
    <col min="11356" max="11358" width="5.88671875" style="289" customWidth="1"/>
    <col min="11359" max="11359" width="4.44140625" style="289" customWidth="1"/>
    <col min="11360" max="11374" width="0" style="289" hidden="1" customWidth="1"/>
    <col min="11375" max="11375" width="9.109375" style="289" customWidth="1"/>
    <col min="11376" max="11520" width="9.109375" style="289"/>
    <col min="11521" max="11521" width="3.109375" style="289" customWidth="1"/>
    <col min="11522" max="11522" width="12.33203125" style="289" customWidth="1"/>
    <col min="11523" max="11523" width="34.88671875" style="289" customWidth="1"/>
    <col min="11524" max="11524" width="8.44140625" style="289" customWidth="1"/>
    <col min="11525" max="11525" width="8.33203125" style="289" customWidth="1"/>
    <col min="11526" max="11526" width="9.44140625" style="289" customWidth="1"/>
    <col min="11527" max="11527" width="8.33203125" style="289" customWidth="1"/>
    <col min="11528" max="11530" width="6.44140625" style="289" customWidth="1"/>
    <col min="11531" max="11531" width="7.109375" style="289" customWidth="1"/>
    <col min="11532" max="11532" width="4.5546875" style="289" customWidth="1"/>
    <col min="11533" max="11533" width="6.6640625" style="289" customWidth="1"/>
    <col min="11534" max="11534" width="6.88671875" style="289" customWidth="1"/>
    <col min="11535" max="11535" width="6.33203125" style="289" customWidth="1"/>
    <col min="11536" max="11536" width="4" style="289" customWidth="1"/>
    <col min="11537" max="11537" width="7.33203125" style="289" customWidth="1"/>
    <col min="11538" max="11538" width="7.5546875" style="289" customWidth="1"/>
    <col min="11539" max="11539" width="6" style="289" customWidth="1"/>
    <col min="11540" max="11540" width="4.6640625" style="289" customWidth="1"/>
    <col min="11541" max="11541" width="5.44140625" style="289" customWidth="1"/>
    <col min="11542" max="11542" width="5.6640625" style="289" customWidth="1"/>
    <col min="11543" max="11543" width="5.88671875" style="289" customWidth="1"/>
    <col min="11544" max="11544" width="5.6640625" style="289" customWidth="1"/>
    <col min="11545" max="11555" width="0" style="289" hidden="1" customWidth="1"/>
    <col min="11556" max="11556" width="5.88671875" style="289" customWidth="1"/>
    <col min="11557" max="11557" width="5.6640625" style="289" customWidth="1"/>
    <col min="11558" max="11558" width="5" style="289" customWidth="1"/>
    <col min="11559" max="11559" width="4.109375" style="289" customWidth="1"/>
    <col min="11560" max="11560" width="5.88671875" style="289" customWidth="1"/>
    <col min="11561" max="11561" width="5.6640625" style="289" customWidth="1"/>
    <col min="11562" max="11562" width="4.6640625" style="289" customWidth="1"/>
    <col min="11563" max="11563" width="4.44140625" style="289" customWidth="1"/>
    <col min="11564" max="11567" width="0" style="289" hidden="1" customWidth="1"/>
    <col min="11568" max="11568" width="5.88671875" style="289" customWidth="1"/>
    <col min="11569" max="11569" width="5.44140625" style="289" customWidth="1"/>
    <col min="11570" max="11570" width="5.33203125" style="289" customWidth="1"/>
    <col min="11571" max="11571" width="4.88671875" style="289" customWidth="1"/>
    <col min="11572" max="11583" width="0" style="289" hidden="1" customWidth="1"/>
    <col min="11584" max="11584" width="5.88671875" style="289" customWidth="1"/>
    <col min="11585" max="11585" width="5.44140625" style="289" customWidth="1"/>
    <col min="11586" max="11586" width="5.109375" style="289" customWidth="1"/>
    <col min="11587" max="11587" width="4.109375" style="289" customWidth="1"/>
    <col min="11588" max="11588" width="6.109375" style="289" customWidth="1"/>
    <col min="11589" max="11590" width="5.5546875" style="289" customWidth="1"/>
    <col min="11591" max="11591" width="4.44140625" style="289" customWidth="1"/>
    <col min="11592" max="11603" width="0" style="289" hidden="1" customWidth="1"/>
    <col min="11604" max="11604" width="7.5546875" style="289" customWidth="1"/>
    <col min="11605" max="11605" width="6.44140625" style="289" customWidth="1"/>
    <col min="11606" max="11606" width="5.44140625" style="289" customWidth="1"/>
    <col min="11607" max="11607" width="5.109375" style="289" customWidth="1"/>
    <col min="11608" max="11608" width="5.6640625" style="289" customWidth="1"/>
    <col min="11609" max="11609" width="5.44140625" style="289" customWidth="1"/>
    <col min="11610" max="11610" width="4.5546875" style="289" customWidth="1"/>
    <col min="11611" max="11611" width="5.44140625" style="289" customWidth="1"/>
    <col min="11612" max="11614" width="5.88671875" style="289" customWidth="1"/>
    <col min="11615" max="11615" width="4.44140625" style="289" customWidth="1"/>
    <col min="11616" max="11630" width="0" style="289" hidden="1" customWidth="1"/>
    <col min="11631" max="11631" width="9.109375" style="289" customWidth="1"/>
    <col min="11632" max="11776" width="9.109375" style="289"/>
    <col min="11777" max="11777" width="3.109375" style="289" customWidth="1"/>
    <col min="11778" max="11778" width="12.33203125" style="289" customWidth="1"/>
    <col min="11779" max="11779" width="34.88671875" style="289" customWidth="1"/>
    <col min="11780" max="11780" width="8.44140625" style="289" customWidth="1"/>
    <col min="11781" max="11781" width="8.33203125" style="289" customWidth="1"/>
    <col min="11782" max="11782" width="9.44140625" style="289" customWidth="1"/>
    <col min="11783" max="11783" width="8.33203125" style="289" customWidth="1"/>
    <col min="11784" max="11786" width="6.44140625" style="289" customWidth="1"/>
    <col min="11787" max="11787" width="7.109375" style="289" customWidth="1"/>
    <col min="11788" max="11788" width="4.5546875" style="289" customWidth="1"/>
    <col min="11789" max="11789" width="6.6640625" style="289" customWidth="1"/>
    <col min="11790" max="11790" width="6.88671875" style="289" customWidth="1"/>
    <col min="11791" max="11791" width="6.33203125" style="289" customWidth="1"/>
    <col min="11792" max="11792" width="4" style="289" customWidth="1"/>
    <col min="11793" max="11793" width="7.33203125" style="289" customWidth="1"/>
    <col min="11794" max="11794" width="7.5546875" style="289" customWidth="1"/>
    <col min="11795" max="11795" width="6" style="289" customWidth="1"/>
    <col min="11796" max="11796" width="4.6640625" style="289" customWidth="1"/>
    <col min="11797" max="11797" width="5.44140625" style="289" customWidth="1"/>
    <col min="11798" max="11798" width="5.6640625" style="289" customWidth="1"/>
    <col min="11799" max="11799" width="5.88671875" style="289" customWidth="1"/>
    <col min="11800" max="11800" width="5.6640625" style="289" customWidth="1"/>
    <col min="11801" max="11811" width="0" style="289" hidden="1" customWidth="1"/>
    <col min="11812" max="11812" width="5.88671875" style="289" customWidth="1"/>
    <col min="11813" max="11813" width="5.6640625" style="289" customWidth="1"/>
    <col min="11814" max="11814" width="5" style="289" customWidth="1"/>
    <col min="11815" max="11815" width="4.109375" style="289" customWidth="1"/>
    <col min="11816" max="11816" width="5.88671875" style="289" customWidth="1"/>
    <col min="11817" max="11817" width="5.6640625" style="289" customWidth="1"/>
    <col min="11818" max="11818" width="4.6640625" style="289" customWidth="1"/>
    <col min="11819" max="11819" width="4.44140625" style="289" customWidth="1"/>
    <col min="11820" max="11823" width="0" style="289" hidden="1" customWidth="1"/>
    <col min="11824" max="11824" width="5.88671875" style="289" customWidth="1"/>
    <col min="11825" max="11825" width="5.44140625" style="289" customWidth="1"/>
    <col min="11826" max="11826" width="5.33203125" style="289" customWidth="1"/>
    <col min="11827" max="11827" width="4.88671875" style="289" customWidth="1"/>
    <col min="11828" max="11839" width="0" style="289" hidden="1" customWidth="1"/>
    <col min="11840" max="11840" width="5.88671875" style="289" customWidth="1"/>
    <col min="11841" max="11841" width="5.44140625" style="289" customWidth="1"/>
    <col min="11842" max="11842" width="5.109375" style="289" customWidth="1"/>
    <col min="11843" max="11843" width="4.109375" style="289" customWidth="1"/>
    <col min="11844" max="11844" width="6.109375" style="289" customWidth="1"/>
    <col min="11845" max="11846" width="5.5546875" style="289" customWidth="1"/>
    <col min="11847" max="11847" width="4.44140625" style="289" customWidth="1"/>
    <col min="11848" max="11859" width="0" style="289" hidden="1" customWidth="1"/>
    <col min="11860" max="11860" width="7.5546875" style="289" customWidth="1"/>
    <col min="11861" max="11861" width="6.44140625" style="289" customWidth="1"/>
    <col min="11862" max="11862" width="5.44140625" style="289" customWidth="1"/>
    <col min="11863" max="11863" width="5.109375" style="289" customWidth="1"/>
    <col min="11864" max="11864" width="5.6640625" style="289" customWidth="1"/>
    <col min="11865" max="11865" width="5.44140625" style="289" customWidth="1"/>
    <col min="11866" max="11866" width="4.5546875" style="289" customWidth="1"/>
    <col min="11867" max="11867" width="5.44140625" style="289" customWidth="1"/>
    <col min="11868" max="11870" width="5.88671875" style="289" customWidth="1"/>
    <col min="11871" max="11871" width="4.44140625" style="289" customWidth="1"/>
    <col min="11872" max="11886" width="0" style="289" hidden="1" customWidth="1"/>
    <col min="11887" max="11887" width="9.109375" style="289" customWidth="1"/>
    <col min="11888" max="12032" width="9.109375" style="289"/>
    <col min="12033" max="12033" width="3.109375" style="289" customWidth="1"/>
    <col min="12034" max="12034" width="12.33203125" style="289" customWidth="1"/>
    <col min="12035" max="12035" width="34.88671875" style="289" customWidth="1"/>
    <col min="12036" max="12036" width="8.44140625" style="289" customWidth="1"/>
    <col min="12037" max="12037" width="8.33203125" style="289" customWidth="1"/>
    <col min="12038" max="12038" width="9.44140625" style="289" customWidth="1"/>
    <col min="12039" max="12039" width="8.33203125" style="289" customWidth="1"/>
    <col min="12040" max="12042" width="6.44140625" style="289" customWidth="1"/>
    <col min="12043" max="12043" width="7.109375" style="289" customWidth="1"/>
    <col min="12044" max="12044" width="4.5546875" style="289" customWidth="1"/>
    <col min="12045" max="12045" width="6.6640625" style="289" customWidth="1"/>
    <col min="12046" max="12046" width="6.88671875" style="289" customWidth="1"/>
    <col min="12047" max="12047" width="6.33203125" style="289" customWidth="1"/>
    <col min="12048" max="12048" width="4" style="289" customWidth="1"/>
    <col min="12049" max="12049" width="7.33203125" style="289" customWidth="1"/>
    <col min="12050" max="12050" width="7.5546875" style="289" customWidth="1"/>
    <col min="12051" max="12051" width="6" style="289" customWidth="1"/>
    <col min="12052" max="12052" width="4.6640625" style="289" customWidth="1"/>
    <col min="12053" max="12053" width="5.44140625" style="289" customWidth="1"/>
    <col min="12054" max="12054" width="5.6640625" style="289" customWidth="1"/>
    <col min="12055" max="12055" width="5.88671875" style="289" customWidth="1"/>
    <col min="12056" max="12056" width="5.6640625" style="289" customWidth="1"/>
    <col min="12057" max="12067" width="0" style="289" hidden="1" customWidth="1"/>
    <col min="12068" max="12068" width="5.88671875" style="289" customWidth="1"/>
    <col min="12069" max="12069" width="5.6640625" style="289" customWidth="1"/>
    <col min="12070" max="12070" width="5" style="289" customWidth="1"/>
    <col min="12071" max="12071" width="4.109375" style="289" customWidth="1"/>
    <col min="12072" max="12072" width="5.88671875" style="289" customWidth="1"/>
    <col min="12073" max="12073" width="5.6640625" style="289" customWidth="1"/>
    <col min="12074" max="12074" width="4.6640625" style="289" customWidth="1"/>
    <col min="12075" max="12075" width="4.44140625" style="289" customWidth="1"/>
    <col min="12076" max="12079" width="0" style="289" hidden="1" customWidth="1"/>
    <col min="12080" max="12080" width="5.88671875" style="289" customWidth="1"/>
    <col min="12081" max="12081" width="5.44140625" style="289" customWidth="1"/>
    <col min="12082" max="12082" width="5.33203125" style="289" customWidth="1"/>
    <col min="12083" max="12083" width="4.88671875" style="289" customWidth="1"/>
    <col min="12084" max="12095" width="0" style="289" hidden="1" customWidth="1"/>
    <col min="12096" max="12096" width="5.88671875" style="289" customWidth="1"/>
    <col min="12097" max="12097" width="5.44140625" style="289" customWidth="1"/>
    <col min="12098" max="12098" width="5.109375" style="289" customWidth="1"/>
    <col min="12099" max="12099" width="4.109375" style="289" customWidth="1"/>
    <col min="12100" max="12100" width="6.109375" style="289" customWidth="1"/>
    <col min="12101" max="12102" width="5.5546875" style="289" customWidth="1"/>
    <col min="12103" max="12103" width="4.44140625" style="289" customWidth="1"/>
    <col min="12104" max="12115" width="0" style="289" hidden="1" customWidth="1"/>
    <col min="12116" max="12116" width="7.5546875" style="289" customWidth="1"/>
    <col min="12117" max="12117" width="6.44140625" style="289" customWidth="1"/>
    <col min="12118" max="12118" width="5.44140625" style="289" customWidth="1"/>
    <col min="12119" max="12119" width="5.109375" style="289" customWidth="1"/>
    <col min="12120" max="12120" width="5.6640625" style="289" customWidth="1"/>
    <col min="12121" max="12121" width="5.44140625" style="289" customWidth="1"/>
    <col min="12122" max="12122" width="4.5546875" style="289" customWidth="1"/>
    <col min="12123" max="12123" width="5.44140625" style="289" customWidth="1"/>
    <col min="12124" max="12126" width="5.88671875" style="289" customWidth="1"/>
    <col min="12127" max="12127" width="4.44140625" style="289" customWidth="1"/>
    <col min="12128" max="12142" width="0" style="289" hidden="1" customWidth="1"/>
    <col min="12143" max="12143" width="9.109375" style="289" customWidth="1"/>
    <col min="12144" max="12288" width="9.109375" style="289"/>
    <col min="12289" max="12289" width="3.109375" style="289" customWidth="1"/>
    <col min="12290" max="12290" width="12.33203125" style="289" customWidth="1"/>
    <col min="12291" max="12291" width="34.88671875" style="289" customWidth="1"/>
    <col min="12292" max="12292" width="8.44140625" style="289" customWidth="1"/>
    <col min="12293" max="12293" width="8.33203125" style="289" customWidth="1"/>
    <col min="12294" max="12294" width="9.44140625" style="289" customWidth="1"/>
    <col min="12295" max="12295" width="8.33203125" style="289" customWidth="1"/>
    <col min="12296" max="12298" width="6.44140625" style="289" customWidth="1"/>
    <col min="12299" max="12299" width="7.109375" style="289" customWidth="1"/>
    <col min="12300" max="12300" width="4.5546875" style="289" customWidth="1"/>
    <col min="12301" max="12301" width="6.6640625" style="289" customWidth="1"/>
    <col min="12302" max="12302" width="6.88671875" style="289" customWidth="1"/>
    <col min="12303" max="12303" width="6.33203125" style="289" customWidth="1"/>
    <col min="12304" max="12304" width="4" style="289" customWidth="1"/>
    <col min="12305" max="12305" width="7.33203125" style="289" customWidth="1"/>
    <col min="12306" max="12306" width="7.5546875" style="289" customWidth="1"/>
    <col min="12307" max="12307" width="6" style="289" customWidth="1"/>
    <col min="12308" max="12308" width="4.6640625" style="289" customWidth="1"/>
    <col min="12309" max="12309" width="5.44140625" style="289" customWidth="1"/>
    <col min="12310" max="12310" width="5.6640625" style="289" customWidth="1"/>
    <col min="12311" max="12311" width="5.88671875" style="289" customWidth="1"/>
    <col min="12312" max="12312" width="5.6640625" style="289" customWidth="1"/>
    <col min="12313" max="12323" width="0" style="289" hidden="1" customWidth="1"/>
    <col min="12324" max="12324" width="5.88671875" style="289" customWidth="1"/>
    <col min="12325" max="12325" width="5.6640625" style="289" customWidth="1"/>
    <col min="12326" max="12326" width="5" style="289" customWidth="1"/>
    <col min="12327" max="12327" width="4.109375" style="289" customWidth="1"/>
    <col min="12328" max="12328" width="5.88671875" style="289" customWidth="1"/>
    <col min="12329" max="12329" width="5.6640625" style="289" customWidth="1"/>
    <col min="12330" max="12330" width="4.6640625" style="289" customWidth="1"/>
    <col min="12331" max="12331" width="4.44140625" style="289" customWidth="1"/>
    <col min="12332" max="12335" width="0" style="289" hidden="1" customWidth="1"/>
    <col min="12336" max="12336" width="5.88671875" style="289" customWidth="1"/>
    <col min="12337" max="12337" width="5.44140625" style="289" customWidth="1"/>
    <col min="12338" max="12338" width="5.33203125" style="289" customWidth="1"/>
    <col min="12339" max="12339" width="4.88671875" style="289" customWidth="1"/>
    <col min="12340" max="12351" width="0" style="289" hidden="1" customWidth="1"/>
    <col min="12352" max="12352" width="5.88671875" style="289" customWidth="1"/>
    <col min="12353" max="12353" width="5.44140625" style="289" customWidth="1"/>
    <col min="12354" max="12354" width="5.109375" style="289" customWidth="1"/>
    <col min="12355" max="12355" width="4.109375" style="289" customWidth="1"/>
    <col min="12356" max="12356" width="6.109375" style="289" customWidth="1"/>
    <col min="12357" max="12358" width="5.5546875" style="289" customWidth="1"/>
    <col min="12359" max="12359" width="4.44140625" style="289" customWidth="1"/>
    <col min="12360" max="12371" width="0" style="289" hidden="1" customWidth="1"/>
    <col min="12372" max="12372" width="7.5546875" style="289" customWidth="1"/>
    <col min="12373" max="12373" width="6.44140625" style="289" customWidth="1"/>
    <col min="12374" max="12374" width="5.44140625" style="289" customWidth="1"/>
    <col min="12375" max="12375" width="5.109375" style="289" customWidth="1"/>
    <col min="12376" max="12376" width="5.6640625" style="289" customWidth="1"/>
    <col min="12377" max="12377" width="5.44140625" style="289" customWidth="1"/>
    <col min="12378" max="12378" width="4.5546875" style="289" customWidth="1"/>
    <col min="12379" max="12379" width="5.44140625" style="289" customWidth="1"/>
    <col min="12380" max="12382" width="5.88671875" style="289" customWidth="1"/>
    <col min="12383" max="12383" width="4.44140625" style="289" customWidth="1"/>
    <col min="12384" max="12398" width="0" style="289" hidden="1" customWidth="1"/>
    <col min="12399" max="12399" width="9.109375" style="289" customWidth="1"/>
    <col min="12400" max="12544" width="9.109375" style="289"/>
    <col min="12545" max="12545" width="3.109375" style="289" customWidth="1"/>
    <col min="12546" max="12546" width="12.33203125" style="289" customWidth="1"/>
    <col min="12547" max="12547" width="34.88671875" style="289" customWidth="1"/>
    <col min="12548" max="12548" width="8.44140625" style="289" customWidth="1"/>
    <col min="12549" max="12549" width="8.33203125" style="289" customWidth="1"/>
    <col min="12550" max="12550" width="9.44140625" style="289" customWidth="1"/>
    <col min="12551" max="12551" width="8.33203125" style="289" customWidth="1"/>
    <col min="12552" max="12554" width="6.44140625" style="289" customWidth="1"/>
    <col min="12555" max="12555" width="7.109375" style="289" customWidth="1"/>
    <col min="12556" max="12556" width="4.5546875" style="289" customWidth="1"/>
    <col min="12557" max="12557" width="6.6640625" style="289" customWidth="1"/>
    <col min="12558" max="12558" width="6.88671875" style="289" customWidth="1"/>
    <col min="12559" max="12559" width="6.33203125" style="289" customWidth="1"/>
    <col min="12560" max="12560" width="4" style="289" customWidth="1"/>
    <col min="12561" max="12561" width="7.33203125" style="289" customWidth="1"/>
    <col min="12562" max="12562" width="7.5546875" style="289" customWidth="1"/>
    <col min="12563" max="12563" width="6" style="289" customWidth="1"/>
    <col min="12564" max="12564" width="4.6640625" style="289" customWidth="1"/>
    <col min="12565" max="12565" width="5.44140625" style="289" customWidth="1"/>
    <col min="12566" max="12566" width="5.6640625" style="289" customWidth="1"/>
    <col min="12567" max="12567" width="5.88671875" style="289" customWidth="1"/>
    <col min="12568" max="12568" width="5.6640625" style="289" customWidth="1"/>
    <col min="12569" max="12579" width="0" style="289" hidden="1" customWidth="1"/>
    <col min="12580" max="12580" width="5.88671875" style="289" customWidth="1"/>
    <col min="12581" max="12581" width="5.6640625" style="289" customWidth="1"/>
    <col min="12582" max="12582" width="5" style="289" customWidth="1"/>
    <col min="12583" max="12583" width="4.109375" style="289" customWidth="1"/>
    <col min="12584" max="12584" width="5.88671875" style="289" customWidth="1"/>
    <col min="12585" max="12585" width="5.6640625" style="289" customWidth="1"/>
    <col min="12586" max="12586" width="4.6640625" style="289" customWidth="1"/>
    <col min="12587" max="12587" width="4.44140625" style="289" customWidth="1"/>
    <col min="12588" max="12591" width="0" style="289" hidden="1" customWidth="1"/>
    <col min="12592" max="12592" width="5.88671875" style="289" customWidth="1"/>
    <col min="12593" max="12593" width="5.44140625" style="289" customWidth="1"/>
    <col min="12594" max="12594" width="5.33203125" style="289" customWidth="1"/>
    <col min="12595" max="12595" width="4.88671875" style="289" customWidth="1"/>
    <col min="12596" max="12607" width="0" style="289" hidden="1" customWidth="1"/>
    <col min="12608" max="12608" width="5.88671875" style="289" customWidth="1"/>
    <col min="12609" max="12609" width="5.44140625" style="289" customWidth="1"/>
    <col min="12610" max="12610" width="5.109375" style="289" customWidth="1"/>
    <col min="12611" max="12611" width="4.109375" style="289" customWidth="1"/>
    <col min="12612" max="12612" width="6.109375" style="289" customWidth="1"/>
    <col min="12613" max="12614" width="5.5546875" style="289" customWidth="1"/>
    <col min="12615" max="12615" width="4.44140625" style="289" customWidth="1"/>
    <col min="12616" max="12627" width="0" style="289" hidden="1" customWidth="1"/>
    <col min="12628" max="12628" width="7.5546875" style="289" customWidth="1"/>
    <col min="12629" max="12629" width="6.44140625" style="289" customWidth="1"/>
    <col min="12630" max="12630" width="5.44140625" style="289" customWidth="1"/>
    <col min="12631" max="12631" width="5.109375" style="289" customWidth="1"/>
    <col min="12632" max="12632" width="5.6640625" style="289" customWidth="1"/>
    <col min="12633" max="12633" width="5.44140625" style="289" customWidth="1"/>
    <col min="12634" max="12634" width="4.5546875" style="289" customWidth="1"/>
    <col min="12635" max="12635" width="5.44140625" style="289" customWidth="1"/>
    <col min="12636" max="12638" width="5.88671875" style="289" customWidth="1"/>
    <col min="12639" max="12639" width="4.44140625" style="289" customWidth="1"/>
    <col min="12640" max="12654" width="0" style="289" hidden="1" customWidth="1"/>
    <col min="12655" max="12655" width="9.109375" style="289" customWidth="1"/>
    <col min="12656" max="12800" width="9.109375" style="289"/>
    <col min="12801" max="12801" width="3.109375" style="289" customWidth="1"/>
    <col min="12802" max="12802" width="12.33203125" style="289" customWidth="1"/>
    <col min="12803" max="12803" width="34.88671875" style="289" customWidth="1"/>
    <col min="12804" max="12804" width="8.44140625" style="289" customWidth="1"/>
    <col min="12805" max="12805" width="8.33203125" style="289" customWidth="1"/>
    <col min="12806" max="12806" width="9.44140625" style="289" customWidth="1"/>
    <col min="12807" max="12807" width="8.33203125" style="289" customWidth="1"/>
    <col min="12808" max="12810" width="6.44140625" style="289" customWidth="1"/>
    <col min="12811" max="12811" width="7.109375" style="289" customWidth="1"/>
    <col min="12812" max="12812" width="4.5546875" style="289" customWidth="1"/>
    <col min="12813" max="12813" width="6.6640625" style="289" customWidth="1"/>
    <col min="12814" max="12814" width="6.88671875" style="289" customWidth="1"/>
    <col min="12815" max="12815" width="6.33203125" style="289" customWidth="1"/>
    <col min="12816" max="12816" width="4" style="289" customWidth="1"/>
    <col min="12817" max="12817" width="7.33203125" style="289" customWidth="1"/>
    <col min="12818" max="12818" width="7.5546875" style="289" customWidth="1"/>
    <col min="12819" max="12819" width="6" style="289" customWidth="1"/>
    <col min="12820" max="12820" width="4.6640625" style="289" customWidth="1"/>
    <col min="12821" max="12821" width="5.44140625" style="289" customWidth="1"/>
    <col min="12822" max="12822" width="5.6640625" style="289" customWidth="1"/>
    <col min="12823" max="12823" width="5.88671875" style="289" customWidth="1"/>
    <col min="12824" max="12824" width="5.6640625" style="289" customWidth="1"/>
    <col min="12825" max="12835" width="0" style="289" hidden="1" customWidth="1"/>
    <col min="12836" max="12836" width="5.88671875" style="289" customWidth="1"/>
    <col min="12837" max="12837" width="5.6640625" style="289" customWidth="1"/>
    <col min="12838" max="12838" width="5" style="289" customWidth="1"/>
    <col min="12839" max="12839" width="4.109375" style="289" customWidth="1"/>
    <col min="12840" max="12840" width="5.88671875" style="289" customWidth="1"/>
    <col min="12841" max="12841" width="5.6640625" style="289" customWidth="1"/>
    <col min="12842" max="12842" width="4.6640625" style="289" customWidth="1"/>
    <col min="12843" max="12843" width="4.44140625" style="289" customWidth="1"/>
    <col min="12844" max="12847" width="0" style="289" hidden="1" customWidth="1"/>
    <col min="12848" max="12848" width="5.88671875" style="289" customWidth="1"/>
    <col min="12849" max="12849" width="5.44140625" style="289" customWidth="1"/>
    <col min="12850" max="12850" width="5.33203125" style="289" customWidth="1"/>
    <col min="12851" max="12851" width="4.88671875" style="289" customWidth="1"/>
    <col min="12852" max="12863" width="0" style="289" hidden="1" customWidth="1"/>
    <col min="12864" max="12864" width="5.88671875" style="289" customWidth="1"/>
    <col min="12865" max="12865" width="5.44140625" style="289" customWidth="1"/>
    <col min="12866" max="12866" width="5.109375" style="289" customWidth="1"/>
    <col min="12867" max="12867" width="4.109375" style="289" customWidth="1"/>
    <col min="12868" max="12868" width="6.109375" style="289" customWidth="1"/>
    <col min="12869" max="12870" width="5.5546875" style="289" customWidth="1"/>
    <col min="12871" max="12871" width="4.44140625" style="289" customWidth="1"/>
    <col min="12872" max="12883" width="0" style="289" hidden="1" customWidth="1"/>
    <col min="12884" max="12884" width="7.5546875" style="289" customWidth="1"/>
    <col min="12885" max="12885" width="6.44140625" style="289" customWidth="1"/>
    <col min="12886" max="12886" width="5.44140625" style="289" customWidth="1"/>
    <col min="12887" max="12887" width="5.109375" style="289" customWidth="1"/>
    <col min="12888" max="12888" width="5.6640625" style="289" customWidth="1"/>
    <col min="12889" max="12889" width="5.44140625" style="289" customWidth="1"/>
    <col min="12890" max="12890" width="4.5546875" style="289" customWidth="1"/>
    <col min="12891" max="12891" width="5.44140625" style="289" customWidth="1"/>
    <col min="12892" max="12894" width="5.88671875" style="289" customWidth="1"/>
    <col min="12895" max="12895" width="4.44140625" style="289" customWidth="1"/>
    <col min="12896" max="12910" width="0" style="289" hidden="1" customWidth="1"/>
    <col min="12911" max="12911" width="9.109375" style="289" customWidth="1"/>
    <col min="12912" max="13056" width="9.109375" style="289"/>
    <col min="13057" max="13057" width="3.109375" style="289" customWidth="1"/>
    <col min="13058" max="13058" width="12.33203125" style="289" customWidth="1"/>
    <col min="13059" max="13059" width="34.88671875" style="289" customWidth="1"/>
    <col min="13060" max="13060" width="8.44140625" style="289" customWidth="1"/>
    <col min="13061" max="13061" width="8.33203125" style="289" customWidth="1"/>
    <col min="13062" max="13062" width="9.44140625" style="289" customWidth="1"/>
    <col min="13063" max="13063" width="8.33203125" style="289" customWidth="1"/>
    <col min="13064" max="13066" width="6.44140625" style="289" customWidth="1"/>
    <col min="13067" max="13067" width="7.109375" style="289" customWidth="1"/>
    <col min="13068" max="13068" width="4.5546875" style="289" customWidth="1"/>
    <col min="13069" max="13069" width="6.6640625" style="289" customWidth="1"/>
    <col min="13070" max="13070" width="6.88671875" style="289" customWidth="1"/>
    <col min="13071" max="13071" width="6.33203125" style="289" customWidth="1"/>
    <col min="13072" max="13072" width="4" style="289" customWidth="1"/>
    <col min="13073" max="13073" width="7.33203125" style="289" customWidth="1"/>
    <col min="13074" max="13074" width="7.5546875" style="289" customWidth="1"/>
    <col min="13075" max="13075" width="6" style="289" customWidth="1"/>
    <col min="13076" max="13076" width="4.6640625" style="289" customWidth="1"/>
    <col min="13077" max="13077" width="5.44140625" style="289" customWidth="1"/>
    <col min="13078" max="13078" width="5.6640625" style="289" customWidth="1"/>
    <col min="13079" max="13079" width="5.88671875" style="289" customWidth="1"/>
    <col min="13080" max="13080" width="5.6640625" style="289" customWidth="1"/>
    <col min="13081" max="13091" width="0" style="289" hidden="1" customWidth="1"/>
    <col min="13092" max="13092" width="5.88671875" style="289" customWidth="1"/>
    <col min="13093" max="13093" width="5.6640625" style="289" customWidth="1"/>
    <col min="13094" max="13094" width="5" style="289" customWidth="1"/>
    <col min="13095" max="13095" width="4.109375" style="289" customWidth="1"/>
    <col min="13096" max="13096" width="5.88671875" style="289" customWidth="1"/>
    <col min="13097" max="13097" width="5.6640625" style="289" customWidth="1"/>
    <col min="13098" max="13098" width="4.6640625" style="289" customWidth="1"/>
    <col min="13099" max="13099" width="4.44140625" style="289" customWidth="1"/>
    <col min="13100" max="13103" width="0" style="289" hidden="1" customWidth="1"/>
    <col min="13104" max="13104" width="5.88671875" style="289" customWidth="1"/>
    <col min="13105" max="13105" width="5.44140625" style="289" customWidth="1"/>
    <col min="13106" max="13106" width="5.33203125" style="289" customWidth="1"/>
    <col min="13107" max="13107" width="4.88671875" style="289" customWidth="1"/>
    <col min="13108" max="13119" width="0" style="289" hidden="1" customWidth="1"/>
    <col min="13120" max="13120" width="5.88671875" style="289" customWidth="1"/>
    <col min="13121" max="13121" width="5.44140625" style="289" customWidth="1"/>
    <col min="13122" max="13122" width="5.109375" style="289" customWidth="1"/>
    <col min="13123" max="13123" width="4.109375" style="289" customWidth="1"/>
    <col min="13124" max="13124" width="6.109375" style="289" customWidth="1"/>
    <col min="13125" max="13126" width="5.5546875" style="289" customWidth="1"/>
    <col min="13127" max="13127" width="4.44140625" style="289" customWidth="1"/>
    <col min="13128" max="13139" width="0" style="289" hidden="1" customWidth="1"/>
    <col min="13140" max="13140" width="7.5546875" style="289" customWidth="1"/>
    <col min="13141" max="13141" width="6.44140625" style="289" customWidth="1"/>
    <col min="13142" max="13142" width="5.44140625" style="289" customWidth="1"/>
    <col min="13143" max="13143" width="5.109375" style="289" customWidth="1"/>
    <col min="13144" max="13144" width="5.6640625" style="289" customWidth="1"/>
    <col min="13145" max="13145" width="5.44140625" style="289" customWidth="1"/>
    <col min="13146" max="13146" width="4.5546875" style="289" customWidth="1"/>
    <col min="13147" max="13147" width="5.44140625" style="289" customWidth="1"/>
    <col min="13148" max="13150" width="5.88671875" style="289" customWidth="1"/>
    <col min="13151" max="13151" width="4.44140625" style="289" customWidth="1"/>
    <col min="13152" max="13166" width="0" style="289" hidden="1" customWidth="1"/>
    <col min="13167" max="13167" width="9.109375" style="289" customWidth="1"/>
    <col min="13168" max="13312" width="9.109375" style="289"/>
    <col min="13313" max="13313" width="3.109375" style="289" customWidth="1"/>
    <col min="13314" max="13314" width="12.33203125" style="289" customWidth="1"/>
    <col min="13315" max="13315" width="34.88671875" style="289" customWidth="1"/>
    <col min="13316" max="13316" width="8.44140625" style="289" customWidth="1"/>
    <col min="13317" max="13317" width="8.33203125" style="289" customWidth="1"/>
    <col min="13318" max="13318" width="9.44140625" style="289" customWidth="1"/>
    <col min="13319" max="13319" width="8.33203125" style="289" customWidth="1"/>
    <col min="13320" max="13322" width="6.44140625" style="289" customWidth="1"/>
    <col min="13323" max="13323" width="7.109375" style="289" customWidth="1"/>
    <col min="13324" max="13324" width="4.5546875" style="289" customWidth="1"/>
    <col min="13325" max="13325" width="6.6640625" style="289" customWidth="1"/>
    <col min="13326" max="13326" width="6.88671875" style="289" customWidth="1"/>
    <col min="13327" max="13327" width="6.33203125" style="289" customWidth="1"/>
    <col min="13328" max="13328" width="4" style="289" customWidth="1"/>
    <col min="13329" max="13329" width="7.33203125" style="289" customWidth="1"/>
    <col min="13330" max="13330" width="7.5546875" style="289" customWidth="1"/>
    <col min="13331" max="13331" width="6" style="289" customWidth="1"/>
    <col min="13332" max="13332" width="4.6640625" style="289" customWidth="1"/>
    <col min="13333" max="13333" width="5.44140625" style="289" customWidth="1"/>
    <col min="13334" max="13334" width="5.6640625" style="289" customWidth="1"/>
    <col min="13335" max="13335" width="5.88671875" style="289" customWidth="1"/>
    <col min="13336" max="13336" width="5.6640625" style="289" customWidth="1"/>
    <col min="13337" max="13347" width="0" style="289" hidden="1" customWidth="1"/>
    <col min="13348" max="13348" width="5.88671875" style="289" customWidth="1"/>
    <col min="13349" max="13349" width="5.6640625" style="289" customWidth="1"/>
    <col min="13350" max="13350" width="5" style="289" customWidth="1"/>
    <col min="13351" max="13351" width="4.109375" style="289" customWidth="1"/>
    <col min="13352" max="13352" width="5.88671875" style="289" customWidth="1"/>
    <col min="13353" max="13353" width="5.6640625" style="289" customWidth="1"/>
    <col min="13354" max="13354" width="4.6640625" style="289" customWidth="1"/>
    <col min="13355" max="13355" width="4.44140625" style="289" customWidth="1"/>
    <col min="13356" max="13359" width="0" style="289" hidden="1" customWidth="1"/>
    <col min="13360" max="13360" width="5.88671875" style="289" customWidth="1"/>
    <col min="13361" max="13361" width="5.44140625" style="289" customWidth="1"/>
    <col min="13362" max="13362" width="5.33203125" style="289" customWidth="1"/>
    <col min="13363" max="13363" width="4.88671875" style="289" customWidth="1"/>
    <col min="13364" max="13375" width="0" style="289" hidden="1" customWidth="1"/>
    <col min="13376" max="13376" width="5.88671875" style="289" customWidth="1"/>
    <col min="13377" max="13377" width="5.44140625" style="289" customWidth="1"/>
    <col min="13378" max="13378" width="5.109375" style="289" customWidth="1"/>
    <col min="13379" max="13379" width="4.109375" style="289" customWidth="1"/>
    <col min="13380" max="13380" width="6.109375" style="289" customWidth="1"/>
    <col min="13381" max="13382" width="5.5546875" style="289" customWidth="1"/>
    <col min="13383" max="13383" width="4.44140625" style="289" customWidth="1"/>
    <col min="13384" max="13395" width="0" style="289" hidden="1" customWidth="1"/>
    <col min="13396" max="13396" width="7.5546875" style="289" customWidth="1"/>
    <col min="13397" max="13397" width="6.44140625" style="289" customWidth="1"/>
    <col min="13398" max="13398" width="5.44140625" style="289" customWidth="1"/>
    <col min="13399" max="13399" width="5.109375" style="289" customWidth="1"/>
    <col min="13400" max="13400" width="5.6640625" style="289" customWidth="1"/>
    <col min="13401" max="13401" width="5.44140625" style="289" customWidth="1"/>
    <col min="13402" max="13402" width="4.5546875" style="289" customWidth="1"/>
    <col min="13403" max="13403" width="5.44140625" style="289" customWidth="1"/>
    <col min="13404" max="13406" width="5.88671875" style="289" customWidth="1"/>
    <col min="13407" max="13407" width="4.44140625" style="289" customWidth="1"/>
    <col min="13408" max="13422" width="0" style="289" hidden="1" customWidth="1"/>
    <col min="13423" max="13423" width="9.109375" style="289" customWidth="1"/>
    <col min="13424" max="13568" width="9.109375" style="289"/>
    <col min="13569" max="13569" width="3.109375" style="289" customWidth="1"/>
    <col min="13570" max="13570" width="12.33203125" style="289" customWidth="1"/>
    <col min="13571" max="13571" width="34.88671875" style="289" customWidth="1"/>
    <col min="13572" max="13572" width="8.44140625" style="289" customWidth="1"/>
    <col min="13573" max="13573" width="8.33203125" style="289" customWidth="1"/>
    <col min="13574" max="13574" width="9.44140625" style="289" customWidth="1"/>
    <col min="13575" max="13575" width="8.33203125" style="289" customWidth="1"/>
    <col min="13576" max="13578" width="6.44140625" style="289" customWidth="1"/>
    <col min="13579" max="13579" width="7.109375" style="289" customWidth="1"/>
    <col min="13580" max="13580" width="4.5546875" style="289" customWidth="1"/>
    <col min="13581" max="13581" width="6.6640625" style="289" customWidth="1"/>
    <col min="13582" max="13582" width="6.88671875" style="289" customWidth="1"/>
    <col min="13583" max="13583" width="6.33203125" style="289" customWidth="1"/>
    <col min="13584" max="13584" width="4" style="289" customWidth="1"/>
    <col min="13585" max="13585" width="7.33203125" style="289" customWidth="1"/>
    <col min="13586" max="13586" width="7.5546875" style="289" customWidth="1"/>
    <col min="13587" max="13587" width="6" style="289" customWidth="1"/>
    <col min="13588" max="13588" width="4.6640625" style="289" customWidth="1"/>
    <col min="13589" max="13589" width="5.44140625" style="289" customWidth="1"/>
    <col min="13590" max="13590" width="5.6640625" style="289" customWidth="1"/>
    <col min="13591" max="13591" width="5.88671875" style="289" customWidth="1"/>
    <col min="13592" max="13592" width="5.6640625" style="289" customWidth="1"/>
    <col min="13593" max="13603" width="0" style="289" hidden="1" customWidth="1"/>
    <col min="13604" max="13604" width="5.88671875" style="289" customWidth="1"/>
    <col min="13605" max="13605" width="5.6640625" style="289" customWidth="1"/>
    <col min="13606" max="13606" width="5" style="289" customWidth="1"/>
    <col min="13607" max="13607" width="4.109375" style="289" customWidth="1"/>
    <col min="13608" max="13608" width="5.88671875" style="289" customWidth="1"/>
    <col min="13609" max="13609" width="5.6640625" style="289" customWidth="1"/>
    <col min="13610" max="13610" width="4.6640625" style="289" customWidth="1"/>
    <col min="13611" max="13611" width="4.44140625" style="289" customWidth="1"/>
    <col min="13612" max="13615" width="0" style="289" hidden="1" customWidth="1"/>
    <col min="13616" max="13616" width="5.88671875" style="289" customWidth="1"/>
    <col min="13617" max="13617" width="5.44140625" style="289" customWidth="1"/>
    <col min="13618" max="13618" width="5.33203125" style="289" customWidth="1"/>
    <col min="13619" max="13619" width="4.88671875" style="289" customWidth="1"/>
    <col min="13620" max="13631" width="0" style="289" hidden="1" customWidth="1"/>
    <col min="13632" max="13632" width="5.88671875" style="289" customWidth="1"/>
    <col min="13633" max="13633" width="5.44140625" style="289" customWidth="1"/>
    <col min="13634" max="13634" width="5.109375" style="289" customWidth="1"/>
    <col min="13635" max="13635" width="4.109375" style="289" customWidth="1"/>
    <col min="13636" max="13636" width="6.109375" style="289" customWidth="1"/>
    <col min="13637" max="13638" width="5.5546875" style="289" customWidth="1"/>
    <col min="13639" max="13639" width="4.44140625" style="289" customWidth="1"/>
    <col min="13640" max="13651" width="0" style="289" hidden="1" customWidth="1"/>
    <col min="13652" max="13652" width="7.5546875" style="289" customWidth="1"/>
    <col min="13653" max="13653" width="6.44140625" style="289" customWidth="1"/>
    <col min="13654" max="13654" width="5.44140625" style="289" customWidth="1"/>
    <col min="13655" max="13655" width="5.109375" style="289" customWidth="1"/>
    <col min="13656" max="13656" width="5.6640625" style="289" customWidth="1"/>
    <col min="13657" max="13657" width="5.44140625" style="289" customWidth="1"/>
    <col min="13658" max="13658" width="4.5546875" style="289" customWidth="1"/>
    <col min="13659" max="13659" width="5.44140625" style="289" customWidth="1"/>
    <col min="13660" max="13662" width="5.88671875" style="289" customWidth="1"/>
    <col min="13663" max="13663" width="4.44140625" style="289" customWidth="1"/>
    <col min="13664" max="13678" width="0" style="289" hidden="1" customWidth="1"/>
    <col min="13679" max="13679" width="9.109375" style="289" customWidth="1"/>
    <col min="13680" max="13824" width="9.109375" style="289"/>
    <col min="13825" max="13825" width="3.109375" style="289" customWidth="1"/>
    <col min="13826" max="13826" width="12.33203125" style="289" customWidth="1"/>
    <col min="13827" max="13827" width="34.88671875" style="289" customWidth="1"/>
    <col min="13828" max="13828" width="8.44140625" style="289" customWidth="1"/>
    <col min="13829" max="13829" width="8.33203125" style="289" customWidth="1"/>
    <col min="13830" max="13830" width="9.44140625" style="289" customWidth="1"/>
    <col min="13831" max="13831" width="8.33203125" style="289" customWidth="1"/>
    <col min="13832" max="13834" width="6.44140625" style="289" customWidth="1"/>
    <col min="13835" max="13835" width="7.109375" style="289" customWidth="1"/>
    <col min="13836" max="13836" width="4.5546875" style="289" customWidth="1"/>
    <col min="13837" max="13837" width="6.6640625" style="289" customWidth="1"/>
    <col min="13838" max="13838" width="6.88671875" style="289" customWidth="1"/>
    <col min="13839" max="13839" width="6.33203125" style="289" customWidth="1"/>
    <col min="13840" max="13840" width="4" style="289" customWidth="1"/>
    <col min="13841" max="13841" width="7.33203125" style="289" customWidth="1"/>
    <col min="13842" max="13842" width="7.5546875" style="289" customWidth="1"/>
    <col min="13843" max="13843" width="6" style="289" customWidth="1"/>
    <col min="13844" max="13844" width="4.6640625" style="289" customWidth="1"/>
    <col min="13845" max="13845" width="5.44140625" style="289" customWidth="1"/>
    <col min="13846" max="13846" width="5.6640625" style="289" customWidth="1"/>
    <col min="13847" max="13847" width="5.88671875" style="289" customWidth="1"/>
    <col min="13848" max="13848" width="5.6640625" style="289" customWidth="1"/>
    <col min="13849" max="13859" width="0" style="289" hidden="1" customWidth="1"/>
    <col min="13860" max="13860" width="5.88671875" style="289" customWidth="1"/>
    <col min="13861" max="13861" width="5.6640625" style="289" customWidth="1"/>
    <col min="13862" max="13862" width="5" style="289" customWidth="1"/>
    <col min="13863" max="13863" width="4.109375" style="289" customWidth="1"/>
    <col min="13864" max="13864" width="5.88671875" style="289" customWidth="1"/>
    <col min="13865" max="13865" width="5.6640625" style="289" customWidth="1"/>
    <col min="13866" max="13866" width="4.6640625" style="289" customWidth="1"/>
    <col min="13867" max="13867" width="4.44140625" style="289" customWidth="1"/>
    <col min="13868" max="13871" width="0" style="289" hidden="1" customWidth="1"/>
    <col min="13872" max="13872" width="5.88671875" style="289" customWidth="1"/>
    <col min="13873" max="13873" width="5.44140625" style="289" customWidth="1"/>
    <col min="13874" max="13874" width="5.33203125" style="289" customWidth="1"/>
    <col min="13875" max="13875" width="4.88671875" style="289" customWidth="1"/>
    <col min="13876" max="13887" width="0" style="289" hidden="1" customWidth="1"/>
    <col min="13888" max="13888" width="5.88671875" style="289" customWidth="1"/>
    <col min="13889" max="13889" width="5.44140625" style="289" customWidth="1"/>
    <col min="13890" max="13890" width="5.109375" style="289" customWidth="1"/>
    <col min="13891" max="13891" width="4.109375" style="289" customWidth="1"/>
    <col min="13892" max="13892" width="6.109375" style="289" customWidth="1"/>
    <col min="13893" max="13894" width="5.5546875" style="289" customWidth="1"/>
    <col min="13895" max="13895" width="4.44140625" style="289" customWidth="1"/>
    <col min="13896" max="13907" width="0" style="289" hidden="1" customWidth="1"/>
    <col min="13908" max="13908" width="7.5546875" style="289" customWidth="1"/>
    <col min="13909" max="13909" width="6.44140625" style="289" customWidth="1"/>
    <col min="13910" max="13910" width="5.44140625" style="289" customWidth="1"/>
    <col min="13911" max="13911" width="5.109375" style="289" customWidth="1"/>
    <col min="13912" max="13912" width="5.6640625" style="289" customWidth="1"/>
    <col min="13913" max="13913" width="5.44140625" style="289" customWidth="1"/>
    <col min="13914" max="13914" width="4.5546875" style="289" customWidth="1"/>
    <col min="13915" max="13915" width="5.44140625" style="289" customWidth="1"/>
    <col min="13916" max="13918" width="5.88671875" style="289" customWidth="1"/>
    <col min="13919" max="13919" width="4.44140625" style="289" customWidth="1"/>
    <col min="13920" max="13934" width="0" style="289" hidden="1" customWidth="1"/>
    <col min="13935" max="13935" width="9.109375" style="289" customWidth="1"/>
    <col min="13936" max="14080" width="9.109375" style="289"/>
    <col min="14081" max="14081" width="3.109375" style="289" customWidth="1"/>
    <col min="14082" max="14082" width="12.33203125" style="289" customWidth="1"/>
    <col min="14083" max="14083" width="34.88671875" style="289" customWidth="1"/>
    <col min="14084" max="14084" width="8.44140625" style="289" customWidth="1"/>
    <col min="14085" max="14085" width="8.33203125" style="289" customWidth="1"/>
    <col min="14086" max="14086" width="9.44140625" style="289" customWidth="1"/>
    <col min="14087" max="14087" width="8.33203125" style="289" customWidth="1"/>
    <col min="14088" max="14090" width="6.44140625" style="289" customWidth="1"/>
    <col min="14091" max="14091" width="7.109375" style="289" customWidth="1"/>
    <col min="14092" max="14092" width="4.5546875" style="289" customWidth="1"/>
    <col min="14093" max="14093" width="6.6640625" style="289" customWidth="1"/>
    <col min="14094" max="14094" width="6.88671875" style="289" customWidth="1"/>
    <col min="14095" max="14095" width="6.33203125" style="289" customWidth="1"/>
    <col min="14096" max="14096" width="4" style="289" customWidth="1"/>
    <col min="14097" max="14097" width="7.33203125" style="289" customWidth="1"/>
    <col min="14098" max="14098" width="7.5546875" style="289" customWidth="1"/>
    <col min="14099" max="14099" width="6" style="289" customWidth="1"/>
    <col min="14100" max="14100" width="4.6640625" style="289" customWidth="1"/>
    <col min="14101" max="14101" width="5.44140625" style="289" customWidth="1"/>
    <col min="14102" max="14102" width="5.6640625" style="289" customWidth="1"/>
    <col min="14103" max="14103" width="5.88671875" style="289" customWidth="1"/>
    <col min="14104" max="14104" width="5.6640625" style="289" customWidth="1"/>
    <col min="14105" max="14115" width="0" style="289" hidden="1" customWidth="1"/>
    <col min="14116" max="14116" width="5.88671875" style="289" customWidth="1"/>
    <col min="14117" max="14117" width="5.6640625" style="289" customWidth="1"/>
    <col min="14118" max="14118" width="5" style="289" customWidth="1"/>
    <col min="14119" max="14119" width="4.109375" style="289" customWidth="1"/>
    <col min="14120" max="14120" width="5.88671875" style="289" customWidth="1"/>
    <col min="14121" max="14121" width="5.6640625" style="289" customWidth="1"/>
    <col min="14122" max="14122" width="4.6640625" style="289" customWidth="1"/>
    <col min="14123" max="14123" width="4.44140625" style="289" customWidth="1"/>
    <col min="14124" max="14127" width="0" style="289" hidden="1" customWidth="1"/>
    <col min="14128" max="14128" width="5.88671875" style="289" customWidth="1"/>
    <col min="14129" max="14129" width="5.44140625" style="289" customWidth="1"/>
    <col min="14130" max="14130" width="5.33203125" style="289" customWidth="1"/>
    <col min="14131" max="14131" width="4.88671875" style="289" customWidth="1"/>
    <col min="14132" max="14143" width="0" style="289" hidden="1" customWidth="1"/>
    <col min="14144" max="14144" width="5.88671875" style="289" customWidth="1"/>
    <col min="14145" max="14145" width="5.44140625" style="289" customWidth="1"/>
    <col min="14146" max="14146" width="5.109375" style="289" customWidth="1"/>
    <col min="14147" max="14147" width="4.109375" style="289" customWidth="1"/>
    <col min="14148" max="14148" width="6.109375" style="289" customWidth="1"/>
    <col min="14149" max="14150" width="5.5546875" style="289" customWidth="1"/>
    <col min="14151" max="14151" width="4.44140625" style="289" customWidth="1"/>
    <col min="14152" max="14163" width="0" style="289" hidden="1" customWidth="1"/>
    <col min="14164" max="14164" width="7.5546875" style="289" customWidth="1"/>
    <col min="14165" max="14165" width="6.44140625" style="289" customWidth="1"/>
    <col min="14166" max="14166" width="5.44140625" style="289" customWidth="1"/>
    <col min="14167" max="14167" width="5.109375" style="289" customWidth="1"/>
    <col min="14168" max="14168" width="5.6640625" style="289" customWidth="1"/>
    <col min="14169" max="14169" width="5.44140625" style="289" customWidth="1"/>
    <col min="14170" max="14170" width="4.5546875" style="289" customWidth="1"/>
    <col min="14171" max="14171" width="5.44140625" style="289" customWidth="1"/>
    <col min="14172" max="14174" width="5.88671875" style="289" customWidth="1"/>
    <col min="14175" max="14175" width="4.44140625" style="289" customWidth="1"/>
    <col min="14176" max="14190" width="0" style="289" hidden="1" customWidth="1"/>
    <col min="14191" max="14191" width="9.109375" style="289" customWidth="1"/>
    <col min="14192" max="14336" width="9.109375" style="289"/>
    <col min="14337" max="14337" width="3.109375" style="289" customWidth="1"/>
    <col min="14338" max="14338" width="12.33203125" style="289" customWidth="1"/>
    <col min="14339" max="14339" width="34.88671875" style="289" customWidth="1"/>
    <col min="14340" max="14340" width="8.44140625" style="289" customWidth="1"/>
    <col min="14341" max="14341" width="8.33203125" style="289" customWidth="1"/>
    <col min="14342" max="14342" width="9.44140625" style="289" customWidth="1"/>
    <col min="14343" max="14343" width="8.33203125" style="289" customWidth="1"/>
    <col min="14344" max="14346" width="6.44140625" style="289" customWidth="1"/>
    <col min="14347" max="14347" width="7.109375" style="289" customWidth="1"/>
    <col min="14348" max="14348" width="4.5546875" style="289" customWidth="1"/>
    <col min="14349" max="14349" width="6.6640625" style="289" customWidth="1"/>
    <col min="14350" max="14350" width="6.88671875" style="289" customWidth="1"/>
    <col min="14351" max="14351" width="6.33203125" style="289" customWidth="1"/>
    <col min="14352" max="14352" width="4" style="289" customWidth="1"/>
    <col min="14353" max="14353" width="7.33203125" style="289" customWidth="1"/>
    <col min="14354" max="14354" width="7.5546875" style="289" customWidth="1"/>
    <col min="14355" max="14355" width="6" style="289" customWidth="1"/>
    <col min="14356" max="14356" width="4.6640625" style="289" customWidth="1"/>
    <col min="14357" max="14357" width="5.44140625" style="289" customWidth="1"/>
    <col min="14358" max="14358" width="5.6640625" style="289" customWidth="1"/>
    <col min="14359" max="14359" width="5.88671875" style="289" customWidth="1"/>
    <col min="14360" max="14360" width="5.6640625" style="289" customWidth="1"/>
    <col min="14361" max="14371" width="0" style="289" hidden="1" customWidth="1"/>
    <col min="14372" max="14372" width="5.88671875" style="289" customWidth="1"/>
    <col min="14373" max="14373" width="5.6640625" style="289" customWidth="1"/>
    <col min="14374" max="14374" width="5" style="289" customWidth="1"/>
    <col min="14375" max="14375" width="4.109375" style="289" customWidth="1"/>
    <col min="14376" max="14376" width="5.88671875" style="289" customWidth="1"/>
    <col min="14377" max="14377" width="5.6640625" style="289" customWidth="1"/>
    <col min="14378" max="14378" width="4.6640625" style="289" customWidth="1"/>
    <col min="14379" max="14379" width="4.44140625" style="289" customWidth="1"/>
    <col min="14380" max="14383" width="0" style="289" hidden="1" customWidth="1"/>
    <col min="14384" max="14384" width="5.88671875" style="289" customWidth="1"/>
    <col min="14385" max="14385" width="5.44140625" style="289" customWidth="1"/>
    <col min="14386" max="14386" width="5.33203125" style="289" customWidth="1"/>
    <col min="14387" max="14387" width="4.88671875" style="289" customWidth="1"/>
    <col min="14388" max="14399" width="0" style="289" hidden="1" customWidth="1"/>
    <col min="14400" max="14400" width="5.88671875" style="289" customWidth="1"/>
    <col min="14401" max="14401" width="5.44140625" style="289" customWidth="1"/>
    <col min="14402" max="14402" width="5.109375" style="289" customWidth="1"/>
    <col min="14403" max="14403" width="4.109375" style="289" customWidth="1"/>
    <col min="14404" max="14404" width="6.109375" style="289" customWidth="1"/>
    <col min="14405" max="14406" width="5.5546875" style="289" customWidth="1"/>
    <col min="14407" max="14407" width="4.44140625" style="289" customWidth="1"/>
    <col min="14408" max="14419" width="0" style="289" hidden="1" customWidth="1"/>
    <col min="14420" max="14420" width="7.5546875" style="289" customWidth="1"/>
    <col min="14421" max="14421" width="6.44140625" style="289" customWidth="1"/>
    <col min="14422" max="14422" width="5.44140625" style="289" customWidth="1"/>
    <col min="14423" max="14423" width="5.109375" style="289" customWidth="1"/>
    <col min="14424" max="14424" width="5.6640625" style="289" customWidth="1"/>
    <col min="14425" max="14425" width="5.44140625" style="289" customWidth="1"/>
    <col min="14426" max="14426" width="4.5546875" style="289" customWidth="1"/>
    <col min="14427" max="14427" width="5.44140625" style="289" customWidth="1"/>
    <col min="14428" max="14430" width="5.88671875" style="289" customWidth="1"/>
    <col min="14431" max="14431" width="4.44140625" style="289" customWidth="1"/>
    <col min="14432" max="14446" width="0" style="289" hidden="1" customWidth="1"/>
    <col min="14447" max="14447" width="9.109375" style="289" customWidth="1"/>
    <col min="14448" max="14592" width="9.109375" style="289"/>
    <col min="14593" max="14593" width="3.109375" style="289" customWidth="1"/>
    <col min="14594" max="14594" width="12.33203125" style="289" customWidth="1"/>
    <col min="14595" max="14595" width="34.88671875" style="289" customWidth="1"/>
    <col min="14596" max="14596" width="8.44140625" style="289" customWidth="1"/>
    <col min="14597" max="14597" width="8.33203125" style="289" customWidth="1"/>
    <col min="14598" max="14598" width="9.44140625" style="289" customWidth="1"/>
    <col min="14599" max="14599" width="8.33203125" style="289" customWidth="1"/>
    <col min="14600" max="14602" width="6.44140625" style="289" customWidth="1"/>
    <col min="14603" max="14603" width="7.109375" style="289" customWidth="1"/>
    <col min="14604" max="14604" width="4.5546875" style="289" customWidth="1"/>
    <col min="14605" max="14605" width="6.6640625" style="289" customWidth="1"/>
    <col min="14606" max="14606" width="6.88671875" style="289" customWidth="1"/>
    <col min="14607" max="14607" width="6.33203125" style="289" customWidth="1"/>
    <col min="14608" max="14608" width="4" style="289" customWidth="1"/>
    <col min="14609" max="14609" width="7.33203125" style="289" customWidth="1"/>
    <col min="14610" max="14610" width="7.5546875" style="289" customWidth="1"/>
    <col min="14611" max="14611" width="6" style="289" customWidth="1"/>
    <col min="14612" max="14612" width="4.6640625" style="289" customWidth="1"/>
    <col min="14613" max="14613" width="5.44140625" style="289" customWidth="1"/>
    <col min="14614" max="14614" width="5.6640625" style="289" customWidth="1"/>
    <col min="14615" max="14615" width="5.88671875" style="289" customWidth="1"/>
    <col min="14616" max="14616" width="5.6640625" style="289" customWidth="1"/>
    <col min="14617" max="14627" width="0" style="289" hidden="1" customWidth="1"/>
    <col min="14628" max="14628" width="5.88671875" style="289" customWidth="1"/>
    <col min="14629" max="14629" width="5.6640625" style="289" customWidth="1"/>
    <col min="14630" max="14630" width="5" style="289" customWidth="1"/>
    <col min="14631" max="14631" width="4.109375" style="289" customWidth="1"/>
    <col min="14632" max="14632" width="5.88671875" style="289" customWidth="1"/>
    <col min="14633" max="14633" width="5.6640625" style="289" customWidth="1"/>
    <col min="14634" max="14634" width="4.6640625" style="289" customWidth="1"/>
    <col min="14635" max="14635" width="4.44140625" style="289" customWidth="1"/>
    <col min="14636" max="14639" width="0" style="289" hidden="1" customWidth="1"/>
    <col min="14640" max="14640" width="5.88671875" style="289" customWidth="1"/>
    <col min="14641" max="14641" width="5.44140625" style="289" customWidth="1"/>
    <col min="14642" max="14642" width="5.33203125" style="289" customWidth="1"/>
    <col min="14643" max="14643" width="4.88671875" style="289" customWidth="1"/>
    <col min="14644" max="14655" width="0" style="289" hidden="1" customWidth="1"/>
    <col min="14656" max="14656" width="5.88671875" style="289" customWidth="1"/>
    <col min="14657" max="14657" width="5.44140625" style="289" customWidth="1"/>
    <col min="14658" max="14658" width="5.109375" style="289" customWidth="1"/>
    <col min="14659" max="14659" width="4.109375" style="289" customWidth="1"/>
    <col min="14660" max="14660" width="6.109375" style="289" customWidth="1"/>
    <col min="14661" max="14662" width="5.5546875" style="289" customWidth="1"/>
    <col min="14663" max="14663" width="4.44140625" style="289" customWidth="1"/>
    <col min="14664" max="14675" width="0" style="289" hidden="1" customWidth="1"/>
    <col min="14676" max="14676" width="7.5546875" style="289" customWidth="1"/>
    <col min="14677" max="14677" width="6.44140625" style="289" customWidth="1"/>
    <col min="14678" max="14678" width="5.44140625" style="289" customWidth="1"/>
    <col min="14679" max="14679" width="5.109375" style="289" customWidth="1"/>
    <col min="14680" max="14680" width="5.6640625" style="289" customWidth="1"/>
    <col min="14681" max="14681" width="5.44140625" style="289" customWidth="1"/>
    <col min="14682" max="14682" width="4.5546875" style="289" customWidth="1"/>
    <col min="14683" max="14683" width="5.44140625" style="289" customWidth="1"/>
    <col min="14684" max="14686" width="5.88671875" style="289" customWidth="1"/>
    <col min="14687" max="14687" width="4.44140625" style="289" customWidth="1"/>
    <col min="14688" max="14702" width="0" style="289" hidden="1" customWidth="1"/>
    <col min="14703" max="14703" width="9.109375" style="289" customWidth="1"/>
    <col min="14704" max="14848" width="9.109375" style="289"/>
    <col min="14849" max="14849" width="3.109375" style="289" customWidth="1"/>
    <col min="14850" max="14850" width="12.33203125" style="289" customWidth="1"/>
    <col min="14851" max="14851" width="34.88671875" style="289" customWidth="1"/>
    <col min="14852" max="14852" width="8.44140625" style="289" customWidth="1"/>
    <col min="14853" max="14853" width="8.33203125" style="289" customWidth="1"/>
    <col min="14854" max="14854" width="9.44140625" style="289" customWidth="1"/>
    <col min="14855" max="14855" width="8.33203125" style="289" customWidth="1"/>
    <col min="14856" max="14858" width="6.44140625" style="289" customWidth="1"/>
    <col min="14859" max="14859" width="7.109375" style="289" customWidth="1"/>
    <col min="14860" max="14860" width="4.5546875" style="289" customWidth="1"/>
    <col min="14861" max="14861" width="6.6640625" style="289" customWidth="1"/>
    <col min="14862" max="14862" width="6.88671875" style="289" customWidth="1"/>
    <col min="14863" max="14863" width="6.33203125" style="289" customWidth="1"/>
    <col min="14864" max="14864" width="4" style="289" customWidth="1"/>
    <col min="14865" max="14865" width="7.33203125" style="289" customWidth="1"/>
    <col min="14866" max="14866" width="7.5546875" style="289" customWidth="1"/>
    <col min="14867" max="14867" width="6" style="289" customWidth="1"/>
    <col min="14868" max="14868" width="4.6640625" style="289" customWidth="1"/>
    <col min="14869" max="14869" width="5.44140625" style="289" customWidth="1"/>
    <col min="14870" max="14870" width="5.6640625" style="289" customWidth="1"/>
    <col min="14871" max="14871" width="5.88671875" style="289" customWidth="1"/>
    <col min="14872" max="14872" width="5.6640625" style="289" customWidth="1"/>
    <col min="14873" max="14883" width="0" style="289" hidden="1" customWidth="1"/>
    <col min="14884" max="14884" width="5.88671875" style="289" customWidth="1"/>
    <col min="14885" max="14885" width="5.6640625" style="289" customWidth="1"/>
    <col min="14886" max="14886" width="5" style="289" customWidth="1"/>
    <col min="14887" max="14887" width="4.109375" style="289" customWidth="1"/>
    <col min="14888" max="14888" width="5.88671875" style="289" customWidth="1"/>
    <col min="14889" max="14889" width="5.6640625" style="289" customWidth="1"/>
    <col min="14890" max="14890" width="4.6640625" style="289" customWidth="1"/>
    <col min="14891" max="14891" width="4.44140625" style="289" customWidth="1"/>
    <col min="14892" max="14895" width="0" style="289" hidden="1" customWidth="1"/>
    <col min="14896" max="14896" width="5.88671875" style="289" customWidth="1"/>
    <col min="14897" max="14897" width="5.44140625" style="289" customWidth="1"/>
    <col min="14898" max="14898" width="5.33203125" style="289" customWidth="1"/>
    <col min="14899" max="14899" width="4.88671875" style="289" customWidth="1"/>
    <col min="14900" max="14911" width="0" style="289" hidden="1" customWidth="1"/>
    <col min="14912" max="14912" width="5.88671875" style="289" customWidth="1"/>
    <col min="14913" max="14913" width="5.44140625" style="289" customWidth="1"/>
    <col min="14914" max="14914" width="5.109375" style="289" customWidth="1"/>
    <col min="14915" max="14915" width="4.109375" style="289" customWidth="1"/>
    <col min="14916" max="14916" width="6.109375" style="289" customWidth="1"/>
    <col min="14917" max="14918" width="5.5546875" style="289" customWidth="1"/>
    <col min="14919" max="14919" width="4.44140625" style="289" customWidth="1"/>
    <col min="14920" max="14931" width="0" style="289" hidden="1" customWidth="1"/>
    <col min="14932" max="14932" width="7.5546875" style="289" customWidth="1"/>
    <col min="14933" max="14933" width="6.44140625" style="289" customWidth="1"/>
    <col min="14934" max="14934" width="5.44140625" style="289" customWidth="1"/>
    <col min="14935" max="14935" width="5.109375" style="289" customWidth="1"/>
    <col min="14936" max="14936" width="5.6640625" style="289" customWidth="1"/>
    <col min="14937" max="14937" width="5.44140625" style="289" customWidth="1"/>
    <col min="14938" max="14938" width="4.5546875" style="289" customWidth="1"/>
    <col min="14939" max="14939" width="5.44140625" style="289" customWidth="1"/>
    <col min="14940" max="14942" width="5.88671875" style="289" customWidth="1"/>
    <col min="14943" max="14943" width="4.44140625" style="289" customWidth="1"/>
    <col min="14944" max="14958" width="0" style="289" hidden="1" customWidth="1"/>
    <col min="14959" max="14959" width="9.109375" style="289" customWidth="1"/>
    <col min="14960" max="15104" width="9.109375" style="289"/>
    <col min="15105" max="15105" width="3.109375" style="289" customWidth="1"/>
    <col min="15106" max="15106" width="12.33203125" style="289" customWidth="1"/>
    <col min="15107" max="15107" width="34.88671875" style="289" customWidth="1"/>
    <col min="15108" max="15108" width="8.44140625" style="289" customWidth="1"/>
    <col min="15109" max="15109" width="8.33203125" style="289" customWidth="1"/>
    <col min="15110" max="15110" width="9.44140625" style="289" customWidth="1"/>
    <col min="15111" max="15111" width="8.33203125" style="289" customWidth="1"/>
    <col min="15112" max="15114" width="6.44140625" style="289" customWidth="1"/>
    <col min="15115" max="15115" width="7.109375" style="289" customWidth="1"/>
    <col min="15116" max="15116" width="4.5546875" style="289" customWidth="1"/>
    <col min="15117" max="15117" width="6.6640625" style="289" customWidth="1"/>
    <col min="15118" max="15118" width="6.88671875" style="289" customWidth="1"/>
    <col min="15119" max="15119" width="6.33203125" style="289" customWidth="1"/>
    <col min="15120" max="15120" width="4" style="289" customWidth="1"/>
    <col min="15121" max="15121" width="7.33203125" style="289" customWidth="1"/>
    <col min="15122" max="15122" width="7.5546875" style="289" customWidth="1"/>
    <col min="15123" max="15123" width="6" style="289" customWidth="1"/>
    <col min="15124" max="15124" width="4.6640625" style="289" customWidth="1"/>
    <col min="15125" max="15125" width="5.44140625" style="289" customWidth="1"/>
    <col min="15126" max="15126" width="5.6640625" style="289" customWidth="1"/>
    <col min="15127" max="15127" width="5.88671875" style="289" customWidth="1"/>
    <col min="15128" max="15128" width="5.6640625" style="289" customWidth="1"/>
    <col min="15129" max="15139" width="0" style="289" hidden="1" customWidth="1"/>
    <col min="15140" max="15140" width="5.88671875" style="289" customWidth="1"/>
    <col min="15141" max="15141" width="5.6640625" style="289" customWidth="1"/>
    <col min="15142" max="15142" width="5" style="289" customWidth="1"/>
    <col min="15143" max="15143" width="4.109375" style="289" customWidth="1"/>
    <col min="15144" max="15144" width="5.88671875" style="289" customWidth="1"/>
    <col min="15145" max="15145" width="5.6640625" style="289" customWidth="1"/>
    <col min="15146" max="15146" width="4.6640625" style="289" customWidth="1"/>
    <col min="15147" max="15147" width="4.44140625" style="289" customWidth="1"/>
    <col min="15148" max="15151" width="0" style="289" hidden="1" customWidth="1"/>
    <col min="15152" max="15152" width="5.88671875" style="289" customWidth="1"/>
    <col min="15153" max="15153" width="5.44140625" style="289" customWidth="1"/>
    <col min="15154" max="15154" width="5.33203125" style="289" customWidth="1"/>
    <col min="15155" max="15155" width="4.88671875" style="289" customWidth="1"/>
    <col min="15156" max="15167" width="0" style="289" hidden="1" customWidth="1"/>
    <col min="15168" max="15168" width="5.88671875" style="289" customWidth="1"/>
    <col min="15169" max="15169" width="5.44140625" style="289" customWidth="1"/>
    <col min="15170" max="15170" width="5.109375" style="289" customWidth="1"/>
    <col min="15171" max="15171" width="4.109375" style="289" customWidth="1"/>
    <col min="15172" max="15172" width="6.109375" style="289" customWidth="1"/>
    <col min="15173" max="15174" width="5.5546875" style="289" customWidth="1"/>
    <col min="15175" max="15175" width="4.44140625" style="289" customWidth="1"/>
    <col min="15176" max="15187" width="0" style="289" hidden="1" customWidth="1"/>
    <col min="15188" max="15188" width="7.5546875" style="289" customWidth="1"/>
    <col min="15189" max="15189" width="6.44140625" style="289" customWidth="1"/>
    <col min="15190" max="15190" width="5.44140625" style="289" customWidth="1"/>
    <col min="15191" max="15191" width="5.109375" style="289" customWidth="1"/>
    <col min="15192" max="15192" width="5.6640625" style="289" customWidth="1"/>
    <col min="15193" max="15193" width="5.44140625" style="289" customWidth="1"/>
    <col min="15194" max="15194" width="4.5546875" style="289" customWidth="1"/>
    <col min="15195" max="15195" width="5.44140625" style="289" customWidth="1"/>
    <col min="15196" max="15198" width="5.88671875" style="289" customWidth="1"/>
    <col min="15199" max="15199" width="4.44140625" style="289" customWidth="1"/>
    <col min="15200" max="15214" width="0" style="289" hidden="1" customWidth="1"/>
    <col min="15215" max="15215" width="9.109375" style="289" customWidth="1"/>
    <col min="15216" max="15360" width="9.109375" style="289"/>
    <col min="15361" max="15361" width="3.109375" style="289" customWidth="1"/>
    <col min="15362" max="15362" width="12.33203125" style="289" customWidth="1"/>
    <col min="15363" max="15363" width="34.88671875" style="289" customWidth="1"/>
    <col min="15364" max="15364" width="8.44140625" style="289" customWidth="1"/>
    <col min="15365" max="15365" width="8.33203125" style="289" customWidth="1"/>
    <col min="15366" max="15366" width="9.44140625" style="289" customWidth="1"/>
    <col min="15367" max="15367" width="8.33203125" style="289" customWidth="1"/>
    <col min="15368" max="15370" width="6.44140625" style="289" customWidth="1"/>
    <col min="15371" max="15371" width="7.109375" style="289" customWidth="1"/>
    <col min="15372" max="15372" width="4.5546875" style="289" customWidth="1"/>
    <col min="15373" max="15373" width="6.6640625" style="289" customWidth="1"/>
    <col min="15374" max="15374" width="6.88671875" style="289" customWidth="1"/>
    <col min="15375" max="15375" width="6.33203125" style="289" customWidth="1"/>
    <col min="15376" max="15376" width="4" style="289" customWidth="1"/>
    <col min="15377" max="15377" width="7.33203125" style="289" customWidth="1"/>
    <col min="15378" max="15378" width="7.5546875" style="289" customWidth="1"/>
    <col min="15379" max="15379" width="6" style="289" customWidth="1"/>
    <col min="15380" max="15380" width="4.6640625" style="289" customWidth="1"/>
    <col min="15381" max="15381" width="5.44140625" style="289" customWidth="1"/>
    <col min="15382" max="15382" width="5.6640625" style="289" customWidth="1"/>
    <col min="15383" max="15383" width="5.88671875" style="289" customWidth="1"/>
    <col min="15384" max="15384" width="5.6640625" style="289" customWidth="1"/>
    <col min="15385" max="15395" width="0" style="289" hidden="1" customWidth="1"/>
    <col min="15396" max="15396" width="5.88671875" style="289" customWidth="1"/>
    <col min="15397" max="15397" width="5.6640625" style="289" customWidth="1"/>
    <col min="15398" max="15398" width="5" style="289" customWidth="1"/>
    <col min="15399" max="15399" width="4.109375" style="289" customWidth="1"/>
    <col min="15400" max="15400" width="5.88671875" style="289" customWidth="1"/>
    <col min="15401" max="15401" width="5.6640625" style="289" customWidth="1"/>
    <col min="15402" max="15402" width="4.6640625" style="289" customWidth="1"/>
    <col min="15403" max="15403" width="4.44140625" style="289" customWidth="1"/>
    <col min="15404" max="15407" width="0" style="289" hidden="1" customWidth="1"/>
    <col min="15408" max="15408" width="5.88671875" style="289" customWidth="1"/>
    <col min="15409" max="15409" width="5.44140625" style="289" customWidth="1"/>
    <col min="15410" max="15410" width="5.33203125" style="289" customWidth="1"/>
    <col min="15411" max="15411" width="4.88671875" style="289" customWidth="1"/>
    <col min="15412" max="15423" width="0" style="289" hidden="1" customWidth="1"/>
    <col min="15424" max="15424" width="5.88671875" style="289" customWidth="1"/>
    <col min="15425" max="15425" width="5.44140625" style="289" customWidth="1"/>
    <col min="15426" max="15426" width="5.109375" style="289" customWidth="1"/>
    <col min="15427" max="15427" width="4.109375" style="289" customWidth="1"/>
    <col min="15428" max="15428" width="6.109375" style="289" customWidth="1"/>
    <col min="15429" max="15430" width="5.5546875" style="289" customWidth="1"/>
    <col min="15431" max="15431" width="4.44140625" style="289" customWidth="1"/>
    <col min="15432" max="15443" width="0" style="289" hidden="1" customWidth="1"/>
    <col min="15444" max="15444" width="7.5546875" style="289" customWidth="1"/>
    <col min="15445" max="15445" width="6.44140625" style="289" customWidth="1"/>
    <col min="15446" max="15446" width="5.44140625" style="289" customWidth="1"/>
    <col min="15447" max="15447" width="5.109375" style="289" customWidth="1"/>
    <col min="15448" max="15448" width="5.6640625" style="289" customWidth="1"/>
    <col min="15449" max="15449" width="5.44140625" style="289" customWidth="1"/>
    <col min="15450" max="15450" width="4.5546875" style="289" customWidth="1"/>
    <col min="15451" max="15451" width="5.44140625" style="289" customWidth="1"/>
    <col min="15452" max="15454" width="5.88671875" style="289" customWidth="1"/>
    <col min="15455" max="15455" width="4.44140625" style="289" customWidth="1"/>
    <col min="15456" max="15470" width="0" style="289" hidden="1" customWidth="1"/>
    <col min="15471" max="15471" width="9.109375" style="289" customWidth="1"/>
    <col min="15472" max="15616" width="9.109375" style="289"/>
    <col min="15617" max="15617" width="3.109375" style="289" customWidth="1"/>
    <col min="15618" max="15618" width="12.33203125" style="289" customWidth="1"/>
    <col min="15619" max="15619" width="34.88671875" style="289" customWidth="1"/>
    <col min="15620" max="15620" width="8.44140625" style="289" customWidth="1"/>
    <col min="15621" max="15621" width="8.33203125" style="289" customWidth="1"/>
    <col min="15622" max="15622" width="9.44140625" style="289" customWidth="1"/>
    <col min="15623" max="15623" width="8.33203125" style="289" customWidth="1"/>
    <col min="15624" max="15626" width="6.44140625" style="289" customWidth="1"/>
    <col min="15627" max="15627" width="7.109375" style="289" customWidth="1"/>
    <col min="15628" max="15628" width="4.5546875" style="289" customWidth="1"/>
    <col min="15629" max="15629" width="6.6640625" style="289" customWidth="1"/>
    <col min="15630" max="15630" width="6.88671875" style="289" customWidth="1"/>
    <col min="15631" max="15631" width="6.33203125" style="289" customWidth="1"/>
    <col min="15632" max="15632" width="4" style="289" customWidth="1"/>
    <col min="15633" max="15633" width="7.33203125" style="289" customWidth="1"/>
    <col min="15634" max="15634" width="7.5546875" style="289" customWidth="1"/>
    <col min="15635" max="15635" width="6" style="289" customWidth="1"/>
    <col min="15636" max="15636" width="4.6640625" style="289" customWidth="1"/>
    <col min="15637" max="15637" width="5.44140625" style="289" customWidth="1"/>
    <col min="15638" max="15638" width="5.6640625" style="289" customWidth="1"/>
    <col min="15639" max="15639" width="5.88671875" style="289" customWidth="1"/>
    <col min="15640" max="15640" width="5.6640625" style="289" customWidth="1"/>
    <col min="15641" max="15651" width="0" style="289" hidden="1" customWidth="1"/>
    <col min="15652" max="15652" width="5.88671875" style="289" customWidth="1"/>
    <col min="15653" max="15653" width="5.6640625" style="289" customWidth="1"/>
    <col min="15654" max="15654" width="5" style="289" customWidth="1"/>
    <col min="15655" max="15655" width="4.109375" style="289" customWidth="1"/>
    <col min="15656" max="15656" width="5.88671875" style="289" customWidth="1"/>
    <col min="15657" max="15657" width="5.6640625" style="289" customWidth="1"/>
    <col min="15658" max="15658" width="4.6640625" style="289" customWidth="1"/>
    <col min="15659" max="15659" width="4.44140625" style="289" customWidth="1"/>
    <col min="15660" max="15663" width="0" style="289" hidden="1" customWidth="1"/>
    <col min="15664" max="15664" width="5.88671875" style="289" customWidth="1"/>
    <col min="15665" max="15665" width="5.44140625" style="289" customWidth="1"/>
    <col min="15666" max="15666" width="5.33203125" style="289" customWidth="1"/>
    <col min="15667" max="15667" width="4.88671875" style="289" customWidth="1"/>
    <col min="15668" max="15679" width="0" style="289" hidden="1" customWidth="1"/>
    <col min="15680" max="15680" width="5.88671875" style="289" customWidth="1"/>
    <col min="15681" max="15681" width="5.44140625" style="289" customWidth="1"/>
    <col min="15682" max="15682" width="5.109375" style="289" customWidth="1"/>
    <col min="15683" max="15683" width="4.109375" style="289" customWidth="1"/>
    <col min="15684" max="15684" width="6.109375" style="289" customWidth="1"/>
    <col min="15685" max="15686" width="5.5546875" style="289" customWidth="1"/>
    <col min="15687" max="15687" width="4.44140625" style="289" customWidth="1"/>
    <col min="15688" max="15699" width="0" style="289" hidden="1" customWidth="1"/>
    <col min="15700" max="15700" width="7.5546875" style="289" customWidth="1"/>
    <col min="15701" max="15701" width="6.44140625" style="289" customWidth="1"/>
    <col min="15702" max="15702" width="5.44140625" style="289" customWidth="1"/>
    <col min="15703" max="15703" width="5.109375" style="289" customWidth="1"/>
    <col min="15704" max="15704" width="5.6640625" style="289" customWidth="1"/>
    <col min="15705" max="15705" width="5.44140625" style="289" customWidth="1"/>
    <col min="15706" max="15706" width="4.5546875" style="289" customWidth="1"/>
    <col min="15707" max="15707" width="5.44140625" style="289" customWidth="1"/>
    <col min="15708" max="15710" width="5.88671875" style="289" customWidth="1"/>
    <col min="15711" max="15711" width="4.44140625" style="289" customWidth="1"/>
    <col min="15712" max="15726" width="0" style="289" hidden="1" customWidth="1"/>
    <col min="15727" max="15727" width="9.109375" style="289" customWidth="1"/>
    <col min="15728" max="15872" width="9.109375" style="289"/>
    <col min="15873" max="15873" width="3.109375" style="289" customWidth="1"/>
    <col min="15874" max="15874" width="12.33203125" style="289" customWidth="1"/>
    <col min="15875" max="15875" width="34.88671875" style="289" customWidth="1"/>
    <col min="15876" max="15876" width="8.44140625" style="289" customWidth="1"/>
    <col min="15877" max="15877" width="8.33203125" style="289" customWidth="1"/>
    <col min="15878" max="15878" width="9.44140625" style="289" customWidth="1"/>
    <col min="15879" max="15879" width="8.33203125" style="289" customWidth="1"/>
    <col min="15880" max="15882" width="6.44140625" style="289" customWidth="1"/>
    <col min="15883" max="15883" width="7.109375" style="289" customWidth="1"/>
    <col min="15884" max="15884" width="4.5546875" style="289" customWidth="1"/>
    <col min="15885" max="15885" width="6.6640625" style="289" customWidth="1"/>
    <col min="15886" max="15886" width="6.88671875" style="289" customWidth="1"/>
    <col min="15887" max="15887" width="6.33203125" style="289" customWidth="1"/>
    <col min="15888" max="15888" width="4" style="289" customWidth="1"/>
    <col min="15889" max="15889" width="7.33203125" style="289" customWidth="1"/>
    <col min="15890" max="15890" width="7.5546875" style="289" customWidth="1"/>
    <col min="15891" max="15891" width="6" style="289" customWidth="1"/>
    <col min="15892" max="15892" width="4.6640625" style="289" customWidth="1"/>
    <col min="15893" max="15893" width="5.44140625" style="289" customWidth="1"/>
    <col min="15894" max="15894" width="5.6640625" style="289" customWidth="1"/>
    <col min="15895" max="15895" width="5.88671875" style="289" customWidth="1"/>
    <col min="15896" max="15896" width="5.6640625" style="289" customWidth="1"/>
    <col min="15897" max="15907" width="0" style="289" hidden="1" customWidth="1"/>
    <col min="15908" max="15908" width="5.88671875" style="289" customWidth="1"/>
    <col min="15909" max="15909" width="5.6640625" style="289" customWidth="1"/>
    <col min="15910" max="15910" width="5" style="289" customWidth="1"/>
    <col min="15911" max="15911" width="4.109375" style="289" customWidth="1"/>
    <col min="15912" max="15912" width="5.88671875" style="289" customWidth="1"/>
    <col min="15913" max="15913" width="5.6640625" style="289" customWidth="1"/>
    <col min="15914" max="15914" width="4.6640625" style="289" customWidth="1"/>
    <col min="15915" max="15915" width="4.44140625" style="289" customWidth="1"/>
    <col min="15916" max="15919" width="0" style="289" hidden="1" customWidth="1"/>
    <col min="15920" max="15920" width="5.88671875" style="289" customWidth="1"/>
    <col min="15921" max="15921" width="5.44140625" style="289" customWidth="1"/>
    <col min="15922" max="15922" width="5.33203125" style="289" customWidth="1"/>
    <col min="15923" max="15923" width="4.88671875" style="289" customWidth="1"/>
    <col min="15924" max="15935" width="0" style="289" hidden="1" customWidth="1"/>
    <col min="15936" max="15936" width="5.88671875" style="289" customWidth="1"/>
    <col min="15937" max="15937" width="5.44140625" style="289" customWidth="1"/>
    <col min="15938" max="15938" width="5.109375" style="289" customWidth="1"/>
    <col min="15939" max="15939" width="4.109375" style="289" customWidth="1"/>
    <col min="15940" max="15940" width="6.109375" style="289" customWidth="1"/>
    <col min="15941" max="15942" width="5.5546875" style="289" customWidth="1"/>
    <col min="15943" max="15943" width="4.44140625" style="289" customWidth="1"/>
    <col min="15944" max="15955" width="0" style="289" hidden="1" customWidth="1"/>
    <col min="15956" max="15956" width="7.5546875" style="289" customWidth="1"/>
    <col min="15957" max="15957" width="6.44140625" style="289" customWidth="1"/>
    <col min="15958" max="15958" width="5.44140625" style="289" customWidth="1"/>
    <col min="15959" max="15959" width="5.109375" style="289" customWidth="1"/>
    <col min="15960" max="15960" width="5.6640625" style="289" customWidth="1"/>
    <col min="15961" max="15961" width="5.44140625" style="289" customWidth="1"/>
    <col min="15962" max="15962" width="4.5546875" style="289" customWidth="1"/>
    <col min="15963" max="15963" width="5.44140625" style="289" customWidth="1"/>
    <col min="15964" max="15966" width="5.88671875" style="289" customWidth="1"/>
    <col min="15967" max="15967" width="4.44140625" style="289" customWidth="1"/>
    <col min="15968" max="15982" width="0" style="289" hidden="1" customWidth="1"/>
    <col min="15983" max="15983" width="9.109375" style="289" customWidth="1"/>
    <col min="15984" max="16128" width="9.109375" style="289"/>
    <col min="16129" max="16129" width="3.109375" style="289" customWidth="1"/>
    <col min="16130" max="16130" width="12.33203125" style="289" customWidth="1"/>
    <col min="16131" max="16131" width="34.88671875" style="289" customWidth="1"/>
    <col min="16132" max="16132" width="8.44140625" style="289" customWidth="1"/>
    <col min="16133" max="16133" width="8.33203125" style="289" customWidth="1"/>
    <col min="16134" max="16134" width="9.44140625" style="289" customWidth="1"/>
    <col min="16135" max="16135" width="8.33203125" style="289" customWidth="1"/>
    <col min="16136" max="16138" width="6.44140625" style="289" customWidth="1"/>
    <col min="16139" max="16139" width="7.109375" style="289" customWidth="1"/>
    <col min="16140" max="16140" width="4.5546875" style="289" customWidth="1"/>
    <col min="16141" max="16141" width="6.6640625" style="289" customWidth="1"/>
    <col min="16142" max="16142" width="6.88671875" style="289" customWidth="1"/>
    <col min="16143" max="16143" width="6.33203125" style="289" customWidth="1"/>
    <col min="16144" max="16144" width="4" style="289" customWidth="1"/>
    <col min="16145" max="16145" width="7.33203125" style="289" customWidth="1"/>
    <col min="16146" max="16146" width="7.5546875" style="289" customWidth="1"/>
    <col min="16147" max="16147" width="6" style="289" customWidth="1"/>
    <col min="16148" max="16148" width="4.6640625" style="289" customWidth="1"/>
    <col min="16149" max="16149" width="5.44140625" style="289" customWidth="1"/>
    <col min="16150" max="16150" width="5.6640625" style="289" customWidth="1"/>
    <col min="16151" max="16151" width="5.88671875" style="289" customWidth="1"/>
    <col min="16152" max="16152" width="5.6640625" style="289" customWidth="1"/>
    <col min="16153" max="16163" width="0" style="289" hidden="1" customWidth="1"/>
    <col min="16164" max="16164" width="5.88671875" style="289" customWidth="1"/>
    <col min="16165" max="16165" width="5.6640625" style="289" customWidth="1"/>
    <col min="16166" max="16166" width="5" style="289" customWidth="1"/>
    <col min="16167" max="16167" width="4.109375" style="289" customWidth="1"/>
    <col min="16168" max="16168" width="5.88671875" style="289" customWidth="1"/>
    <col min="16169" max="16169" width="5.6640625" style="289" customWidth="1"/>
    <col min="16170" max="16170" width="4.6640625" style="289" customWidth="1"/>
    <col min="16171" max="16171" width="4.44140625" style="289" customWidth="1"/>
    <col min="16172" max="16175" width="0" style="289" hidden="1" customWidth="1"/>
    <col min="16176" max="16176" width="5.88671875" style="289" customWidth="1"/>
    <col min="16177" max="16177" width="5.44140625" style="289" customWidth="1"/>
    <col min="16178" max="16178" width="5.33203125" style="289" customWidth="1"/>
    <col min="16179" max="16179" width="4.88671875" style="289" customWidth="1"/>
    <col min="16180" max="16191" width="0" style="289" hidden="1" customWidth="1"/>
    <col min="16192" max="16192" width="5.88671875" style="289" customWidth="1"/>
    <col min="16193" max="16193" width="5.44140625" style="289" customWidth="1"/>
    <col min="16194" max="16194" width="5.109375" style="289" customWidth="1"/>
    <col min="16195" max="16195" width="4.109375" style="289" customWidth="1"/>
    <col min="16196" max="16196" width="6.109375" style="289" customWidth="1"/>
    <col min="16197" max="16198" width="5.5546875" style="289" customWidth="1"/>
    <col min="16199" max="16199" width="4.44140625" style="289" customWidth="1"/>
    <col min="16200" max="16211" width="0" style="289" hidden="1" customWidth="1"/>
    <col min="16212" max="16212" width="7.5546875" style="289" customWidth="1"/>
    <col min="16213" max="16213" width="6.44140625" style="289" customWidth="1"/>
    <col min="16214" max="16214" width="5.44140625" style="289" customWidth="1"/>
    <col min="16215" max="16215" width="5.109375" style="289" customWidth="1"/>
    <col min="16216" max="16216" width="5.6640625" style="289" customWidth="1"/>
    <col min="16217" max="16217" width="5.44140625" style="289" customWidth="1"/>
    <col min="16218" max="16218" width="4.5546875" style="289" customWidth="1"/>
    <col min="16219" max="16219" width="5.44140625" style="289" customWidth="1"/>
    <col min="16220" max="16222" width="5.88671875" style="289" customWidth="1"/>
    <col min="16223" max="16223" width="4.44140625" style="289" customWidth="1"/>
    <col min="16224" max="16238" width="0" style="289" hidden="1" customWidth="1"/>
    <col min="16239" max="16239" width="9.109375" style="289" customWidth="1"/>
    <col min="16240" max="16384" width="9.109375" style="289"/>
  </cols>
  <sheetData>
    <row r="1" spans="1:118" ht="15.6">
      <c r="A1" s="187"/>
      <c r="B1" s="188"/>
      <c r="C1" s="187" t="s">
        <v>652</v>
      </c>
      <c r="D1" s="287"/>
      <c r="E1" s="288" t="s">
        <v>755</v>
      </c>
      <c r="F1" s="188"/>
      <c r="G1" s="187"/>
      <c r="H1" s="187"/>
      <c r="I1" s="188"/>
      <c r="J1" s="188"/>
      <c r="K1" s="187"/>
      <c r="L1" s="187"/>
      <c r="M1" s="188"/>
      <c r="N1" s="188"/>
      <c r="O1" s="187"/>
      <c r="P1" s="187"/>
      <c r="Q1" s="188"/>
      <c r="R1" s="188"/>
      <c r="S1" s="187"/>
      <c r="T1" s="187"/>
      <c r="U1" s="188"/>
      <c r="V1" s="188"/>
      <c r="W1" s="187"/>
      <c r="X1" s="187"/>
      <c r="Y1" s="189"/>
      <c r="Z1" s="189"/>
      <c r="AA1" s="187"/>
      <c r="AB1" s="187"/>
      <c r="AC1" s="188"/>
      <c r="AD1" s="188"/>
      <c r="AE1" s="187"/>
      <c r="AF1" s="187"/>
      <c r="AG1" s="187"/>
      <c r="AH1" s="187"/>
      <c r="AI1" s="187"/>
      <c r="AJ1" s="188"/>
      <c r="AK1" s="188"/>
      <c r="AL1" s="187"/>
      <c r="AM1" s="187"/>
      <c r="AN1" s="188"/>
      <c r="AO1" s="188"/>
      <c r="AP1" s="187"/>
      <c r="AQ1" s="187"/>
      <c r="AR1" s="187"/>
      <c r="AS1" s="187"/>
      <c r="AT1" s="187"/>
      <c r="AU1" s="187"/>
      <c r="AV1" s="188"/>
      <c r="AW1" s="188"/>
      <c r="AX1" s="187"/>
      <c r="AY1" s="187"/>
      <c r="AZ1" s="187"/>
      <c r="BA1" s="187"/>
      <c r="BB1" s="187"/>
      <c r="BC1" s="187"/>
      <c r="BD1" s="188"/>
      <c r="BE1" s="188"/>
      <c r="BF1" s="187"/>
      <c r="BG1" s="187"/>
      <c r="BH1" s="188"/>
      <c r="BI1" s="188"/>
      <c r="BJ1" s="187"/>
      <c r="BK1" s="187"/>
      <c r="BL1" s="190"/>
      <c r="BM1" s="190"/>
      <c r="BN1" s="190"/>
      <c r="BO1" s="190"/>
      <c r="BP1" s="190"/>
      <c r="BQ1" s="190"/>
      <c r="BR1" s="190"/>
      <c r="BS1" s="190"/>
      <c r="BT1" s="190"/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386"/>
      <c r="CR1" s="1"/>
      <c r="CS1" s="1"/>
      <c r="CT1" s="1"/>
      <c r="CU1" s="1"/>
      <c r="CV1" s="11"/>
      <c r="CW1" s="11"/>
      <c r="CX1" s="1"/>
      <c r="CY1" s="1"/>
      <c r="CZ1" s="11"/>
      <c r="DA1" s="11"/>
      <c r="DB1" s="1"/>
      <c r="DC1" s="1"/>
      <c r="DG1" s="290" t="s">
        <v>690</v>
      </c>
    </row>
    <row r="2" spans="1:118" ht="10.5" customHeight="1">
      <c r="A2" s="378" t="s">
        <v>286</v>
      </c>
      <c r="B2" s="375"/>
      <c r="C2" s="388" t="s">
        <v>287</v>
      </c>
      <c r="D2" s="391" t="s">
        <v>288</v>
      </c>
      <c r="E2" s="392"/>
      <c r="F2" s="393"/>
      <c r="G2" s="397" t="s">
        <v>482</v>
      </c>
      <c r="H2" s="397" t="s">
        <v>483</v>
      </c>
      <c r="I2" s="191"/>
      <c r="J2" s="191"/>
      <c r="K2" s="192"/>
      <c r="L2" s="192"/>
      <c r="M2" s="191"/>
      <c r="N2" s="191"/>
      <c r="O2" s="192"/>
      <c r="P2" s="192"/>
      <c r="Q2" s="191"/>
      <c r="R2" s="191"/>
      <c r="S2" s="192"/>
      <c r="T2" s="192"/>
      <c r="U2" s="191"/>
      <c r="V2" s="191"/>
      <c r="W2" s="192"/>
      <c r="X2" s="192"/>
      <c r="Y2" s="191"/>
      <c r="Z2" s="191"/>
      <c r="AA2" s="192"/>
      <c r="AB2" s="192"/>
      <c r="AC2" s="191"/>
      <c r="AD2" s="191"/>
      <c r="AE2" s="192"/>
      <c r="AF2" s="192"/>
      <c r="AG2" s="192" t="s">
        <v>484</v>
      </c>
      <c r="AH2" s="192" t="s">
        <v>484</v>
      </c>
      <c r="AI2" s="192"/>
      <c r="AJ2" s="191"/>
      <c r="AK2" s="191"/>
      <c r="AL2" s="192"/>
      <c r="AM2" s="192"/>
      <c r="AN2" s="191"/>
      <c r="AO2" s="191"/>
      <c r="AP2" s="192"/>
      <c r="AQ2" s="192"/>
      <c r="AR2" s="192"/>
      <c r="AS2" s="192"/>
      <c r="AT2" s="192"/>
      <c r="AU2" s="192"/>
      <c r="AV2" s="191"/>
      <c r="AW2" s="191"/>
      <c r="AX2" s="192"/>
      <c r="AY2" s="192"/>
      <c r="AZ2" s="192"/>
      <c r="BA2" s="192"/>
      <c r="BB2" s="192"/>
      <c r="BC2" s="192"/>
      <c r="BD2" s="191"/>
      <c r="BE2" s="191"/>
      <c r="BF2" s="193"/>
      <c r="BG2" s="193"/>
      <c r="BH2" s="191"/>
      <c r="BI2" s="191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1"/>
      <c r="BY2" s="191"/>
      <c r="BZ2" s="192"/>
      <c r="CA2" s="193"/>
      <c r="CB2" s="193"/>
      <c r="CC2" s="193"/>
      <c r="CD2" s="193"/>
      <c r="CE2" s="193"/>
      <c r="CF2" s="191"/>
      <c r="CG2" s="191"/>
      <c r="CH2" s="193"/>
      <c r="CI2" s="193"/>
      <c r="CJ2" s="191"/>
      <c r="CK2" s="191"/>
      <c r="CL2" s="193"/>
      <c r="CM2" s="193"/>
      <c r="CN2" s="193"/>
      <c r="CO2" s="193"/>
      <c r="CP2" s="193"/>
      <c r="CQ2" s="193"/>
      <c r="CR2" s="14"/>
      <c r="CS2" s="14"/>
      <c r="CT2" s="14"/>
      <c r="CU2" s="14"/>
      <c r="CV2" s="13"/>
      <c r="CW2" s="13"/>
      <c r="CX2" s="14"/>
      <c r="CY2" s="14"/>
      <c r="CZ2" s="13"/>
      <c r="DA2" s="13"/>
      <c r="DB2" s="14"/>
      <c r="DC2" s="14"/>
      <c r="DG2" s="193"/>
      <c r="DH2" s="193"/>
      <c r="DI2" s="193"/>
      <c r="DJ2" s="193"/>
      <c r="DK2" s="193"/>
      <c r="DL2" s="193"/>
      <c r="DM2" s="193"/>
      <c r="DN2" s="193"/>
    </row>
    <row r="3" spans="1:118" ht="48.75" customHeight="1">
      <c r="A3" s="387"/>
      <c r="B3" s="376"/>
      <c r="C3" s="389"/>
      <c r="D3" s="394"/>
      <c r="E3" s="395"/>
      <c r="F3" s="396"/>
      <c r="G3" s="398"/>
      <c r="H3" s="398"/>
      <c r="I3" s="380" t="s">
        <v>485</v>
      </c>
      <c r="J3" s="381"/>
      <c r="K3" s="378" t="s">
        <v>486</v>
      </c>
      <c r="L3" s="378" t="s">
        <v>483</v>
      </c>
      <c r="M3" s="380" t="s">
        <v>487</v>
      </c>
      <c r="N3" s="381"/>
      <c r="O3" s="378" t="s">
        <v>486</v>
      </c>
      <c r="P3" s="378" t="s">
        <v>483</v>
      </c>
      <c r="Q3" s="380" t="s">
        <v>488</v>
      </c>
      <c r="R3" s="381"/>
      <c r="S3" s="378" t="s">
        <v>486</v>
      </c>
      <c r="T3" s="378" t="s">
        <v>483</v>
      </c>
      <c r="U3" s="380" t="s">
        <v>489</v>
      </c>
      <c r="V3" s="381"/>
      <c r="W3" s="378" t="s">
        <v>490</v>
      </c>
      <c r="X3" s="378" t="s">
        <v>483</v>
      </c>
      <c r="Y3" s="380" t="s">
        <v>491</v>
      </c>
      <c r="Z3" s="381"/>
      <c r="AA3" s="378" t="s">
        <v>486</v>
      </c>
      <c r="AB3" s="378" t="s">
        <v>483</v>
      </c>
      <c r="AC3" s="380" t="s">
        <v>492</v>
      </c>
      <c r="AD3" s="381"/>
      <c r="AE3" s="378" t="s">
        <v>493</v>
      </c>
      <c r="AF3" s="378" t="s">
        <v>494</v>
      </c>
      <c r="AG3" s="380" t="s">
        <v>495</v>
      </c>
      <c r="AH3" s="381"/>
      <c r="AI3" s="378" t="s">
        <v>496</v>
      </c>
      <c r="AJ3" s="380" t="s">
        <v>497</v>
      </c>
      <c r="AK3" s="381"/>
      <c r="AL3" s="378" t="s">
        <v>493</v>
      </c>
      <c r="AM3" s="378" t="s">
        <v>483</v>
      </c>
      <c r="AN3" s="380" t="s">
        <v>498</v>
      </c>
      <c r="AO3" s="381"/>
      <c r="AP3" s="378" t="s">
        <v>486</v>
      </c>
      <c r="AQ3" s="378" t="s">
        <v>483</v>
      </c>
      <c r="AR3" s="380" t="s">
        <v>499</v>
      </c>
      <c r="AS3" s="381"/>
      <c r="AT3" s="378" t="s">
        <v>486</v>
      </c>
      <c r="AU3" s="378" t="s">
        <v>483</v>
      </c>
      <c r="AV3" s="380" t="s">
        <v>500</v>
      </c>
      <c r="AW3" s="381"/>
      <c r="AX3" s="378" t="s">
        <v>501</v>
      </c>
      <c r="AY3" s="378" t="s">
        <v>494</v>
      </c>
      <c r="AZ3" s="380" t="s">
        <v>502</v>
      </c>
      <c r="BA3" s="381"/>
      <c r="BB3" s="378" t="s">
        <v>501</v>
      </c>
      <c r="BC3" s="378" t="s">
        <v>494</v>
      </c>
      <c r="BD3" s="380" t="s">
        <v>503</v>
      </c>
      <c r="BE3" s="381"/>
      <c r="BF3" s="378" t="s">
        <v>501</v>
      </c>
      <c r="BG3" s="378" t="s">
        <v>494</v>
      </c>
      <c r="BH3" s="380" t="s">
        <v>504</v>
      </c>
      <c r="BI3" s="381"/>
      <c r="BJ3" s="378" t="s">
        <v>501</v>
      </c>
      <c r="BK3" s="378" t="s">
        <v>494</v>
      </c>
      <c r="BL3" s="380" t="s">
        <v>756</v>
      </c>
      <c r="BM3" s="381"/>
      <c r="BN3" s="378" t="s">
        <v>501</v>
      </c>
      <c r="BO3" s="378" t="s">
        <v>494</v>
      </c>
      <c r="BP3" s="380" t="s">
        <v>654</v>
      </c>
      <c r="BQ3" s="381"/>
      <c r="BR3" s="378" t="s">
        <v>501</v>
      </c>
      <c r="BS3" s="378" t="s">
        <v>494</v>
      </c>
      <c r="BT3" s="380" t="s">
        <v>505</v>
      </c>
      <c r="BU3" s="381"/>
      <c r="BV3" s="378" t="s">
        <v>501</v>
      </c>
      <c r="BW3" s="378" t="s">
        <v>494</v>
      </c>
      <c r="BX3" s="380" t="s">
        <v>506</v>
      </c>
      <c r="BY3" s="381"/>
      <c r="BZ3" s="378" t="s">
        <v>501</v>
      </c>
      <c r="CA3" s="378" t="s">
        <v>494</v>
      </c>
      <c r="CB3" s="380" t="s">
        <v>507</v>
      </c>
      <c r="CC3" s="381"/>
      <c r="CD3" s="378" t="s">
        <v>501</v>
      </c>
      <c r="CE3" s="378" t="s">
        <v>494</v>
      </c>
      <c r="CF3" s="380" t="s">
        <v>508</v>
      </c>
      <c r="CG3" s="381"/>
      <c r="CH3" s="378" t="s">
        <v>501</v>
      </c>
      <c r="CI3" s="378" t="s">
        <v>494</v>
      </c>
      <c r="CJ3" s="380" t="s">
        <v>509</v>
      </c>
      <c r="CK3" s="381"/>
      <c r="CL3" s="378" t="s">
        <v>501</v>
      </c>
      <c r="CM3" s="378" t="s">
        <v>494</v>
      </c>
      <c r="CN3" s="380" t="s">
        <v>510</v>
      </c>
      <c r="CO3" s="381"/>
      <c r="CP3" s="378" t="s">
        <v>501</v>
      </c>
      <c r="CQ3" s="378" t="s">
        <v>494</v>
      </c>
      <c r="CR3" s="384" t="s">
        <v>593</v>
      </c>
      <c r="CS3" s="385"/>
      <c r="CT3" s="382" t="s">
        <v>501</v>
      </c>
      <c r="CU3" s="382" t="s">
        <v>494</v>
      </c>
      <c r="CV3" s="384" t="s">
        <v>594</v>
      </c>
      <c r="CW3" s="385"/>
      <c r="CX3" s="382" t="s">
        <v>501</v>
      </c>
      <c r="CY3" s="382" t="s">
        <v>494</v>
      </c>
      <c r="CZ3" s="384" t="s">
        <v>595</v>
      </c>
      <c r="DA3" s="385"/>
      <c r="DB3" s="382" t="s">
        <v>501</v>
      </c>
      <c r="DC3" s="382" t="s">
        <v>494</v>
      </c>
      <c r="DG3" s="380" t="s">
        <v>502</v>
      </c>
      <c r="DH3" s="381"/>
      <c r="DI3" s="378" t="s">
        <v>501</v>
      </c>
      <c r="DJ3" s="378" t="s">
        <v>494</v>
      </c>
      <c r="DK3" s="380" t="s">
        <v>757</v>
      </c>
      <c r="DL3" s="381"/>
      <c r="DM3" s="378" t="s">
        <v>501</v>
      </c>
      <c r="DN3" s="378" t="s">
        <v>494</v>
      </c>
    </row>
    <row r="4" spans="1:118" ht="27" customHeight="1">
      <c r="A4" s="379"/>
      <c r="B4" s="377" t="s">
        <v>717</v>
      </c>
      <c r="C4" s="390"/>
      <c r="D4" s="194" t="s">
        <v>655</v>
      </c>
      <c r="E4" s="194" t="s">
        <v>743</v>
      </c>
      <c r="F4" s="195" t="s">
        <v>758</v>
      </c>
      <c r="G4" s="399"/>
      <c r="H4" s="399"/>
      <c r="I4" s="194" t="s">
        <v>743</v>
      </c>
      <c r="J4" s="195" t="s">
        <v>758</v>
      </c>
      <c r="K4" s="379"/>
      <c r="L4" s="379"/>
      <c r="M4" s="194" t="s">
        <v>743</v>
      </c>
      <c r="N4" s="195" t="s">
        <v>758</v>
      </c>
      <c r="O4" s="379"/>
      <c r="P4" s="379"/>
      <c r="Q4" s="194" t="s">
        <v>743</v>
      </c>
      <c r="R4" s="195" t="s">
        <v>758</v>
      </c>
      <c r="S4" s="379"/>
      <c r="T4" s="379"/>
      <c r="U4" s="194" t="s">
        <v>743</v>
      </c>
      <c r="V4" s="195" t="s">
        <v>758</v>
      </c>
      <c r="W4" s="379"/>
      <c r="X4" s="379"/>
      <c r="Y4" s="194" t="s">
        <v>512</v>
      </c>
      <c r="Z4" s="194" t="s">
        <v>513</v>
      </c>
      <c r="AA4" s="379"/>
      <c r="AB4" s="379"/>
      <c r="AC4" s="194" t="s">
        <v>514</v>
      </c>
      <c r="AD4" s="194" t="s">
        <v>513</v>
      </c>
      <c r="AE4" s="379"/>
      <c r="AF4" s="379"/>
      <c r="AG4" s="194" t="s">
        <v>512</v>
      </c>
      <c r="AH4" s="194" t="s">
        <v>513</v>
      </c>
      <c r="AI4" s="379"/>
      <c r="AJ4" s="194" t="s">
        <v>743</v>
      </c>
      <c r="AK4" s="195" t="s">
        <v>758</v>
      </c>
      <c r="AL4" s="379"/>
      <c r="AM4" s="379"/>
      <c r="AN4" s="194" t="s">
        <v>743</v>
      </c>
      <c r="AO4" s="195" t="s">
        <v>758</v>
      </c>
      <c r="AP4" s="379"/>
      <c r="AQ4" s="379"/>
      <c r="AR4" s="194" t="s">
        <v>480</v>
      </c>
      <c r="AS4" s="195" t="s">
        <v>656</v>
      </c>
      <c r="AT4" s="379"/>
      <c r="AU4" s="379"/>
      <c r="AV4" s="194" t="s">
        <v>743</v>
      </c>
      <c r="AW4" s="195" t="s">
        <v>758</v>
      </c>
      <c r="AX4" s="379"/>
      <c r="AY4" s="379"/>
      <c r="AZ4" s="194" t="s">
        <v>657</v>
      </c>
      <c r="BA4" s="194" t="s">
        <v>658</v>
      </c>
      <c r="BB4" s="379"/>
      <c r="BC4" s="379"/>
      <c r="BD4" s="194" t="s">
        <v>512</v>
      </c>
      <c r="BE4" s="194" t="s">
        <v>513</v>
      </c>
      <c r="BF4" s="379"/>
      <c r="BG4" s="379"/>
      <c r="BH4" s="194" t="s">
        <v>512</v>
      </c>
      <c r="BI4" s="194" t="s">
        <v>513</v>
      </c>
      <c r="BJ4" s="379"/>
      <c r="BK4" s="379"/>
      <c r="BL4" s="194" t="s">
        <v>743</v>
      </c>
      <c r="BM4" s="195" t="s">
        <v>758</v>
      </c>
      <c r="BN4" s="379"/>
      <c r="BO4" s="379"/>
      <c r="BP4" s="194" t="s">
        <v>743</v>
      </c>
      <c r="BQ4" s="195" t="s">
        <v>758</v>
      </c>
      <c r="BR4" s="379"/>
      <c r="BS4" s="379"/>
      <c r="BT4" s="194" t="s">
        <v>655</v>
      </c>
      <c r="BU4" s="195" t="s">
        <v>659</v>
      </c>
      <c r="BV4" s="379"/>
      <c r="BW4" s="379"/>
      <c r="BX4" s="194" t="s">
        <v>512</v>
      </c>
      <c r="BY4" s="194" t="s">
        <v>513</v>
      </c>
      <c r="BZ4" s="379"/>
      <c r="CA4" s="379"/>
      <c r="CB4" s="194" t="s">
        <v>512</v>
      </c>
      <c r="CC4" s="194" t="s">
        <v>515</v>
      </c>
      <c r="CD4" s="379"/>
      <c r="CE4" s="379"/>
      <c r="CF4" s="194" t="s">
        <v>743</v>
      </c>
      <c r="CG4" s="195" t="s">
        <v>758</v>
      </c>
      <c r="CH4" s="379"/>
      <c r="CI4" s="379"/>
      <c r="CJ4" s="194" t="s">
        <v>743</v>
      </c>
      <c r="CK4" s="195" t="s">
        <v>758</v>
      </c>
      <c r="CL4" s="379"/>
      <c r="CM4" s="379"/>
      <c r="CN4" s="194" t="s">
        <v>743</v>
      </c>
      <c r="CO4" s="195" t="s">
        <v>758</v>
      </c>
      <c r="CP4" s="379"/>
      <c r="CQ4" s="379"/>
      <c r="CR4" s="368" t="s">
        <v>512</v>
      </c>
      <c r="CS4" s="368" t="s">
        <v>513</v>
      </c>
      <c r="CT4" s="383"/>
      <c r="CU4" s="383"/>
      <c r="CV4" s="368" t="s">
        <v>512</v>
      </c>
      <c r="CW4" s="368" t="s">
        <v>596</v>
      </c>
      <c r="CX4" s="383"/>
      <c r="CY4" s="383"/>
      <c r="CZ4" s="368" t="s">
        <v>512</v>
      </c>
      <c r="DA4" s="368" t="s">
        <v>513</v>
      </c>
      <c r="DB4" s="383"/>
      <c r="DC4" s="383"/>
      <c r="DG4" s="194" t="s">
        <v>743</v>
      </c>
      <c r="DH4" s="195" t="s">
        <v>758</v>
      </c>
      <c r="DI4" s="379"/>
      <c r="DJ4" s="379"/>
      <c r="DK4" s="194" t="s">
        <v>743</v>
      </c>
      <c r="DL4" s="195" t="s">
        <v>758</v>
      </c>
      <c r="DM4" s="379"/>
      <c r="DN4" s="379"/>
    </row>
    <row r="5" spans="1:118" s="290" customFormat="1" ht="15" customHeight="1">
      <c r="A5" s="326" t="s">
        <v>289</v>
      </c>
      <c r="B5" s="326"/>
      <c r="C5" s="294" t="s">
        <v>290</v>
      </c>
      <c r="D5" s="196">
        <f>SUM(D6:D18)</f>
        <v>0</v>
      </c>
      <c r="E5" s="197">
        <f>SUM(E6:E18)</f>
        <v>0</v>
      </c>
      <c r="F5" s="197">
        <f>SUM(F6:F18)</f>
        <v>0.66398000000000001</v>
      </c>
      <c r="G5" s="198">
        <f>F5-E5</f>
        <v>0.66398000000000001</v>
      </c>
      <c r="H5" s="241">
        <v>0</v>
      </c>
      <c r="I5" s="197">
        <f t="shared" ref="I5:AD5" si="0">SUM(I6:I18)</f>
        <v>0</v>
      </c>
      <c r="J5" s="197">
        <f t="shared" si="0"/>
        <v>4.6999999999999999E-4</v>
      </c>
      <c r="K5" s="198">
        <f t="shared" si="0"/>
        <v>0</v>
      </c>
      <c r="L5" s="198">
        <v>0</v>
      </c>
      <c r="M5" s="197">
        <f t="shared" si="0"/>
        <v>0</v>
      </c>
      <c r="N5" s="197">
        <f t="shared" si="0"/>
        <v>0</v>
      </c>
      <c r="O5" s="198">
        <f t="shared" si="0"/>
        <v>0</v>
      </c>
      <c r="P5" s="198">
        <f t="shared" si="0"/>
        <v>0</v>
      </c>
      <c r="Q5" s="197">
        <f t="shared" si="0"/>
        <v>0</v>
      </c>
      <c r="R5" s="197">
        <f t="shared" si="0"/>
        <v>0</v>
      </c>
      <c r="S5" s="198">
        <f t="shared" si="0"/>
        <v>0</v>
      </c>
      <c r="T5" s="198">
        <f t="shared" si="0"/>
        <v>0</v>
      </c>
      <c r="U5" s="197">
        <f t="shared" si="0"/>
        <v>0</v>
      </c>
      <c r="V5" s="197">
        <f t="shared" si="0"/>
        <v>0.66351000000000004</v>
      </c>
      <c r="W5" s="198">
        <f t="shared" si="0"/>
        <v>0</v>
      </c>
      <c r="X5" s="198">
        <f t="shared" si="0"/>
        <v>0</v>
      </c>
      <c r="Y5" s="197">
        <f t="shared" si="0"/>
        <v>0</v>
      </c>
      <c r="Z5" s="197">
        <f t="shared" si="0"/>
        <v>0</v>
      </c>
      <c r="AA5" s="198">
        <f t="shared" si="0"/>
        <v>0</v>
      </c>
      <c r="AB5" s="198">
        <f t="shared" si="0"/>
        <v>0</v>
      </c>
      <c r="AC5" s="197">
        <f t="shared" si="0"/>
        <v>0</v>
      </c>
      <c r="AD5" s="197">
        <f t="shared" si="0"/>
        <v>0</v>
      </c>
      <c r="AE5" s="198">
        <f>AD5-AC5</f>
        <v>0</v>
      </c>
      <c r="AF5" s="198"/>
      <c r="AG5" s="197">
        <f t="shared" ref="AG5:AS5" si="1">SUM(AG6:AG18)</f>
        <v>0</v>
      </c>
      <c r="AH5" s="197">
        <f t="shared" si="1"/>
        <v>0</v>
      </c>
      <c r="AI5" s="198">
        <f t="shared" si="1"/>
        <v>0</v>
      </c>
      <c r="AJ5" s="197">
        <f t="shared" si="1"/>
        <v>0</v>
      </c>
      <c r="AK5" s="197">
        <f t="shared" si="1"/>
        <v>0</v>
      </c>
      <c r="AL5" s="198">
        <f t="shared" si="1"/>
        <v>0</v>
      </c>
      <c r="AM5" s="198">
        <f t="shared" si="1"/>
        <v>0</v>
      </c>
      <c r="AN5" s="197">
        <f t="shared" si="1"/>
        <v>0</v>
      </c>
      <c r="AO5" s="197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 t="shared" si="1"/>
        <v>0</v>
      </c>
      <c r="AT5" s="198">
        <f>AS5-AR5</f>
        <v>0</v>
      </c>
      <c r="AU5" s="198"/>
      <c r="AV5" s="197">
        <f t="shared" ref="AV5:CO5" si="2">SUM(AV6:AV18)</f>
        <v>0</v>
      </c>
      <c r="AW5" s="197">
        <f t="shared" si="2"/>
        <v>0</v>
      </c>
      <c r="AX5" s="198">
        <f t="shared" si="2"/>
        <v>0</v>
      </c>
      <c r="AY5" s="198">
        <f t="shared" si="2"/>
        <v>0</v>
      </c>
      <c r="AZ5" s="197">
        <f t="shared" si="2"/>
        <v>0</v>
      </c>
      <c r="BA5" s="197">
        <f t="shared" si="2"/>
        <v>0</v>
      </c>
      <c r="BB5" s="198">
        <f t="shared" si="2"/>
        <v>0</v>
      </c>
      <c r="BC5" s="198">
        <f t="shared" si="2"/>
        <v>0</v>
      </c>
      <c r="BD5" s="197">
        <f t="shared" si="2"/>
        <v>0</v>
      </c>
      <c r="BE5" s="197">
        <f t="shared" si="2"/>
        <v>0</v>
      </c>
      <c r="BF5" s="198">
        <f t="shared" si="2"/>
        <v>0</v>
      </c>
      <c r="BG5" s="198">
        <f t="shared" si="2"/>
        <v>0</v>
      </c>
      <c r="BH5" s="197">
        <f t="shared" si="2"/>
        <v>0</v>
      </c>
      <c r="BI5" s="197">
        <f t="shared" si="2"/>
        <v>0</v>
      </c>
      <c r="BJ5" s="198">
        <f t="shared" si="2"/>
        <v>0</v>
      </c>
      <c r="BK5" s="198">
        <f t="shared" si="2"/>
        <v>0</v>
      </c>
      <c r="BL5" s="197">
        <f t="shared" si="2"/>
        <v>0</v>
      </c>
      <c r="BM5" s="197">
        <f t="shared" si="2"/>
        <v>0</v>
      </c>
      <c r="BN5" s="198">
        <f t="shared" si="2"/>
        <v>0</v>
      </c>
      <c r="BO5" s="198">
        <f t="shared" si="2"/>
        <v>0</v>
      </c>
      <c r="BP5" s="197">
        <f>SUM(BP6:BP18)</f>
        <v>0</v>
      </c>
      <c r="BQ5" s="197">
        <f>SUM(BQ6:BQ18)</f>
        <v>0</v>
      </c>
      <c r="BR5" s="198">
        <f>SUM(BR6:BR18)</f>
        <v>0</v>
      </c>
      <c r="BS5" s="198">
        <f>SUM(BS6:BS18)</f>
        <v>0</v>
      </c>
      <c r="BT5" s="197">
        <f t="shared" si="2"/>
        <v>0</v>
      </c>
      <c r="BU5" s="197">
        <f t="shared" si="2"/>
        <v>0</v>
      </c>
      <c r="BV5" s="198">
        <f t="shared" si="2"/>
        <v>0</v>
      </c>
      <c r="BW5" s="198">
        <f t="shared" si="2"/>
        <v>0</v>
      </c>
      <c r="BX5" s="197">
        <f t="shared" si="2"/>
        <v>0</v>
      </c>
      <c r="BY5" s="197">
        <f t="shared" si="2"/>
        <v>0</v>
      </c>
      <c r="BZ5" s="198">
        <f t="shared" si="2"/>
        <v>0</v>
      </c>
      <c r="CA5" s="198">
        <f t="shared" si="2"/>
        <v>0</v>
      </c>
      <c r="CB5" s="197">
        <f>SUM(CB6:CB18)</f>
        <v>0</v>
      </c>
      <c r="CC5" s="197">
        <f>SUM(CC6:CC18)</f>
        <v>0</v>
      </c>
      <c r="CD5" s="198">
        <f>SUM(CD6:CD18)</f>
        <v>0</v>
      </c>
      <c r="CE5" s="198">
        <f>SUM(CE6:CE18)</f>
        <v>0</v>
      </c>
      <c r="CF5" s="197">
        <f t="shared" si="2"/>
        <v>0</v>
      </c>
      <c r="CG5" s="197">
        <f t="shared" si="2"/>
        <v>0</v>
      </c>
      <c r="CH5" s="198">
        <f t="shared" si="2"/>
        <v>0</v>
      </c>
      <c r="CI5" s="198">
        <f t="shared" si="2"/>
        <v>0</v>
      </c>
      <c r="CJ5" s="197">
        <f t="shared" si="2"/>
        <v>0</v>
      </c>
      <c r="CK5" s="197">
        <f t="shared" si="2"/>
        <v>0</v>
      </c>
      <c r="CL5" s="198">
        <f t="shared" si="2"/>
        <v>0</v>
      </c>
      <c r="CM5" s="199"/>
      <c r="CN5" s="199">
        <f t="shared" si="2"/>
        <v>0</v>
      </c>
      <c r="CO5" s="199">
        <f t="shared" si="2"/>
        <v>0</v>
      </c>
      <c r="CP5" s="199">
        <f>CO5-CN5</f>
        <v>0</v>
      </c>
      <c r="CQ5" s="199"/>
      <c r="CR5" s="7">
        <f>SUM(CR6:CR18)</f>
        <v>0</v>
      </c>
      <c r="CS5" s="7">
        <f>SUM(CS6:CS18)</f>
        <v>0</v>
      </c>
      <c r="CT5" s="242">
        <f>CS5-CR5</f>
        <v>0</v>
      </c>
      <c r="CU5" s="243"/>
      <c r="CV5" s="15">
        <f t="shared" ref="CV5:DC5" si="3">SUM(CV6:CV18)</f>
        <v>0</v>
      </c>
      <c r="CW5" s="15">
        <f t="shared" si="3"/>
        <v>0</v>
      </c>
      <c r="CX5" s="7">
        <f t="shared" si="3"/>
        <v>0</v>
      </c>
      <c r="CY5" s="7">
        <f t="shared" si="3"/>
        <v>0</v>
      </c>
      <c r="CZ5" s="15">
        <f t="shared" si="3"/>
        <v>0</v>
      </c>
      <c r="DA5" s="15">
        <f t="shared" si="3"/>
        <v>0</v>
      </c>
      <c r="DB5" s="7">
        <f t="shared" si="3"/>
        <v>0</v>
      </c>
      <c r="DC5" s="7">
        <f t="shared" si="3"/>
        <v>0</v>
      </c>
      <c r="DG5" s="199">
        <f t="shared" ref="DG5:DH5" si="4">SUM(DG6:DG18)</f>
        <v>0</v>
      </c>
      <c r="DH5" s="199">
        <f t="shared" si="4"/>
        <v>0</v>
      </c>
      <c r="DI5" s="199">
        <f>DH5-DG5</f>
        <v>0</v>
      </c>
      <c r="DJ5" s="199"/>
      <c r="DK5" s="199">
        <f t="shared" ref="DK5:DL5" si="5">SUM(DK6:DK18)</f>
        <v>0</v>
      </c>
      <c r="DL5" s="199">
        <f t="shared" si="5"/>
        <v>0</v>
      </c>
      <c r="DM5" s="199">
        <f>DL5-DK5</f>
        <v>0</v>
      </c>
      <c r="DN5" s="199"/>
    </row>
    <row r="6" spans="1:118" ht="12" hidden="1" customHeight="1">
      <c r="A6" s="298"/>
      <c r="B6" s="201"/>
      <c r="C6" s="298" t="s">
        <v>291</v>
      </c>
      <c r="D6" s="201"/>
      <c r="E6" s="203">
        <f t="shared" ref="E6:E17" si="6">I6+M6+Q6+U6+Y6+AJ6+AN6+AR6+AV6+BD6+BH6+BX6+CF6+CJ6+CN6+CR6+CV6+CZ6+AZ6+BL6+BT6</f>
        <v>0</v>
      </c>
      <c r="F6" s="203">
        <f>J6+N6+R6+V6+Z6+AK6+AO6+AS6+AW6+BE6+BI6+BY6+CG6+CK6+CO6+CS6+CW6+DA6+BM6+BU6</f>
        <v>0</v>
      </c>
      <c r="G6" s="204">
        <f t="shared" ref="G6:G35" si="7">F6-E6</f>
        <v>0</v>
      </c>
      <c r="H6" s="204"/>
      <c r="I6" s="203"/>
      <c r="J6" s="203"/>
      <c r="K6" s="205">
        <f>J6-I6</f>
        <v>0</v>
      </c>
      <c r="L6" s="205"/>
      <c r="M6" s="203"/>
      <c r="N6" s="203"/>
      <c r="O6" s="205">
        <f>N6-M6</f>
        <v>0</v>
      </c>
      <c r="P6" s="205"/>
      <c r="Q6" s="203"/>
      <c r="R6" s="203"/>
      <c r="S6" s="205">
        <f>R6-Q6</f>
        <v>0</v>
      </c>
      <c r="T6" s="205"/>
      <c r="U6" s="203"/>
      <c r="V6" s="203"/>
      <c r="W6" s="205">
        <f>V6-U6</f>
        <v>0</v>
      </c>
      <c r="X6" s="205"/>
      <c r="Y6" s="203">
        <f t="shared" ref="Y6:Z42" si="8">AC6</f>
        <v>0</v>
      </c>
      <c r="Z6" s="203">
        <f t="shared" si="8"/>
        <v>0</v>
      </c>
      <c r="AA6" s="205">
        <f>Z6-Y6</f>
        <v>0</v>
      </c>
      <c r="AB6" s="205"/>
      <c r="AC6" s="203"/>
      <c r="AD6" s="203"/>
      <c r="AE6" s="205">
        <f>AD6-AC6</f>
        <v>0</v>
      </c>
      <c r="AF6" s="205"/>
      <c r="AG6" s="203"/>
      <c r="AH6" s="203"/>
      <c r="AI6" s="205">
        <f>AH6-AG6</f>
        <v>0</v>
      </c>
      <c r="AJ6" s="203"/>
      <c r="AK6" s="203"/>
      <c r="AL6" s="205">
        <f>AK6-AJ6</f>
        <v>0</v>
      </c>
      <c r="AM6" s="205"/>
      <c r="AN6" s="203"/>
      <c r="AO6" s="203"/>
      <c r="AP6" s="205">
        <f>AO6-AN6</f>
        <v>0</v>
      </c>
      <c r="AQ6" s="205"/>
      <c r="AR6" s="205"/>
      <c r="AS6" s="205"/>
      <c r="AT6" s="205">
        <f>AS6-AR6</f>
        <v>0</v>
      </c>
      <c r="AU6" s="205"/>
      <c r="AV6" s="203"/>
      <c r="AW6" s="203"/>
      <c r="AX6" s="205">
        <f>AW6-AV6</f>
        <v>0</v>
      </c>
      <c r="AY6" s="205"/>
      <c r="AZ6" s="203"/>
      <c r="BA6" s="203"/>
      <c r="BB6" s="205">
        <f>BA6-AZ6</f>
        <v>0</v>
      </c>
      <c r="BC6" s="205"/>
      <c r="BD6" s="203"/>
      <c r="BE6" s="203"/>
      <c r="BF6" s="205">
        <f>BE6-BD6</f>
        <v>0</v>
      </c>
      <c r="BG6" s="205"/>
      <c r="BH6" s="203"/>
      <c r="BI6" s="203"/>
      <c r="BJ6" s="205">
        <f>BI6-BH6</f>
        <v>0</v>
      </c>
      <c r="BK6" s="205"/>
      <c r="BL6" s="203"/>
      <c r="BM6" s="203"/>
      <c r="BN6" s="205">
        <f>BM6-BL6</f>
        <v>0</v>
      </c>
      <c r="BO6" s="205"/>
      <c r="BP6" s="203"/>
      <c r="BQ6" s="203"/>
      <c r="BR6" s="205">
        <f>BQ6-BP6</f>
        <v>0</v>
      </c>
      <c r="BS6" s="205"/>
      <c r="BT6" s="203"/>
      <c r="BU6" s="203"/>
      <c r="BV6" s="205">
        <f>BU6-BT6</f>
        <v>0</v>
      </c>
      <c r="BW6" s="205"/>
      <c r="BX6" s="203"/>
      <c r="BY6" s="203"/>
      <c r="BZ6" s="205">
        <f>BY6-BX6</f>
        <v>0</v>
      </c>
      <c r="CA6" s="205"/>
      <c r="CB6" s="203"/>
      <c r="CC6" s="203"/>
      <c r="CD6" s="205">
        <f>CC6-CB6</f>
        <v>0</v>
      </c>
      <c r="CE6" s="205"/>
      <c r="CF6" s="203"/>
      <c r="CG6" s="203"/>
      <c r="CH6" s="205">
        <f>CG6-CF6</f>
        <v>0</v>
      </c>
      <c r="CI6" s="205"/>
      <c r="CJ6" s="203"/>
      <c r="CK6" s="203"/>
      <c r="CL6" s="205">
        <f>CK6-CJ6</f>
        <v>0</v>
      </c>
      <c r="CM6" s="199"/>
      <c r="CN6" s="206"/>
      <c r="CO6" s="206"/>
      <c r="CP6" s="206">
        <f>CO6-CN6</f>
        <v>0</v>
      </c>
      <c r="CQ6" s="206"/>
      <c r="CR6" s="14"/>
      <c r="CS6" s="14"/>
      <c r="CT6" s="244">
        <f>CS6-CR6</f>
        <v>0</v>
      </c>
      <c r="CU6" s="245"/>
      <c r="CV6" s="13"/>
      <c r="CW6" s="13"/>
      <c r="CX6" s="244">
        <f>CW6-CV6</f>
        <v>0</v>
      </c>
      <c r="CY6" s="245"/>
      <c r="CZ6" s="13"/>
      <c r="DA6" s="13"/>
      <c r="DB6" s="244">
        <f>DA6-CZ6</f>
        <v>0</v>
      </c>
      <c r="DC6" s="245"/>
      <c r="DG6" s="206"/>
      <c r="DH6" s="206"/>
      <c r="DI6" s="206">
        <f>DH6-DG6</f>
        <v>0</v>
      </c>
      <c r="DJ6" s="206"/>
      <c r="DK6" s="206"/>
      <c r="DL6" s="206"/>
      <c r="DM6" s="206">
        <f>DL6-DK6</f>
        <v>0</v>
      </c>
      <c r="DN6" s="206"/>
    </row>
    <row r="7" spans="1:118" ht="16.5" hidden="1" customHeight="1">
      <c r="A7" s="298"/>
      <c r="B7" s="201"/>
      <c r="C7" s="298" t="s">
        <v>292</v>
      </c>
      <c r="D7" s="207"/>
      <c r="E7" s="139">
        <f t="shared" si="6"/>
        <v>0</v>
      </c>
      <c r="F7" s="139">
        <f>J7+N7+R7+V7+Z7+AK7+AO7+AS7+AW7+BE7+BI7+BY7+CG7+CK7+CO7+CS7+CW7+DA7+BM7+BU7</f>
        <v>0</v>
      </c>
      <c r="G7" s="178">
        <f t="shared" si="7"/>
        <v>0</v>
      </c>
      <c r="H7" s="178"/>
      <c r="I7" s="139"/>
      <c r="J7" s="139"/>
      <c r="K7" s="142">
        <f>J7-I7</f>
        <v>0</v>
      </c>
      <c r="L7" s="142"/>
      <c r="M7" s="139"/>
      <c r="N7" s="139"/>
      <c r="O7" s="142">
        <f>N7-M7</f>
        <v>0</v>
      </c>
      <c r="P7" s="142"/>
      <c r="Q7" s="139"/>
      <c r="R7" s="139"/>
      <c r="S7" s="142">
        <f>R7-Q7</f>
        <v>0</v>
      </c>
      <c r="T7" s="142"/>
      <c r="U7" s="139"/>
      <c r="V7" s="139"/>
      <c r="W7" s="142">
        <f>V7-U7</f>
        <v>0</v>
      </c>
      <c r="X7" s="142"/>
      <c r="Y7" s="139">
        <f t="shared" si="8"/>
        <v>0</v>
      </c>
      <c r="Z7" s="139">
        <f t="shared" si="8"/>
        <v>0</v>
      </c>
      <c r="AA7" s="142">
        <f>Z7-Y7</f>
        <v>0</v>
      </c>
      <c r="AB7" s="142"/>
      <c r="AC7" s="139"/>
      <c r="AD7" s="139"/>
      <c r="AE7" s="142">
        <f>AD7-AC7</f>
        <v>0</v>
      </c>
      <c r="AF7" s="142"/>
      <c r="AG7" s="139"/>
      <c r="AH7" s="139"/>
      <c r="AI7" s="142">
        <f>AH7-AG7</f>
        <v>0</v>
      </c>
      <c r="AJ7" s="139"/>
      <c r="AK7" s="139"/>
      <c r="AL7" s="142">
        <f>AK7-AJ7</f>
        <v>0</v>
      </c>
      <c r="AM7" s="142"/>
      <c r="AN7" s="139"/>
      <c r="AO7" s="139"/>
      <c r="AP7" s="142">
        <f>AO7-AN7</f>
        <v>0</v>
      </c>
      <c r="AQ7" s="142"/>
      <c r="AR7" s="142"/>
      <c r="AS7" s="142"/>
      <c r="AT7" s="142">
        <f>AS7-AR7</f>
        <v>0</v>
      </c>
      <c r="AU7" s="142"/>
      <c r="AV7" s="139"/>
      <c r="AW7" s="139"/>
      <c r="AX7" s="142">
        <f>AW7-AV7</f>
        <v>0</v>
      </c>
      <c r="AY7" s="142"/>
      <c r="AZ7" s="139"/>
      <c r="BA7" s="139"/>
      <c r="BB7" s="142">
        <f>BA7-AZ7</f>
        <v>0</v>
      </c>
      <c r="BC7" s="142"/>
      <c r="BD7" s="139"/>
      <c r="BE7" s="139"/>
      <c r="BF7" s="142">
        <f>BE7-BD7</f>
        <v>0</v>
      </c>
      <c r="BG7" s="142"/>
      <c r="BH7" s="139"/>
      <c r="BI7" s="139"/>
      <c r="BJ7" s="142">
        <f>BI7-BH7</f>
        <v>0</v>
      </c>
      <c r="BK7" s="142"/>
      <c r="BL7" s="139"/>
      <c r="BM7" s="139"/>
      <c r="BN7" s="142">
        <f>BM7-BL7</f>
        <v>0</v>
      </c>
      <c r="BO7" s="142"/>
      <c r="BP7" s="139"/>
      <c r="BQ7" s="139"/>
      <c r="BR7" s="142">
        <f>BQ7-BP7</f>
        <v>0</v>
      </c>
      <c r="BS7" s="142"/>
      <c r="BT7" s="139"/>
      <c r="BU7" s="139"/>
      <c r="BV7" s="142">
        <f>BU7-BT7</f>
        <v>0</v>
      </c>
      <c r="BW7" s="142"/>
      <c r="BX7" s="139"/>
      <c r="BY7" s="139"/>
      <c r="BZ7" s="142">
        <f>BY7-BX7</f>
        <v>0</v>
      </c>
      <c r="CA7" s="142"/>
      <c r="CB7" s="139"/>
      <c r="CC7" s="139"/>
      <c r="CD7" s="142">
        <f>CC7-CB7</f>
        <v>0</v>
      </c>
      <c r="CE7" s="142"/>
      <c r="CF7" s="139"/>
      <c r="CG7" s="139"/>
      <c r="CH7" s="142">
        <f>CG7-CF7</f>
        <v>0</v>
      </c>
      <c r="CI7" s="142"/>
      <c r="CJ7" s="139"/>
      <c r="CK7" s="139"/>
      <c r="CL7" s="142">
        <f>CK7-CJ7</f>
        <v>0</v>
      </c>
      <c r="CM7" s="199"/>
      <c r="CN7" s="208"/>
      <c r="CO7" s="208"/>
      <c r="CP7" s="208">
        <f>CO7-CN7</f>
        <v>0</v>
      </c>
      <c r="CQ7" s="208"/>
      <c r="CR7" s="14"/>
      <c r="CS7" s="14"/>
      <c r="CT7" s="244">
        <f>CS7-CR7</f>
        <v>0</v>
      </c>
      <c r="CU7" s="245"/>
      <c r="CV7" s="13"/>
      <c r="CW7" s="13"/>
      <c r="CX7" s="244">
        <f>CW7-CV7</f>
        <v>0</v>
      </c>
      <c r="CY7" s="245"/>
      <c r="CZ7" s="13"/>
      <c r="DA7" s="13"/>
      <c r="DB7" s="244">
        <f>DA7-CZ7</f>
        <v>0</v>
      </c>
      <c r="DC7" s="245"/>
      <c r="DG7" s="208"/>
      <c r="DH7" s="208"/>
      <c r="DI7" s="208">
        <f>DH7-DG7</f>
        <v>0</v>
      </c>
      <c r="DJ7" s="208"/>
      <c r="DK7" s="208"/>
      <c r="DL7" s="208"/>
      <c r="DM7" s="208">
        <f>DL7-DK7</f>
        <v>0</v>
      </c>
      <c r="DN7" s="208"/>
    </row>
    <row r="8" spans="1:118" ht="26.25" hidden="1" customHeight="1">
      <c r="A8" s="298"/>
      <c r="B8" s="201"/>
      <c r="C8" s="297" t="s">
        <v>516</v>
      </c>
      <c r="D8" s="211"/>
      <c r="E8" s="139">
        <f t="shared" si="6"/>
        <v>0</v>
      </c>
      <c r="F8" s="139">
        <f>J8+N8+R8+V8+Z8+AK8+AO8+AS8+AW8+BE8+BI8+BY8+CG8+CK8+CO8+CS8+CW8+DA8+BM8+BU8</f>
        <v>0</v>
      </c>
      <c r="G8" s="178">
        <f t="shared" si="7"/>
        <v>0</v>
      </c>
      <c r="H8" s="178" t="e">
        <f t="shared" ref="H8:H18" si="9">F8/E8</f>
        <v>#DIV/0!</v>
      </c>
      <c r="I8" s="139"/>
      <c r="J8" s="139"/>
      <c r="K8" s="142">
        <f>J8-I8</f>
        <v>0</v>
      </c>
      <c r="L8" s="142"/>
      <c r="M8" s="139"/>
      <c r="N8" s="139"/>
      <c r="O8" s="142">
        <f>N8-M8</f>
        <v>0</v>
      </c>
      <c r="P8" s="142"/>
      <c r="Q8" s="139"/>
      <c r="R8" s="139"/>
      <c r="S8" s="142">
        <f>R8-Q8</f>
        <v>0</v>
      </c>
      <c r="T8" s="142"/>
      <c r="U8" s="139"/>
      <c r="V8" s="139"/>
      <c r="W8" s="142">
        <f>V8-U8</f>
        <v>0</v>
      </c>
      <c r="X8" s="142"/>
      <c r="Y8" s="139">
        <f t="shared" si="8"/>
        <v>0</v>
      </c>
      <c r="Z8" s="139">
        <f t="shared" si="8"/>
        <v>0</v>
      </c>
      <c r="AA8" s="142">
        <f>Z8-Y8</f>
        <v>0</v>
      </c>
      <c r="AB8" s="142"/>
      <c r="AC8" s="139"/>
      <c r="AD8" s="139"/>
      <c r="AE8" s="142">
        <f>AD8-AC8</f>
        <v>0</v>
      </c>
      <c r="AF8" s="142"/>
      <c r="AG8" s="139"/>
      <c r="AH8" s="139"/>
      <c r="AI8" s="142">
        <f>AH8-AG8</f>
        <v>0</v>
      </c>
      <c r="AJ8" s="139"/>
      <c r="AK8" s="139"/>
      <c r="AL8" s="142">
        <f>AK8-AJ8</f>
        <v>0</v>
      </c>
      <c r="AM8" s="142"/>
      <c r="AN8" s="139"/>
      <c r="AO8" s="139"/>
      <c r="AP8" s="142">
        <f>AO8-AN8</f>
        <v>0</v>
      </c>
      <c r="AQ8" s="142"/>
      <c r="AR8" s="142"/>
      <c r="AS8" s="142"/>
      <c r="AT8" s="142">
        <f>AS8-AR8</f>
        <v>0</v>
      </c>
      <c r="AU8" s="142"/>
      <c r="AV8" s="139"/>
      <c r="AW8" s="139"/>
      <c r="AX8" s="142">
        <f>AW8-AV8</f>
        <v>0</v>
      </c>
      <c r="AY8" s="142"/>
      <c r="AZ8" s="139"/>
      <c r="BA8" s="139"/>
      <c r="BB8" s="142">
        <f>BA8-AZ8</f>
        <v>0</v>
      </c>
      <c r="BC8" s="142"/>
      <c r="BD8" s="139"/>
      <c r="BE8" s="139"/>
      <c r="BF8" s="142">
        <f>BE8-BD8</f>
        <v>0</v>
      </c>
      <c r="BG8" s="142"/>
      <c r="BH8" s="139"/>
      <c r="BI8" s="139"/>
      <c r="BJ8" s="142">
        <f>BI8-BH8</f>
        <v>0</v>
      </c>
      <c r="BK8" s="142"/>
      <c r="BL8" s="139"/>
      <c r="BM8" s="139"/>
      <c r="BN8" s="142">
        <f>BM8-BL8</f>
        <v>0</v>
      </c>
      <c r="BO8" s="142"/>
      <c r="BP8" s="139"/>
      <c r="BQ8" s="139"/>
      <c r="BR8" s="142">
        <f>BQ8-BP8</f>
        <v>0</v>
      </c>
      <c r="BS8" s="142"/>
      <c r="BT8" s="139"/>
      <c r="BU8" s="139"/>
      <c r="BV8" s="142">
        <f>BU8-BT8</f>
        <v>0</v>
      </c>
      <c r="BW8" s="142"/>
      <c r="BX8" s="139"/>
      <c r="BY8" s="139"/>
      <c r="BZ8" s="142">
        <f>BY8-BX8</f>
        <v>0</v>
      </c>
      <c r="CA8" s="142"/>
      <c r="CB8" s="139"/>
      <c r="CC8" s="139"/>
      <c r="CD8" s="142">
        <f>CC8-CB8</f>
        <v>0</v>
      </c>
      <c r="CE8" s="142"/>
      <c r="CF8" s="139"/>
      <c r="CG8" s="139"/>
      <c r="CH8" s="142">
        <f>CG8-CF8</f>
        <v>0</v>
      </c>
      <c r="CI8" s="142"/>
      <c r="CJ8" s="139"/>
      <c r="CK8" s="139"/>
      <c r="CL8" s="142">
        <f>CK8-CJ8</f>
        <v>0</v>
      </c>
      <c r="CM8" s="199"/>
      <c r="CN8" s="208"/>
      <c r="CO8" s="208"/>
      <c r="CP8" s="208">
        <f>CO8-CN8</f>
        <v>0</v>
      </c>
      <c r="CQ8" s="208"/>
      <c r="CR8" s="14"/>
      <c r="CS8" s="14"/>
      <c r="CT8" s="244">
        <f>CS8-CR8</f>
        <v>0</v>
      </c>
      <c r="CU8" s="245"/>
      <c r="CV8" s="13"/>
      <c r="CW8" s="13"/>
      <c r="CX8" s="244">
        <f>CW8-CV8</f>
        <v>0</v>
      </c>
      <c r="CY8" s="245"/>
      <c r="CZ8" s="13"/>
      <c r="DA8" s="13"/>
      <c r="DB8" s="244">
        <f>DA8-CZ8</f>
        <v>0</v>
      </c>
      <c r="DC8" s="245"/>
      <c r="DG8" s="208"/>
      <c r="DH8" s="208"/>
      <c r="DI8" s="208">
        <f>DH8-DG8</f>
        <v>0</v>
      </c>
      <c r="DJ8" s="208"/>
      <c r="DK8" s="208"/>
      <c r="DL8" s="208"/>
      <c r="DM8" s="208">
        <f>DL8-DK8</f>
        <v>0</v>
      </c>
      <c r="DN8" s="208"/>
    </row>
    <row r="9" spans="1:118" ht="14.25" hidden="1" customHeight="1">
      <c r="A9" s="298"/>
      <c r="B9" s="201"/>
      <c r="C9" s="297" t="s">
        <v>293</v>
      </c>
      <c r="D9" s="211"/>
      <c r="E9" s="139">
        <f t="shared" si="6"/>
        <v>0</v>
      </c>
      <c r="F9" s="139">
        <f>J9+N9+R9+V9+Z9+AK9+AO9+AS9+AW9+BE9+BI9+BY9+CG9+CK9+CO9+CS9+CW9+DA9+BM9+BU9</f>
        <v>0</v>
      </c>
      <c r="G9" s="178">
        <f t="shared" si="7"/>
        <v>0</v>
      </c>
      <c r="H9" s="178" t="e">
        <f t="shared" si="9"/>
        <v>#DIV/0!</v>
      </c>
      <c r="I9" s="139"/>
      <c r="J9" s="139"/>
      <c r="K9" s="142">
        <f>J9-I9</f>
        <v>0</v>
      </c>
      <c r="L9" s="142"/>
      <c r="M9" s="139"/>
      <c r="N9" s="139"/>
      <c r="O9" s="142">
        <f>N9-M9</f>
        <v>0</v>
      </c>
      <c r="P9" s="142"/>
      <c r="Q9" s="139"/>
      <c r="R9" s="139"/>
      <c r="S9" s="142">
        <f>R9-Q9</f>
        <v>0</v>
      </c>
      <c r="T9" s="142"/>
      <c r="U9" s="139"/>
      <c r="V9" s="139"/>
      <c r="W9" s="142">
        <f>V9-U9</f>
        <v>0</v>
      </c>
      <c r="X9" s="142"/>
      <c r="Y9" s="139">
        <f t="shared" si="8"/>
        <v>0</v>
      </c>
      <c r="Z9" s="139">
        <f t="shared" si="8"/>
        <v>0</v>
      </c>
      <c r="AA9" s="142">
        <f>Z9-Y9</f>
        <v>0</v>
      </c>
      <c r="AB9" s="142"/>
      <c r="AC9" s="139"/>
      <c r="AD9" s="139"/>
      <c r="AE9" s="142">
        <f>AD9-AC9</f>
        <v>0</v>
      </c>
      <c r="AF9" s="142"/>
      <c r="AG9" s="139"/>
      <c r="AH9" s="139"/>
      <c r="AI9" s="142">
        <f>AH9-AG9</f>
        <v>0</v>
      </c>
      <c r="AJ9" s="139"/>
      <c r="AK9" s="139"/>
      <c r="AL9" s="142">
        <f>AK9-AJ9</f>
        <v>0</v>
      </c>
      <c r="AM9" s="142"/>
      <c r="AN9" s="139"/>
      <c r="AO9" s="139"/>
      <c r="AP9" s="142">
        <f>AO9-AN9</f>
        <v>0</v>
      </c>
      <c r="AQ9" s="142"/>
      <c r="AR9" s="142"/>
      <c r="AS9" s="142"/>
      <c r="AT9" s="142">
        <f>AS9-AR9</f>
        <v>0</v>
      </c>
      <c r="AU9" s="142"/>
      <c r="AV9" s="139"/>
      <c r="AW9" s="139"/>
      <c r="AX9" s="142">
        <f>AW9-AV9</f>
        <v>0</v>
      </c>
      <c r="AY9" s="142"/>
      <c r="AZ9" s="139"/>
      <c r="BA9" s="139"/>
      <c r="BB9" s="142">
        <f>BA9-AZ9</f>
        <v>0</v>
      </c>
      <c r="BC9" s="142"/>
      <c r="BD9" s="139"/>
      <c r="BE9" s="139"/>
      <c r="BF9" s="142">
        <f>BE9-BD9</f>
        <v>0</v>
      </c>
      <c r="BG9" s="142"/>
      <c r="BH9" s="139"/>
      <c r="BI9" s="139"/>
      <c r="BJ9" s="142">
        <f>BI9-BH9</f>
        <v>0</v>
      </c>
      <c r="BK9" s="142"/>
      <c r="BL9" s="139"/>
      <c r="BM9" s="139"/>
      <c r="BN9" s="142">
        <f>BM9-BL9</f>
        <v>0</v>
      </c>
      <c r="BO9" s="142"/>
      <c r="BP9" s="139"/>
      <c r="BQ9" s="139"/>
      <c r="BR9" s="142">
        <f>BQ9-BP9</f>
        <v>0</v>
      </c>
      <c r="BS9" s="142"/>
      <c r="BT9" s="139"/>
      <c r="BU9" s="139"/>
      <c r="BV9" s="142">
        <f>BU9-BT9</f>
        <v>0</v>
      </c>
      <c r="BW9" s="142"/>
      <c r="BX9" s="139"/>
      <c r="BY9" s="139"/>
      <c r="BZ9" s="142">
        <f>BY9-BX9</f>
        <v>0</v>
      </c>
      <c r="CA9" s="142"/>
      <c r="CB9" s="139"/>
      <c r="CC9" s="139"/>
      <c r="CD9" s="142">
        <f>CC9-CB9</f>
        <v>0</v>
      </c>
      <c r="CE9" s="142"/>
      <c r="CF9" s="139"/>
      <c r="CG9" s="139"/>
      <c r="CH9" s="142">
        <f>CG9-CF9</f>
        <v>0</v>
      </c>
      <c r="CI9" s="142"/>
      <c r="CJ9" s="139"/>
      <c r="CK9" s="139"/>
      <c r="CL9" s="142">
        <f>CK9-CJ9</f>
        <v>0</v>
      </c>
      <c r="CM9" s="199"/>
      <c r="CN9" s="208"/>
      <c r="CO9" s="208"/>
      <c r="CP9" s="208">
        <f>CO9-CN9</f>
        <v>0</v>
      </c>
      <c r="CQ9" s="208"/>
      <c r="CR9" s="14"/>
      <c r="CS9" s="14"/>
      <c r="CT9" s="244">
        <f>CS9-CR9</f>
        <v>0</v>
      </c>
      <c r="CU9" s="245"/>
      <c r="CV9" s="13"/>
      <c r="CW9" s="13"/>
      <c r="CX9" s="244">
        <f>CW9-CV9</f>
        <v>0</v>
      </c>
      <c r="CY9" s="245"/>
      <c r="CZ9" s="13"/>
      <c r="DA9" s="13"/>
      <c r="DB9" s="244">
        <f>DA9-CZ9</f>
        <v>0</v>
      </c>
      <c r="DC9" s="245"/>
      <c r="DG9" s="208"/>
      <c r="DH9" s="208"/>
      <c r="DI9" s="208">
        <f>DH9-DG9</f>
        <v>0</v>
      </c>
      <c r="DJ9" s="208"/>
      <c r="DK9" s="208"/>
      <c r="DL9" s="208"/>
      <c r="DM9" s="208">
        <f>DL9-DK9</f>
        <v>0</v>
      </c>
      <c r="DN9" s="208"/>
    </row>
    <row r="10" spans="1:118" ht="15.75" customHeight="1">
      <c r="A10" s="298"/>
      <c r="B10" s="201">
        <v>1701042113</v>
      </c>
      <c r="C10" s="297" t="s">
        <v>759</v>
      </c>
      <c r="D10" s="211">
        <v>0</v>
      </c>
      <c r="E10" s="139">
        <f t="shared" si="6"/>
        <v>0</v>
      </c>
      <c r="F10" s="16">
        <f>J10+N10+R10+V10+Z10+AK10+AO10+AS10+AW10+BE10+BI10+BY10+CG10+CK10+CO10+CS10+CW10+DA10+BM10+BU10+DL10</f>
        <v>0.66351000000000004</v>
      </c>
      <c r="G10" s="178">
        <f t="shared" si="7"/>
        <v>0.66351000000000004</v>
      </c>
      <c r="H10" s="178">
        <v>0</v>
      </c>
      <c r="I10" s="139"/>
      <c r="J10" s="139"/>
      <c r="K10" s="142"/>
      <c r="L10" s="142">
        <v>0</v>
      </c>
      <c r="M10" s="139"/>
      <c r="N10" s="139"/>
      <c r="O10" s="142"/>
      <c r="P10" s="142"/>
      <c r="Q10" s="139"/>
      <c r="R10" s="139"/>
      <c r="S10" s="142"/>
      <c r="T10" s="142"/>
      <c r="U10" s="139"/>
      <c r="V10" s="139">
        <v>0.66351000000000004</v>
      </c>
      <c r="W10" s="142"/>
      <c r="X10" s="142"/>
      <c r="Y10" s="139">
        <f t="shared" si="8"/>
        <v>0</v>
      </c>
      <c r="Z10" s="139">
        <f t="shared" si="8"/>
        <v>0</v>
      </c>
      <c r="AA10" s="142"/>
      <c r="AB10" s="142"/>
      <c r="AC10" s="139"/>
      <c r="AD10" s="139"/>
      <c r="AE10" s="142"/>
      <c r="AF10" s="142"/>
      <c r="AG10" s="139"/>
      <c r="AH10" s="139"/>
      <c r="AI10" s="142"/>
      <c r="AJ10" s="139"/>
      <c r="AK10" s="139"/>
      <c r="AL10" s="142"/>
      <c r="AM10" s="142"/>
      <c r="AN10" s="139"/>
      <c r="AO10" s="139"/>
      <c r="AP10" s="142"/>
      <c r="AQ10" s="142"/>
      <c r="AR10" s="142"/>
      <c r="AS10" s="142"/>
      <c r="AT10" s="142"/>
      <c r="AU10" s="142"/>
      <c r="AV10" s="139"/>
      <c r="AW10" s="139"/>
      <c r="AX10" s="142"/>
      <c r="AY10" s="142"/>
      <c r="AZ10" s="139"/>
      <c r="BA10" s="139"/>
      <c r="BB10" s="142"/>
      <c r="BC10" s="142"/>
      <c r="BD10" s="139"/>
      <c r="BE10" s="139"/>
      <c r="BF10" s="142"/>
      <c r="BG10" s="142"/>
      <c r="BH10" s="139"/>
      <c r="BI10" s="139"/>
      <c r="BJ10" s="142"/>
      <c r="BK10" s="142"/>
      <c r="BL10" s="139"/>
      <c r="BM10" s="139"/>
      <c r="BN10" s="142"/>
      <c r="BO10" s="142"/>
      <c r="BP10" s="139"/>
      <c r="BQ10" s="139"/>
      <c r="BR10" s="142"/>
      <c r="BS10" s="142"/>
      <c r="BT10" s="139"/>
      <c r="BU10" s="139"/>
      <c r="BV10" s="142"/>
      <c r="BW10" s="142"/>
      <c r="BX10" s="139"/>
      <c r="BY10" s="139"/>
      <c r="BZ10" s="142"/>
      <c r="CA10" s="142"/>
      <c r="CB10" s="139"/>
      <c r="CC10" s="139"/>
      <c r="CD10" s="142"/>
      <c r="CE10" s="142"/>
      <c r="CF10" s="139"/>
      <c r="CG10" s="139"/>
      <c r="CH10" s="142"/>
      <c r="CI10" s="142"/>
      <c r="CJ10" s="139"/>
      <c r="CK10" s="139"/>
      <c r="CL10" s="142"/>
      <c r="CM10" s="199"/>
      <c r="CN10" s="208"/>
      <c r="CO10" s="208"/>
      <c r="CP10" s="208"/>
      <c r="CQ10" s="208"/>
      <c r="CR10" s="14"/>
      <c r="CS10" s="14"/>
      <c r="CT10" s="244"/>
      <c r="CU10" s="245"/>
      <c r="CV10" s="13"/>
      <c r="CW10" s="13"/>
      <c r="CX10" s="244"/>
      <c r="CY10" s="245"/>
      <c r="CZ10" s="13"/>
      <c r="DA10" s="13"/>
      <c r="DB10" s="244"/>
      <c r="DC10" s="245"/>
      <c r="DG10" s="208"/>
      <c r="DH10" s="208"/>
      <c r="DI10" s="208"/>
      <c r="DJ10" s="208"/>
      <c r="DK10" s="208"/>
      <c r="DL10" s="208"/>
      <c r="DM10" s="208"/>
      <c r="DN10" s="208"/>
    </row>
    <row r="11" spans="1:118" ht="15.75" hidden="1" customHeight="1">
      <c r="A11" s="298"/>
      <c r="B11" s="201">
        <v>1701051164</v>
      </c>
      <c r="C11" s="297" t="s">
        <v>760</v>
      </c>
      <c r="D11" s="211"/>
      <c r="E11" s="139">
        <f t="shared" si="6"/>
        <v>0</v>
      </c>
      <c r="F11" s="16">
        <f>J11+N11+R11+V11+Z11+AK11+AO11+AS11+AW11+BE11+BI11+BY11+CG11+CK11+CO11+CS11+CW11+DA11+BM11+BU11+DL11</f>
        <v>0</v>
      </c>
      <c r="G11" s="178">
        <f t="shared" si="7"/>
        <v>0</v>
      </c>
      <c r="H11" s="178" t="e">
        <f t="shared" si="9"/>
        <v>#DIV/0!</v>
      </c>
      <c r="I11" s="139"/>
      <c r="J11" s="139"/>
      <c r="K11" s="142"/>
      <c r="L11" s="142"/>
      <c r="M11" s="139"/>
      <c r="N11" s="139"/>
      <c r="O11" s="142"/>
      <c r="P11" s="142"/>
      <c r="Q11" s="139"/>
      <c r="R11" s="139"/>
      <c r="S11" s="142"/>
      <c r="T11" s="142"/>
      <c r="U11" s="139"/>
      <c r="V11" s="139"/>
      <c r="W11" s="142"/>
      <c r="X11" s="142"/>
      <c r="Y11" s="139"/>
      <c r="Z11" s="139"/>
      <c r="AA11" s="142"/>
      <c r="AB11" s="142"/>
      <c r="AC11" s="139"/>
      <c r="AD11" s="139"/>
      <c r="AE11" s="142"/>
      <c r="AF11" s="142"/>
      <c r="AG11" s="139"/>
      <c r="AH11" s="139"/>
      <c r="AI11" s="142"/>
      <c r="AJ11" s="139"/>
      <c r="AK11" s="139"/>
      <c r="AL11" s="142"/>
      <c r="AM11" s="142"/>
      <c r="AN11" s="139"/>
      <c r="AO11" s="139"/>
      <c r="AP11" s="142"/>
      <c r="AQ11" s="142"/>
      <c r="AR11" s="142"/>
      <c r="AS11" s="142"/>
      <c r="AT11" s="142"/>
      <c r="AU11" s="142"/>
      <c r="AV11" s="139"/>
      <c r="AW11" s="139"/>
      <c r="AX11" s="142"/>
      <c r="AY11" s="142"/>
      <c r="AZ11" s="139"/>
      <c r="BA11" s="139"/>
      <c r="BB11" s="142"/>
      <c r="BC11" s="142"/>
      <c r="BD11" s="139"/>
      <c r="BE11" s="139"/>
      <c r="BF11" s="142"/>
      <c r="BG11" s="142"/>
      <c r="BH11" s="139"/>
      <c r="BI11" s="139"/>
      <c r="BJ11" s="142"/>
      <c r="BK11" s="142"/>
      <c r="BL11" s="139"/>
      <c r="BM11" s="139"/>
      <c r="BN11" s="142"/>
      <c r="BO11" s="142"/>
      <c r="BP11" s="139"/>
      <c r="BQ11" s="139"/>
      <c r="BR11" s="142"/>
      <c r="BS11" s="142"/>
      <c r="BT11" s="139"/>
      <c r="BU11" s="139"/>
      <c r="BV11" s="142"/>
      <c r="BW11" s="142"/>
      <c r="BX11" s="139"/>
      <c r="BY11" s="139"/>
      <c r="BZ11" s="142"/>
      <c r="CA11" s="142"/>
      <c r="CB11" s="139"/>
      <c r="CC11" s="139"/>
      <c r="CD11" s="142"/>
      <c r="CE11" s="142"/>
      <c r="CF11" s="139"/>
      <c r="CG11" s="139"/>
      <c r="CH11" s="142"/>
      <c r="CI11" s="142"/>
      <c r="CJ11" s="139"/>
      <c r="CK11" s="139"/>
      <c r="CL11" s="142"/>
      <c r="CM11" s="199"/>
      <c r="CN11" s="208"/>
      <c r="CO11" s="208"/>
      <c r="CP11" s="208"/>
      <c r="CQ11" s="208"/>
      <c r="CR11" s="14"/>
      <c r="CS11" s="14"/>
      <c r="CT11" s="244"/>
      <c r="CU11" s="245"/>
      <c r="CV11" s="13"/>
      <c r="CW11" s="13"/>
      <c r="CX11" s="244"/>
      <c r="CY11" s="245"/>
      <c r="CZ11" s="13"/>
      <c r="DA11" s="13"/>
      <c r="DB11" s="244"/>
      <c r="DC11" s="245"/>
      <c r="DG11" s="208"/>
      <c r="DH11" s="208"/>
      <c r="DI11" s="208"/>
      <c r="DJ11" s="208"/>
      <c r="DK11" s="208"/>
      <c r="DL11" s="208"/>
      <c r="DM11" s="208"/>
      <c r="DN11" s="208"/>
    </row>
    <row r="12" spans="1:118" ht="16.5" hidden="1" customHeight="1">
      <c r="A12" s="298"/>
      <c r="B12" s="201">
        <v>1718000337</v>
      </c>
      <c r="C12" s="297" t="s">
        <v>761</v>
      </c>
      <c r="D12" s="211"/>
      <c r="E12" s="139">
        <f t="shared" si="6"/>
        <v>0</v>
      </c>
      <c r="F12" s="16">
        <f t="shared" ref="F12:F18" si="10">J12+N12+R12+V12+Z12+AK12+AO12+AS12+AW12+BE12+BI12+BY12+CG12+CK12+CO12+CS12+CW12+DA12+BM12+BU12+DL12</f>
        <v>0</v>
      </c>
      <c r="G12" s="178">
        <f t="shared" si="7"/>
        <v>0</v>
      </c>
      <c r="H12" s="178" t="e">
        <f t="shared" si="9"/>
        <v>#DIV/0!</v>
      </c>
      <c r="I12" s="139"/>
      <c r="J12" s="139"/>
      <c r="K12" s="142">
        <f t="shared" ref="K12:K74" si="11">J12-I12</f>
        <v>0</v>
      </c>
      <c r="L12" s="142"/>
      <c r="M12" s="139"/>
      <c r="N12" s="139"/>
      <c r="O12" s="142">
        <f t="shared" ref="O12:O36" si="12">N12-M12</f>
        <v>0</v>
      </c>
      <c r="P12" s="142"/>
      <c r="Q12" s="139"/>
      <c r="R12" s="139"/>
      <c r="S12" s="142">
        <f t="shared" ref="S12:S36" si="13">R12-Q12</f>
        <v>0</v>
      </c>
      <c r="T12" s="142"/>
      <c r="U12" s="139"/>
      <c r="V12" s="139"/>
      <c r="W12" s="142">
        <f t="shared" ref="W12:W36" si="14">V12-U12</f>
        <v>0</v>
      </c>
      <c r="X12" s="142"/>
      <c r="Y12" s="139">
        <f t="shared" si="8"/>
        <v>0</v>
      </c>
      <c r="Z12" s="139">
        <f t="shared" si="8"/>
        <v>0</v>
      </c>
      <c r="AA12" s="142">
        <f t="shared" ref="AA12:AA36" si="15">Z12-Y12</f>
        <v>0</v>
      </c>
      <c r="AB12" s="142"/>
      <c r="AC12" s="139"/>
      <c r="AD12" s="139"/>
      <c r="AE12" s="142">
        <f t="shared" ref="AE12:AE21" si="16">AD12-AC12</f>
        <v>0</v>
      </c>
      <c r="AF12" s="142"/>
      <c r="AG12" s="139"/>
      <c r="AH12" s="139"/>
      <c r="AI12" s="142">
        <f t="shared" ref="AI12:AI36" si="17">AH12-AG12</f>
        <v>0</v>
      </c>
      <c r="AJ12" s="139"/>
      <c r="AK12" s="139"/>
      <c r="AL12" s="142">
        <f t="shared" ref="AL12:AL36" si="18">AK12-AJ12</f>
        <v>0</v>
      </c>
      <c r="AM12" s="142"/>
      <c r="AN12" s="139"/>
      <c r="AO12" s="139"/>
      <c r="AP12" s="142">
        <f t="shared" ref="AP12:AP36" si="19">AO12-AN12</f>
        <v>0</v>
      </c>
      <c r="AQ12" s="142"/>
      <c r="AR12" s="142"/>
      <c r="AS12" s="142"/>
      <c r="AT12" s="142">
        <f>AS12-AR12</f>
        <v>0</v>
      </c>
      <c r="AU12" s="142"/>
      <c r="AV12" s="139"/>
      <c r="AW12" s="139"/>
      <c r="AX12" s="142">
        <f t="shared" ref="AX12:AX36" si="20">AW12-AV12</f>
        <v>0</v>
      </c>
      <c r="AY12" s="142"/>
      <c r="AZ12" s="139"/>
      <c r="BA12" s="139"/>
      <c r="BB12" s="142">
        <f t="shared" ref="BB12:BB36" si="21">BA12-AZ12</f>
        <v>0</v>
      </c>
      <c r="BC12" s="142"/>
      <c r="BD12" s="139"/>
      <c r="BE12" s="139"/>
      <c r="BF12" s="142">
        <f t="shared" ref="BF12:BF36" si="22">BE12-BD12</f>
        <v>0</v>
      </c>
      <c r="BG12" s="142"/>
      <c r="BH12" s="139"/>
      <c r="BI12" s="139"/>
      <c r="BJ12" s="142">
        <f t="shared" ref="BJ12:BJ36" si="23">BI12-BH12</f>
        <v>0</v>
      </c>
      <c r="BK12" s="142"/>
      <c r="BL12" s="139"/>
      <c r="BM12" s="139"/>
      <c r="BN12" s="142">
        <f t="shared" ref="BN12:BN36" si="24">BM12-BL12</f>
        <v>0</v>
      </c>
      <c r="BO12" s="142"/>
      <c r="BP12" s="139"/>
      <c r="BQ12" s="139"/>
      <c r="BR12" s="142">
        <f t="shared" ref="BR12:BR36" si="25">BQ12-BP12</f>
        <v>0</v>
      </c>
      <c r="BS12" s="142"/>
      <c r="BT12" s="139"/>
      <c r="BU12" s="139"/>
      <c r="BV12" s="142">
        <f t="shared" ref="BV12:BV36" si="26">BU12-BT12</f>
        <v>0</v>
      </c>
      <c r="BW12" s="142"/>
      <c r="BX12" s="139"/>
      <c r="BY12" s="139"/>
      <c r="BZ12" s="142">
        <f t="shared" ref="BZ12:BZ36" si="27">BY12-BX12</f>
        <v>0</v>
      </c>
      <c r="CA12" s="142"/>
      <c r="CB12" s="139"/>
      <c r="CC12" s="139"/>
      <c r="CD12" s="142">
        <f t="shared" ref="CD12:CD36" si="28">CC12-CB12</f>
        <v>0</v>
      </c>
      <c r="CE12" s="142"/>
      <c r="CF12" s="139"/>
      <c r="CG12" s="139"/>
      <c r="CH12" s="142">
        <f t="shared" ref="CH12:CH36" si="29">CG12-CF12</f>
        <v>0</v>
      </c>
      <c r="CI12" s="142"/>
      <c r="CJ12" s="139"/>
      <c r="CK12" s="139"/>
      <c r="CL12" s="142">
        <f t="shared" ref="CL12:CL36" si="30">CK12-CJ12</f>
        <v>0</v>
      </c>
      <c r="CM12" s="199"/>
      <c r="CN12" s="208"/>
      <c r="CO12" s="208"/>
      <c r="CP12" s="208">
        <f>CO12-CN12</f>
        <v>0</v>
      </c>
      <c r="CQ12" s="208"/>
      <c r="CR12" s="14"/>
      <c r="CS12" s="14"/>
      <c r="CT12" s="244">
        <f>CS12-CR12</f>
        <v>0</v>
      </c>
      <c r="CU12" s="245"/>
      <c r="CV12" s="13"/>
      <c r="CW12" s="13"/>
      <c r="CX12" s="244">
        <f t="shared" ref="CX12:CX36" si="31">CW12-CV12</f>
        <v>0</v>
      </c>
      <c r="CY12" s="245"/>
      <c r="CZ12" s="13"/>
      <c r="DA12" s="13"/>
      <c r="DB12" s="244">
        <f t="shared" ref="DB12:DB36" si="32">DA12-CZ12</f>
        <v>0</v>
      </c>
      <c r="DC12" s="245"/>
      <c r="DG12" s="208"/>
      <c r="DH12" s="208"/>
      <c r="DI12" s="208">
        <f>DH12-DG12</f>
        <v>0</v>
      </c>
      <c r="DJ12" s="208"/>
      <c r="DK12" s="208"/>
      <c r="DL12" s="208"/>
      <c r="DM12" s="208">
        <f>DL12-DK12</f>
        <v>0</v>
      </c>
      <c r="DN12" s="208"/>
    </row>
    <row r="13" spans="1:118" ht="16.5" hidden="1" customHeight="1">
      <c r="A13" s="298"/>
      <c r="B13" s="201">
        <v>1701033158</v>
      </c>
      <c r="C13" s="297" t="s">
        <v>762</v>
      </c>
      <c r="D13" s="211"/>
      <c r="E13" s="139">
        <f t="shared" si="6"/>
        <v>0</v>
      </c>
      <c r="F13" s="16">
        <f t="shared" si="10"/>
        <v>4.6999999999999999E-4</v>
      </c>
      <c r="G13" s="178"/>
      <c r="H13" s="178"/>
      <c r="I13" s="139"/>
      <c r="J13" s="139">
        <v>4.6999999999999999E-4</v>
      </c>
      <c r="K13" s="142"/>
      <c r="L13" s="142"/>
      <c r="M13" s="139"/>
      <c r="N13" s="139"/>
      <c r="O13" s="142"/>
      <c r="P13" s="142"/>
      <c r="Q13" s="139"/>
      <c r="R13" s="139"/>
      <c r="S13" s="142"/>
      <c r="T13" s="142"/>
      <c r="U13" s="139"/>
      <c r="V13" s="139"/>
      <c r="W13" s="142"/>
      <c r="X13" s="142"/>
      <c r="Y13" s="139"/>
      <c r="Z13" s="139"/>
      <c r="AA13" s="142"/>
      <c r="AB13" s="142"/>
      <c r="AC13" s="139"/>
      <c r="AD13" s="139"/>
      <c r="AE13" s="142"/>
      <c r="AF13" s="142"/>
      <c r="AG13" s="139"/>
      <c r="AH13" s="139"/>
      <c r="AI13" s="142"/>
      <c r="AJ13" s="139"/>
      <c r="AK13" s="139"/>
      <c r="AL13" s="142"/>
      <c r="AM13" s="142"/>
      <c r="AN13" s="139"/>
      <c r="AO13" s="139"/>
      <c r="AP13" s="142"/>
      <c r="AQ13" s="142"/>
      <c r="AR13" s="142"/>
      <c r="AS13" s="142"/>
      <c r="AT13" s="142"/>
      <c r="AU13" s="142"/>
      <c r="AV13" s="139"/>
      <c r="AW13" s="139"/>
      <c r="AX13" s="142"/>
      <c r="AY13" s="142"/>
      <c r="AZ13" s="139"/>
      <c r="BA13" s="139"/>
      <c r="BB13" s="142"/>
      <c r="BC13" s="142"/>
      <c r="BD13" s="139"/>
      <c r="BE13" s="139"/>
      <c r="BF13" s="142"/>
      <c r="BG13" s="142"/>
      <c r="BH13" s="139"/>
      <c r="BI13" s="139"/>
      <c r="BJ13" s="142"/>
      <c r="BK13" s="142"/>
      <c r="BL13" s="139"/>
      <c r="BM13" s="139"/>
      <c r="BN13" s="142"/>
      <c r="BO13" s="142"/>
      <c r="BP13" s="139"/>
      <c r="BQ13" s="139"/>
      <c r="BR13" s="142"/>
      <c r="BS13" s="142"/>
      <c r="BT13" s="139"/>
      <c r="BU13" s="139"/>
      <c r="BV13" s="142"/>
      <c r="BW13" s="142"/>
      <c r="BX13" s="139"/>
      <c r="BY13" s="139"/>
      <c r="BZ13" s="142"/>
      <c r="CA13" s="142"/>
      <c r="CB13" s="139"/>
      <c r="CC13" s="139"/>
      <c r="CD13" s="142"/>
      <c r="CE13" s="142"/>
      <c r="CF13" s="139"/>
      <c r="CG13" s="139"/>
      <c r="CH13" s="142"/>
      <c r="CI13" s="142"/>
      <c r="CJ13" s="139"/>
      <c r="CK13" s="139"/>
      <c r="CL13" s="142"/>
      <c r="CM13" s="199"/>
      <c r="CN13" s="208"/>
      <c r="CO13" s="208"/>
      <c r="CP13" s="208"/>
      <c r="CQ13" s="208"/>
      <c r="CR13" s="14"/>
      <c r="CS13" s="14"/>
      <c r="CT13" s="244"/>
      <c r="CU13" s="245"/>
      <c r="CV13" s="13"/>
      <c r="CW13" s="13"/>
      <c r="CX13" s="244"/>
      <c r="CY13" s="245"/>
      <c r="CZ13" s="13"/>
      <c r="DA13" s="13"/>
      <c r="DB13" s="244"/>
      <c r="DC13" s="245"/>
      <c r="DG13" s="208"/>
      <c r="DH13" s="208"/>
      <c r="DI13" s="208"/>
      <c r="DJ13" s="208"/>
      <c r="DK13" s="208"/>
      <c r="DL13" s="208"/>
      <c r="DM13" s="208"/>
      <c r="DN13" s="208"/>
    </row>
    <row r="14" spans="1:118" ht="28.5" hidden="1" customHeight="1">
      <c r="A14" s="298"/>
      <c r="B14" s="201">
        <v>1701037466</v>
      </c>
      <c r="C14" s="297" t="s">
        <v>763</v>
      </c>
      <c r="D14" s="211">
        <v>0</v>
      </c>
      <c r="E14" s="139">
        <f t="shared" si="6"/>
        <v>0</v>
      </c>
      <c r="F14" s="16">
        <f t="shared" si="10"/>
        <v>0</v>
      </c>
      <c r="G14" s="178">
        <f>F14-E14</f>
        <v>0</v>
      </c>
      <c r="H14" s="178">
        <v>0</v>
      </c>
      <c r="I14" s="139"/>
      <c r="J14" s="139"/>
      <c r="K14" s="142">
        <f>J14-I14</f>
        <v>0</v>
      </c>
      <c r="L14" s="142"/>
      <c r="M14" s="139"/>
      <c r="N14" s="139"/>
      <c r="O14" s="142">
        <f>N14-M14</f>
        <v>0</v>
      </c>
      <c r="P14" s="142"/>
      <c r="Q14" s="139"/>
      <c r="R14" s="139"/>
      <c r="S14" s="142">
        <f>R14-Q14</f>
        <v>0</v>
      </c>
      <c r="T14" s="142"/>
      <c r="U14" s="139"/>
      <c r="V14" s="139"/>
      <c r="W14" s="142">
        <f>V14-U14</f>
        <v>0</v>
      </c>
      <c r="X14" s="142"/>
      <c r="Y14" s="139">
        <f>AC14</f>
        <v>0</v>
      </c>
      <c r="Z14" s="139">
        <f>AD14</f>
        <v>0</v>
      </c>
      <c r="AA14" s="142">
        <f>Z14-Y14</f>
        <v>0</v>
      </c>
      <c r="AB14" s="142"/>
      <c r="AC14" s="139"/>
      <c r="AD14" s="139"/>
      <c r="AE14" s="142">
        <f>AD14-AC14</f>
        <v>0</v>
      </c>
      <c r="AF14" s="142"/>
      <c r="AG14" s="139"/>
      <c r="AH14" s="139"/>
      <c r="AI14" s="142">
        <f>AH14-AG14</f>
        <v>0</v>
      </c>
      <c r="AJ14" s="139"/>
      <c r="AK14" s="139"/>
      <c r="AL14" s="142">
        <f>AK14-AJ14</f>
        <v>0</v>
      </c>
      <c r="AM14" s="142"/>
      <c r="AN14" s="139"/>
      <c r="AO14" s="139"/>
      <c r="AP14" s="142">
        <f>AO14-AN14</f>
        <v>0</v>
      </c>
      <c r="AQ14" s="142"/>
      <c r="AR14" s="142"/>
      <c r="AS14" s="142"/>
      <c r="AT14" s="142"/>
      <c r="AU14" s="142"/>
      <c r="AV14" s="139"/>
      <c r="AW14" s="139"/>
      <c r="AX14" s="142">
        <f>AW14-AV14</f>
        <v>0</v>
      </c>
      <c r="AY14" s="142"/>
      <c r="AZ14" s="139"/>
      <c r="BA14" s="139"/>
      <c r="BB14" s="142">
        <f>BA14-AZ14</f>
        <v>0</v>
      </c>
      <c r="BC14" s="142"/>
      <c r="BD14" s="139"/>
      <c r="BE14" s="139"/>
      <c r="BF14" s="142">
        <f>BE14-BD14</f>
        <v>0</v>
      </c>
      <c r="BG14" s="142"/>
      <c r="BH14" s="139"/>
      <c r="BI14" s="139"/>
      <c r="BJ14" s="142">
        <f>BI14-BH14</f>
        <v>0</v>
      </c>
      <c r="BK14" s="142"/>
      <c r="BL14" s="139"/>
      <c r="BM14" s="139"/>
      <c r="BN14" s="142">
        <f>BM14-BL14</f>
        <v>0</v>
      </c>
      <c r="BO14" s="142"/>
      <c r="BP14" s="139"/>
      <c r="BQ14" s="139"/>
      <c r="BR14" s="142">
        <f>BQ14-BP14</f>
        <v>0</v>
      </c>
      <c r="BS14" s="142"/>
      <c r="BT14" s="139"/>
      <c r="BU14" s="139"/>
      <c r="BV14" s="142">
        <f>BU14-BT14</f>
        <v>0</v>
      </c>
      <c r="BW14" s="142"/>
      <c r="BX14" s="139"/>
      <c r="BY14" s="139"/>
      <c r="BZ14" s="142">
        <f>BY14-BX14</f>
        <v>0</v>
      </c>
      <c r="CA14" s="142"/>
      <c r="CB14" s="139"/>
      <c r="CC14" s="139"/>
      <c r="CD14" s="142">
        <f>CC14-CB14</f>
        <v>0</v>
      </c>
      <c r="CE14" s="142"/>
      <c r="CF14" s="139"/>
      <c r="CG14" s="139"/>
      <c r="CH14" s="142">
        <f>CG14-CF14</f>
        <v>0</v>
      </c>
      <c r="CI14" s="142"/>
      <c r="CJ14" s="139"/>
      <c r="CK14" s="139"/>
      <c r="CL14" s="142">
        <f>CK14-CJ14</f>
        <v>0</v>
      </c>
      <c r="CM14" s="199"/>
      <c r="CN14" s="208"/>
      <c r="CO14" s="208"/>
      <c r="CP14" s="208"/>
      <c r="CQ14" s="208"/>
      <c r="CR14" s="14"/>
      <c r="CS14" s="14"/>
      <c r="CT14" s="244"/>
      <c r="CU14" s="245"/>
      <c r="CV14" s="13"/>
      <c r="CW14" s="13"/>
      <c r="CX14" s="244">
        <f>CW14-CV14</f>
        <v>0</v>
      </c>
      <c r="CY14" s="245"/>
      <c r="CZ14" s="13"/>
      <c r="DA14" s="13"/>
      <c r="DB14" s="244">
        <f>DA14-CZ14</f>
        <v>0</v>
      </c>
      <c r="DC14" s="245"/>
      <c r="DG14" s="208"/>
      <c r="DH14" s="208"/>
      <c r="DI14" s="208"/>
      <c r="DJ14" s="208"/>
      <c r="DK14" s="208"/>
      <c r="DL14" s="208"/>
      <c r="DM14" s="208"/>
      <c r="DN14" s="208"/>
    </row>
    <row r="15" spans="1:118" ht="18" hidden="1" customHeight="1">
      <c r="A15" s="298"/>
      <c r="B15" s="201"/>
      <c r="C15" s="297" t="s">
        <v>295</v>
      </c>
      <c r="D15" s="211">
        <v>0</v>
      </c>
      <c r="E15" s="139">
        <f t="shared" si="6"/>
        <v>0</v>
      </c>
      <c r="F15" s="16">
        <f t="shared" si="10"/>
        <v>0</v>
      </c>
      <c r="G15" s="178">
        <f t="shared" si="7"/>
        <v>0</v>
      </c>
      <c r="H15" s="178" t="e">
        <f t="shared" si="9"/>
        <v>#DIV/0!</v>
      </c>
      <c r="I15" s="139"/>
      <c r="J15" s="139"/>
      <c r="K15" s="142">
        <f t="shared" si="11"/>
        <v>0</v>
      </c>
      <c r="L15" s="142"/>
      <c r="M15" s="139"/>
      <c r="N15" s="139"/>
      <c r="O15" s="142">
        <f t="shared" si="12"/>
        <v>0</v>
      </c>
      <c r="P15" s="142"/>
      <c r="Q15" s="139"/>
      <c r="R15" s="139"/>
      <c r="S15" s="142">
        <f t="shared" si="13"/>
        <v>0</v>
      </c>
      <c r="T15" s="142"/>
      <c r="U15" s="139"/>
      <c r="V15" s="139"/>
      <c r="W15" s="142">
        <f t="shared" si="14"/>
        <v>0</v>
      </c>
      <c r="X15" s="142"/>
      <c r="Y15" s="139">
        <f t="shared" si="8"/>
        <v>0</v>
      </c>
      <c r="Z15" s="139">
        <f t="shared" si="8"/>
        <v>0</v>
      </c>
      <c r="AA15" s="142">
        <f t="shared" si="15"/>
        <v>0</v>
      </c>
      <c r="AB15" s="142"/>
      <c r="AC15" s="139"/>
      <c r="AD15" s="139"/>
      <c r="AE15" s="142">
        <f t="shared" si="16"/>
        <v>0</v>
      </c>
      <c r="AF15" s="142"/>
      <c r="AG15" s="139"/>
      <c r="AH15" s="139"/>
      <c r="AI15" s="142">
        <f t="shared" si="17"/>
        <v>0</v>
      </c>
      <c r="AJ15" s="139"/>
      <c r="AK15" s="139"/>
      <c r="AL15" s="142">
        <f t="shared" si="18"/>
        <v>0</v>
      </c>
      <c r="AM15" s="142"/>
      <c r="AN15" s="139"/>
      <c r="AO15" s="139"/>
      <c r="AP15" s="142">
        <f t="shared" si="19"/>
        <v>0</v>
      </c>
      <c r="AQ15" s="142"/>
      <c r="AR15" s="142"/>
      <c r="AS15" s="142"/>
      <c r="AT15" s="142"/>
      <c r="AU15" s="142"/>
      <c r="AV15" s="139"/>
      <c r="AW15" s="139"/>
      <c r="AX15" s="142">
        <f t="shared" si="20"/>
        <v>0</v>
      </c>
      <c r="AY15" s="142"/>
      <c r="AZ15" s="139"/>
      <c r="BA15" s="139"/>
      <c r="BB15" s="142">
        <f t="shared" si="21"/>
        <v>0</v>
      </c>
      <c r="BC15" s="142"/>
      <c r="BD15" s="139"/>
      <c r="BE15" s="139"/>
      <c r="BF15" s="142">
        <f t="shared" si="22"/>
        <v>0</v>
      </c>
      <c r="BG15" s="142"/>
      <c r="BH15" s="139"/>
      <c r="BI15" s="139"/>
      <c r="BJ15" s="142">
        <f t="shared" si="23"/>
        <v>0</v>
      </c>
      <c r="BK15" s="142"/>
      <c r="BL15" s="139"/>
      <c r="BM15" s="139"/>
      <c r="BN15" s="142">
        <f t="shared" si="24"/>
        <v>0</v>
      </c>
      <c r="BO15" s="142"/>
      <c r="BP15" s="139"/>
      <c r="BQ15" s="139"/>
      <c r="BR15" s="142">
        <f t="shared" si="25"/>
        <v>0</v>
      </c>
      <c r="BS15" s="142"/>
      <c r="BT15" s="139"/>
      <c r="BU15" s="139"/>
      <c r="BV15" s="142">
        <f t="shared" si="26"/>
        <v>0</v>
      </c>
      <c r="BW15" s="142"/>
      <c r="BX15" s="139"/>
      <c r="BY15" s="139"/>
      <c r="BZ15" s="142">
        <f t="shared" si="27"/>
        <v>0</v>
      </c>
      <c r="CA15" s="142"/>
      <c r="CB15" s="139"/>
      <c r="CC15" s="139"/>
      <c r="CD15" s="142">
        <f t="shared" si="28"/>
        <v>0</v>
      </c>
      <c r="CE15" s="142"/>
      <c r="CF15" s="139"/>
      <c r="CG15" s="139"/>
      <c r="CH15" s="142">
        <f t="shared" si="29"/>
        <v>0</v>
      </c>
      <c r="CI15" s="142"/>
      <c r="CJ15" s="139"/>
      <c r="CK15" s="139"/>
      <c r="CL15" s="142">
        <f t="shared" si="30"/>
        <v>0</v>
      </c>
      <c r="CM15" s="199"/>
      <c r="CN15" s="208"/>
      <c r="CO15" s="208"/>
      <c r="CP15" s="208"/>
      <c r="CQ15" s="208"/>
      <c r="CR15" s="14"/>
      <c r="CS15" s="14"/>
      <c r="CT15" s="244"/>
      <c r="CU15" s="245"/>
      <c r="CV15" s="13"/>
      <c r="CW15" s="13"/>
      <c r="CX15" s="244">
        <f t="shared" si="31"/>
        <v>0</v>
      </c>
      <c r="CY15" s="245"/>
      <c r="CZ15" s="13"/>
      <c r="DA15" s="13"/>
      <c r="DB15" s="244">
        <f t="shared" si="32"/>
        <v>0</v>
      </c>
      <c r="DC15" s="245"/>
      <c r="DG15" s="208"/>
      <c r="DH15" s="208"/>
      <c r="DI15" s="208"/>
      <c r="DJ15" s="208"/>
      <c r="DK15" s="208"/>
      <c r="DL15" s="208"/>
      <c r="DM15" s="208"/>
      <c r="DN15" s="208"/>
    </row>
    <row r="16" spans="1:118" ht="16.5" hidden="1" customHeight="1">
      <c r="A16" s="298"/>
      <c r="B16" s="201"/>
      <c r="C16" s="297" t="s">
        <v>749</v>
      </c>
      <c r="D16" s="211"/>
      <c r="E16" s="139">
        <f t="shared" si="6"/>
        <v>0</v>
      </c>
      <c r="F16" s="16">
        <f t="shared" si="10"/>
        <v>0</v>
      </c>
      <c r="G16" s="178">
        <f>F16-E16</f>
        <v>0</v>
      </c>
      <c r="H16" s="178">
        <v>0</v>
      </c>
      <c r="I16" s="139"/>
      <c r="J16" s="139"/>
      <c r="K16" s="142">
        <f>J16-I16</f>
        <v>0</v>
      </c>
      <c r="L16" s="142">
        <v>0</v>
      </c>
      <c r="M16" s="139"/>
      <c r="N16" s="139"/>
      <c r="O16" s="142">
        <f>N16-M16</f>
        <v>0</v>
      </c>
      <c r="P16" s="142"/>
      <c r="Q16" s="139"/>
      <c r="R16" s="139"/>
      <c r="S16" s="142">
        <f>R16-Q16</f>
        <v>0</v>
      </c>
      <c r="T16" s="142"/>
      <c r="U16" s="139"/>
      <c r="V16" s="139"/>
      <c r="W16" s="142">
        <f>V16-U16</f>
        <v>0</v>
      </c>
      <c r="X16" s="142"/>
      <c r="Y16" s="139">
        <f>AC16</f>
        <v>0</v>
      </c>
      <c r="Z16" s="139">
        <f>AD16</f>
        <v>0</v>
      </c>
      <c r="AA16" s="142">
        <f>Z16-Y16</f>
        <v>0</v>
      </c>
      <c r="AB16" s="142"/>
      <c r="AC16" s="139"/>
      <c r="AD16" s="139"/>
      <c r="AE16" s="142">
        <f>AD16-AC16</f>
        <v>0</v>
      </c>
      <c r="AF16" s="142"/>
      <c r="AG16" s="139"/>
      <c r="AH16" s="139"/>
      <c r="AI16" s="142">
        <f>AH16-AG16</f>
        <v>0</v>
      </c>
      <c r="AJ16" s="139"/>
      <c r="AK16" s="139"/>
      <c r="AL16" s="142">
        <f>AK16-AJ16</f>
        <v>0</v>
      </c>
      <c r="AM16" s="142"/>
      <c r="AN16" s="139"/>
      <c r="AO16" s="139"/>
      <c r="AP16" s="142">
        <f>AO16-AN16</f>
        <v>0</v>
      </c>
      <c r="AQ16" s="142"/>
      <c r="AR16" s="142"/>
      <c r="AS16" s="142"/>
      <c r="AT16" s="142"/>
      <c r="AU16" s="142"/>
      <c r="AV16" s="139"/>
      <c r="AW16" s="139"/>
      <c r="AX16" s="142">
        <f>AW16-AV16</f>
        <v>0</v>
      </c>
      <c r="AY16" s="142"/>
      <c r="AZ16" s="139"/>
      <c r="BA16" s="139"/>
      <c r="BB16" s="142">
        <f>BA16-AZ16</f>
        <v>0</v>
      </c>
      <c r="BC16" s="142"/>
      <c r="BD16" s="139"/>
      <c r="BE16" s="139"/>
      <c r="BF16" s="142">
        <f>BE16-BD16</f>
        <v>0</v>
      </c>
      <c r="BG16" s="142"/>
      <c r="BH16" s="139"/>
      <c r="BI16" s="139"/>
      <c r="BJ16" s="142">
        <f>BI16-BH16</f>
        <v>0</v>
      </c>
      <c r="BK16" s="142"/>
      <c r="BL16" s="139"/>
      <c r="BM16" s="139"/>
      <c r="BN16" s="142">
        <f>BM16-BL16</f>
        <v>0</v>
      </c>
      <c r="BO16" s="142"/>
      <c r="BP16" s="139"/>
      <c r="BQ16" s="139"/>
      <c r="BR16" s="142">
        <f>BQ16-BP16</f>
        <v>0</v>
      </c>
      <c r="BS16" s="142"/>
      <c r="BT16" s="139"/>
      <c r="BU16" s="139"/>
      <c r="BV16" s="142">
        <f>BU16-BT16</f>
        <v>0</v>
      </c>
      <c r="BW16" s="142"/>
      <c r="BX16" s="139"/>
      <c r="BY16" s="139"/>
      <c r="BZ16" s="142">
        <f>BY16-BX16</f>
        <v>0</v>
      </c>
      <c r="CA16" s="142"/>
      <c r="CB16" s="139"/>
      <c r="CC16" s="139"/>
      <c r="CD16" s="142">
        <f>CC16-CB16</f>
        <v>0</v>
      </c>
      <c r="CE16" s="142"/>
      <c r="CF16" s="139"/>
      <c r="CG16" s="139"/>
      <c r="CH16" s="142">
        <f>CG16-CF16</f>
        <v>0</v>
      </c>
      <c r="CI16" s="142"/>
      <c r="CJ16" s="139"/>
      <c r="CK16" s="139"/>
      <c r="CL16" s="142">
        <f>CK16-CJ16</f>
        <v>0</v>
      </c>
      <c r="CM16" s="199"/>
      <c r="CN16" s="208"/>
      <c r="CO16" s="208"/>
      <c r="CP16" s="208">
        <v>0</v>
      </c>
      <c r="CQ16" s="208"/>
      <c r="CR16" s="14"/>
      <c r="CS16" s="14"/>
      <c r="CT16" s="244"/>
      <c r="CU16" s="245"/>
      <c r="CV16" s="13"/>
      <c r="CW16" s="13"/>
      <c r="CX16" s="244">
        <f>CW16-CV16</f>
        <v>0</v>
      </c>
      <c r="CY16" s="245"/>
      <c r="CZ16" s="13"/>
      <c r="DA16" s="13"/>
      <c r="DB16" s="244">
        <f>DA16-CZ16</f>
        <v>0</v>
      </c>
      <c r="DC16" s="245"/>
      <c r="DG16" s="208"/>
      <c r="DH16" s="208"/>
      <c r="DI16" s="208">
        <v>0</v>
      </c>
      <c r="DJ16" s="208"/>
      <c r="DK16" s="208"/>
      <c r="DL16" s="208"/>
      <c r="DM16" s="208">
        <v>0</v>
      </c>
      <c r="DN16" s="208"/>
    </row>
    <row r="17" spans="1:118" ht="16.5" hidden="1" customHeight="1">
      <c r="A17" s="298"/>
      <c r="B17" s="201"/>
      <c r="C17" s="297" t="s">
        <v>296</v>
      </c>
      <c r="D17" s="211"/>
      <c r="E17" s="139">
        <f t="shared" si="6"/>
        <v>0</v>
      </c>
      <c r="F17" s="16">
        <f t="shared" si="10"/>
        <v>0</v>
      </c>
      <c r="G17" s="178">
        <f t="shared" si="7"/>
        <v>0</v>
      </c>
      <c r="H17" s="178" t="e">
        <f t="shared" si="9"/>
        <v>#DIV/0!</v>
      </c>
      <c r="I17" s="139"/>
      <c r="J17" s="139"/>
      <c r="K17" s="142">
        <f t="shared" si="11"/>
        <v>0</v>
      </c>
      <c r="L17" s="142" t="e">
        <f>J17/I17</f>
        <v>#DIV/0!</v>
      </c>
      <c r="M17" s="139"/>
      <c r="N17" s="139"/>
      <c r="O17" s="142">
        <f t="shared" si="12"/>
        <v>0</v>
      </c>
      <c r="P17" s="142"/>
      <c r="Q17" s="139"/>
      <c r="R17" s="139"/>
      <c r="S17" s="142">
        <f t="shared" si="13"/>
        <v>0</v>
      </c>
      <c r="T17" s="142"/>
      <c r="U17" s="139"/>
      <c r="V17" s="139"/>
      <c r="W17" s="142">
        <f t="shared" si="14"/>
        <v>0</v>
      </c>
      <c r="X17" s="142"/>
      <c r="Y17" s="139">
        <f t="shared" si="8"/>
        <v>0</v>
      </c>
      <c r="Z17" s="139">
        <f t="shared" si="8"/>
        <v>0</v>
      </c>
      <c r="AA17" s="142">
        <f t="shared" si="15"/>
        <v>0</v>
      </c>
      <c r="AB17" s="142"/>
      <c r="AC17" s="139"/>
      <c r="AD17" s="139"/>
      <c r="AE17" s="142">
        <f t="shared" si="16"/>
        <v>0</v>
      </c>
      <c r="AF17" s="142"/>
      <c r="AG17" s="139"/>
      <c r="AH17" s="139"/>
      <c r="AI17" s="142">
        <f t="shared" si="17"/>
        <v>0</v>
      </c>
      <c r="AJ17" s="139"/>
      <c r="AK17" s="139"/>
      <c r="AL17" s="142">
        <f t="shared" si="18"/>
        <v>0</v>
      </c>
      <c r="AM17" s="142"/>
      <c r="AN17" s="139"/>
      <c r="AO17" s="139"/>
      <c r="AP17" s="142">
        <f t="shared" si="19"/>
        <v>0</v>
      </c>
      <c r="AQ17" s="142"/>
      <c r="AR17" s="142"/>
      <c r="AS17" s="142"/>
      <c r="AT17" s="142"/>
      <c r="AU17" s="142"/>
      <c r="AV17" s="139"/>
      <c r="AW17" s="139"/>
      <c r="AX17" s="142">
        <f t="shared" si="20"/>
        <v>0</v>
      </c>
      <c r="AY17" s="142"/>
      <c r="AZ17" s="139"/>
      <c r="BA17" s="139"/>
      <c r="BB17" s="142">
        <f t="shared" si="21"/>
        <v>0</v>
      </c>
      <c r="BC17" s="142"/>
      <c r="BD17" s="139"/>
      <c r="BE17" s="139"/>
      <c r="BF17" s="142">
        <f t="shared" si="22"/>
        <v>0</v>
      </c>
      <c r="BG17" s="142"/>
      <c r="BH17" s="139"/>
      <c r="BI17" s="139"/>
      <c r="BJ17" s="142">
        <f t="shared" si="23"/>
        <v>0</v>
      </c>
      <c r="BK17" s="142"/>
      <c r="BL17" s="139"/>
      <c r="BM17" s="139"/>
      <c r="BN17" s="142">
        <f t="shared" si="24"/>
        <v>0</v>
      </c>
      <c r="BO17" s="142"/>
      <c r="BP17" s="139"/>
      <c r="BQ17" s="139"/>
      <c r="BR17" s="142">
        <f t="shared" si="25"/>
        <v>0</v>
      </c>
      <c r="BS17" s="142"/>
      <c r="BT17" s="139"/>
      <c r="BU17" s="139"/>
      <c r="BV17" s="142">
        <f t="shared" si="26"/>
        <v>0</v>
      </c>
      <c r="BW17" s="142"/>
      <c r="BX17" s="139"/>
      <c r="BY17" s="139"/>
      <c r="BZ17" s="142">
        <f t="shared" si="27"/>
        <v>0</v>
      </c>
      <c r="CA17" s="142"/>
      <c r="CB17" s="139"/>
      <c r="CC17" s="139"/>
      <c r="CD17" s="142">
        <f t="shared" si="28"/>
        <v>0</v>
      </c>
      <c r="CE17" s="142"/>
      <c r="CF17" s="139"/>
      <c r="CG17" s="139"/>
      <c r="CH17" s="142">
        <f t="shared" si="29"/>
        <v>0</v>
      </c>
      <c r="CI17" s="142"/>
      <c r="CJ17" s="139"/>
      <c r="CK17" s="139"/>
      <c r="CL17" s="142">
        <f t="shared" si="30"/>
        <v>0</v>
      </c>
      <c r="CM17" s="199"/>
      <c r="CN17" s="208"/>
      <c r="CO17" s="208"/>
      <c r="CP17" s="208">
        <v>0</v>
      </c>
      <c r="CQ17" s="208"/>
      <c r="CR17" s="14"/>
      <c r="CS17" s="14"/>
      <c r="CT17" s="244"/>
      <c r="CU17" s="245"/>
      <c r="CV17" s="13"/>
      <c r="CW17" s="13"/>
      <c r="CX17" s="244">
        <f t="shared" si="31"/>
        <v>0</v>
      </c>
      <c r="CY17" s="245"/>
      <c r="CZ17" s="13"/>
      <c r="DA17" s="13"/>
      <c r="DB17" s="244">
        <f t="shared" si="32"/>
        <v>0</v>
      </c>
      <c r="DC17" s="245"/>
      <c r="DG17" s="208"/>
      <c r="DH17" s="208"/>
      <c r="DI17" s="208">
        <v>0</v>
      </c>
      <c r="DJ17" s="208"/>
      <c r="DK17" s="208"/>
      <c r="DL17" s="208"/>
      <c r="DM17" s="208">
        <v>0</v>
      </c>
      <c r="DN17" s="208"/>
    </row>
    <row r="18" spans="1:118" ht="22.5" hidden="1" customHeight="1">
      <c r="A18" s="298"/>
      <c r="B18" s="201"/>
      <c r="C18" s="297" t="s">
        <v>519</v>
      </c>
      <c r="D18" s="211"/>
      <c r="E18" s="139">
        <f>I18+M18+Q18+U18+Y18+AJ18+AN18+AR18+AV18+BD18+BH18+BX18+CF18+CJ18+CN18+CR18+CV18+CZ18</f>
        <v>0</v>
      </c>
      <c r="F18" s="16">
        <f t="shared" si="10"/>
        <v>0</v>
      </c>
      <c r="G18" s="178">
        <f t="shared" si="7"/>
        <v>0</v>
      </c>
      <c r="H18" s="178" t="e">
        <f t="shared" si="9"/>
        <v>#DIV/0!</v>
      </c>
      <c r="I18" s="139"/>
      <c r="J18" s="139"/>
      <c r="K18" s="142">
        <f t="shared" si="11"/>
        <v>0</v>
      </c>
      <c r="L18" s="142"/>
      <c r="M18" s="139"/>
      <c r="N18" s="139"/>
      <c r="O18" s="142">
        <f t="shared" si="12"/>
        <v>0</v>
      </c>
      <c r="P18" s="142"/>
      <c r="Q18" s="139"/>
      <c r="R18" s="139"/>
      <c r="S18" s="142">
        <f t="shared" si="13"/>
        <v>0</v>
      </c>
      <c r="T18" s="142"/>
      <c r="U18" s="139"/>
      <c r="V18" s="139"/>
      <c r="W18" s="142">
        <f t="shared" si="14"/>
        <v>0</v>
      </c>
      <c r="X18" s="142"/>
      <c r="Y18" s="139">
        <f t="shared" si="8"/>
        <v>0</v>
      </c>
      <c r="Z18" s="139">
        <f t="shared" si="8"/>
        <v>0</v>
      </c>
      <c r="AA18" s="142">
        <f t="shared" si="15"/>
        <v>0</v>
      </c>
      <c r="AB18" s="142"/>
      <c r="AC18" s="139"/>
      <c r="AD18" s="139"/>
      <c r="AE18" s="142">
        <f t="shared" si="16"/>
        <v>0</v>
      </c>
      <c r="AF18" s="142"/>
      <c r="AG18" s="139"/>
      <c r="AH18" s="139"/>
      <c r="AI18" s="142">
        <f t="shared" si="17"/>
        <v>0</v>
      </c>
      <c r="AJ18" s="139"/>
      <c r="AK18" s="139"/>
      <c r="AL18" s="142">
        <f t="shared" si="18"/>
        <v>0</v>
      </c>
      <c r="AM18" s="142"/>
      <c r="AN18" s="139"/>
      <c r="AO18" s="139"/>
      <c r="AP18" s="142">
        <f t="shared" si="19"/>
        <v>0</v>
      </c>
      <c r="AQ18" s="142"/>
      <c r="AR18" s="142"/>
      <c r="AS18" s="142"/>
      <c r="AT18" s="142">
        <f>AS18-AR18</f>
        <v>0</v>
      </c>
      <c r="AU18" s="142"/>
      <c r="AV18" s="139"/>
      <c r="AW18" s="139"/>
      <c r="AX18" s="142">
        <f t="shared" si="20"/>
        <v>0</v>
      </c>
      <c r="AY18" s="142"/>
      <c r="AZ18" s="139"/>
      <c r="BA18" s="139"/>
      <c r="BB18" s="142">
        <f t="shared" si="21"/>
        <v>0</v>
      </c>
      <c r="BC18" s="142"/>
      <c r="BD18" s="139"/>
      <c r="BE18" s="139"/>
      <c r="BF18" s="142">
        <f t="shared" si="22"/>
        <v>0</v>
      </c>
      <c r="BG18" s="142"/>
      <c r="BH18" s="139"/>
      <c r="BI18" s="139"/>
      <c r="BJ18" s="142">
        <f t="shared" si="23"/>
        <v>0</v>
      </c>
      <c r="BK18" s="142"/>
      <c r="BL18" s="139"/>
      <c r="BM18" s="139"/>
      <c r="BN18" s="142">
        <f t="shared" si="24"/>
        <v>0</v>
      </c>
      <c r="BO18" s="142"/>
      <c r="BP18" s="139"/>
      <c r="BQ18" s="139"/>
      <c r="BR18" s="142">
        <f t="shared" si="25"/>
        <v>0</v>
      </c>
      <c r="BS18" s="142"/>
      <c r="BT18" s="139"/>
      <c r="BU18" s="139"/>
      <c r="BV18" s="142">
        <f t="shared" si="26"/>
        <v>0</v>
      </c>
      <c r="BW18" s="142"/>
      <c r="BX18" s="139"/>
      <c r="BY18" s="139"/>
      <c r="BZ18" s="142">
        <f t="shared" si="27"/>
        <v>0</v>
      </c>
      <c r="CA18" s="142"/>
      <c r="CB18" s="139"/>
      <c r="CC18" s="139"/>
      <c r="CD18" s="142">
        <f t="shared" si="28"/>
        <v>0</v>
      </c>
      <c r="CE18" s="142"/>
      <c r="CF18" s="139"/>
      <c r="CG18" s="139"/>
      <c r="CH18" s="142">
        <f t="shared" si="29"/>
        <v>0</v>
      </c>
      <c r="CI18" s="142"/>
      <c r="CJ18" s="139"/>
      <c r="CK18" s="139"/>
      <c r="CL18" s="142">
        <f t="shared" si="30"/>
        <v>0</v>
      </c>
      <c r="CM18" s="199"/>
      <c r="CN18" s="208"/>
      <c r="CO18" s="208"/>
      <c r="CP18" s="208">
        <f>CO18-CN18</f>
        <v>0</v>
      </c>
      <c r="CQ18" s="208"/>
      <c r="CR18" s="14"/>
      <c r="CS18" s="14"/>
      <c r="CT18" s="244">
        <f>CS18-CR18</f>
        <v>0</v>
      </c>
      <c r="CU18" s="245"/>
      <c r="CV18" s="13"/>
      <c r="CW18" s="13"/>
      <c r="CX18" s="244">
        <f t="shared" si="31"/>
        <v>0</v>
      </c>
      <c r="CY18" s="245"/>
      <c r="CZ18" s="13"/>
      <c r="DA18" s="13"/>
      <c r="DB18" s="244">
        <f t="shared" si="32"/>
        <v>0</v>
      </c>
      <c r="DC18" s="245"/>
      <c r="DG18" s="208"/>
      <c r="DH18" s="208"/>
      <c r="DI18" s="208">
        <f>DH18-DG18</f>
        <v>0</v>
      </c>
      <c r="DJ18" s="208"/>
      <c r="DK18" s="208"/>
      <c r="DL18" s="208"/>
      <c r="DM18" s="208">
        <f>DL18-DK18</f>
        <v>0</v>
      </c>
      <c r="DN18" s="208"/>
    </row>
    <row r="19" spans="1:118" s="290" customFormat="1" ht="27.75" customHeight="1">
      <c r="A19" s="326" t="s">
        <v>297</v>
      </c>
      <c r="B19" s="326"/>
      <c r="C19" s="294" t="s">
        <v>298</v>
      </c>
      <c r="D19" s="291">
        <f>SUM(D20:D35)</f>
        <v>0</v>
      </c>
      <c r="E19" s="179">
        <f>SUM(E20:E35)</f>
        <v>7.4</v>
      </c>
      <c r="F19" s="15">
        <f>SUM(F20:F35)</f>
        <v>4473.7716399999999</v>
      </c>
      <c r="G19" s="292">
        <f>F19-E19</f>
        <v>4466.3716400000003</v>
      </c>
      <c r="H19" s="292">
        <f>F19/E19</f>
        <v>604.56373513513506</v>
      </c>
      <c r="I19" s="179">
        <f>SUM(I20:I35)</f>
        <v>0</v>
      </c>
      <c r="J19" s="179">
        <f>SUM(J20:J35)</f>
        <v>4473.7330099999999</v>
      </c>
      <c r="K19" s="212">
        <f t="shared" si="11"/>
        <v>4473.7330099999999</v>
      </c>
      <c r="L19" s="212">
        <v>0</v>
      </c>
      <c r="M19" s="179">
        <f>SUM(M20:M35)</f>
        <v>0</v>
      </c>
      <c r="N19" s="179">
        <f>SUM(N20:N35)</f>
        <v>3.8629999999999998E-2</v>
      </c>
      <c r="O19" s="212">
        <f t="shared" si="12"/>
        <v>3.8629999999999998E-2</v>
      </c>
      <c r="P19" s="212">
        <v>0</v>
      </c>
      <c r="Q19" s="179">
        <f>SUM(Q20:Q35)</f>
        <v>0</v>
      </c>
      <c r="R19" s="179">
        <f>SUM(R20:R35)</f>
        <v>0</v>
      </c>
      <c r="S19" s="212">
        <f t="shared" si="13"/>
        <v>0</v>
      </c>
      <c r="T19" s="212"/>
      <c r="U19" s="179">
        <f>SUM(U20:U35)</f>
        <v>0</v>
      </c>
      <c r="V19" s="179">
        <f>SUM(V20:V35)</f>
        <v>0</v>
      </c>
      <c r="W19" s="212">
        <f t="shared" si="14"/>
        <v>0</v>
      </c>
      <c r="X19" s="212">
        <v>0</v>
      </c>
      <c r="Y19" s="179">
        <f t="shared" si="8"/>
        <v>0</v>
      </c>
      <c r="Z19" s="179">
        <f t="shared" si="8"/>
        <v>0</v>
      </c>
      <c r="AA19" s="212">
        <f t="shared" si="15"/>
        <v>0</v>
      </c>
      <c r="AB19" s="212"/>
      <c r="AC19" s="179">
        <f>SUM(AC20:AC35)</f>
        <v>0</v>
      </c>
      <c r="AD19" s="179">
        <f>SUM(AD20:AD35)</f>
        <v>0</v>
      </c>
      <c r="AE19" s="212">
        <f t="shared" si="16"/>
        <v>0</v>
      </c>
      <c r="AF19" s="212"/>
      <c r="AG19" s="179">
        <f>SUM(AG20:AG35)</f>
        <v>0</v>
      </c>
      <c r="AH19" s="179">
        <f>SUM(AH20:AH35)</f>
        <v>0</v>
      </c>
      <c r="AI19" s="212">
        <f t="shared" si="17"/>
        <v>0</v>
      </c>
      <c r="AJ19" s="179">
        <f>SUM(AJ20:AJ35)</f>
        <v>0</v>
      </c>
      <c r="AK19" s="179">
        <f>SUM(AK20:AK35)</f>
        <v>0</v>
      </c>
      <c r="AL19" s="212">
        <f t="shared" si="18"/>
        <v>0</v>
      </c>
      <c r="AM19" s="212"/>
      <c r="AN19" s="179">
        <f>SUM(AN20:AN35)</f>
        <v>0</v>
      </c>
      <c r="AO19" s="179">
        <f>SUM(AO20:AO35)</f>
        <v>0</v>
      </c>
      <c r="AP19" s="212">
        <f t="shared" si="19"/>
        <v>0</v>
      </c>
      <c r="AQ19" s="212"/>
      <c r="AR19" s="179">
        <f>SUM(AR20:AR35)</f>
        <v>0</v>
      </c>
      <c r="AS19" s="179">
        <f>SUM(AS20:AS35)</f>
        <v>0</v>
      </c>
      <c r="AT19" s="212">
        <f>AS19-AR19</f>
        <v>0</v>
      </c>
      <c r="AU19" s="212"/>
      <c r="AV19" s="179">
        <f>SUM(AV20:AV35)</f>
        <v>0</v>
      </c>
      <c r="AW19" s="179">
        <f>SUM(AW20:AW35)</f>
        <v>0</v>
      </c>
      <c r="AX19" s="212">
        <f t="shared" si="20"/>
        <v>0</v>
      </c>
      <c r="AY19" s="212"/>
      <c r="AZ19" s="179">
        <f>SUM(AZ20:AZ35)</f>
        <v>0</v>
      </c>
      <c r="BA19" s="179">
        <f>SUM(BA20:BA35)</f>
        <v>0</v>
      </c>
      <c r="BB19" s="212">
        <f t="shared" si="21"/>
        <v>0</v>
      </c>
      <c r="BC19" s="212"/>
      <c r="BD19" s="179">
        <f>SUM(BD20:BD35)</f>
        <v>0</v>
      </c>
      <c r="BE19" s="179">
        <f>SUM(BE20:BE35)</f>
        <v>0</v>
      </c>
      <c r="BF19" s="212">
        <f t="shared" si="22"/>
        <v>0</v>
      </c>
      <c r="BG19" s="212"/>
      <c r="BH19" s="179">
        <f>SUM(BH20:BH35)</f>
        <v>0</v>
      </c>
      <c r="BI19" s="179">
        <f>SUM(BI20:BI35)</f>
        <v>0</v>
      </c>
      <c r="BJ19" s="212">
        <f t="shared" si="23"/>
        <v>0</v>
      </c>
      <c r="BK19" s="212"/>
      <c r="BL19" s="179">
        <f>SUM(BL20:BL35)</f>
        <v>7.39</v>
      </c>
      <c r="BM19" s="179">
        <f>SUM(BM20:BM35)</f>
        <v>0</v>
      </c>
      <c r="BN19" s="212">
        <f t="shared" si="24"/>
        <v>-7.39</v>
      </c>
      <c r="BO19" s="212"/>
      <c r="BP19" s="179">
        <f>SUM(BP20:BP35)</f>
        <v>0</v>
      </c>
      <c r="BQ19" s="179">
        <f>SUM(BQ20:BQ35)</f>
        <v>0</v>
      </c>
      <c r="BR19" s="212">
        <f t="shared" si="25"/>
        <v>0</v>
      </c>
      <c r="BS19" s="212"/>
      <c r="BT19" s="179">
        <f>SUM(BT20:BT35)</f>
        <v>0</v>
      </c>
      <c r="BU19" s="179">
        <f>SUM(BU20:BU35)</f>
        <v>0</v>
      </c>
      <c r="BV19" s="212">
        <f t="shared" si="26"/>
        <v>0</v>
      </c>
      <c r="BW19" s="212"/>
      <c r="BX19" s="179">
        <f>SUM(BX20:BX35)</f>
        <v>0</v>
      </c>
      <c r="BY19" s="179">
        <f>SUM(BY20:BY35)</f>
        <v>0</v>
      </c>
      <c r="BZ19" s="212">
        <f t="shared" si="27"/>
        <v>0</v>
      </c>
      <c r="CA19" s="212"/>
      <c r="CB19" s="179">
        <f>SUM(CB20:CB35)</f>
        <v>0</v>
      </c>
      <c r="CC19" s="179">
        <f>SUM(CC20:CC35)</f>
        <v>0</v>
      </c>
      <c r="CD19" s="212">
        <f t="shared" si="28"/>
        <v>0</v>
      </c>
      <c r="CE19" s="212"/>
      <c r="CF19" s="179">
        <f>SUM(CF20:CF35)</f>
        <v>0</v>
      </c>
      <c r="CG19" s="179">
        <f>SUM(CG20:CG35)</f>
        <v>0</v>
      </c>
      <c r="CH19" s="212">
        <f t="shared" si="29"/>
        <v>0</v>
      </c>
      <c r="CI19" s="212"/>
      <c r="CJ19" s="179">
        <f>SUM(CJ20:CJ35)</f>
        <v>0</v>
      </c>
      <c r="CK19" s="179">
        <f>SUM(CK20:CK35)</f>
        <v>0</v>
      </c>
      <c r="CL19" s="212">
        <f t="shared" si="30"/>
        <v>0</v>
      </c>
      <c r="CM19" s="199"/>
      <c r="CN19" s="15">
        <f>SUM(CN20:CN35)</f>
        <v>0</v>
      </c>
      <c r="CO19" s="15">
        <f>SUM(CO20:CO35)</f>
        <v>0</v>
      </c>
      <c r="CP19" s="213">
        <f>CO19-CN19</f>
        <v>0</v>
      </c>
      <c r="CQ19" s="213"/>
      <c r="CR19" s="246">
        <f>SUM(CR20:CR35)</f>
        <v>0</v>
      </c>
      <c r="CS19" s="246">
        <f>SUM(CS20:CS35)</f>
        <v>0</v>
      </c>
      <c r="CT19" s="242">
        <f>CS19-CR19</f>
        <v>0</v>
      </c>
      <c r="CU19" s="243" t="e">
        <f>CS19/CR19</f>
        <v>#DIV/0!</v>
      </c>
      <c r="CV19" s="246">
        <f>SUM(CV20:CV35)</f>
        <v>0</v>
      </c>
      <c r="CW19" s="246">
        <f>SUM(CW20:CW35)</f>
        <v>0</v>
      </c>
      <c r="CX19" s="242">
        <f t="shared" si="31"/>
        <v>0</v>
      </c>
      <c r="CY19" s="243"/>
      <c r="CZ19" s="246">
        <f>SUM(CZ20:CZ35)</f>
        <v>0</v>
      </c>
      <c r="DA19" s="246">
        <f>SUM(DA20:DA35)</f>
        <v>0</v>
      </c>
      <c r="DB19" s="242">
        <f t="shared" si="32"/>
        <v>0</v>
      </c>
      <c r="DC19" s="243"/>
      <c r="DG19" s="15">
        <f>SUM(DG20:DG35)</f>
        <v>0</v>
      </c>
      <c r="DH19" s="15">
        <f>SUM(DH20:DH35)</f>
        <v>0</v>
      </c>
      <c r="DI19" s="213">
        <f>DH19-DG19</f>
        <v>0</v>
      </c>
      <c r="DJ19" s="213"/>
      <c r="DK19" s="15">
        <f>SUM(DK20:DK35)</f>
        <v>0</v>
      </c>
      <c r="DL19" s="15">
        <f>SUM(DL20:DL35)</f>
        <v>0</v>
      </c>
      <c r="DM19" s="213">
        <f>DL19-DK19</f>
        <v>0</v>
      </c>
      <c r="DN19" s="213"/>
    </row>
    <row r="20" spans="1:118" ht="13.5" hidden="1" customHeight="1">
      <c r="A20" s="298"/>
      <c r="B20" s="201">
        <v>1718002292</v>
      </c>
      <c r="C20" s="298" t="s">
        <v>299</v>
      </c>
      <c r="D20" s="207"/>
      <c r="E20" s="139">
        <f t="shared" ref="E20:E25" si="33">I20+M20+Q20+U20+Y20+AJ20+AN20+AR20+AV20+BD20+BH20+BX20+CF20+CJ20+CN20+CR20+CV20+CZ20</f>
        <v>0</v>
      </c>
      <c r="F20" s="139">
        <f>J20+N20+R20+V20+AK20+AO20+AW20+BM20+BQ20+CG20+CK20+CO20+DH20+DL20</f>
        <v>0</v>
      </c>
      <c r="G20" s="178">
        <f t="shared" si="7"/>
        <v>0</v>
      </c>
      <c r="H20" s="178">
        <v>0</v>
      </c>
      <c r="I20" s="139"/>
      <c r="J20" s="139"/>
      <c r="K20" s="142">
        <f t="shared" si="11"/>
        <v>0</v>
      </c>
      <c r="L20" s="142"/>
      <c r="M20" s="139"/>
      <c r="N20" s="139"/>
      <c r="O20" s="142">
        <f t="shared" si="12"/>
        <v>0</v>
      </c>
      <c r="P20" s="142"/>
      <c r="Q20" s="139"/>
      <c r="R20" s="139"/>
      <c r="S20" s="142">
        <f t="shared" si="13"/>
        <v>0</v>
      </c>
      <c r="T20" s="142" t="e">
        <f>R20/Q20</f>
        <v>#DIV/0!</v>
      </c>
      <c r="U20" s="139"/>
      <c r="V20" s="139"/>
      <c r="W20" s="142">
        <f t="shared" si="14"/>
        <v>0</v>
      </c>
      <c r="X20" s="142"/>
      <c r="Y20" s="139">
        <f t="shared" si="8"/>
        <v>0</v>
      </c>
      <c r="Z20" s="139">
        <f t="shared" si="8"/>
        <v>0</v>
      </c>
      <c r="AA20" s="142">
        <f t="shared" si="15"/>
        <v>0</v>
      </c>
      <c r="AB20" s="142"/>
      <c r="AC20" s="139"/>
      <c r="AD20" s="139"/>
      <c r="AE20" s="142">
        <f t="shared" si="16"/>
        <v>0</v>
      </c>
      <c r="AF20" s="142"/>
      <c r="AG20" s="139"/>
      <c r="AH20" s="139"/>
      <c r="AI20" s="142">
        <f t="shared" si="17"/>
        <v>0</v>
      </c>
      <c r="AJ20" s="139"/>
      <c r="AK20" s="139"/>
      <c r="AL20" s="142">
        <f t="shared" si="18"/>
        <v>0</v>
      </c>
      <c r="AM20" s="142"/>
      <c r="AN20" s="139"/>
      <c r="AO20" s="139"/>
      <c r="AP20" s="142">
        <f t="shared" si="19"/>
        <v>0</v>
      </c>
      <c r="AQ20" s="142"/>
      <c r="AR20" s="142"/>
      <c r="AS20" s="142"/>
      <c r="AT20" s="142">
        <f>AS20-AR20</f>
        <v>0</v>
      </c>
      <c r="AU20" s="142"/>
      <c r="AV20" s="139"/>
      <c r="AW20" s="139"/>
      <c r="AX20" s="142">
        <f t="shared" si="20"/>
        <v>0</v>
      </c>
      <c r="AY20" s="142"/>
      <c r="AZ20" s="139"/>
      <c r="BA20" s="139"/>
      <c r="BB20" s="142">
        <f t="shared" si="21"/>
        <v>0</v>
      </c>
      <c r="BC20" s="142"/>
      <c r="BD20" s="139"/>
      <c r="BE20" s="139"/>
      <c r="BF20" s="142">
        <f t="shared" si="22"/>
        <v>0</v>
      </c>
      <c r="BG20" s="142"/>
      <c r="BH20" s="139"/>
      <c r="BI20" s="139"/>
      <c r="BJ20" s="142">
        <f t="shared" si="23"/>
        <v>0</v>
      </c>
      <c r="BK20" s="142"/>
      <c r="BL20" s="139"/>
      <c r="BM20" s="139"/>
      <c r="BN20" s="142">
        <f t="shared" si="24"/>
        <v>0</v>
      </c>
      <c r="BO20" s="142"/>
      <c r="BP20" s="139"/>
      <c r="BQ20" s="139"/>
      <c r="BR20" s="142">
        <f t="shared" si="25"/>
        <v>0</v>
      </c>
      <c r="BS20" s="142"/>
      <c r="BT20" s="139"/>
      <c r="BU20" s="139"/>
      <c r="BV20" s="142">
        <f t="shared" si="26"/>
        <v>0</v>
      </c>
      <c r="BW20" s="142"/>
      <c r="BX20" s="139"/>
      <c r="BY20" s="139"/>
      <c r="BZ20" s="142">
        <f t="shared" si="27"/>
        <v>0</v>
      </c>
      <c r="CA20" s="142"/>
      <c r="CB20" s="139"/>
      <c r="CC20" s="139"/>
      <c r="CD20" s="142">
        <f t="shared" si="28"/>
        <v>0</v>
      </c>
      <c r="CE20" s="142"/>
      <c r="CF20" s="139"/>
      <c r="CG20" s="139"/>
      <c r="CH20" s="142">
        <f t="shared" si="29"/>
        <v>0</v>
      </c>
      <c r="CI20" s="142"/>
      <c r="CJ20" s="139"/>
      <c r="CK20" s="139"/>
      <c r="CL20" s="142">
        <f t="shared" si="30"/>
        <v>0</v>
      </c>
      <c r="CM20" s="199"/>
      <c r="CN20" s="208"/>
      <c r="CO20" s="208"/>
      <c r="CP20" s="208">
        <f>CO20-CN20</f>
        <v>0</v>
      </c>
      <c r="CQ20" s="208"/>
      <c r="CR20" s="14"/>
      <c r="CS20" s="14"/>
      <c r="CT20" s="244">
        <f>CS20-CR20</f>
        <v>0</v>
      </c>
      <c r="CU20" s="245"/>
      <c r="CV20" s="13"/>
      <c r="CW20" s="13"/>
      <c r="CX20" s="244">
        <f t="shared" si="31"/>
        <v>0</v>
      </c>
      <c r="CY20" s="245"/>
      <c r="CZ20" s="13"/>
      <c r="DA20" s="13"/>
      <c r="DB20" s="244">
        <f t="shared" si="32"/>
        <v>0</v>
      </c>
      <c r="DC20" s="245"/>
      <c r="DG20" s="208"/>
      <c r="DH20" s="208"/>
      <c r="DI20" s="208">
        <f>DH20-DG20</f>
        <v>0</v>
      </c>
      <c r="DJ20" s="208"/>
      <c r="DK20" s="208"/>
      <c r="DL20" s="208"/>
      <c r="DM20" s="208">
        <f>DL20-DK20</f>
        <v>0</v>
      </c>
      <c r="DN20" s="208"/>
    </row>
    <row r="21" spans="1:118" ht="12.75" hidden="1" customHeight="1">
      <c r="A21" s="298"/>
      <c r="B21" s="201"/>
      <c r="C21" s="297" t="s">
        <v>300</v>
      </c>
      <c r="D21" s="211"/>
      <c r="E21" s="139">
        <f t="shared" si="33"/>
        <v>0</v>
      </c>
      <c r="F21" s="139">
        <f t="shared" ref="F21:F30" si="34">J21+N21+R21+V21+AK21+AO21+AW21+BM21+BQ21+CG21+CK21+CO21+DH21+DL21</f>
        <v>0</v>
      </c>
      <c r="G21" s="178">
        <f t="shared" si="7"/>
        <v>0</v>
      </c>
      <c r="H21" s="178">
        <v>0</v>
      </c>
      <c r="I21" s="139"/>
      <c r="J21" s="139"/>
      <c r="K21" s="142">
        <f t="shared" si="11"/>
        <v>0</v>
      </c>
      <c r="L21" s="142" t="e">
        <f>J21/I21</f>
        <v>#DIV/0!</v>
      </c>
      <c r="M21" s="139"/>
      <c r="N21" s="139"/>
      <c r="O21" s="142">
        <f t="shared" si="12"/>
        <v>0</v>
      </c>
      <c r="P21" s="142" t="e">
        <f>N21/M21</f>
        <v>#DIV/0!</v>
      </c>
      <c r="Q21" s="139"/>
      <c r="R21" s="139"/>
      <c r="S21" s="142">
        <f t="shared" si="13"/>
        <v>0</v>
      </c>
      <c r="T21" s="142" t="e">
        <f>R21/Q21</f>
        <v>#DIV/0!</v>
      </c>
      <c r="U21" s="139"/>
      <c r="V21" s="139"/>
      <c r="W21" s="142">
        <f t="shared" si="14"/>
        <v>0</v>
      </c>
      <c r="X21" s="142" t="e">
        <f>V21/U21</f>
        <v>#DIV/0!</v>
      </c>
      <c r="Y21" s="139">
        <f t="shared" si="8"/>
        <v>0</v>
      </c>
      <c r="Z21" s="139">
        <f t="shared" si="8"/>
        <v>0</v>
      </c>
      <c r="AA21" s="142">
        <f t="shared" si="15"/>
        <v>0</v>
      </c>
      <c r="AB21" s="142" t="e">
        <f>Z21/Y21</f>
        <v>#DIV/0!</v>
      </c>
      <c r="AC21" s="139"/>
      <c r="AD21" s="139"/>
      <c r="AE21" s="142">
        <f t="shared" si="16"/>
        <v>0</v>
      </c>
      <c r="AF21" s="142" t="e">
        <f>AD21/AC21</f>
        <v>#DIV/0!</v>
      </c>
      <c r="AG21" s="139"/>
      <c r="AH21" s="139"/>
      <c r="AI21" s="142">
        <f t="shared" si="17"/>
        <v>0</v>
      </c>
      <c r="AJ21" s="139"/>
      <c r="AK21" s="139"/>
      <c r="AL21" s="142">
        <f t="shared" si="18"/>
        <v>0</v>
      </c>
      <c r="AM21" s="142"/>
      <c r="AN21" s="139"/>
      <c r="AO21" s="139"/>
      <c r="AP21" s="142">
        <f t="shared" si="19"/>
        <v>0</v>
      </c>
      <c r="AQ21" s="142" t="e">
        <f>AO21/AN21</f>
        <v>#DIV/0!</v>
      </c>
      <c r="AR21" s="142"/>
      <c r="AS21" s="142"/>
      <c r="AT21" s="142">
        <f>AS21-AR21</f>
        <v>0</v>
      </c>
      <c r="AU21" s="142"/>
      <c r="AV21" s="139"/>
      <c r="AW21" s="139"/>
      <c r="AX21" s="142">
        <f t="shared" si="20"/>
        <v>0</v>
      </c>
      <c r="AY21" s="142"/>
      <c r="AZ21" s="139"/>
      <c r="BA21" s="139"/>
      <c r="BB21" s="142">
        <f t="shared" si="21"/>
        <v>0</v>
      </c>
      <c r="BC21" s="142"/>
      <c r="BD21" s="139"/>
      <c r="BE21" s="139"/>
      <c r="BF21" s="142">
        <f t="shared" si="22"/>
        <v>0</v>
      </c>
      <c r="BG21" s="142"/>
      <c r="BH21" s="139"/>
      <c r="BI21" s="139"/>
      <c r="BJ21" s="142">
        <f t="shared" si="23"/>
        <v>0</v>
      </c>
      <c r="BK21" s="142"/>
      <c r="BL21" s="139"/>
      <c r="BM21" s="139"/>
      <c r="BN21" s="142">
        <f t="shared" si="24"/>
        <v>0</v>
      </c>
      <c r="BO21" s="142"/>
      <c r="BP21" s="139"/>
      <c r="BQ21" s="139"/>
      <c r="BR21" s="142">
        <f t="shared" si="25"/>
        <v>0</v>
      </c>
      <c r="BS21" s="142"/>
      <c r="BT21" s="139"/>
      <c r="BU21" s="139"/>
      <c r="BV21" s="142">
        <f t="shared" si="26"/>
        <v>0</v>
      </c>
      <c r="BW21" s="142"/>
      <c r="BX21" s="139"/>
      <c r="BY21" s="139"/>
      <c r="BZ21" s="142">
        <f t="shared" si="27"/>
        <v>0</v>
      </c>
      <c r="CA21" s="142"/>
      <c r="CB21" s="139"/>
      <c r="CC21" s="139"/>
      <c r="CD21" s="142">
        <f t="shared" si="28"/>
        <v>0</v>
      </c>
      <c r="CE21" s="142"/>
      <c r="CF21" s="139"/>
      <c r="CG21" s="139"/>
      <c r="CH21" s="142">
        <f t="shared" si="29"/>
        <v>0</v>
      </c>
      <c r="CI21" s="142"/>
      <c r="CJ21" s="139"/>
      <c r="CK21" s="139"/>
      <c r="CL21" s="142">
        <f t="shared" si="30"/>
        <v>0</v>
      </c>
      <c r="CM21" s="199"/>
      <c r="CN21" s="208"/>
      <c r="CO21" s="208"/>
      <c r="CP21" s="208">
        <f>CO21-CN21</f>
        <v>0</v>
      </c>
      <c r="CQ21" s="208"/>
      <c r="CR21" s="14"/>
      <c r="CS21" s="14"/>
      <c r="CT21" s="244">
        <f>CS21-CR21</f>
        <v>0</v>
      </c>
      <c r="CU21" s="245"/>
      <c r="CV21" s="13"/>
      <c r="CW21" s="13"/>
      <c r="CX21" s="244">
        <f t="shared" si="31"/>
        <v>0</v>
      </c>
      <c r="CY21" s="245"/>
      <c r="CZ21" s="13"/>
      <c r="DA21" s="13"/>
      <c r="DB21" s="244">
        <f t="shared" si="32"/>
        <v>0</v>
      </c>
      <c r="DC21" s="245"/>
      <c r="DG21" s="208"/>
      <c r="DH21" s="208"/>
      <c r="DI21" s="208">
        <f>DH21-DG21</f>
        <v>0</v>
      </c>
      <c r="DJ21" s="208"/>
      <c r="DK21" s="208"/>
      <c r="DL21" s="208"/>
      <c r="DM21" s="208">
        <f>DL21-DK21</f>
        <v>0</v>
      </c>
      <c r="DN21" s="208"/>
    </row>
    <row r="22" spans="1:118" ht="12" hidden="1" customHeight="1">
      <c r="A22" s="298"/>
      <c r="B22" s="201">
        <v>1712001334</v>
      </c>
      <c r="C22" s="297" t="s">
        <v>744</v>
      </c>
      <c r="D22" s="211">
        <v>0</v>
      </c>
      <c r="E22" s="139">
        <f t="shared" si="33"/>
        <v>0</v>
      </c>
      <c r="F22" s="139">
        <f t="shared" si="34"/>
        <v>0</v>
      </c>
      <c r="G22" s="178">
        <f t="shared" si="7"/>
        <v>0</v>
      </c>
      <c r="H22" s="178">
        <v>0</v>
      </c>
      <c r="I22" s="139"/>
      <c r="J22" s="139"/>
      <c r="K22" s="142">
        <f t="shared" si="11"/>
        <v>0</v>
      </c>
      <c r="L22" s="142"/>
      <c r="M22" s="139"/>
      <c r="N22" s="139"/>
      <c r="O22" s="142">
        <f t="shared" si="12"/>
        <v>0</v>
      </c>
      <c r="P22" s="142"/>
      <c r="Q22" s="139"/>
      <c r="R22" s="139"/>
      <c r="S22" s="142">
        <f t="shared" si="13"/>
        <v>0</v>
      </c>
      <c r="T22" s="142"/>
      <c r="U22" s="139"/>
      <c r="V22" s="139"/>
      <c r="W22" s="142">
        <f t="shared" si="14"/>
        <v>0</v>
      </c>
      <c r="X22" s="142"/>
      <c r="Y22" s="139">
        <f t="shared" si="8"/>
        <v>0</v>
      </c>
      <c r="Z22" s="139">
        <f t="shared" si="8"/>
        <v>0</v>
      </c>
      <c r="AA22" s="142">
        <f t="shared" si="15"/>
        <v>0</v>
      </c>
      <c r="AB22" s="142"/>
      <c r="AC22" s="139"/>
      <c r="AD22" s="139"/>
      <c r="AE22" s="142"/>
      <c r="AF22" s="142"/>
      <c r="AG22" s="139"/>
      <c r="AH22" s="139"/>
      <c r="AI22" s="142">
        <f t="shared" si="17"/>
        <v>0</v>
      </c>
      <c r="AJ22" s="139"/>
      <c r="AK22" s="139"/>
      <c r="AL22" s="142">
        <f t="shared" si="18"/>
        <v>0</v>
      </c>
      <c r="AM22" s="142"/>
      <c r="AN22" s="139"/>
      <c r="AO22" s="139"/>
      <c r="AP22" s="142">
        <f t="shared" si="19"/>
        <v>0</v>
      </c>
      <c r="AQ22" s="142" t="e">
        <f>AO22/AN22</f>
        <v>#DIV/0!</v>
      </c>
      <c r="AR22" s="142"/>
      <c r="AS22" s="142"/>
      <c r="AT22" s="142"/>
      <c r="AU22" s="142"/>
      <c r="AV22" s="139"/>
      <c r="AW22" s="139"/>
      <c r="AX22" s="142">
        <f t="shared" si="20"/>
        <v>0</v>
      </c>
      <c r="AY22" s="142"/>
      <c r="AZ22" s="139"/>
      <c r="BA22" s="139"/>
      <c r="BB22" s="142">
        <f t="shared" si="21"/>
        <v>0</v>
      </c>
      <c r="BC22" s="142"/>
      <c r="BD22" s="139"/>
      <c r="BE22" s="139"/>
      <c r="BF22" s="142">
        <f t="shared" si="22"/>
        <v>0</v>
      </c>
      <c r="BG22" s="142"/>
      <c r="BH22" s="139"/>
      <c r="BI22" s="139"/>
      <c r="BJ22" s="142">
        <f t="shared" si="23"/>
        <v>0</v>
      </c>
      <c r="BK22" s="142"/>
      <c r="BL22" s="139"/>
      <c r="BM22" s="139"/>
      <c r="BN22" s="142">
        <f t="shared" si="24"/>
        <v>0</v>
      </c>
      <c r="BO22" s="142"/>
      <c r="BP22" s="139"/>
      <c r="BQ22" s="139"/>
      <c r="BR22" s="142">
        <f t="shared" si="25"/>
        <v>0</v>
      </c>
      <c r="BS22" s="142"/>
      <c r="BT22" s="139"/>
      <c r="BU22" s="139"/>
      <c r="BV22" s="142">
        <f t="shared" si="26"/>
        <v>0</v>
      </c>
      <c r="BW22" s="142"/>
      <c r="BX22" s="139"/>
      <c r="BY22" s="139"/>
      <c r="BZ22" s="142">
        <f t="shared" si="27"/>
        <v>0</v>
      </c>
      <c r="CA22" s="142"/>
      <c r="CB22" s="139"/>
      <c r="CC22" s="139"/>
      <c r="CD22" s="142">
        <f t="shared" si="28"/>
        <v>0</v>
      </c>
      <c r="CE22" s="142"/>
      <c r="CF22" s="139"/>
      <c r="CG22" s="139"/>
      <c r="CH22" s="142">
        <f t="shared" si="29"/>
        <v>0</v>
      </c>
      <c r="CI22" s="142"/>
      <c r="CJ22" s="139"/>
      <c r="CK22" s="139"/>
      <c r="CL22" s="142">
        <f t="shared" si="30"/>
        <v>0</v>
      </c>
      <c r="CM22" s="199"/>
      <c r="CN22" s="208"/>
      <c r="CO22" s="208"/>
      <c r="CP22" s="208"/>
      <c r="CQ22" s="208"/>
      <c r="CR22" s="14"/>
      <c r="CS22" s="14"/>
      <c r="CT22" s="244"/>
      <c r="CU22" s="245"/>
      <c r="CV22" s="13"/>
      <c r="CW22" s="13"/>
      <c r="CX22" s="244">
        <f t="shared" si="31"/>
        <v>0</v>
      </c>
      <c r="CY22" s="245"/>
      <c r="CZ22" s="13"/>
      <c r="DA22" s="13"/>
      <c r="DB22" s="244">
        <f t="shared" si="32"/>
        <v>0</v>
      </c>
      <c r="DC22" s="245"/>
      <c r="DG22" s="208"/>
      <c r="DH22" s="208"/>
      <c r="DI22" s="208"/>
      <c r="DJ22" s="208"/>
      <c r="DK22" s="208"/>
      <c r="DL22" s="208"/>
      <c r="DM22" s="208"/>
      <c r="DN22" s="208"/>
    </row>
    <row r="23" spans="1:118" ht="12.75" hidden="1" customHeight="1">
      <c r="A23" s="298"/>
      <c r="B23" s="201">
        <v>1718001468</v>
      </c>
      <c r="C23" s="298" t="s">
        <v>301</v>
      </c>
      <c r="D23" s="207">
        <v>0</v>
      </c>
      <c r="E23" s="139">
        <f t="shared" si="33"/>
        <v>0</v>
      </c>
      <c r="F23" s="139">
        <f t="shared" si="34"/>
        <v>0</v>
      </c>
      <c r="G23" s="178">
        <f t="shared" si="7"/>
        <v>0</v>
      </c>
      <c r="H23" s="178">
        <v>0</v>
      </c>
      <c r="I23" s="139"/>
      <c r="J23" s="139"/>
      <c r="K23" s="142">
        <f t="shared" si="11"/>
        <v>0</v>
      </c>
      <c r="L23" s="142"/>
      <c r="M23" s="139"/>
      <c r="N23" s="139"/>
      <c r="O23" s="142">
        <f t="shared" si="12"/>
        <v>0</v>
      </c>
      <c r="P23" s="142" t="e">
        <f>N23/M23</f>
        <v>#DIV/0!</v>
      </c>
      <c r="Q23" s="139"/>
      <c r="R23" s="139"/>
      <c r="S23" s="142">
        <f t="shared" si="13"/>
        <v>0</v>
      </c>
      <c r="T23" s="142" t="e">
        <f>R23/Q23</f>
        <v>#DIV/0!</v>
      </c>
      <c r="U23" s="139"/>
      <c r="V23" s="139"/>
      <c r="W23" s="142">
        <f t="shared" si="14"/>
        <v>0</v>
      </c>
      <c r="X23" s="142" t="e">
        <f>V23/U23</f>
        <v>#DIV/0!</v>
      </c>
      <c r="Y23" s="139">
        <f t="shared" si="8"/>
        <v>0</v>
      </c>
      <c r="Z23" s="139">
        <f t="shared" si="8"/>
        <v>0</v>
      </c>
      <c r="AA23" s="142">
        <f t="shared" si="15"/>
        <v>0</v>
      </c>
      <c r="AB23" s="142" t="e">
        <f>Z23/Y23</f>
        <v>#DIV/0!</v>
      </c>
      <c r="AC23" s="139"/>
      <c r="AD23" s="139"/>
      <c r="AE23" s="142">
        <f t="shared" ref="AE23:AE29" si="35">AD23-AC23</f>
        <v>0</v>
      </c>
      <c r="AF23" s="142" t="e">
        <f>AD23/AC23</f>
        <v>#DIV/0!</v>
      </c>
      <c r="AG23" s="139"/>
      <c r="AH23" s="139"/>
      <c r="AI23" s="142">
        <f t="shared" si="17"/>
        <v>0</v>
      </c>
      <c r="AJ23" s="139"/>
      <c r="AK23" s="139"/>
      <c r="AL23" s="142">
        <f t="shared" si="18"/>
        <v>0</v>
      </c>
      <c r="AM23" s="142" t="e">
        <f>AK23/AJ23</f>
        <v>#DIV/0!</v>
      </c>
      <c r="AN23" s="139"/>
      <c r="AO23" s="139"/>
      <c r="AP23" s="142">
        <f t="shared" si="19"/>
        <v>0</v>
      </c>
      <c r="AQ23" s="142" t="e">
        <f>AO23/AN23</f>
        <v>#DIV/0!</v>
      </c>
      <c r="AR23" s="142"/>
      <c r="AS23" s="142"/>
      <c r="AT23" s="142">
        <f>AS23-AR23</f>
        <v>0</v>
      </c>
      <c r="AU23" s="142"/>
      <c r="AV23" s="139"/>
      <c r="AW23" s="139"/>
      <c r="AX23" s="142">
        <f t="shared" si="20"/>
        <v>0</v>
      </c>
      <c r="AY23" s="142"/>
      <c r="AZ23" s="139"/>
      <c r="BA23" s="139"/>
      <c r="BB23" s="142">
        <f t="shared" si="21"/>
        <v>0</v>
      </c>
      <c r="BC23" s="142" t="e">
        <f>BA23/AZ23</f>
        <v>#DIV/0!</v>
      </c>
      <c r="BD23" s="139"/>
      <c r="BE23" s="139"/>
      <c r="BF23" s="142">
        <f t="shared" si="22"/>
        <v>0</v>
      </c>
      <c r="BG23" s="142" t="e">
        <f>BE23/BD23</f>
        <v>#DIV/0!</v>
      </c>
      <c r="BH23" s="139"/>
      <c r="BI23" s="139"/>
      <c r="BJ23" s="142">
        <f t="shared" si="23"/>
        <v>0</v>
      </c>
      <c r="BK23" s="142" t="e">
        <f>BI23/BH23</f>
        <v>#DIV/0!</v>
      </c>
      <c r="BL23" s="139"/>
      <c r="BM23" s="139"/>
      <c r="BN23" s="142">
        <f t="shared" si="24"/>
        <v>0</v>
      </c>
      <c r="BO23" s="142"/>
      <c r="BP23" s="139"/>
      <c r="BQ23" s="139"/>
      <c r="BR23" s="142">
        <f t="shared" si="25"/>
        <v>0</v>
      </c>
      <c r="BS23" s="142"/>
      <c r="BT23" s="139"/>
      <c r="BU23" s="139"/>
      <c r="BV23" s="142">
        <f t="shared" si="26"/>
        <v>0</v>
      </c>
      <c r="BW23" s="142"/>
      <c r="BX23" s="139"/>
      <c r="BY23" s="139"/>
      <c r="BZ23" s="142">
        <f t="shared" si="27"/>
        <v>0</v>
      </c>
      <c r="CA23" s="142" t="e">
        <f>BY23/BX23</f>
        <v>#DIV/0!</v>
      </c>
      <c r="CB23" s="139"/>
      <c r="CC23" s="139"/>
      <c r="CD23" s="142">
        <f t="shared" si="28"/>
        <v>0</v>
      </c>
      <c r="CE23" s="142"/>
      <c r="CF23" s="139"/>
      <c r="CG23" s="139"/>
      <c r="CH23" s="142">
        <f t="shared" si="29"/>
        <v>0</v>
      </c>
      <c r="CI23" s="142"/>
      <c r="CJ23" s="139"/>
      <c r="CK23" s="139"/>
      <c r="CL23" s="142">
        <f t="shared" si="30"/>
        <v>0</v>
      </c>
      <c r="CM23" s="199"/>
      <c r="CN23" s="208"/>
      <c r="CO23" s="208"/>
      <c r="CP23" s="208">
        <f>CO23-CN23</f>
        <v>0</v>
      </c>
      <c r="CQ23" s="208"/>
      <c r="CR23" s="14"/>
      <c r="CS23" s="14"/>
      <c r="CT23" s="244">
        <f>CS23-CR23</f>
        <v>0</v>
      </c>
      <c r="CU23" s="245"/>
      <c r="CV23" s="13"/>
      <c r="CW23" s="13"/>
      <c r="CX23" s="244">
        <f t="shared" si="31"/>
        <v>0</v>
      </c>
      <c r="CY23" s="245" t="e">
        <f>CW23/CV23</f>
        <v>#DIV/0!</v>
      </c>
      <c r="CZ23" s="13"/>
      <c r="DA23" s="13"/>
      <c r="DB23" s="244">
        <f t="shared" si="32"/>
        <v>0</v>
      </c>
      <c r="DC23" s="245" t="e">
        <f>DA23/CZ23</f>
        <v>#DIV/0!</v>
      </c>
      <c r="DG23" s="208"/>
      <c r="DH23" s="208"/>
      <c r="DI23" s="208">
        <f>DH23-DG23</f>
        <v>0</v>
      </c>
      <c r="DJ23" s="208"/>
      <c r="DK23" s="208"/>
      <c r="DL23" s="208"/>
      <c r="DM23" s="208">
        <f>DL23-DK23</f>
        <v>0</v>
      </c>
      <c r="DN23" s="208"/>
    </row>
    <row r="24" spans="1:118" ht="12.75" hidden="1" customHeight="1">
      <c r="A24" s="298"/>
      <c r="B24" s="201">
        <v>1718001612</v>
      </c>
      <c r="C24" s="298" t="s">
        <v>764</v>
      </c>
      <c r="D24" s="207"/>
      <c r="E24" s="139">
        <f t="shared" si="33"/>
        <v>0</v>
      </c>
      <c r="F24" s="139">
        <f t="shared" si="34"/>
        <v>0</v>
      </c>
      <c r="G24" s="178">
        <f t="shared" si="7"/>
        <v>0</v>
      </c>
      <c r="H24" s="178">
        <v>0</v>
      </c>
      <c r="I24" s="139"/>
      <c r="J24" s="139"/>
      <c r="K24" s="142">
        <f t="shared" si="11"/>
        <v>0</v>
      </c>
      <c r="L24" s="142"/>
      <c r="M24" s="139"/>
      <c r="N24" s="139"/>
      <c r="O24" s="142">
        <f t="shared" si="12"/>
        <v>0</v>
      </c>
      <c r="P24" s="142"/>
      <c r="Q24" s="139"/>
      <c r="R24" s="139"/>
      <c r="S24" s="142">
        <f t="shared" si="13"/>
        <v>0</v>
      </c>
      <c r="T24" s="142"/>
      <c r="U24" s="139"/>
      <c r="V24" s="139"/>
      <c r="W24" s="142">
        <f t="shared" si="14"/>
        <v>0</v>
      </c>
      <c r="X24" s="142"/>
      <c r="Y24" s="139">
        <f t="shared" si="8"/>
        <v>0</v>
      </c>
      <c r="Z24" s="139">
        <f t="shared" si="8"/>
        <v>0</v>
      </c>
      <c r="AA24" s="142">
        <f t="shared" si="15"/>
        <v>0</v>
      </c>
      <c r="AB24" s="142"/>
      <c r="AC24" s="139"/>
      <c r="AD24" s="139"/>
      <c r="AE24" s="142">
        <f t="shared" si="35"/>
        <v>0</v>
      </c>
      <c r="AF24" s="142"/>
      <c r="AG24" s="139"/>
      <c r="AH24" s="139"/>
      <c r="AI24" s="142">
        <f t="shared" si="17"/>
        <v>0</v>
      </c>
      <c r="AJ24" s="139"/>
      <c r="AK24" s="139"/>
      <c r="AL24" s="142">
        <f t="shared" si="18"/>
        <v>0</v>
      </c>
      <c r="AM24" s="142"/>
      <c r="AN24" s="139"/>
      <c r="AO24" s="139"/>
      <c r="AP24" s="142">
        <f t="shared" si="19"/>
        <v>0</v>
      </c>
      <c r="AQ24" s="142"/>
      <c r="AR24" s="142"/>
      <c r="AS24" s="142"/>
      <c r="AT24" s="142">
        <f>AS24-AR24</f>
        <v>0</v>
      </c>
      <c r="AU24" s="142"/>
      <c r="AV24" s="139"/>
      <c r="AW24" s="139"/>
      <c r="AX24" s="142">
        <f t="shared" si="20"/>
        <v>0</v>
      </c>
      <c r="AY24" s="142"/>
      <c r="AZ24" s="139"/>
      <c r="BA24" s="139"/>
      <c r="BB24" s="142">
        <f t="shared" si="21"/>
        <v>0</v>
      </c>
      <c r="BC24" s="142"/>
      <c r="BD24" s="139"/>
      <c r="BE24" s="139"/>
      <c r="BF24" s="142">
        <f t="shared" si="22"/>
        <v>0</v>
      </c>
      <c r="BG24" s="142"/>
      <c r="BH24" s="139"/>
      <c r="BI24" s="139"/>
      <c r="BJ24" s="142">
        <f t="shared" si="23"/>
        <v>0</v>
      </c>
      <c r="BK24" s="142"/>
      <c r="BL24" s="139"/>
      <c r="BM24" s="139"/>
      <c r="BN24" s="142">
        <f t="shared" si="24"/>
        <v>0</v>
      </c>
      <c r="BO24" s="142"/>
      <c r="BP24" s="139"/>
      <c r="BQ24" s="139"/>
      <c r="BR24" s="142">
        <f t="shared" si="25"/>
        <v>0</v>
      </c>
      <c r="BS24" s="142"/>
      <c r="BT24" s="139"/>
      <c r="BU24" s="139"/>
      <c r="BV24" s="142">
        <f t="shared" si="26"/>
        <v>0</v>
      </c>
      <c r="BW24" s="142"/>
      <c r="BX24" s="139"/>
      <c r="BY24" s="139"/>
      <c r="BZ24" s="142">
        <f t="shared" si="27"/>
        <v>0</v>
      </c>
      <c r="CA24" s="142"/>
      <c r="CB24" s="139"/>
      <c r="CC24" s="139"/>
      <c r="CD24" s="142">
        <f t="shared" si="28"/>
        <v>0</v>
      </c>
      <c r="CE24" s="142"/>
      <c r="CF24" s="139"/>
      <c r="CG24" s="139"/>
      <c r="CH24" s="142">
        <f t="shared" si="29"/>
        <v>0</v>
      </c>
      <c r="CI24" s="142"/>
      <c r="CJ24" s="139"/>
      <c r="CK24" s="139"/>
      <c r="CL24" s="142">
        <f t="shared" si="30"/>
        <v>0</v>
      </c>
      <c r="CM24" s="199"/>
      <c r="CN24" s="208"/>
      <c r="CO24" s="208"/>
      <c r="CP24" s="208">
        <f>CO24-CN24</f>
        <v>0</v>
      </c>
      <c r="CQ24" s="208"/>
      <c r="CR24" s="14"/>
      <c r="CS24" s="14"/>
      <c r="CT24" s="244">
        <f>CS24-CR24</f>
        <v>0</v>
      </c>
      <c r="CU24" s="245"/>
      <c r="CV24" s="13"/>
      <c r="CW24" s="13"/>
      <c r="CX24" s="244">
        <f t="shared" si="31"/>
        <v>0</v>
      </c>
      <c r="CY24" s="245"/>
      <c r="CZ24" s="13"/>
      <c r="DA24" s="13"/>
      <c r="DB24" s="244">
        <f t="shared" si="32"/>
        <v>0</v>
      </c>
      <c r="DC24" s="245"/>
      <c r="DG24" s="208"/>
      <c r="DH24" s="208"/>
      <c r="DI24" s="208">
        <f>DH24-DG24</f>
        <v>0</v>
      </c>
      <c r="DJ24" s="208"/>
      <c r="DK24" s="208"/>
      <c r="DL24" s="208"/>
      <c r="DM24" s="208">
        <f>DL24-DK24</f>
        <v>0</v>
      </c>
      <c r="DN24" s="208"/>
    </row>
    <row r="25" spans="1:118" ht="12.75" hidden="1" customHeight="1">
      <c r="A25" s="298"/>
      <c r="B25" s="369" t="s">
        <v>765</v>
      </c>
      <c r="C25" s="370" t="s">
        <v>766</v>
      </c>
      <c r="D25" s="207"/>
      <c r="E25" s="139">
        <f t="shared" si="33"/>
        <v>0</v>
      </c>
      <c r="F25" s="139">
        <f t="shared" si="34"/>
        <v>3.8629999999999998E-2</v>
      </c>
      <c r="G25" s="178">
        <f t="shared" si="7"/>
        <v>3.8629999999999998E-2</v>
      </c>
      <c r="H25" s="178">
        <v>0</v>
      </c>
      <c r="I25" s="139"/>
      <c r="J25" s="139"/>
      <c r="K25" s="142"/>
      <c r="L25" s="142"/>
      <c r="M25" s="139"/>
      <c r="N25" s="139">
        <v>3.8629999999999998E-2</v>
      </c>
      <c r="O25" s="142"/>
      <c r="P25" s="142"/>
      <c r="Q25" s="139"/>
      <c r="R25" s="139"/>
      <c r="S25" s="142"/>
      <c r="T25" s="142"/>
      <c r="U25" s="139"/>
      <c r="V25" s="139"/>
      <c r="W25" s="142"/>
      <c r="X25" s="142"/>
      <c r="Y25" s="139"/>
      <c r="Z25" s="139"/>
      <c r="AA25" s="142"/>
      <c r="AB25" s="142"/>
      <c r="AC25" s="139"/>
      <c r="AD25" s="139"/>
      <c r="AE25" s="142"/>
      <c r="AF25" s="142"/>
      <c r="AG25" s="139"/>
      <c r="AH25" s="139"/>
      <c r="AI25" s="142"/>
      <c r="AJ25" s="139"/>
      <c r="AK25" s="139"/>
      <c r="AL25" s="142"/>
      <c r="AM25" s="142"/>
      <c r="AN25" s="139"/>
      <c r="AO25" s="139"/>
      <c r="AP25" s="142"/>
      <c r="AQ25" s="142"/>
      <c r="AR25" s="142"/>
      <c r="AS25" s="142"/>
      <c r="AT25" s="142"/>
      <c r="AU25" s="142"/>
      <c r="AV25" s="139"/>
      <c r="AW25" s="139"/>
      <c r="AX25" s="142"/>
      <c r="AY25" s="142"/>
      <c r="AZ25" s="139"/>
      <c r="BA25" s="139"/>
      <c r="BB25" s="142"/>
      <c r="BC25" s="142"/>
      <c r="BD25" s="139"/>
      <c r="BE25" s="139"/>
      <c r="BF25" s="142"/>
      <c r="BG25" s="142"/>
      <c r="BH25" s="139"/>
      <c r="BI25" s="139"/>
      <c r="BJ25" s="142"/>
      <c r="BK25" s="142"/>
      <c r="BL25" s="139"/>
      <c r="BM25" s="139"/>
      <c r="BN25" s="142"/>
      <c r="BO25" s="142"/>
      <c r="BP25" s="139"/>
      <c r="BQ25" s="139"/>
      <c r="BR25" s="142"/>
      <c r="BS25" s="142"/>
      <c r="BT25" s="139"/>
      <c r="BU25" s="139"/>
      <c r="BV25" s="142"/>
      <c r="BW25" s="142"/>
      <c r="BX25" s="139"/>
      <c r="BY25" s="139"/>
      <c r="BZ25" s="142"/>
      <c r="CA25" s="142"/>
      <c r="CB25" s="139"/>
      <c r="CC25" s="139"/>
      <c r="CD25" s="142"/>
      <c r="CE25" s="142"/>
      <c r="CF25" s="139"/>
      <c r="CG25" s="139"/>
      <c r="CH25" s="142"/>
      <c r="CI25" s="142"/>
      <c r="CJ25" s="139"/>
      <c r="CK25" s="139"/>
      <c r="CL25" s="142"/>
      <c r="CM25" s="199"/>
      <c r="CN25" s="208"/>
      <c r="CO25" s="208"/>
      <c r="CP25" s="208"/>
      <c r="CQ25" s="208"/>
      <c r="CR25" s="14"/>
      <c r="CS25" s="14"/>
      <c r="CT25" s="244"/>
      <c r="CU25" s="245"/>
      <c r="CV25" s="13"/>
      <c r="CW25" s="13"/>
      <c r="CX25" s="244"/>
      <c r="CY25" s="245"/>
      <c r="CZ25" s="13"/>
      <c r="DA25" s="13"/>
      <c r="DB25" s="244"/>
      <c r="DC25" s="245"/>
      <c r="DG25" s="208"/>
      <c r="DH25" s="208"/>
      <c r="DI25" s="208"/>
      <c r="DJ25" s="208"/>
      <c r="DK25" s="208"/>
      <c r="DL25" s="208"/>
      <c r="DM25" s="208"/>
      <c r="DN25" s="208"/>
    </row>
    <row r="26" spans="1:118" ht="12" customHeight="1">
      <c r="A26" s="298"/>
      <c r="B26" s="201">
        <v>1718002366</v>
      </c>
      <c r="C26" s="297" t="s">
        <v>520</v>
      </c>
      <c r="D26" s="211"/>
      <c r="E26" s="139">
        <f>I26+M26+Q26+U26+Y26+AJ26+AN26+AR26+AV26+BD26+BH26+BX26+CF26+CJ26+CN26+CR26+CV26+CZ26+AZ26+BL26+BT26</f>
        <v>0</v>
      </c>
      <c r="F26" s="139">
        <f t="shared" si="34"/>
        <v>4473.7330099999999</v>
      </c>
      <c r="G26" s="178">
        <f t="shared" si="7"/>
        <v>4473.7330099999999</v>
      </c>
      <c r="H26" s="178">
        <v>0</v>
      </c>
      <c r="I26" s="139"/>
      <c r="J26" s="139">
        <v>4473.7330099999999</v>
      </c>
      <c r="K26" s="142">
        <f t="shared" si="11"/>
        <v>4473.7330099999999</v>
      </c>
      <c r="L26" s="142"/>
      <c r="M26" s="139"/>
      <c r="N26" s="139"/>
      <c r="O26" s="142">
        <f t="shared" si="12"/>
        <v>0</v>
      </c>
      <c r="P26" s="142"/>
      <c r="Q26" s="139"/>
      <c r="R26" s="139"/>
      <c r="S26" s="142">
        <f t="shared" si="13"/>
        <v>0</v>
      </c>
      <c r="T26" s="142"/>
      <c r="U26" s="139"/>
      <c r="V26" s="139"/>
      <c r="W26" s="142">
        <f t="shared" si="14"/>
        <v>0</v>
      </c>
      <c r="X26" s="142"/>
      <c r="Y26" s="139">
        <f t="shared" si="8"/>
        <v>0</v>
      </c>
      <c r="Z26" s="139">
        <f t="shared" si="8"/>
        <v>0</v>
      </c>
      <c r="AA26" s="142">
        <f t="shared" si="15"/>
        <v>0</v>
      </c>
      <c r="AB26" s="142"/>
      <c r="AC26" s="139"/>
      <c r="AD26" s="139"/>
      <c r="AE26" s="142">
        <f t="shared" si="35"/>
        <v>0</v>
      </c>
      <c r="AF26" s="142"/>
      <c r="AG26" s="139"/>
      <c r="AH26" s="139"/>
      <c r="AI26" s="142">
        <f t="shared" si="17"/>
        <v>0</v>
      </c>
      <c r="AJ26" s="139"/>
      <c r="AK26" s="139"/>
      <c r="AL26" s="142">
        <f t="shared" si="18"/>
        <v>0</v>
      </c>
      <c r="AM26" s="142"/>
      <c r="AN26" s="139"/>
      <c r="AO26" s="139"/>
      <c r="AP26" s="142">
        <f t="shared" si="19"/>
        <v>0</v>
      </c>
      <c r="AQ26" s="142"/>
      <c r="AR26" s="142"/>
      <c r="AS26" s="142"/>
      <c r="AT26" s="142"/>
      <c r="AU26" s="142"/>
      <c r="AV26" s="139"/>
      <c r="AW26" s="139"/>
      <c r="AX26" s="142">
        <f t="shared" si="20"/>
        <v>0</v>
      </c>
      <c r="AY26" s="142"/>
      <c r="AZ26" s="139"/>
      <c r="BA26" s="139"/>
      <c r="BB26" s="142">
        <f t="shared" si="21"/>
        <v>0</v>
      </c>
      <c r="BC26" s="142"/>
      <c r="BD26" s="139"/>
      <c r="BE26" s="139"/>
      <c r="BF26" s="142">
        <f t="shared" si="22"/>
        <v>0</v>
      </c>
      <c r="BG26" s="142"/>
      <c r="BH26" s="139"/>
      <c r="BI26" s="139"/>
      <c r="BJ26" s="142">
        <f t="shared" si="23"/>
        <v>0</v>
      </c>
      <c r="BK26" s="142"/>
      <c r="BL26" s="139"/>
      <c r="BM26" s="139"/>
      <c r="BN26" s="142">
        <f t="shared" si="24"/>
        <v>0</v>
      </c>
      <c r="BO26" s="142"/>
      <c r="BP26" s="139"/>
      <c r="BQ26" s="139"/>
      <c r="BR26" s="142">
        <f t="shared" si="25"/>
        <v>0</v>
      </c>
      <c r="BS26" s="142"/>
      <c r="BT26" s="139"/>
      <c r="BU26" s="139"/>
      <c r="BV26" s="142">
        <f t="shared" si="26"/>
        <v>0</v>
      </c>
      <c r="BW26" s="142"/>
      <c r="BX26" s="139"/>
      <c r="BY26" s="139"/>
      <c r="BZ26" s="142">
        <f t="shared" si="27"/>
        <v>0</v>
      </c>
      <c r="CA26" s="142"/>
      <c r="CB26" s="139"/>
      <c r="CC26" s="139"/>
      <c r="CD26" s="142">
        <f t="shared" si="28"/>
        <v>0</v>
      </c>
      <c r="CE26" s="142"/>
      <c r="CF26" s="139"/>
      <c r="CG26" s="139"/>
      <c r="CH26" s="142">
        <f t="shared" si="29"/>
        <v>0</v>
      </c>
      <c r="CI26" s="142"/>
      <c r="CJ26" s="139"/>
      <c r="CK26" s="139"/>
      <c r="CL26" s="142">
        <f t="shared" si="30"/>
        <v>0</v>
      </c>
      <c r="CM26" s="199"/>
      <c r="CN26" s="208"/>
      <c r="CO26" s="208"/>
      <c r="CP26" s="208"/>
      <c r="CQ26" s="208"/>
      <c r="CR26" s="14"/>
      <c r="CS26" s="14"/>
      <c r="CT26" s="244"/>
      <c r="CU26" s="245"/>
      <c r="CV26" s="13"/>
      <c r="CW26" s="13"/>
      <c r="CX26" s="244">
        <f t="shared" si="31"/>
        <v>0</v>
      </c>
      <c r="CY26" s="245"/>
      <c r="CZ26" s="13"/>
      <c r="DA26" s="13"/>
      <c r="DB26" s="244">
        <f t="shared" si="32"/>
        <v>0</v>
      </c>
      <c r="DC26" s="245"/>
      <c r="DG26" s="208"/>
      <c r="DH26" s="208"/>
      <c r="DI26" s="208"/>
      <c r="DJ26" s="208"/>
      <c r="DK26" s="208"/>
      <c r="DL26" s="208"/>
      <c r="DM26" s="208"/>
      <c r="DN26" s="208"/>
    </row>
    <row r="27" spans="1:118" ht="21.75" customHeight="1">
      <c r="A27" s="298"/>
      <c r="B27" s="201">
        <v>1701010288</v>
      </c>
      <c r="C27" s="297" t="s">
        <v>521</v>
      </c>
      <c r="D27" s="211">
        <v>0</v>
      </c>
      <c r="E27" s="139">
        <v>7.4</v>
      </c>
      <c r="F27" s="139">
        <f t="shared" si="34"/>
        <v>0</v>
      </c>
      <c r="G27" s="178">
        <f t="shared" si="7"/>
        <v>-7.4</v>
      </c>
      <c r="H27" s="178">
        <v>0</v>
      </c>
      <c r="I27" s="139"/>
      <c r="J27" s="139"/>
      <c r="K27" s="142">
        <f t="shared" si="11"/>
        <v>0</v>
      </c>
      <c r="L27" s="142"/>
      <c r="M27" s="139"/>
      <c r="N27" s="139"/>
      <c r="O27" s="142">
        <f t="shared" si="12"/>
        <v>0</v>
      </c>
      <c r="P27" s="142"/>
      <c r="Q27" s="139"/>
      <c r="R27" s="139"/>
      <c r="S27" s="142">
        <f t="shared" si="13"/>
        <v>0</v>
      </c>
      <c r="T27" s="142"/>
      <c r="U27" s="139"/>
      <c r="V27" s="139"/>
      <c r="W27" s="142">
        <f t="shared" si="14"/>
        <v>0</v>
      </c>
      <c r="X27" s="142"/>
      <c r="Y27" s="139">
        <f t="shared" si="8"/>
        <v>0</v>
      </c>
      <c r="Z27" s="139">
        <f t="shared" si="8"/>
        <v>0</v>
      </c>
      <c r="AA27" s="142">
        <f t="shared" si="15"/>
        <v>0</v>
      </c>
      <c r="AB27" s="142"/>
      <c r="AC27" s="139"/>
      <c r="AD27" s="139"/>
      <c r="AE27" s="142">
        <f t="shared" si="35"/>
        <v>0</v>
      </c>
      <c r="AF27" s="142"/>
      <c r="AG27" s="139"/>
      <c r="AH27" s="139"/>
      <c r="AI27" s="142">
        <f t="shared" si="17"/>
        <v>0</v>
      </c>
      <c r="AJ27" s="139"/>
      <c r="AK27" s="139"/>
      <c r="AL27" s="142">
        <f t="shared" si="18"/>
        <v>0</v>
      </c>
      <c r="AM27" s="142"/>
      <c r="AN27" s="139"/>
      <c r="AO27" s="139"/>
      <c r="AP27" s="142">
        <f t="shared" si="19"/>
        <v>0</v>
      </c>
      <c r="AQ27" s="142"/>
      <c r="AR27" s="142"/>
      <c r="AS27" s="142"/>
      <c r="AT27" s="142">
        <f>AS27-AR27</f>
        <v>0</v>
      </c>
      <c r="AU27" s="142"/>
      <c r="AV27" s="139"/>
      <c r="AW27" s="139"/>
      <c r="AX27" s="142">
        <f t="shared" si="20"/>
        <v>0</v>
      </c>
      <c r="AY27" s="142"/>
      <c r="AZ27" s="139"/>
      <c r="BA27" s="139"/>
      <c r="BB27" s="142">
        <f t="shared" si="21"/>
        <v>0</v>
      </c>
      <c r="BC27" s="142"/>
      <c r="BD27" s="139"/>
      <c r="BE27" s="139"/>
      <c r="BF27" s="142">
        <f t="shared" si="22"/>
        <v>0</v>
      </c>
      <c r="BG27" s="142"/>
      <c r="BH27" s="139"/>
      <c r="BI27" s="139"/>
      <c r="BJ27" s="142">
        <f t="shared" si="23"/>
        <v>0</v>
      </c>
      <c r="BK27" s="142"/>
      <c r="BL27" s="16">
        <v>7.39</v>
      </c>
      <c r="BM27" s="16"/>
      <c r="BN27" s="142">
        <f t="shared" si="24"/>
        <v>-7.39</v>
      </c>
      <c r="BO27" s="142"/>
      <c r="BP27" s="139"/>
      <c r="BQ27" s="139"/>
      <c r="BR27" s="142">
        <f t="shared" si="25"/>
        <v>0</v>
      </c>
      <c r="BS27" s="142"/>
      <c r="BT27" s="139"/>
      <c r="BU27" s="139"/>
      <c r="BV27" s="142">
        <f t="shared" si="26"/>
        <v>0</v>
      </c>
      <c r="BW27" s="142"/>
      <c r="BX27" s="139"/>
      <c r="BY27" s="139"/>
      <c r="BZ27" s="142">
        <f t="shared" si="27"/>
        <v>0</v>
      </c>
      <c r="CA27" s="142"/>
      <c r="CB27" s="139"/>
      <c r="CC27" s="139"/>
      <c r="CD27" s="142">
        <f t="shared" si="28"/>
        <v>0</v>
      </c>
      <c r="CE27" s="142"/>
      <c r="CF27" s="139"/>
      <c r="CG27" s="139"/>
      <c r="CH27" s="142">
        <f t="shared" si="29"/>
        <v>0</v>
      </c>
      <c r="CI27" s="142"/>
      <c r="CJ27" s="139"/>
      <c r="CK27" s="139"/>
      <c r="CL27" s="142">
        <f t="shared" si="30"/>
        <v>0</v>
      </c>
      <c r="CM27" s="199"/>
      <c r="CN27" s="208"/>
      <c r="CO27" s="208"/>
      <c r="CP27" s="208">
        <f>CO27-CN27</f>
        <v>0</v>
      </c>
      <c r="CQ27" s="208"/>
      <c r="CR27" s="14"/>
      <c r="CS27" s="14"/>
      <c r="CT27" s="244">
        <f>CS27-CR27</f>
        <v>0</v>
      </c>
      <c r="CU27" s="245"/>
      <c r="CV27" s="13"/>
      <c r="CW27" s="13"/>
      <c r="CX27" s="244">
        <f t="shared" si="31"/>
        <v>0</v>
      </c>
      <c r="CY27" s="245"/>
      <c r="CZ27" s="13"/>
      <c r="DA27" s="13"/>
      <c r="DB27" s="244">
        <f t="shared" si="32"/>
        <v>0</v>
      </c>
      <c r="DC27" s="245"/>
      <c r="DG27" s="208"/>
      <c r="DH27" s="208"/>
      <c r="DI27" s="208">
        <f>DH27-DG27</f>
        <v>0</v>
      </c>
      <c r="DJ27" s="208"/>
      <c r="DK27" s="208"/>
      <c r="DL27" s="208"/>
      <c r="DM27" s="208">
        <f>DL27-DK27</f>
        <v>0</v>
      </c>
      <c r="DN27" s="208"/>
    </row>
    <row r="28" spans="1:118" ht="12.75" hidden="1" customHeight="1">
      <c r="A28" s="298"/>
      <c r="B28" s="201"/>
      <c r="C28" s="297" t="s">
        <v>663</v>
      </c>
      <c r="D28" s="211"/>
      <c r="E28" s="139">
        <f t="shared" ref="E28:E35" si="36">I28+M28+Q28+U28+Y28+AJ28+AN28+AR28+AV28+BD28+BH28+BX28+CF28+CJ28+CN28+CR28+CV28+CZ28+AZ28+BL28+BT28</f>
        <v>0</v>
      </c>
      <c r="F28" s="139">
        <f t="shared" si="34"/>
        <v>0</v>
      </c>
      <c r="G28" s="178">
        <f t="shared" si="7"/>
        <v>0</v>
      </c>
      <c r="H28" s="178" t="e">
        <f t="shared" ref="H28:H35" si="37">F28/E28</f>
        <v>#DIV/0!</v>
      </c>
      <c r="I28" s="139"/>
      <c r="J28" s="139"/>
      <c r="K28" s="142">
        <f t="shared" si="11"/>
        <v>0</v>
      </c>
      <c r="L28" s="142"/>
      <c r="M28" s="139"/>
      <c r="N28" s="139"/>
      <c r="O28" s="142">
        <f t="shared" si="12"/>
        <v>0</v>
      </c>
      <c r="P28" s="142"/>
      <c r="Q28" s="139"/>
      <c r="R28" s="139"/>
      <c r="S28" s="142">
        <f t="shared" si="13"/>
        <v>0</v>
      </c>
      <c r="T28" s="142"/>
      <c r="U28" s="139"/>
      <c r="V28" s="139"/>
      <c r="W28" s="142">
        <f t="shared" si="14"/>
        <v>0</v>
      </c>
      <c r="X28" s="142"/>
      <c r="Y28" s="139">
        <f t="shared" si="8"/>
        <v>0</v>
      </c>
      <c r="Z28" s="139">
        <f t="shared" si="8"/>
        <v>0</v>
      </c>
      <c r="AA28" s="142">
        <f t="shared" si="15"/>
        <v>0</v>
      </c>
      <c r="AB28" s="142"/>
      <c r="AC28" s="139"/>
      <c r="AD28" s="139"/>
      <c r="AE28" s="142">
        <f t="shared" si="35"/>
        <v>0</v>
      </c>
      <c r="AF28" s="142" t="e">
        <f>AD28/AC28</f>
        <v>#DIV/0!</v>
      </c>
      <c r="AG28" s="139"/>
      <c r="AH28" s="139"/>
      <c r="AI28" s="142">
        <f t="shared" si="17"/>
        <v>0</v>
      </c>
      <c r="AJ28" s="139"/>
      <c r="AK28" s="139"/>
      <c r="AL28" s="142">
        <f t="shared" si="18"/>
        <v>0</v>
      </c>
      <c r="AM28" s="142"/>
      <c r="AN28" s="139"/>
      <c r="AO28" s="139"/>
      <c r="AP28" s="142">
        <f t="shared" si="19"/>
        <v>0</v>
      </c>
      <c r="AQ28" s="142"/>
      <c r="AR28" s="142"/>
      <c r="AS28" s="142"/>
      <c r="AT28" s="142">
        <f>AS28-AR28</f>
        <v>0</v>
      </c>
      <c r="AU28" s="142"/>
      <c r="AV28" s="139"/>
      <c r="AW28" s="139"/>
      <c r="AX28" s="142">
        <f t="shared" si="20"/>
        <v>0</v>
      </c>
      <c r="AY28" s="142"/>
      <c r="AZ28" s="139"/>
      <c r="BA28" s="139"/>
      <c r="BB28" s="142">
        <f t="shared" si="21"/>
        <v>0</v>
      </c>
      <c r="BC28" s="142"/>
      <c r="BD28" s="139"/>
      <c r="BE28" s="139"/>
      <c r="BF28" s="142">
        <f t="shared" si="22"/>
        <v>0</v>
      </c>
      <c r="BG28" s="142"/>
      <c r="BH28" s="139"/>
      <c r="BI28" s="139"/>
      <c r="BJ28" s="142">
        <f t="shared" si="23"/>
        <v>0</v>
      </c>
      <c r="BK28" s="142"/>
      <c r="BL28" s="139"/>
      <c r="BM28" s="139"/>
      <c r="BN28" s="142">
        <f t="shared" si="24"/>
        <v>0</v>
      </c>
      <c r="BO28" s="142"/>
      <c r="BP28" s="139"/>
      <c r="BQ28" s="139"/>
      <c r="BR28" s="142">
        <f t="shared" si="25"/>
        <v>0</v>
      </c>
      <c r="BS28" s="142"/>
      <c r="BT28" s="139"/>
      <c r="BU28" s="139"/>
      <c r="BV28" s="142">
        <f t="shared" si="26"/>
        <v>0</v>
      </c>
      <c r="BW28" s="142"/>
      <c r="BX28" s="139"/>
      <c r="BY28" s="139"/>
      <c r="BZ28" s="142">
        <f t="shared" si="27"/>
        <v>0</v>
      </c>
      <c r="CA28" s="142"/>
      <c r="CB28" s="139"/>
      <c r="CC28" s="139"/>
      <c r="CD28" s="142">
        <f t="shared" si="28"/>
        <v>0</v>
      </c>
      <c r="CE28" s="142"/>
      <c r="CF28" s="139"/>
      <c r="CG28" s="139"/>
      <c r="CH28" s="142">
        <f t="shared" si="29"/>
        <v>0</v>
      </c>
      <c r="CI28" s="142"/>
      <c r="CJ28" s="139"/>
      <c r="CK28" s="139"/>
      <c r="CL28" s="142">
        <f t="shared" si="30"/>
        <v>0</v>
      </c>
      <c r="CM28" s="199"/>
      <c r="CN28" s="208"/>
      <c r="CO28" s="208"/>
      <c r="CP28" s="208">
        <f>CO28-CN28</f>
        <v>0</v>
      </c>
      <c r="CQ28" s="208"/>
      <c r="CR28" s="14"/>
      <c r="CS28" s="14"/>
      <c r="CT28" s="244">
        <f>CS28-CR28</f>
        <v>0</v>
      </c>
      <c r="CU28" s="245"/>
      <c r="CV28" s="13"/>
      <c r="CW28" s="13"/>
      <c r="CX28" s="244">
        <f t="shared" si="31"/>
        <v>0</v>
      </c>
      <c r="CY28" s="245"/>
      <c r="CZ28" s="13"/>
      <c r="DA28" s="13"/>
      <c r="DB28" s="244">
        <f t="shared" si="32"/>
        <v>0</v>
      </c>
      <c r="DC28" s="245"/>
      <c r="DG28" s="208"/>
      <c r="DH28" s="208"/>
      <c r="DI28" s="208">
        <f>DH28-DG28</f>
        <v>0</v>
      </c>
      <c r="DJ28" s="208"/>
      <c r="DK28" s="208"/>
      <c r="DL28" s="208"/>
      <c r="DM28" s="208">
        <f>DL28-DK28</f>
        <v>0</v>
      </c>
      <c r="DN28" s="208"/>
    </row>
    <row r="29" spans="1:118" ht="12.75" hidden="1" customHeight="1">
      <c r="A29" s="298"/>
      <c r="B29" s="201">
        <v>1718001820</v>
      </c>
      <c r="C29" s="297" t="s">
        <v>302</v>
      </c>
      <c r="D29" s="211"/>
      <c r="E29" s="139">
        <f t="shared" si="36"/>
        <v>0</v>
      </c>
      <c r="F29" s="139">
        <f t="shared" si="34"/>
        <v>0</v>
      </c>
      <c r="G29" s="178">
        <f t="shared" si="7"/>
        <v>0</v>
      </c>
      <c r="H29" s="178" t="e">
        <f t="shared" si="37"/>
        <v>#DIV/0!</v>
      </c>
      <c r="I29" s="139"/>
      <c r="J29" s="139"/>
      <c r="K29" s="142">
        <f t="shared" si="11"/>
        <v>0</v>
      </c>
      <c r="L29" s="142"/>
      <c r="M29" s="139"/>
      <c r="N29" s="139"/>
      <c r="O29" s="142">
        <f t="shared" si="12"/>
        <v>0</v>
      </c>
      <c r="P29" s="142"/>
      <c r="Q29" s="139"/>
      <c r="R29" s="139"/>
      <c r="S29" s="142">
        <f t="shared" si="13"/>
        <v>0</v>
      </c>
      <c r="T29" s="142"/>
      <c r="U29" s="139"/>
      <c r="V29" s="139"/>
      <c r="W29" s="142">
        <f t="shared" si="14"/>
        <v>0</v>
      </c>
      <c r="X29" s="142"/>
      <c r="Y29" s="139">
        <f t="shared" si="8"/>
        <v>0</v>
      </c>
      <c r="Z29" s="139">
        <f t="shared" si="8"/>
        <v>0</v>
      </c>
      <c r="AA29" s="142">
        <f t="shared" si="15"/>
        <v>0</v>
      </c>
      <c r="AB29" s="142"/>
      <c r="AC29" s="139"/>
      <c r="AD29" s="139"/>
      <c r="AE29" s="142">
        <f t="shared" si="35"/>
        <v>0</v>
      </c>
      <c r="AF29" s="142"/>
      <c r="AG29" s="139"/>
      <c r="AH29" s="139"/>
      <c r="AI29" s="142">
        <f t="shared" si="17"/>
        <v>0</v>
      </c>
      <c r="AJ29" s="139"/>
      <c r="AK29" s="139"/>
      <c r="AL29" s="142">
        <f t="shared" si="18"/>
        <v>0</v>
      </c>
      <c r="AM29" s="142"/>
      <c r="AN29" s="139"/>
      <c r="AO29" s="139"/>
      <c r="AP29" s="142">
        <f t="shared" si="19"/>
        <v>0</v>
      </c>
      <c r="AQ29" s="142"/>
      <c r="AR29" s="142"/>
      <c r="AS29" s="142"/>
      <c r="AT29" s="142">
        <f>AS29-AR29</f>
        <v>0</v>
      </c>
      <c r="AU29" s="142"/>
      <c r="AV29" s="139"/>
      <c r="AW29" s="139"/>
      <c r="AX29" s="142">
        <f t="shared" si="20"/>
        <v>0</v>
      </c>
      <c r="AY29" s="142"/>
      <c r="AZ29" s="139"/>
      <c r="BA29" s="139"/>
      <c r="BB29" s="142">
        <f t="shared" si="21"/>
        <v>0</v>
      </c>
      <c r="BC29" s="142"/>
      <c r="BD29" s="139"/>
      <c r="BE29" s="139"/>
      <c r="BF29" s="142">
        <f t="shared" si="22"/>
        <v>0</v>
      </c>
      <c r="BG29" s="142"/>
      <c r="BH29" s="139"/>
      <c r="BI29" s="139"/>
      <c r="BJ29" s="142">
        <f t="shared" si="23"/>
        <v>0</v>
      </c>
      <c r="BK29" s="142"/>
      <c r="BL29" s="139"/>
      <c r="BM29" s="139"/>
      <c r="BN29" s="142">
        <f t="shared" si="24"/>
        <v>0</v>
      </c>
      <c r="BO29" s="142"/>
      <c r="BP29" s="139"/>
      <c r="BQ29" s="139"/>
      <c r="BR29" s="142">
        <f t="shared" si="25"/>
        <v>0</v>
      </c>
      <c r="BS29" s="142"/>
      <c r="BT29" s="139"/>
      <c r="BU29" s="139"/>
      <c r="BV29" s="142">
        <f t="shared" si="26"/>
        <v>0</v>
      </c>
      <c r="BW29" s="142"/>
      <c r="BX29" s="139"/>
      <c r="BY29" s="139"/>
      <c r="BZ29" s="142">
        <f t="shared" si="27"/>
        <v>0</v>
      </c>
      <c r="CA29" s="142"/>
      <c r="CB29" s="139"/>
      <c r="CC29" s="139"/>
      <c r="CD29" s="142">
        <f t="shared" si="28"/>
        <v>0</v>
      </c>
      <c r="CE29" s="142"/>
      <c r="CF29" s="139"/>
      <c r="CG29" s="139"/>
      <c r="CH29" s="142">
        <f t="shared" si="29"/>
        <v>0</v>
      </c>
      <c r="CI29" s="142"/>
      <c r="CJ29" s="139"/>
      <c r="CK29" s="139"/>
      <c r="CL29" s="142">
        <f t="shared" si="30"/>
        <v>0</v>
      </c>
      <c r="CM29" s="199"/>
      <c r="CN29" s="208"/>
      <c r="CO29" s="208"/>
      <c r="CP29" s="208">
        <f>CO29-CN29</f>
        <v>0</v>
      </c>
      <c r="CQ29" s="208"/>
      <c r="CR29" s="14"/>
      <c r="CS29" s="14"/>
      <c r="CT29" s="244">
        <f>CS29-CR29</f>
        <v>0</v>
      </c>
      <c r="CU29" s="245"/>
      <c r="CV29" s="13"/>
      <c r="CW29" s="13"/>
      <c r="CX29" s="244">
        <f t="shared" si="31"/>
        <v>0</v>
      </c>
      <c r="CY29" s="245"/>
      <c r="CZ29" s="13"/>
      <c r="DA29" s="13"/>
      <c r="DB29" s="244">
        <f t="shared" si="32"/>
        <v>0</v>
      </c>
      <c r="DC29" s="245"/>
      <c r="DG29" s="208"/>
      <c r="DH29" s="208"/>
      <c r="DI29" s="208">
        <f>DH29-DG29</f>
        <v>0</v>
      </c>
      <c r="DJ29" s="208"/>
      <c r="DK29" s="208"/>
      <c r="DL29" s="208"/>
      <c r="DM29" s="208">
        <f>DL29-DK29</f>
        <v>0</v>
      </c>
      <c r="DN29" s="208"/>
    </row>
    <row r="30" spans="1:118" ht="12.75" hidden="1" customHeight="1">
      <c r="A30" s="298"/>
      <c r="B30" s="201">
        <v>1701033729</v>
      </c>
      <c r="C30" s="297" t="s">
        <v>303</v>
      </c>
      <c r="D30" s="211"/>
      <c r="E30" s="139">
        <f t="shared" si="36"/>
        <v>0</v>
      </c>
      <c r="F30" s="139">
        <f t="shared" si="34"/>
        <v>0</v>
      </c>
      <c r="G30" s="178">
        <f t="shared" si="7"/>
        <v>0</v>
      </c>
      <c r="H30" s="178" t="e">
        <f t="shared" si="37"/>
        <v>#DIV/0!</v>
      </c>
      <c r="I30" s="139"/>
      <c r="J30" s="139"/>
      <c r="K30" s="142">
        <f t="shared" si="11"/>
        <v>0</v>
      </c>
      <c r="L30" s="142"/>
      <c r="M30" s="139"/>
      <c r="N30" s="139"/>
      <c r="O30" s="142">
        <f t="shared" si="12"/>
        <v>0</v>
      </c>
      <c r="P30" s="142"/>
      <c r="Q30" s="139"/>
      <c r="R30" s="139"/>
      <c r="S30" s="142">
        <f t="shared" si="13"/>
        <v>0</v>
      </c>
      <c r="T30" s="142"/>
      <c r="U30" s="139"/>
      <c r="V30" s="139"/>
      <c r="W30" s="142">
        <f t="shared" si="14"/>
        <v>0</v>
      </c>
      <c r="X30" s="142"/>
      <c r="Y30" s="139">
        <f t="shared" si="8"/>
        <v>0</v>
      </c>
      <c r="Z30" s="139">
        <f t="shared" si="8"/>
        <v>0</v>
      </c>
      <c r="AA30" s="142">
        <f t="shared" si="15"/>
        <v>0</v>
      </c>
      <c r="AB30" s="142"/>
      <c r="AC30" s="139"/>
      <c r="AD30" s="139"/>
      <c r="AE30" s="142"/>
      <c r="AF30" s="142"/>
      <c r="AG30" s="139"/>
      <c r="AH30" s="139"/>
      <c r="AI30" s="142">
        <f t="shared" si="17"/>
        <v>0</v>
      </c>
      <c r="AJ30" s="139"/>
      <c r="AK30" s="139"/>
      <c r="AL30" s="142">
        <f t="shared" si="18"/>
        <v>0</v>
      </c>
      <c r="AM30" s="142"/>
      <c r="AN30" s="139"/>
      <c r="AO30" s="139"/>
      <c r="AP30" s="142">
        <f t="shared" si="19"/>
        <v>0</v>
      </c>
      <c r="AQ30" s="142"/>
      <c r="AR30" s="142"/>
      <c r="AS30" s="142"/>
      <c r="AT30" s="142"/>
      <c r="AU30" s="142"/>
      <c r="AV30" s="139"/>
      <c r="AW30" s="139"/>
      <c r="AX30" s="142">
        <f t="shared" si="20"/>
        <v>0</v>
      </c>
      <c r="AY30" s="142"/>
      <c r="AZ30" s="139"/>
      <c r="BA30" s="139"/>
      <c r="BB30" s="142">
        <f t="shared" si="21"/>
        <v>0</v>
      </c>
      <c r="BC30" s="142"/>
      <c r="BD30" s="139"/>
      <c r="BE30" s="139"/>
      <c r="BF30" s="142">
        <f t="shared" si="22"/>
        <v>0</v>
      </c>
      <c r="BG30" s="142"/>
      <c r="BH30" s="139"/>
      <c r="BI30" s="139"/>
      <c r="BJ30" s="142">
        <f t="shared" si="23"/>
        <v>0</v>
      </c>
      <c r="BK30" s="142"/>
      <c r="BL30" s="139"/>
      <c r="BM30" s="139"/>
      <c r="BN30" s="142">
        <f t="shared" si="24"/>
        <v>0</v>
      </c>
      <c r="BO30" s="142"/>
      <c r="BP30" s="139"/>
      <c r="BQ30" s="139"/>
      <c r="BR30" s="142">
        <f t="shared" si="25"/>
        <v>0</v>
      </c>
      <c r="BS30" s="142"/>
      <c r="BT30" s="139"/>
      <c r="BU30" s="139"/>
      <c r="BV30" s="142">
        <f t="shared" si="26"/>
        <v>0</v>
      </c>
      <c r="BW30" s="142"/>
      <c r="BX30" s="139"/>
      <c r="BY30" s="139"/>
      <c r="BZ30" s="142">
        <f t="shared" si="27"/>
        <v>0</v>
      </c>
      <c r="CA30" s="142"/>
      <c r="CB30" s="139"/>
      <c r="CC30" s="139"/>
      <c r="CD30" s="142">
        <f t="shared" si="28"/>
        <v>0</v>
      </c>
      <c r="CE30" s="142"/>
      <c r="CF30" s="139"/>
      <c r="CG30" s="139"/>
      <c r="CH30" s="142">
        <f t="shared" si="29"/>
        <v>0</v>
      </c>
      <c r="CI30" s="142"/>
      <c r="CJ30" s="139"/>
      <c r="CK30" s="139"/>
      <c r="CL30" s="142">
        <f t="shared" si="30"/>
        <v>0</v>
      </c>
      <c r="CM30" s="199"/>
      <c r="CN30" s="208"/>
      <c r="CO30" s="208"/>
      <c r="CP30" s="208"/>
      <c r="CQ30" s="208"/>
      <c r="CR30" s="14"/>
      <c r="CS30" s="14"/>
      <c r="CT30" s="244"/>
      <c r="CU30" s="245"/>
      <c r="CV30" s="13"/>
      <c r="CW30" s="13"/>
      <c r="CX30" s="244">
        <f t="shared" si="31"/>
        <v>0</v>
      </c>
      <c r="CY30" s="245"/>
      <c r="CZ30" s="13"/>
      <c r="DA30" s="13"/>
      <c r="DB30" s="244">
        <f t="shared" si="32"/>
        <v>0</v>
      </c>
      <c r="DC30" s="245"/>
      <c r="DG30" s="208"/>
      <c r="DH30" s="208"/>
      <c r="DI30" s="208"/>
      <c r="DJ30" s="208"/>
      <c r="DK30" s="208"/>
      <c r="DL30" s="208"/>
      <c r="DM30" s="208"/>
      <c r="DN30" s="208"/>
    </row>
    <row r="31" spans="1:118" ht="12.75" hidden="1" customHeight="1">
      <c r="A31" s="298"/>
      <c r="B31" s="201"/>
      <c r="C31" s="297" t="s">
        <v>304</v>
      </c>
      <c r="D31" s="211"/>
      <c r="E31" s="139">
        <f t="shared" si="36"/>
        <v>0</v>
      </c>
      <c r="F31" s="139">
        <f>J31+N31+R31+V31+AK31+AO31+AW31+BM31+BQ31+CG31+CK31+CO31+DH31</f>
        <v>0</v>
      </c>
      <c r="G31" s="178">
        <f t="shared" si="7"/>
        <v>0</v>
      </c>
      <c r="H31" s="178" t="e">
        <f t="shared" si="37"/>
        <v>#DIV/0!</v>
      </c>
      <c r="I31" s="139"/>
      <c r="J31" s="139"/>
      <c r="K31" s="142">
        <f t="shared" si="11"/>
        <v>0</v>
      </c>
      <c r="L31" s="142"/>
      <c r="M31" s="139"/>
      <c r="N31" s="139"/>
      <c r="O31" s="142">
        <f t="shared" si="12"/>
        <v>0</v>
      </c>
      <c r="P31" s="142"/>
      <c r="Q31" s="139"/>
      <c r="R31" s="139"/>
      <c r="S31" s="142">
        <f t="shared" si="13"/>
        <v>0</v>
      </c>
      <c r="T31" s="142"/>
      <c r="U31" s="139"/>
      <c r="V31" s="139"/>
      <c r="W31" s="142">
        <f t="shared" si="14"/>
        <v>0</v>
      </c>
      <c r="X31" s="142"/>
      <c r="Y31" s="139">
        <f t="shared" si="8"/>
        <v>0</v>
      </c>
      <c r="Z31" s="139">
        <f t="shared" si="8"/>
        <v>0</v>
      </c>
      <c r="AA31" s="142">
        <f t="shared" si="15"/>
        <v>0</v>
      </c>
      <c r="AB31" s="142"/>
      <c r="AC31" s="139"/>
      <c r="AD31" s="139"/>
      <c r="AE31" s="142">
        <f>AD31-AC31</f>
        <v>0</v>
      </c>
      <c r="AF31" s="142"/>
      <c r="AG31" s="139"/>
      <c r="AH31" s="139"/>
      <c r="AI31" s="142">
        <f t="shared" si="17"/>
        <v>0</v>
      </c>
      <c r="AJ31" s="139"/>
      <c r="AK31" s="139"/>
      <c r="AL31" s="142">
        <f t="shared" si="18"/>
        <v>0</v>
      </c>
      <c r="AM31" s="142"/>
      <c r="AN31" s="139"/>
      <c r="AO31" s="139"/>
      <c r="AP31" s="142">
        <f t="shared" si="19"/>
        <v>0</v>
      </c>
      <c r="AQ31" s="142"/>
      <c r="AR31" s="142"/>
      <c r="AS31" s="142"/>
      <c r="AT31" s="142">
        <f>AS31-AR31</f>
        <v>0</v>
      </c>
      <c r="AU31" s="142"/>
      <c r="AV31" s="139"/>
      <c r="AW31" s="139"/>
      <c r="AX31" s="142">
        <f t="shared" si="20"/>
        <v>0</v>
      </c>
      <c r="AY31" s="142"/>
      <c r="AZ31" s="139"/>
      <c r="BA31" s="139"/>
      <c r="BB31" s="142">
        <f t="shared" si="21"/>
        <v>0</v>
      </c>
      <c r="BC31" s="142"/>
      <c r="BD31" s="139"/>
      <c r="BE31" s="139"/>
      <c r="BF31" s="142">
        <f t="shared" si="22"/>
        <v>0</v>
      </c>
      <c r="BG31" s="142"/>
      <c r="BH31" s="139"/>
      <c r="BI31" s="139"/>
      <c r="BJ31" s="142">
        <f t="shared" si="23"/>
        <v>0</v>
      </c>
      <c r="BK31" s="142"/>
      <c r="BL31" s="139"/>
      <c r="BM31" s="139"/>
      <c r="BN31" s="142">
        <f t="shared" si="24"/>
        <v>0</v>
      </c>
      <c r="BO31" s="142"/>
      <c r="BP31" s="139"/>
      <c r="BQ31" s="139"/>
      <c r="BR31" s="142">
        <f t="shared" si="25"/>
        <v>0</v>
      </c>
      <c r="BS31" s="142"/>
      <c r="BT31" s="139"/>
      <c r="BU31" s="139"/>
      <c r="BV31" s="142">
        <f t="shared" si="26"/>
        <v>0</v>
      </c>
      <c r="BW31" s="142"/>
      <c r="BX31" s="139"/>
      <c r="BY31" s="139"/>
      <c r="BZ31" s="142">
        <f t="shared" si="27"/>
        <v>0</v>
      </c>
      <c r="CA31" s="142"/>
      <c r="CB31" s="139"/>
      <c r="CC31" s="139"/>
      <c r="CD31" s="142">
        <f t="shared" si="28"/>
        <v>0</v>
      </c>
      <c r="CE31" s="142"/>
      <c r="CF31" s="139"/>
      <c r="CG31" s="139"/>
      <c r="CH31" s="142">
        <f t="shared" si="29"/>
        <v>0</v>
      </c>
      <c r="CI31" s="142"/>
      <c r="CJ31" s="139"/>
      <c r="CK31" s="139"/>
      <c r="CL31" s="142">
        <f t="shared" si="30"/>
        <v>0</v>
      </c>
      <c r="CM31" s="199"/>
      <c r="CN31" s="208"/>
      <c r="CO31" s="208"/>
      <c r="CP31" s="208">
        <f>CO31-CN31</f>
        <v>0</v>
      </c>
      <c r="CQ31" s="208"/>
      <c r="CR31" s="14"/>
      <c r="CS31" s="14"/>
      <c r="CT31" s="244">
        <f>CS31-CR31</f>
        <v>0</v>
      </c>
      <c r="CU31" s="245"/>
      <c r="CV31" s="13"/>
      <c r="CW31" s="13"/>
      <c r="CX31" s="244">
        <f t="shared" si="31"/>
        <v>0</v>
      </c>
      <c r="CY31" s="245"/>
      <c r="CZ31" s="13"/>
      <c r="DA31" s="13"/>
      <c r="DB31" s="244">
        <f t="shared" si="32"/>
        <v>0</v>
      </c>
      <c r="DC31" s="245"/>
      <c r="DG31" s="208"/>
      <c r="DH31" s="208"/>
      <c r="DI31" s="208">
        <f>DH31-DG31</f>
        <v>0</v>
      </c>
      <c r="DJ31" s="208"/>
      <c r="DK31" s="208"/>
      <c r="DL31" s="208"/>
      <c r="DM31" s="208">
        <f>DL31-DK31</f>
        <v>0</v>
      </c>
      <c r="DN31" s="208"/>
    </row>
    <row r="32" spans="1:118" ht="12.75" hidden="1" customHeight="1">
      <c r="A32" s="298"/>
      <c r="B32" s="201"/>
      <c r="C32" s="297" t="s">
        <v>305</v>
      </c>
      <c r="D32" s="211"/>
      <c r="E32" s="139">
        <f t="shared" si="36"/>
        <v>0</v>
      </c>
      <c r="F32" s="139">
        <f>J32+N32+R32+V32+AK32+AO32+AW32+BM32+BQ32+CG32+CK32+CO32+DH32</f>
        <v>0</v>
      </c>
      <c r="G32" s="178">
        <f t="shared" si="7"/>
        <v>0</v>
      </c>
      <c r="H32" s="178" t="e">
        <f t="shared" si="37"/>
        <v>#DIV/0!</v>
      </c>
      <c r="I32" s="139"/>
      <c r="J32" s="139"/>
      <c r="K32" s="142">
        <f t="shared" si="11"/>
        <v>0</v>
      </c>
      <c r="L32" s="142"/>
      <c r="M32" s="139"/>
      <c r="N32" s="139"/>
      <c r="O32" s="142">
        <f t="shared" si="12"/>
        <v>0</v>
      </c>
      <c r="P32" s="142"/>
      <c r="Q32" s="139"/>
      <c r="R32" s="139"/>
      <c r="S32" s="142">
        <f t="shared" si="13"/>
        <v>0</v>
      </c>
      <c r="T32" s="142"/>
      <c r="U32" s="139"/>
      <c r="V32" s="139"/>
      <c r="W32" s="142">
        <f t="shared" si="14"/>
        <v>0</v>
      </c>
      <c r="X32" s="142"/>
      <c r="Y32" s="139">
        <f t="shared" si="8"/>
        <v>0</v>
      </c>
      <c r="Z32" s="139">
        <f t="shared" si="8"/>
        <v>0</v>
      </c>
      <c r="AA32" s="142">
        <f t="shared" si="15"/>
        <v>0</v>
      </c>
      <c r="AB32" s="142"/>
      <c r="AC32" s="139"/>
      <c r="AD32" s="139"/>
      <c r="AE32" s="142"/>
      <c r="AF32" s="142"/>
      <c r="AG32" s="139"/>
      <c r="AH32" s="139"/>
      <c r="AI32" s="142">
        <f t="shared" si="17"/>
        <v>0</v>
      </c>
      <c r="AJ32" s="139"/>
      <c r="AK32" s="139"/>
      <c r="AL32" s="142">
        <f t="shared" si="18"/>
        <v>0</v>
      </c>
      <c r="AM32" s="142"/>
      <c r="AN32" s="139"/>
      <c r="AO32" s="139"/>
      <c r="AP32" s="142">
        <f t="shared" si="19"/>
        <v>0</v>
      </c>
      <c r="AQ32" s="142"/>
      <c r="AR32" s="142"/>
      <c r="AS32" s="142"/>
      <c r="AT32" s="142"/>
      <c r="AU32" s="142"/>
      <c r="AV32" s="139"/>
      <c r="AW32" s="139"/>
      <c r="AX32" s="142">
        <f t="shared" si="20"/>
        <v>0</v>
      </c>
      <c r="AY32" s="142"/>
      <c r="AZ32" s="139"/>
      <c r="BA32" s="139"/>
      <c r="BB32" s="142">
        <f t="shared" si="21"/>
        <v>0</v>
      </c>
      <c r="BC32" s="142"/>
      <c r="BD32" s="139"/>
      <c r="BE32" s="139"/>
      <c r="BF32" s="142">
        <f t="shared" si="22"/>
        <v>0</v>
      </c>
      <c r="BG32" s="142"/>
      <c r="BH32" s="139"/>
      <c r="BI32" s="139"/>
      <c r="BJ32" s="142">
        <f t="shared" si="23"/>
        <v>0</v>
      </c>
      <c r="BK32" s="142"/>
      <c r="BL32" s="139"/>
      <c r="BM32" s="139"/>
      <c r="BN32" s="142">
        <f t="shared" si="24"/>
        <v>0</v>
      </c>
      <c r="BO32" s="142"/>
      <c r="BP32" s="139"/>
      <c r="BQ32" s="139"/>
      <c r="BR32" s="142">
        <f t="shared" si="25"/>
        <v>0</v>
      </c>
      <c r="BS32" s="142"/>
      <c r="BT32" s="139"/>
      <c r="BU32" s="139"/>
      <c r="BV32" s="142">
        <f t="shared" si="26"/>
        <v>0</v>
      </c>
      <c r="BW32" s="142"/>
      <c r="BX32" s="139"/>
      <c r="BY32" s="139"/>
      <c r="BZ32" s="142">
        <f t="shared" si="27"/>
        <v>0</v>
      </c>
      <c r="CA32" s="142"/>
      <c r="CB32" s="139"/>
      <c r="CC32" s="139"/>
      <c r="CD32" s="142">
        <f t="shared" si="28"/>
        <v>0</v>
      </c>
      <c r="CE32" s="142"/>
      <c r="CF32" s="139"/>
      <c r="CG32" s="139"/>
      <c r="CH32" s="142">
        <f t="shared" si="29"/>
        <v>0</v>
      </c>
      <c r="CI32" s="142"/>
      <c r="CJ32" s="139"/>
      <c r="CK32" s="139"/>
      <c r="CL32" s="142">
        <f t="shared" si="30"/>
        <v>0</v>
      </c>
      <c r="CM32" s="199"/>
      <c r="CN32" s="208"/>
      <c r="CO32" s="208"/>
      <c r="CP32" s="208"/>
      <c r="CQ32" s="208"/>
      <c r="CR32" s="14"/>
      <c r="CS32" s="14"/>
      <c r="CT32" s="244"/>
      <c r="CU32" s="245"/>
      <c r="CV32" s="13"/>
      <c r="CW32" s="13"/>
      <c r="CX32" s="244">
        <f t="shared" si="31"/>
        <v>0</v>
      </c>
      <c r="CY32" s="245"/>
      <c r="CZ32" s="13"/>
      <c r="DA32" s="13"/>
      <c r="DB32" s="244">
        <f t="shared" si="32"/>
        <v>0</v>
      </c>
      <c r="DC32" s="245"/>
      <c r="DG32" s="208"/>
      <c r="DH32" s="208"/>
      <c r="DI32" s="208"/>
      <c r="DJ32" s="208"/>
      <c r="DK32" s="208"/>
      <c r="DL32" s="208"/>
      <c r="DM32" s="208"/>
      <c r="DN32" s="208"/>
    </row>
    <row r="33" spans="1:118" ht="12.75" hidden="1" customHeight="1">
      <c r="A33" s="298"/>
      <c r="B33" s="201"/>
      <c r="C33" s="298" t="s">
        <v>767</v>
      </c>
      <c r="D33" s="207"/>
      <c r="E33" s="139">
        <f t="shared" si="36"/>
        <v>0</v>
      </c>
      <c r="F33" s="139">
        <f>J33+N33+R33+V33+AK33+AO33+AW33+BM33+BQ33+CG33+CK33+CO33+DH33</f>
        <v>0</v>
      </c>
      <c r="G33" s="178">
        <f t="shared" si="7"/>
        <v>0</v>
      </c>
      <c r="H33" s="178">
        <v>0</v>
      </c>
      <c r="I33" s="139"/>
      <c r="J33" s="139"/>
      <c r="K33" s="142">
        <f t="shared" si="11"/>
        <v>0</v>
      </c>
      <c r="L33" s="142"/>
      <c r="M33" s="139"/>
      <c r="N33" s="139"/>
      <c r="O33" s="142">
        <f t="shared" si="12"/>
        <v>0</v>
      </c>
      <c r="P33" s="142"/>
      <c r="Q33" s="139"/>
      <c r="R33" s="139"/>
      <c r="S33" s="142">
        <f t="shared" si="13"/>
        <v>0</v>
      </c>
      <c r="T33" s="142"/>
      <c r="U33" s="139"/>
      <c r="V33" s="139"/>
      <c r="W33" s="142">
        <f t="shared" si="14"/>
        <v>0</v>
      </c>
      <c r="X33" s="142"/>
      <c r="Y33" s="139">
        <f t="shared" si="8"/>
        <v>0</v>
      </c>
      <c r="Z33" s="139">
        <f t="shared" si="8"/>
        <v>0</v>
      </c>
      <c r="AA33" s="142">
        <f t="shared" si="15"/>
        <v>0</v>
      </c>
      <c r="AB33" s="142"/>
      <c r="AC33" s="139"/>
      <c r="AD33" s="139"/>
      <c r="AE33" s="142">
        <f>AD33-AC33</f>
        <v>0</v>
      </c>
      <c r="AF33" s="142"/>
      <c r="AG33" s="139"/>
      <c r="AH33" s="139"/>
      <c r="AI33" s="142">
        <f t="shared" si="17"/>
        <v>0</v>
      </c>
      <c r="AJ33" s="139"/>
      <c r="AK33" s="139"/>
      <c r="AL33" s="142">
        <f t="shared" si="18"/>
        <v>0</v>
      </c>
      <c r="AM33" s="142"/>
      <c r="AN33" s="139"/>
      <c r="AO33" s="139"/>
      <c r="AP33" s="142">
        <f t="shared" si="19"/>
        <v>0</v>
      </c>
      <c r="AQ33" s="142"/>
      <c r="AR33" s="142"/>
      <c r="AS33" s="142"/>
      <c r="AT33" s="142">
        <f>AS33-AR33</f>
        <v>0</v>
      </c>
      <c r="AU33" s="142"/>
      <c r="AV33" s="139"/>
      <c r="AW33" s="139"/>
      <c r="AX33" s="142">
        <f t="shared" si="20"/>
        <v>0</v>
      </c>
      <c r="AY33" s="142"/>
      <c r="AZ33" s="139"/>
      <c r="BA33" s="139"/>
      <c r="BB33" s="142">
        <f t="shared" si="21"/>
        <v>0</v>
      </c>
      <c r="BC33" s="142"/>
      <c r="BD33" s="139"/>
      <c r="BE33" s="139"/>
      <c r="BF33" s="142">
        <f t="shared" si="22"/>
        <v>0</v>
      </c>
      <c r="BG33" s="142"/>
      <c r="BH33" s="139"/>
      <c r="BI33" s="139"/>
      <c r="BJ33" s="142">
        <f t="shared" si="23"/>
        <v>0</v>
      </c>
      <c r="BK33" s="142"/>
      <c r="BL33" s="139"/>
      <c r="BM33" s="139"/>
      <c r="BN33" s="142">
        <f t="shared" si="24"/>
        <v>0</v>
      </c>
      <c r="BO33" s="142"/>
      <c r="BP33" s="139"/>
      <c r="BQ33" s="139"/>
      <c r="BR33" s="142">
        <f t="shared" si="25"/>
        <v>0</v>
      </c>
      <c r="BS33" s="142"/>
      <c r="BT33" s="139"/>
      <c r="BU33" s="139"/>
      <c r="BV33" s="142">
        <f t="shared" si="26"/>
        <v>0</v>
      </c>
      <c r="BW33" s="142"/>
      <c r="BX33" s="139"/>
      <c r="BY33" s="139"/>
      <c r="BZ33" s="142">
        <f t="shared" si="27"/>
        <v>0</v>
      </c>
      <c r="CA33" s="142"/>
      <c r="CB33" s="139"/>
      <c r="CC33" s="139"/>
      <c r="CD33" s="142">
        <f t="shared" si="28"/>
        <v>0</v>
      </c>
      <c r="CE33" s="142"/>
      <c r="CF33" s="139"/>
      <c r="CG33" s="139"/>
      <c r="CH33" s="142">
        <f t="shared" si="29"/>
        <v>0</v>
      </c>
      <c r="CI33" s="142"/>
      <c r="CJ33" s="139"/>
      <c r="CK33" s="139"/>
      <c r="CL33" s="142">
        <f t="shared" si="30"/>
        <v>0</v>
      </c>
      <c r="CM33" s="199"/>
      <c r="CN33" s="208"/>
      <c r="CO33" s="208"/>
      <c r="CP33" s="208">
        <f>CO33-CN33</f>
        <v>0</v>
      </c>
      <c r="CQ33" s="208"/>
      <c r="CR33" s="14"/>
      <c r="CS33" s="14"/>
      <c r="CT33" s="244">
        <f>CS33-CR33</f>
        <v>0</v>
      </c>
      <c r="CU33" s="245"/>
      <c r="CV33" s="13"/>
      <c r="CW33" s="13"/>
      <c r="CX33" s="244">
        <f t="shared" si="31"/>
        <v>0</v>
      </c>
      <c r="CY33" s="245"/>
      <c r="CZ33" s="13"/>
      <c r="DA33" s="13"/>
      <c r="DB33" s="244">
        <f t="shared" si="32"/>
        <v>0</v>
      </c>
      <c r="DC33" s="245"/>
      <c r="DG33" s="208"/>
      <c r="DH33" s="208"/>
      <c r="DI33" s="208">
        <f>DH33-DG33</f>
        <v>0</v>
      </c>
      <c r="DJ33" s="208"/>
      <c r="DK33" s="208"/>
      <c r="DL33" s="208"/>
      <c r="DM33" s="208">
        <f>DL33-DK33</f>
        <v>0</v>
      </c>
      <c r="DN33" s="208"/>
    </row>
    <row r="34" spans="1:118" ht="12.75" hidden="1" customHeight="1">
      <c r="A34" s="298"/>
      <c r="B34" s="201"/>
      <c r="C34" s="298" t="s">
        <v>306</v>
      </c>
      <c r="D34" s="139"/>
      <c r="E34" s="139">
        <f t="shared" si="36"/>
        <v>0</v>
      </c>
      <c r="F34" s="139">
        <f>J34+N34+R34+V34+Z34+AK34+AO34+AS34+AW34+BE34+BI34+BY34+CG34+CK34+CO34+CS34+CW34+DA34+BA34+BM34+BU34</f>
        <v>0</v>
      </c>
      <c r="G34" s="178">
        <f t="shared" si="7"/>
        <v>0</v>
      </c>
      <c r="H34" s="178" t="e">
        <f t="shared" si="37"/>
        <v>#DIV/0!</v>
      </c>
      <c r="I34" s="139"/>
      <c r="J34" s="139"/>
      <c r="K34" s="142">
        <f t="shared" si="11"/>
        <v>0</v>
      </c>
      <c r="L34" s="142"/>
      <c r="M34" s="139"/>
      <c r="N34" s="139"/>
      <c r="O34" s="142">
        <f t="shared" si="12"/>
        <v>0</v>
      </c>
      <c r="P34" s="142"/>
      <c r="Q34" s="139"/>
      <c r="R34" s="139"/>
      <c r="S34" s="142">
        <f t="shared" si="13"/>
        <v>0</v>
      </c>
      <c r="T34" s="142"/>
      <c r="U34" s="139"/>
      <c r="V34" s="139"/>
      <c r="W34" s="142">
        <f t="shared" si="14"/>
        <v>0</v>
      </c>
      <c r="X34" s="142"/>
      <c r="Y34" s="139">
        <f t="shared" si="8"/>
        <v>0</v>
      </c>
      <c r="Z34" s="139">
        <f t="shared" si="8"/>
        <v>0</v>
      </c>
      <c r="AA34" s="142">
        <f t="shared" si="15"/>
        <v>0</v>
      </c>
      <c r="AB34" s="142"/>
      <c r="AC34" s="139"/>
      <c r="AD34" s="139"/>
      <c r="AE34" s="142">
        <f>AD34-AC34</f>
        <v>0</v>
      </c>
      <c r="AF34" s="142"/>
      <c r="AG34" s="139"/>
      <c r="AH34" s="139"/>
      <c r="AI34" s="142">
        <f t="shared" si="17"/>
        <v>0</v>
      </c>
      <c r="AJ34" s="139"/>
      <c r="AK34" s="139"/>
      <c r="AL34" s="142">
        <f t="shared" si="18"/>
        <v>0</v>
      </c>
      <c r="AM34" s="142"/>
      <c r="AN34" s="139"/>
      <c r="AO34" s="139"/>
      <c r="AP34" s="142">
        <f t="shared" si="19"/>
        <v>0</v>
      </c>
      <c r="AQ34" s="142"/>
      <c r="AR34" s="142"/>
      <c r="AS34" s="142"/>
      <c r="AT34" s="142">
        <f>AS34-AR34</f>
        <v>0</v>
      </c>
      <c r="AU34" s="142"/>
      <c r="AV34" s="139"/>
      <c r="AW34" s="139"/>
      <c r="AX34" s="142">
        <f t="shared" si="20"/>
        <v>0</v>
      </c>
      <c r="AY34" s="142"/>
      <c r="AZ34" s="139"/>
      <c r="BA34" s="139"/>
      <c r="BB34" s="142">
        <f t="shared" si="21"/>
        <v>0</v>
      </c>
      <c r="BC34" s="142"/>
      <c r="BD34" s="139"/>
      <c r="BE34" s="139"/>
      <c r="BF34" s="142">
        <f t="shared" si="22"/>
        <v>0</v>
      </c>
      <c r="BG34" s="142"/>
      <c r="BH34" s="139"/>
      <c r="BI34" s="139"/>
      <c r="BJ34" s="142">
        <f t="shared" si="23"/>
        <v>0</v>
      </c>
      <c r="BK34" s="142"/>
      <c r="BL34" s="139"/>
      <c r="BM34" s="139"/>
      <c r="BN34" s="142">
        <f t="shared" si="24"/>
        <v>0</v>
      </c>
      <c r="BO34" s="142"/>
      <c r="BP34" s="139"/>
      <c r="BQ34" s="139"/>
      <c r="BR34" s="142">
        <f t="shared" si="25"/>
        <v>0</v>
      </c>
      <c r="BS34" s="142"/>
      <c r="BT34" s="139"/>
      <c r="BU34" s="139"/>
      <c r="BV34" s="142">
        <f t="shared" si="26"/>
        <v>0</v>
      </c>
      <c r="BW34" s="142"/>
      <c r="BX34" s="139"/>
      <c r="BY34" s="139"/>
      <c r="BZ34" s="142">
        <f t="shared" si="27"/>
        <v>0</v>
      </c>
      <c r="CA34" s="142"/>
      <c r="CB34" s="139"/>
      <c r="CC34" s="139"/>
      <c r="CD34" s="142">
        <f t="shared" si="28"/>
        <v>0</v>
      </c>
      <c r="CE34" s="142"/>
      <c r="CF34" s="139"/>
      <c r="CG34" s="139"/>
      <c r="CH34" s="142">
        <f t="shared" si="29"/>
        <v>0</v>
      </c>
      <c r="CI34" s="142"/>
      <c r="CJ34" s="139"/>
      <c r="CK34" s="139"/>
      <c r="CL34" s="142">
        <f t="shared" si="30"/>
        <v>0</v>
      </c>
      <c r="CM34" s="199"/>
      <c r="CN34" s="208"/>
      <c r="CO34" s="208"/>
      <c r="CP34" s="208">
        <f>CO34-CN34</f>
        <v>0</v>
      </c>
      <c r="CQ34" s="208"/>
      <c r="CR34" s="14"/>
      <c r="CS34" s="14"/>
      <c r="CT34" s="244">
        <f>CS34-CR34</f>
        <v>0</v>
      </c>
      <c r="CU34" s="245" t="e">
        <f>CS34/CR34</f>
        <v>#DIV/0!</v>
      </c>
      <c r="CV34" s="13"/>
      <c r="CW34" s="13"/>
      <c r="CX34" s="244">
        <f t="shared" si="31"/>
        <v>0</v>
      </c>
      <c r="CY34" s="245"/>
      <c r="CZ34" s="13"/>
      <c r="DA34" s="13"/>
      <c r="DB34" s="244">
        <f t="shared" si="32"/>
        <v>0</v>
      </c>
      <c r="DC34" s="245"/>
      <c r="DG34" s="208"/>
      <c r="DH34" s="208"/>
      <c r="DI34" s="208">
        <f>DH34-DG34</f>
        <v>0</v>
      </c>
      <c r="DJ34" s="208"/>
      <c r="DK34" s="208"/>
      <c r="DL34" s="208"/>
      <c r="DM34" s="208">
        <f>DL34-DK34</f>
        <v>0</v>
      </c>
      <c r="DN34" s="208"/>
    </row>
    <row r="35" spans="1:118" ht="12.75" hidden="1" customHeight="1">
      <c r="A35" s="298"/>
      <c r="B35" s="201">
        <v>1701051164</v>
      </c>
      <c r="C35" s="298" t="s">
        <v>523</v>
      </c>
      <c r="D35" s="207"/>
      <c r="E35" s="139">
        <f t="shared" si="36"/>
        <v>0</v>
      </c>
      <c r="F35" s="139">
        <f>J35+N35+R35+V35+Z35+AK35+AO35+AS35+AW35+BE35+BI35+BY35+CG35+CK35+CO35+CS35+CW35+DA35+BM35+BU35</f>
        <v>0</v>
      </c>
      <c r="G35" s="142">
        <f t="shared" si="7"/>
        <v>0</v>
      </c>
      <c r="H35" s="178" t="e">
        <f t="shared" si="37"/>
        <v>#DIV/0!</v>
      </c>
      <c r="I35" s="139"/>
      <c r="J35" s="139"/>
      <c r="K35" s="142">
        <f t="shared" si="11"/>
        <v>0</v>
      </c>
      <c r="L35" s="142"/>
      <c r="M35" s="139"/>
      <c r="N35" s="139"/>
      <c r="O35" s="142">
        <f t="shared" si="12"/>
        <v>0</v>
      </c>
      <c r="P35" s="142"/>
      <c r="Q35" s="139"/>
      <c r="R35" s="139"/>
      <c r="S35" s="142">
        <f t="shared" si="13"/>
        <v>0</v>
      </c>
      <c r="T35" s="142"/>
      <c r="U35" s="139"/>
      <c r="V35" s="139"/>
      <c r="W35" s="142">
        <f t="shared" si="14"/>
        <v>0</v>
      </c>
      <c r="X35" s="142"/>
      <c r="Y35" s="139">
        <f t="shared" si="8"/>
        <v>0</v>
      </c>
      <c r="Z35" s="139">
        <f t="shared" si="8"/>
        <v>0</v>
      </c>
      <c r="AA35" s="142">
        <f t="shared" si="15"/>
        <v>0</v>
      </c>
      <c r="AB35" s="142"/>
      <c r="AC35" s="139"/>
      <c r="AD35" s="139"/>
      <c r="AE35" s="142">
        <f>AD35-AC35</f>
        <v>0</v>
      </c>
      <c r="AF35" s="142"/>
      <c r="AG35" s="139"/>
      <c r="AH35" s="139"/>
      <c r="AI35" s="142">
        <f t="shared" si="17"/>
        <v>0</v>
      </c>
      <c r="AJ35" s="139"/>
      <c r="AK35" s="139"/>
      <c r="AL35" s="142">
        <f t="shared" si="18"/>
        <v>0</v>
      </c>
      <c r="AM35" s="142"/>
      <c r="AN35" s="139"/>
      <c r="AO35" s="139"/>
      <c r="AP35" s="142">
        <f t="shared" si="19"/>
        <v>0</v>
      </c>
      <c r="AQ35" s="142"/>
      <c r="AR35" s="142"/>
      <c r="AS35" s="142"/>
      <c r="AT35" s="142">
        <f>AS35-AR35</f>
        <v>0</v>
      </c>
      <c r="AU35" s="142"/>
      <c r="AV35" s="139"/>
      <c r="AW35" s="139"/>
      <c r="AX35" s="142">
        <f t="shared" si="20"/>
        <v>0</v>
      </c>
      <c r="AY35" s="142"/>
      <c r="AZ35" s="139"/>
      <c r="BA35" s="139"/>
      <c r="BB35" s="142">
        <f t="shared" si="21"/>
        <v>0</v>
      </c>
      <c r="BC35" s="142"/>
      <c r="BD35" s="139"/>
      <c r="BE35" s="139"/>
      <c r="BF35" s="142">
        <f t="shared" si="22"/>
        <v>0</v>
      </c>
      <c r="BG35" s="142"/>
      <c r="BH35" s="139"/>
      <c r="BI35" s="139"/>
      <c r="BJ35" s="142">
        <f t="shared" si="23"/>
        <v>0</v>
      </c>
      <c r="BK35" s="142"/>
      <c r="BL35" s="139"/>
      <c r="BM35" s="139"/>
      <c r="BN35" s="142">
        <f t="shared" si="24"/>
        <v>0</v>
      </c>
      <c r="BO35" s="142"/>
      <c r="BP35" s="139"/>
      <c r="BQ35" s="139"/>
      <c r="BR35" s="142">
        <f t="shared" si="25"/>
        <v>0</v>
      </c>
      <c r="BS35" s="142"/>
      <c r="BT35" s="139"/>
      <c r="BU35" s="139"/>
      <c r="BV35" s="142">
        <f t="shared" si="26"/>
        <v>0</v>
      </c>
      <c r="BW35" s="142"/>
      <c r="BX35" s="139"/>
      <c r="BY35" s="139"/>
      <c r="BZ35" s="142">
        <f t="shared" si="27"/>
        <v>0</v>
      </c>
      <c r="CA35" s="142"/>
      <c r="CB35" s="139"/>
      <c r="CC35" s="139"/>
      <c r="CD35" s="142">
        <f t="shared" si="28"/>
        <v>0</v>
      </c>
      <c r="CE35" s="142"/>
      <c r="CF35" s="139"/>
      <c r="CG35" s="139"/>
      <c r="CH35" s="142">
        <f t="shared" si="29"/>
        <v>0</v>
      </c>
      <c r="CI35" s="142"/>
      <c r="CJ35" s="139"/>
      <c r="CK35" s="139"/>
      <c r="CL35" s="142">
        <f t="shared" si="30"/>
        <v>0</v>
      </c>
      <c r="CM35" s="199"/>
      <c r="CN35" s="208"/>
      <c r="CO35" s="208"/>
      <c r="CP35" s="208">
        <f>CO35-CN35</f>
        <v>0</v>
      </c>
      <c r="CQ35" s="208"/>
      <c r="CR35" s="14"/>
      <c r="CS35" s="14"/>
      <c r="CT35" s="244">
        <f>CS35-CR35</f>
        <v>0</v>
      </c>
      <c r="CU35" s="245" t="e">
        <f>CS35/CR35</f>
        <v>#DIV/0!</v>
      </c>
      <c r="CV35" s="13"/>
      <c r="CW35" s="13"/>
      <c r="CX35" s="244">
        <f t="shared" si="31"/>
        <v>0</v>
      </c>
      <c r="CY35" s="245"/>
      <c r="CZ35" s="13"/>
      <c r="DA35" s="13"/>
      <c r="DB35" s="244">
        <f t="shared" si="32"/>
        <v>0</v>
      </c>
      <c r="DC35" s="245"/>
      <c r="DG35" s="208"/>
      <c r="DH35" s="208"/>
      <c r="DI35" s="208">
        <f>DH35-DG35</f>
        <v>0</v>
      </c>
      <c r="DJ35" s="208"/>
      <c r="DK35" s="208"/>
      <c r="DL35" s="208"/>
      <c r="DM35" s="208">
        <f>DL35-DK35</f>
        <v>0</v>
      </c>
      <c r="DN35" s="208"/>
    </row>
    <row r="36" spans="1:118" s="290" customFormat="1" ht="22.5" customHeight="1">
      <c r="A36" s="326" t="s">
        <v>307</v>
      </c>
      <c r="B36" s="326"/>
      <c r="C36" s="294" t="s">
        <v>308</v>
      </c>
      <c r="D36" s="293">
        <f>SUM(D38:D78)</f>
        <v>147.79999999999998</v>
      </c>
      <c r="E36" s="179">
        <f>SUM(E38:E78)</f>
        <v>468.5</v>
      </c>
      <c r="F36" s="179">
        <f>F37</f>
        <v>782.22132000000011</v>
      </c>
      <c r="G36" s="292">
        <f>F36-E36</f>
        <v>313.72132000000011</v>
      </c>
      <c r="H36" s="292">
        <f>F36/E36</f>
        <v>1.6696292849519747</v>
      </c>
      <c r="I36" s="179">
        <f>SUM(I38:I78)</f>
        <v>288.95599999999996</v>
      </c>
      <c r="J36" s="179">
        <f>J37</f>
        <v>129.74790999999999</v>
      </c>
      <c r="K36" s="142">
        <f t="shared" si="11"/>
        <v>-159.20808999999997</v>
      </c>
      <c r="L36" s="142"/>
      <c r="M36" s="179">
        <f>SUM(M38:M80)</f>
        <v>47.417000000000002</v>
      </c>
      <c r="N36" s="179">
        <f>SUM(N38:N78)</f>
        <v>0</v>
      </c>
      <c r="O36" s="212">
        <f t="shared" si="12"/>
        <v>-47.417000000000002</v>
      </c>
      <c r="P36" s="212"/>
      <c r="Q36" s="179">
        <f>SUM(Q38:Q78)</f>
        <v>28.192</v>
      </c>
      <c r="R36" s="179">
        <f>SUM(R38:R78)</f>
        <v>0</v>
      </c>
      <c r="S36" s="212">
        <f t="shared" si="13"/>
        <v>-28.192</v>
      </c>
      <c r="T36" s="212"/>
      <c r="U36" s="179">
        <f>SUM(U38:U78)</f>
        <v>42.87</v>
      </c>
      <c r="V36" s="179">
        <f>SUM(V38:V78)</f>
        <v>1.9720000000000001E-2</v>
      </c>
      <c r="W36" s="212">
        <f t="shared" si="14"/>
        <v>-42.850279999999998</v>
      </c>
      <c r="X36" s="212"/>
      <c r="Y36" s="179">
        <f t="shared" si="8"/>
        <v>0</v>
      </c>
      <c r="Z36" s="179">
        <f t="shared" si="8"/>
        <v>0</v>
      </c>
      <c r="AA36" s="212">
        <f t="shared" si="15"/>
        <v>0</v>
      </c>
      <c r="AB36" s="212"/>
      <c r="AC36" s="179">
        <f>SUM(AC38:AC78)</f>
        <v>0</v>
      </c>
      <c r="AD36" s="179">
        <f>SUM(AD38:AD78)</f>
        <v>0</v>
      </c>
      <c r="AE36" s="212">
        <f>AD36-AC36</f>
        <v>0</v>
      </c>
      <c r="AF36" s="212" t="e">
        <f>AD36/AC36</f>
        <v>#DIV/0!</v>
      </c>
      <c r="AG36" s="179">
        <f>SUM(AG38:AG78)</f>
        <v>0</v>
      </c>
      <c r="AH36" s="179">
        <f>SUM(AH38:AH78)</f>
        <v>0</v>
      </c>
      <c r="AI36" s="212">
        <f t="shared" si="17"/>
        <v>0</v>
      </c>
      <c r="AJ36" s="179">
        <f>SUM(AJ38:AJ78)</f>
        <v>0</v>
      </c>
      <c r="AK36" s="179">
        <f>SUM(AK38:AK78)</f>
        <v>0</v>
      </c>
      <c r="AL36" s="212">
        <f t="shared" si="18"/>
        <v>0</v>
      </c>
      <c r="AM36" s="212"/>
      <c r="AN36" s="179">
        <f>SUM(AN38:AN78)</f>
        <v>0</v>
      </c>
      <c r="AO36" s="179">
        <f>SUM(AO38:AO78)</f>
        <v>0</v>
      </c>
      <c r="AP36" s="212">
        <f t="shared" si="19"/>
        <v>0</v>
      </c>
      <c r="AQ36" s="212"/>
      <c r="AR36" s="179">
        <f>SUM(AR38:AR78)</f>
        <v>0</v>
      </c>
      <c r="AS36" s="179">
        <f>SUM(AS38:AS78)</f>
        <v>0</v>
      </c>
      <c r="AT36" s="212">
        <f>AS36-AR36</f>
        <v>0</v>
      </c>
      <c r="AU36" s="212"/>
      <c r="AV36" s="179">
        <f>SUM(AV38:AV78)</f>
        <v>1.4999999999999999E-2</v>
      </c>
      <c r="AW36" s="179">
        <f>SUM(AW38:AW78)</f>
        <v>0</v>
      </c>
      <c r="AX36" s="212">
        <f t="shared" si="20"/>
        <v>-1.4999999999999999E-2</v>
      </c>
      <c r="AY36" s="212"/>
      <c r="AZ36" s="179">
        <f>SUM(AZ38:AZ78)</f>
        <v>0</v>
      </c>
      <c r="BA36" s="179">
        <f>SUM(BA38:BA78)</f>
        <v>0</v>
      </c>
      <c r="BB36" s="212">
        <f t="shared" si="21"/>
        <v>0</v>
      </c>
      <c r="BC36" s="212"/>
      <c r="BD36" s="179">
        <f>SUM(BD38:BD78)</f>
        <v>0</v>
      </c>
      <c r="BE36" s="179">
        <f>SUM(BE38:BE78)</f>
        <v>0</v>
      </c>
      <c r="BF36" s="212">
        <f t="shared" si="22"/>
        <v>0</v>
      </c>
      <c r="BG36" s="212"/>
      <c r="BH36" s="179">
        <f>SUM(BH38:BH78)</f>
        <v>0</v>
      </c>
      <c r="BI36" s="179">
        <f>SUM(BI38:BI78)</f>
        <v>0</v>
      </c>
      <c r="BJ36" s="212">
        <f t="shared" si="23"/>
        <v>0</v>
      </c>
      <c r="BK36" s="212"/>
      <c r="BL36" s="179">
        <f>SUM(BL38:BL78)</f>
        <v>48.995000000000005</v>
      </c>
      <c r="BM36" s="179">
        <f>SUM(BM38:BM78)</f>
        <v>83.061679999999996</v>
      </c>
      <c r="BN36" s="212">
        <f t="shared" si="24"/>
        <v>34.066679999999991</v>
      </c>
      <c r="BO36" s="212"/>
      <c r="BP36" s="179">
        <f>SUM(BP38:BP78)</f>
        <v>0</v>
      </c>
      <c r="BQ36" s="179">
        <f>SUM(BQ38:BQ78)</f>
        <v>0</v>
      </c>
      <c r="BR36" s="212">
        <f t="shared" si="25"/>
        <v>0</v>
      </c>
      <c r="BS36" s="212"/>
      <c r="BT36" s="179">
        <f>SUM(BT38:BT78)</f>
        <v>0</v>
      </c>
      <c r="BU36" s="179">
        <f>SUM(BU38:BU78)</f>
        <v>0</v>
      </c>
      <c r="BV36" s="212">
        <f t="shared" si="26"/>
        <v>0</v>
      </c>
      <c r="BW36" s="212"/>
      <c r="BX36" s="179">
        <f>SUM(BX38:BX78)</f>
        <v>0</v>
      </c>
      <c r="BY36" s="179">
        <f>SUM(BY38:BY78)</f>
        <v>0</v>
      </c>
      <c r="BZ36" s="212">
        <f t="shared" si="27"/>
        <v>0</v>
      </c>
      <c r="CA36" s="212"/>
      <c r="CB36" s="179">
        <f>SUM(CB38:CB78)</f>
        <v>0</v>
      </c>
      <c r="CC36" s="179">
        <f>SUM(CC38:CC78)</f>
        <v>0</v>
      </c>
      <c r="CD36" s="212">
        <f t="shared" si="28"/>
        <v>0</v>
      </c>
      <c r="CE36" s="212"/>
      <c r="CF36" s="179">
        <f>SUM(CF38:CF78)</f>
        <v>11.51</v>
      </c>
      <c r="CG36" s="179">
        <f>SUM(CG38:CG78)</f>
        <v>0</v>
      </c>
      <c r="CH36" s="212">
        <f t="shared" si="29"/>
        <v>-11.51</v>
      </c>
      <c r="CI36" s="212"/>
      <c r="CJ36" s="179">
        <f>SUM(CJ38:CJ78)</f>
        <v>0</v>
      </c>
      <c r="CK36" s="179">
        <f>SUM(CK38:CK78)</f>
        <v>0</v>
      </c>
      <c r="CL36" s="212">
        <f t="shared" si="30"/>
        <v>0</v>
      </c>
      <c r="CM36" s="199"/>
      <c r="CN36" s="15">
        <f>SUM(CN38:CN78)</f>
        <v>0</v>
      </c>
      <c r="CO36" s="15">
        <f>SUM(CO38:CO78)</f>
        <v>0</v>
      </c>
      <c r="CP36" s="213">
        <f>CO36-CN36</f>
        <v>0</v>
      </c>
      <c r="CQ36" s="213"/>
      <c r="CR36" s="246">
        <f>SUM(CR38:CR78)</f>
        <v>0</v>
      </c>
      <c r="CS36" s="246">
        <f>SUM(CS38:CS78)</f>
        <v>0</v>
      </c>
      <c r="CT36" s="242">
        <f>CS36-CR36</f>
        <v>0</v>
      </c>
      <c r="CU36" s="243"/>
      <c r="CV36" s="246">
        <f>SUM(CV38:CV78)</f>
        <v>0</v>
      </c>
      <c r="CW36" s="246">
        <f>SUM(CW38:CW78)</f>
        <v>0</v>
      </c>
      <c r="CX36" s="242">
        <f t="shared" si="31"/>
        <v>0</v>
      </c>
      <c r="CY36" s="243"/>
      <c r="CZ36" s="246">
        <f>SUM(CZ38:CZ78)</f>
        <v>0</v>
      </c>
      <c r="DA36" s="246">
        <f>SUM(DA38:DA78)</f>
        <v>0</v>
      </c>
      <c r="DB36" s="242">
        <f t="shared" si="32"/>
        <v>0</v>
      </c>
      <c r="DC36" s="243"/>
      <c r="DG36" s="15">
        <f>SUM(DG38:DG78)</f>
        <v>0</v>
      </c>
      <c r="DH36" s="15">
        <f>SUM(DH38:DH78)</f>
        <v>0</v>
      </c>
      <c r="DI36" s="213">
        <f>DH36-DG36</f>
        <v>0</v>
      </c>
      <c r="DJ36" s="213"/>
      <c r="DK36" s="15">
        <f>SUM(DK38:DK78)</f>
        <v>0</v>
      </c>
      <c r="DL36" s="15">
        <f>SUM(DL38:DL80)</f>
        <v>569.39201000000014</v>
      </c>
      <c r="DM36" s="213">
        <f>DL36-DK36</f>
        <v>569.39201000000014</v>
      </c>
      <c r="DN36" s="213"/>
    </row>
    <row r="37" spans="1:118" s="296" customFormat="1" ht="12.6" customHeight="1">
      <c r="A37" s="326"/>
      <c r="B37" s="326"/>
      <c r="C37" s="294" t="s">
        <v>309</v>
      </c>
      <c r="D37" s="291">
        <f>SUM(D38:D65)</f>
        <v>8</v>
      </c>
      <c r="E37" s="179">
        <f>SUM(E38:E65)</f>
        <v>0</v>
      </c>
      <c r="F37" s="15">
        <f>J37+N37+R37+V37+Z37+AK37+AO37+AS37+AW37+BE37+BI37+BY37+CG37+CK37+CO37+CS37+CW37+DA37+BM37+BU37+DH37+DL37</f>
        <v>782.22132000000011</v>
      </c>
      <c r="G37" s="295">
        <f>SUM(G38:G65)</f>
        <v>2.5355699999999999</v>
      </c>
      <c r="H37" s="295">
        <v>0</v>
      </c>
      <c r="I37" s="179">
        <f>SUM(I38:I65)</f>
        <v>0</v>
      </c>
      <c r="J37" s="179">
        <f>SUM(J44:J80)</f>
        <v>129.74790999999999</v>
      </c>
      <c r="K37" s="142">
        <f t="shared" si="11"/>
        <v>129.74790999999999</v>
      </c>
      <c r="L37" s="142"/>
      <c r="M37" s="179">
        <f>SUM(M38:M65)</f>
        <v>0</v>
      </c>
      <c r="N37" s="179">
        <f>SUM(N44:N80)</f>
        <v>0</v>
      </c>
      <c r="O37" s="179"/>
      <c r="P37" s="179"/>
      <c r="Q37" s="179">
        <f>SUM(Q38:Q65)</f>
        <v>0</v>
      </c>
      <c r="R37" s="179">
        <f>SUM(R44:R80)</f>
        <v>0</v>
      </c>
      <c r="S37" s="179"/>
      <c r="T37" s="179"/>
      <c r="U37" s="179">
        <f>SUM(U38:U65)</f>
        <v>0</v>
      </c>
      <c r="V37" s="179">
        <f>SUM(V44:V80)</f>
        <v>1.9720000000000001E-2</v>
      </c>
      <c r="W37" s="179"/>
      <c r="X37" s="179"/>
      <c r="Y37" s="179">
        <f t="shared" si="8"/>
        <v>0</v>
      </c>
      <c r="Z37" s="179">
        <f t="shared" si="8"/>
        <v>0</v>
      </c>
      <c r="AA37" s="179"/>
      <c r="AB37" s="179"/>
      <c r="AC37" s="179">
        <f>SUM(AC38:AC65)</f>
        <v>0</v>
      </c>
      <c r="AD37" s="179">
        <f>SUM(AD38:AD65)</f>
        <v>0</v>
      </c>
      <c r="AE37" s="179"/>
      <c r="AF37" s="179"/>
      <c r="AG37" s="179">
        <f>SUM(AG38:AG65)</f>
        <v>0</v>
      </c>
      <c r="AH37" s="179">
        <f>SUM(AH38:AH65)</f>
        <v>0</v>
      </c>
      <c r="AI37" s="179"/>
      <c r="AJ37" s="179">
        <f>SUM(AJ38:AJ65)</f>
        <v>0</v>
      </c>
      <c r="AK37" s="179">
        <f>SUM(AK44:AK80)</f>
        <v>0</v>
      </c>
      <c r="AL37" s="179"/>
      <c r="AM37" s="179"/>
      <c r="AN37" s="179">
        <f>SUM(AN38:AN65)</f>
        <v>0</v>
      </c>
      <c r="AO37" s="179">
        <f>SUM(AO44:AO80)</f>
        <v>0</v>
      </c>
      <c r="AP37" s="179"/>
      <c r="AQ37" s="179"/>
      <c r="AR37" s="179"/>
      <c r="AS37" s="179"/>
      <c r="AT37" s="179"/>
      <c r="AU37" s="179"/>
      <c r="AV37" s="179">
        <f>SUM(AV38:AV65)</f>
        <v>0</v>
      </c>
      <c r="AW37" s="179">
        <f>SUM(AW44:AW80)</f>
        <v>0</v>
      </c>
      <c r="AX37" s="179"/>
      <c r="AY37" s="179"/>
      <c r="AZ37" s="179">
        <f>SUM(AZ38:AZ65)</f>
        <v>0</v>
      </c>
      <c r="BA37" s="179">
        <f>SUM(BA38:BA65)</f>
        <v>0</v>
      </c>
      <c r="BB37" s="179"/>
      <c r="BC37" s="179"/>
      <c r="BD37" s="179">
        <f>SUM(BD38:BD65)</f>
        <v>0</v>
      </c>
      <c r="BE37" s="179">
        <f>SUM(BE38:BE65)</f>
        <v>0</v>
      </c>
      <c r="BF37" s="179"/>
      <c r="BG37" s="179"/>
      <c r="BH37" s="179">
        <f>SUM(BH38:BH65)</f>
        <v>0</v>
      </c>
      <c r="BI37" s="179">
        <f>SUM(BI38:BI65)</f>
        <v>0</v>
      </c>
      <c r="BJ37" s="179"/>
      <c r="BK37" s="179"/>
      <c r="BL37" s="179">
        <f>SUM(BL38:BL65)</f>
        <v>0</v>
      </c>
      <c r="BM37" s="179">
        <f>SUM(BM44:BM80)</f>
        <v>83.061679999999996</v>
      </c>
      <c r="BN37" s="179"/>
      <c r="BO37" s="179"/>
      <c r="BP37" s="179">
        <f>SUM(BP38:BP65)</f>
        <v>0</v>
      </c>
      <c r="BQ37" s="179">
        <f>SUM(BQ38:BQ65)</f>
        <v>0</v>
      </c>
      <c r="BR37" s="179"/>
      <c r="BS37" s="179"/>
      <c r="BT37" s="179">
        <f>SUM(BT38:BT65)</f>
        <v>0</v>
      </c>
      <c r="BU37" s="179">
        <f>SUM(BU38:BU65)</f>
        <v>0</v>
      </c>
      <c r="BV37" s="179"/>
      <c r="BW37" s="179"/>
      <c r="BX37" s="179">
        <f>SUM(BX38:BX65)</f>
        <v>0</v>
      </c>
      <c r="BY37" s="179">
        <f>SUM(BY38:BY65)</f>
        <v>0</v>
      </c>
      <c r="BZ37" s="179"/>
      <c r="CA37" s="179"/>
      <c r="CB37" s="179">
        <f>SUM(CB38:CB65)</f>
        <v>0</v>
      </c>
      <c r="CC37" s="179">
        <f>SUM(CC38:CC65)</f>
        <v>0</v>
      </c>
      <c r="CD37" s="179"/>
      <c r="CE37" s="179"/>
      <c r="CF37" s="179">
        <f>SUM(CF38:CF65)</f>
        <v>0</v>
      </c>
      <c r="CG37" s="179">
        <f>SUM(CG44:CG80)</f>
        <v>0</v>
      </c>
      <c r="CH37" s="179"/>
      <c r="CI37" s="179"/>
      <c r="CJ37" s="179">
        <f>SUM(CJ38:CJ65)</f>
        <v>0</v>
      </c>
      <c r="CK37" s="179">
        <f>SUM(CK44:CK80)</f>
        <v>0</v>
      </c>
      <c r="CL37" s="179"/>
      <c r="CM37" s="199"/>
      <c r="CN37" s="15"/>
      <c r="CO37" s="179">
        <f>SUM(CO44:CO80)</f>
        <v>0</v>
      </c>
      <c r="CP37" s="15"/>
      <c r="CQ37" s="15"/>
      <c r="CR37" s="246"/>
      <c r="CS37" s="246"/>
      <c r="CT37" s="247"/>
      <c r="CU37" s="248"/>
      <c r="CV37" s="246">
        <f>SUM(CV38:CV65)</f>
        <v>0</v>
      </c>
      <c r="CW37" s="246">
        <f>SUM(CW38:CW65)</f>
        <v>0</v>
      </c>
      <c r="CX37" s="247"/>
      <c r="CY37" s="248"/>
      <c r="CZ37" s="246">
        <f>SUM(CZ38:CZ65)</f>
        <v>0</v>
      </c>
      <c r="DA37" s="246">
        <f>SUM(DA38:DA65)</f>
        <v>0</v>
      </c>
      <c r="DB37" s="247"/>
      <c r="DC37" s="248"/>
      <c r="DG37" s="15"/>
      <c r="DH37" s="179">
        <f>SUM(DH44:DH80)</f>
        <v>0</v>
      </c>
      <c r="DI37" s="15"/>
      <c r="DJ37" s="15"/>
      <c r="DK37" s="15"/>
      <c r="DL37" s="179">
        <f>SUM(DL44:DL80)</f>
        <v>569.39201000000014</v>
      </c>
      <c r="DM37" s="15"/>
      <c r="DN37" s="15"/>
    </row>
    <row r="38" spans="1:118" ht="13.95" hidden="1" customHeight="1">
      <c r="A38" s="298"/>
      <c r="B38" s="201"/>
      <c r="C38" s="297" t="s">
        <v>310</v>
      </c>
      <c r="D38" s="211"/>
      <c r="E38" s="139">
        <f>I38+M38+Q38+U38+Y38+AJ38+AN38+AR38+AV38+BD38+BH38+BX38+CF38+CJ38+CN38+CR38+CV38+CZ38</f>
        <v>0</v>
      </c>
      <c r="F38" s="139">
        <f t="shared" ref="F38:F43" si="38">J38+N38+R38+V38+Z38+AK38+AO38+AS38+AW38+BE38+BI38+BY38+CG38+CK38+CO38+CS38+CW38+DA38+BM38+BU38</f>
        <v>0</v>
      </c>
      <c r="G38" s="178">
        <f t="shared" ref="G38:G76" si="39">F38-E38</f>
        <v>0</v>
      </c>
      <c r="H38" s="178" t="e">
        <f t="shared" ref="H38:H61" si="40">F38/E38</f>
        <v>#DIV/0!</v>
      </c>
      <c r="I38" s="139"/>
      <c r="J38" s="139"/>
      <c r="K38" s="142">
        <f t="shared" si="11"/>
        <v>0</v>
      </c>
      <c r="L38" s="142"/>
      <c r="M38" s="139"/>
      <c r="N38" s="139"/>
      <c r="O38" s="142">
        <f t="shared" ref="O38:O71" si="41">N38-M38</f>
        <v>0</v>
      </c>
      <c r="P38" s="142"/>
      <c r="Q38" s="139"/>
      <c r="R38" s="139"/>
      <c r="S38" s="142">
        <f t="shared" ref="S38:S71" si="42">R38-Q38</f>
        <v>0</v>
      </c>
      <c r="T38" s="142"/>
      <c r="U38" s="139"/>
      <c r="V38" s="139"/>
      <c r="W38" s="142">
        <f t="shared" ref="W38:W71" si="43">V38-U38</f>
        <v>0</v>
      </c>
      <c r="X38" s="142"/>
      <c r="Y38" s="139">
        <f t="shared" si="8"/>
        <v>0</v>
      </c>
      <c r="Z38" s="139">
        <f t="shared" si="8"/>
        <v>0</v>
      </c>
      <c r="AA38" s="142">
        <f t="shared" ref="AA38:AA74" si="44">Z38-Y38</f>
        <v>0</v>
      </c>
      <c r="AB38" s="142"/>
      <c r="AC38" s="139"/>
      <c r="AD38" s="139"/>
      <c r="AE38" s="142">
        <f t="shared" ref="AE38:AE74" si="45">AD38-AC38</f>
        <v>0</v>
      </c>
      <c r="AF38" s="142" t="e">
        <f>AD38/AC38</f>
        <v>#DIV/0!</v>
      </c>
      <c r="AG38" s="139"/>
      <c r="AH38" s="139"/>
      <c r="AI38" s="142">
        <f t="shared" ref="AI38:AI71" si="46">AH38-AG38</f>
        <v>0</v>
      </c>
      <c r="AJ38" s="139"/>
      <c r="AK38" s="139"/>
      <c r="AL38" s="142">
        <f t="shared" ref="AL38:AL69" si="47">AK38-AJ38</f>
        <v>0</v>
      </c>
      <c r="AM38" s="142"/>
      <c r="AN38" s="139"/>
      <c r="AO38" s="139"/>
      <c r="AP38" s="142">
        <f t="shared" ref="AP38:AP69" si="48">AO38-AN38</f>
        <v>0</v>
      </c>
      <c r="AQ38" s="142"/>
      <c r="AR38" s="142"/>
      <c r="AS38" s="142"/>
      <c r="AT38" s="142">
        <f t="shared" ref="AT38:AT71" si="49">AS38-AR38</f>
        <v>0</v>
      </c>
      <c r="AU38" s="142"/>
      <c r="AV38" s="139"/>
      <c r="AW38" s="139"/>
      <c r="AX38" s="142">
        <f t="shared" ref="AX38:AX69" si="50">AW38-AV38</f>
        <v>0</v>
      </c>
      <c r="AY38" s="142"/>
      <c r="AZ38" s="139"/>
      <c r="BA38" s="139"/>
      <c r="BB38" s="142">
        <f t="shared" ref="BB38:BB71" si="51">BA38-AZ38</f>
        <v>0</v>
      </c>
      <c r="BC38" s="142"/>
      <c r="BD38" s="139"/>
      <c r="BE38" s="139"/>
      <c r="BF38" s="142">
        <f t="shared" ref="BF38:BF71" si="52">BE38-BD38</f>
        <v>0</v>
      </c>
      <c r="BG38" s="142"/>
      <c r="BH38" s="139"/>
      <c r="BI38" s="139"/>
      <c r="BJ38" s="142">
        <f t="shared" ref="BJ38:BJ71" si="53">BI38-BH38</f>
        <v>0</v>
      </c>
      <c r="BK38" s="142"/>
      <c r="BL38" s="139"/>
      <c r="BM38" s="139"/>
      <c r="BN38" s="142">
        <f t="shared" ref="BN38:BN74" si="54">BM38-BL38</f>
        <v>0</v>
      </c>
      <c r="BO38" s="142"/>
      <c r="BP38" s="139"/>
      <c r="BQ38" s="139"/>
      <c r="BR38" s="142">
        <f t="shared" ref="BR38:BR74" si="55">BQ38-BP38</f>
        <v>0</v>
      </c>
      <c r="BS38" s="142"/>
      <c r="BT38" s="139"/>
      <c r="BU38" s="139"/>
      <c r="BV38" s="142">
        <f t="shared" ref="BV38:BV71" si="56">BU38-BT38</f>
        <v>0</v>
      </c>
      <c r="BW38" s="142"/>
      <c r="BX38" s="139"/>
      <c r="BY38" s="139"/>
      <c r="BZ38" s="142">
        <f t="shared" ref="BZ38:BZ71" si="57">BY38-BX38</f>
        <v>0</v>
      </c>
      <c r="CA38" s="142"/>
      <c r="CB38" s="139"/>
      <c r="CC38" s="139"/>
      <c r="CD38" s="142">
        <f t="shared" ref="CD38:CD71" si="58">CC38-CB38</f>
        <v>0</v>
      </c>
      <c r="CE38" s="142"/>
      <c r="CF38" s="139"/>
      <c r="CG38" s="139"/>
      <c r="CH38" s="142">
        <f t="shared" ref="CH38:CH71" si="59">CG38-CF38</f>
        <v>0</v>
      </c>
      <c r="CI38" s="142"/>
      <c r="CJ38" s="139"/>
      <c r="CK38" s="139"/>
      <c r="CL38" s="142">
        <f t="shared" ref="CL38:CL71" si="60">CK38-CJ38</f>
        <v>0</v>
      </c>
      <c r="CM38" s="199"/>
      <c r="CN38" s="208"/>
      <c r="CO38" s="208"/>
      <c r="CP38" s="208">
        <f t="shared" ref="CP38:CP71" si="61">CO38-CN38</f>
        <v>0</v>
      </c>
      <c r="CQ38" s="208"/>
      <c r="CR38" s="14"/>
      <c r="CS38" s="14"/>
      <c r="CT38" s="244">
        <f t="shared" ref="CT38:CT71" si="62">CS38-CR38</f>
        <v>0</v>
      </c>
      <c r="CU38" s="245"/>
      <c r="CV38" s="13"/>
      <c r="CW38" s="13"/>
      <c r="CX38" s="244">
        <f t="shared" ref="CX38:CX71" si="63">CW38-CV38</f>
        <v>0</v>
      </c>
      <c r="CY38" s="245"/>
      <c r="CZ38" s="13"/>
      <c r="DA38" s="13"/>
      <c r="DB38" s="244">
        <f t="shared" ref="DB38:DB71" si="64">DA38-CZ38</f>
        <v>0</v>
      </c>
      <c r="DC38" s="245"/>
      <c r="DG38" s="208"/>
      <c r="DH38" s="208"/>
      <c r="DI38" s="208">
        <f t="shared" ref="DI38:DI67" si="65">DH38-DG38</f>
        <v>0</v>
      </c>
      <c r="DJ38" s="208"/>
      <c r="DK38" s="208"/>
      <c r="DL38" s="208"/>
      <c r="DM38" s="208">
        <f t="shared" ref="DM38:DM67" si="66">DL38-DK38</f>
        <v>0</v>
      </c>
      <c r="DN38" s="208"/>
    </row>
    <row r="39" spans="1:118" ht="14.4" hidden="1" customHeight="1">
      <c r="A39" s="298"/>
      <c r="B39" s="201"/>
      <c r="C39" s="297" t="s">
        <v>311</v>
      </c>
      <c r="D39" s="211"/>
      <c r="E39" s="139">
        <f>I39+M39+Q39+U39+Y39+AJ39+AN39+AR39+AV39+BD39+BH39+BX39+CF39+CJ39+CN39+CR39+CV39+CZ39</f>
        <v>0</v>
      </c>
      <c r="F39" s="139">
        <f t="shared" si="38"/>
        <v>0</v>
      </c>
      <c r="G39" s="178">
        <f t="shared" si="39"/>
        <v>0</v>
      </c>
      <c r="H39" s="178" t="e">
        <f t="shared" si="40"/>
        <v>#DIV/0!</v>
      </c>
      <c r="I39" s="139"/>
      <c r="J39" s="139"/>
      <c r="K39" s="142">
        <f t="shared" si="11"/>
        <v>0</v>
      </c>
      <c r="L39" s="142"/>
      <c r="M39" s="139"/>
      <c r="N39" s="139"/>
      <c r="O39" s="142">
        <f t="shared" si="41"/>
        <v>0</v>
      </c>
      <c r="P39" s="142"/>
      <c r="Q39" s="139"/>
      <c r="R39" s="139"/>
      <c r="S39" s="142">
        <f t="shared" si="42"/>
        <v>0</v>
      </c>
      <c r="T39" s="142"/>
      <c r="U39" s="139"/>
      <c r="V39" s="139"/>
      <c r="W39" s="142">
        <f t="shared" si="43"/>
        <v>0</v>
      </c>
      <c r="X39" s="142"/>
      <c r="Y39" s="139">
        <f t="shared" si="8"/>
        <v>0</v>
      </c>
      <c r="Z39" s="139">
        <f t="shared" si="8"/>
        <v>0</v>
      </c>
      <c r="AA39" s="142">
        <f t="shared" si="44"/>
        <v>0</v>
      </c>
      <c r="AB39" s="142"/>
      <c r="AC39" s="139"/>
      <c r="AD39" s="139"/>
      <c r="AE39" s="142">
        <f t="shared" si="45"/>
        <v>0</v>
      </c>
      <c r="AF39" s="142"/>
      <c r="AG39" s="139"/>
      <c r="AH39" s="139"/>
      <c r="AI39" s="142">
        <f t="shared" si="46"/>
        <v>0</v>
      </c>
      <c r="AJ39" s="139"/>
      <c r="AK39" s="139"/>
      <c r="AL39" s="142">
        <f t="shared" si="47"/>
        <v>0</v>
      </c>
      <c r="AM39" s="142"/>
      <c r="AN39" s="139"/>
      <c r="AO39" s="139"/>
      <c r="AP39" s="142">
        <f t="shared" si="48"/>
        <v>0</v>
      </c>
      <c r="AQ39" s="142"/>
      <c r="AR39" s="142"/>
      <c r="AS39" s="142"/>
      <c r="AT39" s="142">
        <f t="shared" si="49"/>
        <v>0</v>
      </c>
      <c r="AU39" s="142"/>
      <c r="AV39" s="139"/>
      <c r="AW39" s="139"/>
      <c r="AX39" s="142">
        <f t="shared" si="50"/>
        <v>0</v>
      </c>
      <c r="AY39" s="142"/>
      <c r="AZ39" s="139"/>
      <c r="BA39" s="139"/>
      <c r="BB39" s="142">
        <f t="shared" si="51"/>
        <v>0</v>
      </c>
      <c r="BC39" s="142"/>
      <c r="BD39" s="139"/>
      <c r="BE39" s="139"/>
      <c r="BF39" s="142">
        <f t="shared" si="52"/>
        <v>0</v>
      </c>
      <c r="BG39" s="142"/>
      <c r="BH39" s="139"/>
      <c r="BI39" s="139"/>
      <c r="BJ39" s="142">
        <f t="shared" si="53"/>
        <v>0</v>
      </c>
      <c r="BK39" s="142"/>
      <c r="BL39" s="139"/>
      <c r="BM39" s="139"/>
      <c r="BN39" s="142">
        <f t="shared" si="54"/>
        <v>0</v>
      </c>
      <c r="BO39" s="142"/>
      <c r="BP39" s="139"/>
      <c r="BQ39" s="139"/>
      <c r="BR39" s="142">
        <f t="shared" si="55"/>
        <v>0</v>
      </c>
      <c r="BS39" s="142"/>
      <c r="BT39" s="139"/>
      <c r="BU39" s="139"/>
      <c r="BV39" s="142">
        <f t="shared" si="56"/>
        <v>0</v>
      </c>
      <c r="BW39" s="142"/>
      <c r="BX39" s="139"/>
      <c r="BY39" s="139"/>
      <c r="BZ39" s="142">
        <f t="shared" si="57"/>
        <v>0</v>
      </c>
      <c r="CA39" s="142"/>
      <c r="CB39" s="139"/>
      <c r="CC39" s="139"/>
      <c r="CD39" s="142">
        <f t="shared" si="58"/>
        <v>0</v>
      </c>
      <c r="CE39" s="142"/>
      <c r="CF39" s="139"/>
      <c r="CG39" s="139"/>
      <c r="CH39" s="142">
        <f t="shared" si="59"/>
        <v>0</v>
      </c>
      <c r="CI39" s="142"/>
      <c r="CJ39" s="139"/>
      <c r="CK39" s="139"/>
      <c r="CL39" s="142">
        <f t="shared" si="60"/>
        <v>0</v>
      </c>
      <c r="CM39" s="199"/>
      <c r="CN39" s="208"/>
      <c r="CO39" s="208"/>
      <c r="CP39" s="208">
        <f t="shared" si="61"/>
        <v>0</v>
      </c>
      <c r="CQ39" s="208"/>
      <c r="CR39" s="14"/>
      <c r="CS39" s="14"/>
      <c r="CT39" s="244">
        <f t="shared" si="62"/>
        <v>0</v>
      </c>
      <c r="CU39" s="245"/>
      <c r="CV39" s="13"/>
      <c r="CW39" s="13"/>
      <c r="CX39" s="244">
        <f t="shared" si="63"/>
        <v>0</v>
      </c>
      <c r="CY39" s="245"/>
      <c r="CZ39" s="13"/>
      <c r="DA39" s="13"/>
      <c r="DB39" s="244">
        <f t="shared" si="64"/>
        <v>0</v>
      </c>
      <c r="DC39" s="245"/>
      <c r="DG39" s="208"/>
      <c r="DH39" s="208"/>
      <c r="DI39" s="208">
        <f t="shared" si="65"/>
        <v>0</v>
      </c>
      <c r="DJ39" s="208"/>
      <c r="DK39" s="208"/>
      <c r="DL39" s="208"/>
      <c r="DM39" s="208">
        <f t="shared" si="66"/>
        <v>0</v>
      </c>
      <c r="DN39" s="208"/>
    </row>
    <row r="40" spans="1:118" ht="12.75" hidden="1" customHeight="1">
      <c r="A40" s="298"/>
      <c r="B40" s="201"/>
      <c r="C40" s="297" t="s">
        <v>312</v>
      </c>
      <c r="D40" s="211"/>
      <c r="E40" s="139">
        <f>I40+M40+Q40+U40+Y40+AJ40+AN40+AR40+AV40+BD40+BH40+BX40+CF40+CJ40+CN40+CR40+CV40+CZ40</f>
        <v>0</v>
      </c>
      <c r="F40" s="139">
        <f t="shared" si="38"/>
        <v>0</v>
      </c>
      <c r="G40" s="178">
        <f t="shared" si="39"/>
        <v>0</v>
      </c>
      <c r="H40" s="178" t="e">
        <f t="shared" si="40"/>
        <v>#DIV/0!</v>
      </c>
      <c r="I40" s="139"/>
      <c r="J40" s="139"/>
      <c r="K40" s="142">
        <f t="shared" si="11"/>
        <v>0</v>
      </c>
      <c r="L40" s="142"/>
      <c r="M40" s="139"/>
      <c r="N40" s="139"/>
      <c r="O40" s="142">
        <f t="shared" si="41"/>
        <v>0</v>
      </c>
      <c r="P40" s="142"/>
      <c r="Q40" s="139"/>
      <c r="R40" s="139"/>
      <c r="S40" s="142">
        <f t="shared" si="42"/>
        <v>0</v>
      </c>
      <c r="T40" s="142"/>
      <c r="U40" s="139"/>
      <c r="V40" s="139"/>
      <c r="W40" s="142">
        <f t="shared" si="43"/>
        <v>0</v>
      </c>
      <c r="X40" s="142"/>
      <c r="Y40" s="139">
        <f t="shared" si="8"/>
        <v>0</v>
      </c>
      <c r="Z40" s="139">
        <f t="shared" si="8"/>
        <v>0</v>
      </c>
      <c r="AA40" s="142">
        <f t="shared" si="44"/>
        <v>0</v>
      </c>
      <c r="AB40" s="142"/>
      <c r="AC40" s="139"/>
      <c r="AD40" s="139"/>
      <c r="AE40" s="142">
        <f t="shared" si="45"/>
        <v>0</v>
      </c>
      <c r="AF40" s="142"/>
      <c r="AG40" s="139"/>
      <c r="AH40" s="139"/>
      <c r="AI40" s="142">
        <f t="shared" si="46"/>
        <v>0</v>
      </c>
      <c r="AJ40" s="139"/>
      <c r="AK40" s="139"/>
      <c r="AL40" s="142">
        <f t="shared" si="47"/>
        <v>0</v>
      </c>
      <c r="AM40" s="142"/>
      <c r="AN40" s="139"/>
      <c r="AO40" s="139"/>
      <c r="AP40" s="142">
        <f t="shared" si="48"/>
        <v>0</v>
      </c>
      <c r="AQ40" s="142"/>
      <c r="AR40" s="142"/>
      <c r="AS40" s="142"/>
      <c r="AT40" s="142">
        <f t="shared" si="49"/>
        <v>0</v>
      </c>
      <c r="AU40" s="142"/>
      <c r="AV40" s="139"/>
      <c r="AW40" s="139"/>
      <c r="AX40" s="142">
        <f t="shared" si="50"/>
        <v>0</v>
      </c>
      <c r="AY40" s="142"/>
      <c r="AZ40" s="139"/>
      <c r="BA40" s="139"/>
      <c r="BB40" s="142">
        <f t="shared" si="51"/>
        <v>0</v>
      </c>
      <c r="BC40" s="142"/>
      <c r="BD40" s="139"/>
      <c r="BE40" s="139"/>
      <c r="BF40" s="142">
        <f t="shared" si="52"/>
        <v>0</v>
      </c>
      <c r="BG40" s="142"/>
      <c r="BH40" s="139"/>
      <c r="BI40" s="139"/>
      <c r="BJ40" s="142">
        <f t="shared" si="53"/>
        <v>0</v>
      </c>
      <c r="BK40" s="142"/>
      <c r="BL40" s="139"/>
      <c r="BM40" s="139"/>
      <c r="BN40" s="142">
        <f t="shared" si="54"/>
        <v>0</v>
      </c>
      <c r="BO40" s="142"/>
      <c r="BP40" s="139"/>
      <c r="BQ40" s="139"/>
      <c r="BR40" s="142">
        <f t="shared" si="55"/>
        <v>0</v>
      </c>
      <c r="BS40" s="142"/>
      <c r="BT40" s="139"/>
      <c r="BU40" s="139"/>
      <c r="BV40" s="142">
        <f t="shared" si="56"/>
        <v>0</v>
      </c>
      <c r="BW40" s="142"/>
      <c r="BX40" s="139"/>
      <c r="BY40" s="139"/>
      <c r="BZ40" s="142">
        <f t="shared" si="57"/>
        <v>0</v>
      </c>
      <c r="CA40" s="142"/>
      <c r="CB40" s="139"/>
      <c r="CC40" s="139"/>
      <c r="CD40" s="142">
        <f t="shared" si="58"/>
        <v>0</v>
      </c>
      <c r="CE40" s="142"/>
      <c r="CF40" s="139"/>
      <c r="CG40" s="139"/>
      <c r="CH40" s="142">
        <f t="shared" si="59"/>
        <v>0</v>
      </c>
      <c r="CI40" s="142"/>
      <c r="CJ40" s="139"/>
      <c r="CK40" s="139"/>
      <c r="CL40" s="142">
        <f t="shared" si="60"/>
        <v>0</v>
      </c>
      <c r="CM40" s="199"/>
      <c r="CN40" s="208"/>
      <c r="CO40" s="208"/>
      <c r="CP40" s="208">
        <f t="shared" si="61"/>
        <v>0</v>
      </c>
      <c r="CQ40" s="208"/>
      <c r="CR40" s="14"/>
      <c r="CS40" s="14"/>
      <c r="CT40" s="244">
        <f t="shared" si="62"/>
        <v>0</v>
      </c>
      <c r="CU40" s="245"/>
      <c r="CV40" s="13"/>
      <c r="CW40" s="13"/>
      <c r="CX40" s="244">
        <f t="shared" si="63"/>
        <v>0</v>
      </c>
      <c r="CY40" s="245"/>
      <c r="CZ40" s="13"/>
      <c r="DA40" s="13"/>
      <c r="DB40" s="244">
        <f t="shared" si="64"/>
        <v>0</v>
      </c>
      <c r="DC40" s="245"/>
      <c r="DG40" s="208"/>
      <c r="DH40" s="208"/>
      <c r="DI40" s="208">
        <f t="shared" si="65"/>
        <v>0</v>
      </c>
      <c r="DJ40" s="208"/>
      <c r="DK40" s="208"/>
      <c r="DL40" s="208"/>
      <c r="DM40" s="208">
        <f t="shared" si="66"/>
        <v>0</v>
      </c>
      <c r="DN40" s="208"/>
    </row>
    <row r="41" spans="1:118" ht="12.75" hidden="1" customHeight="1">
      <c r="A41" s="298"/>
      <c r="B41" s="201"/>
      <c r="C41" s="298" t="s">
        <v>313</v>
      </c>
      <c r="D41" s="207">
        <v>0</v>
      </c>
      <c r="E41" s="139">
        <f>I41+M41+Q41+U41+Y41+AJ41+AN41+AR41+AV41+BD41+BH41+BX41+CF41+CJ41+CN41+CR41+CV41+CZ41+AZ41+BL41+BT41</f>
        <v>0</v>
      </c>
      <c r="F41" s="139">
        <f t="shared" si="38"/>
        <v>0</v>
      </c>
      <c r="G41" s="178">
        <f t="shared" si="39"/>
        <v>0</v>
      </c>
      <c r="H41" s="178" t="e">
        <f t="shared" si="40"/>
        <v>#DIV/0!</v>
      </c>
      <c r="I41" s="139"/>
      <c r="J41" s="139"/>
      <c r="K41" s="142">
        <f t="shared" si="11"/>
        <v>0</v>
      </c>
      <c r="L41" s="142"/>
      <c r="M41" s="139"/>
      <c r="N41" s="139"/>
      <c r="O41" s="142">
        <f t="shared" si="41"/>
        <v>0</v>
      </c>
      <c r="P41" s="142"/>
      <c r="Q41" s="139"/>
      <c r="R41" s="139"/>
      <c r="S41" s="142">
        <f t="shared" si="42"/>
        <v>0</v>
      </c>
      <c r="T41" s="142"/>
      <c r="U41" s="139"/>
      <c r="V41" s="139"/>
      <c r="W41" s="142">
        <f t="shared" si="43"/>
        <v>0</v>
      </c>
      <c r="X41" s="142"/>
      <c r="Y41" s="139">
        <f t="shared" si="8"/>
        <v>0</v>
      </c>
      <c r="Z41" s="139">
        <f t="shared" si="8"/>
        <v>0</v>
      </c>
      <c r="AA41" s="142">
        <f t="shared" si="44"/>
        <v>0</v>
      </c>
      <c r="AB41" s="142"/>
      <c r="AC41" s="139"/>
      <c r="AD41" s="139"/>
      <c r="AE41" s="142">
        <f t="shared" si="45"/>
        <v>0</v>
      </c>
      <c r="AF41" s="142" t="e">
        <f>AD41/AC41</f>
        <v>#DIV/0!</v>
      </c>
      <c r="AG41" s="139"/>
      <c r="AH41" s="139"/>
      <c r="AI41" s="142">
        <f t="shared" si="46"/>
        <v>0</v>
      </c>
      <c r="AJ41" s="139"/>
      <c r="AK41" s="139"/>
      <c r="AL41" s="142">
        <f t="shared" si="47"/>
        <v>0</v>
      </c>
      <c r="AM41" s="142"/>
      <c r="AN41" s="139"/>
      <c r="AO41" s="139"/>
      <c r="AP41" s="142">
        <f t="shared" si="48"/>
        <v>0</v>
      </c>
      <c r="AQ41" s="142"/>
      <c r="AR41" s="142"/>
      <c r="AS41" s="142"/>
      <c r="AT41" s="142">
        <f t="shared" si="49"/>
        <v>0</v>
      </c>
      <c r="AU41" s="142"/>
      <c r="AV41" s="139"/>
      <c r="AW41" s="139"/>
      <c r="AX41" s="142">
        <f t="shared" si="50"/>
        <v>0</v>
      </c>
      <c r="AY41" s="142"/>
      <c r="AZ41" s="139"/>
      <c r="BA41" s="139"/>
      <c r="BB41" s="142">
        <f t="shared" si="51"/>
        <v>0</v>
      </c>
      <c r="BC41" s="142"/>
      <c r="BD41" s="139"/>
      <c r="BE41" s="139"/>
      <c r="BF41" s="142">
        <f t="shared" si="52"/>
        <v>0</v>
      </c>
      <c r="BG41" s="142"/>
      <c r="BH41" s="139"/>
      <c r="BI41" s="139"/>
      <c r="BJ41" s="142">
        <f t="shared" si="53"/>
        <v>0</v>
      </c>
      <c r="BK41" s="142"/>
      <c r="BL41" s="139"/>
      <c r="BM41" s="139"/>
      <c r="BN41" s="142">
        <f t="shared" si="54"/>
        <v>0</v>
      </c>
      <c r="BO41" s="142"/>
      <c r="BP41" s="139"/>
      <c r="BQ41" s="139"/>
      <c r="BR41" s="142">
        <f t="shared" si="55"/>
        <v>0</v>
      </c>
      <c r="BS41" s="142"/>
      <c r="BT41" s="139"/>
      <c r="BU41" s="139"/>
      <c r="BV41" s="142">
        <f t="shared" si="56"/>
        <v>0</v>
      </c>
      <c r="BW41" s="142"/>
      <c r="BX41" s="139"/>
      <c r="BY41" s="139"/>
      <c r="BZ41" s="142">
        <f t="shared" si="57"/>
        <v>0</v>
      </c>
      <c r="CA41" s="142"/>
      <c r="CB41" s="139"/>
      <c r="CC41" s="139"/>
      <c r="CD41" s="142">
        <f t="shared" si="58"/>
        <v>0</v>
      </c>
      <c r="CE41" s="142"/>
      <c r="CF41" s="139"/>
      <c r="CG41" s="139"/>
      <c r="CH41" s="142">
        <f t="shared" si="59"/>
        <v>0</v>
      </c>
      <c r="CI41" s="142"/>
      <c r="CJ41" s="139"/>
      <c r="CK41" s="139"/>
      <c r="CL41" s="142">
        <f t="shared" si="60"/>
        <v>0</v>
      </c>
      <c r="CM41" s="199"/>
      <c r="CN41" s="208"/>
      <c r="CO41" s="208"/>
      <c r="CP41" s="208">
        <f t="shared" si="61"/>
        <v>0</v>
      </c>
      <c r="CQ41" s="208"/>
      <c r="CR41" s="14"/>
      <c r="CS41" s="14"/>
      <c r="CT41" s="244">
        <f t="shared" si="62"/>
        <v>0</v>
      </c>
      <c r="CU41" s="245"/>
      <c r="CV41" s="13"/>
      <c r="CW41" s="13"/>
      <c r="CX41" s="244">
        <f t="shared" si="63"/>
        <v>0</v>
      </c>
      <c r="CY41" s="245"/>
      <c r="CZ41" s="13"/>
      <c r="DA41" s="13"/>
      <c r="DB41" s="244">
        <f t="shared" si="64"/>
        <v>0</v>
      </c>
      <c r="DC41" s="245"/>
      <c r="DG41" s="208"/>
      <c r="DH41" s="208"/>
      <c r="DI41" s="208">
        <f t="shared" si="65"/>
        <v>0</v>
      </c>
      <c r="DJ41" s="208"/>
      <c r="DK41" s="208"/>
      <c r="DL41" s="208"/>
      <c r="DM41" s="208">
        <f t="shared" si="66"/>
        <v>0</v>
      </c>
      <c r="DN41" s="208"/>
    </row>
    <row r="42" spans="1:118" ht="12.75" hidden="1" customHeight="1">
      <c r="A42" s="298"/>
      <c r="B42" s="201"/>
      <c r="C42" s="298" t="s">
        <v>314</v>
      </c>
      <c r="D42" s="207"/>
      <c r="E42" s="139">
        <f>I42+M42+Q42+U42+Y42+AJ42+AN42+AR42+AV42+BD42+BH42+BX42+CF42+CJ42+CN42+CR42+CV42+CZ42+AZ42+BL42+BT42</f>
        <v>0</v>
      </c>
      <c r="F42" s="139">
        <f t="shared" si="38"/>
        <v>0</v>
      </c>
      <c r="G42" s="178">
        <f t="shared" si="39"/>
        <v>0</v>
      </c>
      <c r="H42" s="178" t="e">
        <f t="shared" si="40"/>
        <v>#DIV/0!</v>
      </c>
      <c r="I42" s="139"/>
      <c r="J42" s="139"/>
      <c r="K42" s="142">
        <f t="shared" si="11"/>
        <v>0</v>
      </c>
      <c r="L42" s="142"/>
      <c r="M42" s="139"/>
      <c r="N42" s="139"/>
      <c r="O42" s="142">
        <f t="shared" si="41"/>
        <v>0</v>
      </c>
      <c r="P42" s="142"/>
      <c r="Q42" s="139"/>
      <c r="R42" s="139"/>
      <c r="S42" s="142">
        <f t="shared" si="42"/>
        <v>0</v>
      </c>
      <c r="T42" s="142"/>
      <c r="U42" s="139"/>
      <c r="V42" s="139"/>
      <c r="W42" s="142">
        <f t="shared" si="43"/>
        <v>0</v>
      </c>
      <c r="X42" s="142"/>
      <c r="Y42" s="139">
        <f t="shared" si="8"/>
        <v>0</v>
      </c>
      <c r="Z42" s="139">
        <f t="shared" si="8"/>
        <v>0</v>
      </c>
      <c r="AA42" s="142">
        <f t="shared" si="44"/>
        <v>0</v>
      </c>
      <c r="AB42" s="142"/>
      <c r="AC42" s="139"/>
      <c r="AD42" s="139"/>
      <c r="AE42" s="142">
        <f t="shared" si="45"/>
        <v>0</v>
      </c>
      <c r="AF42" s="142"/>
      <c r="AG42" s="139"/>
      <c r="AH42" s="139"/>
      <c r="AI42" s="142">
        <f t="shared" si="46"/>
        <v>0</v>
      </c>
      <c r="AJ42" s="139"/>
      <c r="AK42" s="139"/>
      <c r="AL42" s="142">
        <f t="shared" si="47"/>
        <v>0</v>
      </c>
      <c r="AM42" s="142"/>
      <c r="AN42" s="139"/>
      <c r="AO42" s="139"/>
      <c r="AP42" s="142">
        <f t="shared" si="48"/>
        <v>0</v>
      </c>
      <c r="AQ42" s="142"/>
      <c r="AR42" s="142"/>
      <c r="AS42" s="142"/>
      <c r="AT42" s="142">
        <f t="shared" si="49"/>
        <v>0</v>
      </c>
      <c r="AU42" s="142"/>
      <c r="AV42" s="139"/>
      <c r="AW42" s="139"/>
      <c r="AX42" s="142">
        <f t="shared" si="50"/>
        <v>0</v>
      </c>
      <c r="AY42" s="142"/>
      <c r="AZ42" s="139"/>
      <c r="BA42" s="139"/>
      <c r="BB42" s="142">
        <f t="shared" si="51"/>
        <v>0</v>
      </c>
      <c r="BC42" s="142"/>
      <c r="BD42" s="139"/>
      <c r="BE42" s="139"/>
      <c r="BF42" s="142">
        <f t="shared" si="52"/>
        <v>0</v>
      </c>
      <c r="BG42" s="142"/>
      <c r="BH42" s="139"/>
      <c r="BI42" s="139"/>
      <c r="BJ42" s="142">
        <f t="shared" si="53"/>
        <v>0</v>
      </c>
      <c r="BK42" s="142"/>
      <c r="BL42" s="139"/>
      <c r="BM42" s="139"/>
      <c r="BN42" s="142">
        <f t="shared" si="54"/>
        <v>0</v>
      </c>
      <c r="BO42" s="142"/>
      <c r="BP42" s="139"/>
      <c r="BQ42" s="139"/>
      <c r="BR42" s="142">
        <f t="shared" si="55"/>
        <v>0</v>
      </c>
      <c r="BS42" s="142"/>
      <c r="BT42" s="139"/>
      <c r="BU42" s="139"/>
      <c r="BV42" s="142">
        <f t="shared" si="56"/>
        <v>0</v>
      </c>
      <c r="BW42" s="142"/>
      <c r="BX42" s="139"/>
      <c r="BY42" s="139"/>
      <c r="BZ42" s="142">
        <f t="shared" si="57"/>
        <v>0</v>
      </c>
      <c r="CA42" s="142"/>
      <c r="CB42" s="139"/>
      <c r="CC42" s="139"/>
      <c r="CD42" s="142">
        <f t="shared" si="58"/>
        <v>0</v>
      </c>
      <c r="CE42" s="142"/>
      <c r="CF42" s="139"/>
      <c r="CG42" s="139"/>
      <c r="CH42" s="142">
        <f t="shared" si="59"/>
        <v>0</v>
      </c>
      <c r="CI42" s="142"/>
      <c r="CJ42" s="139"/>
      <c r="CK42" s="139"/>
      <c r="CL42" s="142">
        <f t="shared" si="60"/>
        <v>0</v>
      </c>
      <c r="CM42" s="199"/>
      <c r="CN42" s="208"/>
      <c r="CO42" s="208"/>
      <c r="CP42" s="208">
        <f t="shared" si="61"/>
        <v>0</v>
      </c>
      <c r="CQ42" s="208"/>
      <c r="CR42" s="14"/>
      <c r="CS42" s="14"/>
      <c r="CT42" s="244">
        <f t="shared" si="62"/>
        <v>0</v>
      </c>
      <c r="CU42" s="245"/>
      <c r="CV42" s="13"/>
      <c r="CW42" s="13"/>
      <c r="CX42" s="244">
        <f t="shared" si="63"/>
        <v>0</v>
      </c>
      <c r="CY42" s="245"/>
      <c r="CZ42" s="13"/>
      <c r="DA42" s="13"/>
      <c r="DB42" s="244">
        <f t="shared" si="64"/>
        <v>0</v>
      </c>
      <c r="DC42" s="245"/>
      <c r="DG42" s="208"/>
      <c r="DH42" s="208"/>
      <c r="DI42" s="208">
        <f t="shared" si="65"/>
        <v>0</v>
      </c>
      <c r="DJ42" s="208"/>
      <c r="DK42" s="208"/>
      <c r="DL42" s="208"/>
      <c r="DM42" s="208">
        <f t="shared" si="66"/>
        <v>0</v>
      </c>
      <c r="DN42" s="208"/>
    </row>
    <row r="43" spans="1:118" ht="13.5" hidden="1" customHeight="1">
      <c r="A43" s="298"/>
      <c r="B43" s="201"/>
      <c r="C43" s="298" t="s">
        <v>315</v>
      </c>
      <c r="D43" s="207"/>
      <c r="E43" s="139">
        <f>I43+M43+Q43+U43+Y43+AJ43+AN43+AR43+AV43+BD43+BH43+BX43+CF43+CJ43+CN43+CR43+CV43+CZ43+AZ43+BL43+BT43</f>
        <v>0</v>
      </c>
      <c r="F43" s="139">
        <f t="shared" si="38"/>
        <v>0</v>
      </c>
      <c r="G43" s="178">
        <f t="shared" si="39"/>
        <v>0</v>
      </c>
      <c r="H43" s="178" t="e">
        <f t="shared" si="40"/>
        <v>#DIV/0!</v>
      </c>
      <c r="I43" s="139"/>
      <c r="J43" s="139"/>
      <c r="K43" s="142">
        <f t="shared" si="11"/>
        <v>0</v>
      </c>
      <c r="L43" s="142"/>
      <c r="M43" s="139"/>
      <c r="N43" s="139"/>
      <c r="O43" s="142">
        <f t="shared" si="41"/>
        <v>0</v>
      </c>
      <c r="P43" s="142"/>
      <c r="Q43" s="139"/>
      <c r="R43" s="139"/>
      <c r="S43" s="142">
        <f t="shared" si="42"/>
        <v>0</v>
      </c>
      <c r="T43" s="142"/>
      <c r="U43" s="139"/>
      <c r="V43" s="139"/>
      <c r="W43" s="142">
        <f t="shared" si="43"/>
        <v>0</v>
      </c>
      <c r="X43" s="142"/>
      <c r="Y43" s="139">
        <f t="shared" ref="Y43:Z74" si="67">AC43</f>
        <v>0</v>
      </c>
      <c r="Z43" s="139">
        <f t="shared" si="67"/>
        <v>0</v>
      </c>
      <c r="AA43" s="142">
        <f t="shared" si="44"/>
        <v>0</v>
      </c>
      <c r="AB43" s="142"/>
      <c r="AC43" s="139"/>
      <c r="AD43" s="139"/>
      <c r="AE43" s="142">
        <f t="shared" si="45"/>
        <v>0</v>
      </c>
      <c r="AF43" s="142" t="e">
        <f>AD43/AC43</f>
        <v>#DIV/0!</v>
      </c>
      <c r="AG43" s="139"/>
      <c r="AH43" s="139"/>
      <c r="AI43" s="142">
        <f t="shared" si="46"/>
        <v>0</v>
      </c>
      <c r="AJ43" s="139"/>
      <c r="AK43" s="139"/>
      <c r="AL43" s="142">
        <f t="shared" si="47"/>
        <v>0</v>
      </c>
      <c r="AM43" s="142"/>
      <c r="AN43" s="139"/>
      <c r="AO43" s="139"/>
      <c r="AP43" s="142">
        <f t="shared" si="48"/>
        <v>0</v>
      </c>
      <c r="AQ43" s="142"/>
      <c r="AR43" s="142"/>
      <c r="AS43" s="142"/>
      <c r="AT43" s="142">
        <f t="shared" si="49"/>
        <v>0</v>
      </c>
      <c r="AU43" s="142"/>
      <c r="AV43" s="139"/>
      <c r="AW43" s="139"/>
      <c r="AX43" s="142">
        <f t="shared" si="50"/>
        <v>0</v>
      </c>
      <c r="AY43" s="142"/>
      <c r="AZ43" s="139"/>
      <c r="BA43" s="139"/>
      <c r="BB43" s="142">
        <f t="shared" si="51"/>
        <v>0</v>
      </c>
      <c r="BC43" s="142"/>
      <c r="BD43" s="139"/>
      <c r="BE43" s="139"/>
      <c r="BF43" s="142">
        <f t="shared" si="52"/>
        <v>0</v>
      </c>
      <c r="BG43" s="142"/>
      <c r="BH43" s="139"/>
      <c r="BI43" s="139"/>
      <c r="BJ43" s="142">
        <f t="shared" si="53"/>
        <v>0</v>
      </c>
      <c r="BK43" s="142"/>
      <c r="BL43" s="139"/>
      <c r="BM43" s="139"/>
      <c r="BN43" s="142">
        <f t="shared" si="54"/>
        <v>0</v>
      </c>
      <c r="BO43" s="142"/>
      <c r="BP43" s="139"/>
      <c r="BQ43" s="139"/>
      <c r="BR43" s="142">
        <f t="shared" si="55"/>
        <v>0</v>
      </c>
      <c r="BS43" s="142"/>
      <c r="BT43" s="139"/>
      <c r="BU43" s="139"/>
      <c r="BV43" s="142">
        <f t="shared" si="56"/>
        <v>0</v>
      </c>
      <c r="BW43" s="142"/>
      <c r="BX43" s="139"/>
      <c r="BY43" s="139"/>
      <c r="BZ43" s="142">
        <f t="shared" si="57"/>
        <v>0</v>
      </c>
      <c r="CA43" s="142"/>
      <c r="CB43" s="139"/>
      <c r="CC43" s="139"/>
      <c r="CD43" s="142">
        <f t="shared" si="58"/>
        <v>0</v>
      </c>
      <c r="CE43" s="142"/>
      <c r="CF43" s="139"/>
      <c r="CG43" s="139"/>
      <c r="CH43" s="142">
        <f t="shared" si="59"/>
        <v>0</v>
      </c>
      <c r="CI43" s="142"/>
      <c r="CJ43" s="139"/>
      <c r="CK43" s="139"/>
      <c r="CL43" s="142">
        <f t="shared" si="60"/>
        <v>0</v>
      </c>
      <c r="CM43" s="199"/>
      <c r="CN43" s="208"/>
      <c r="CO43" s="208"/>
      <c r="CP43" s="208">
        <f t="shared" si="61"/>
        <v>0</v>
      </c>
      <c r="CQ43" s="208"/>
      <c r="CR43" s="14"/>
      <c r="CS43" s="14"/>
      <c r="CT43" s="244">
        <f t="shared" si="62"/>
        <v>0</v>
      </c>
      <c r="CU43" s="245"/>
      <c r="CV43" s="13"/>
      <c r="CW43" s="13"/>
      <c r="CX43" s="244">
        <f t="shared" si="63"/>
        <v>0</v>
      </c>
      <c r="CY43" s="245"/>
      <c r="CZ43" s="13"/>
      <c r="DA43" s="13"/>
      <c r="DB43" s="244">
        <f t="shared" si="64"/>
        <v>0</v>
      </c>
      <c r="DC43" s="245"/>
      <c r="DG43" s="208"/>
      <c r="DH43" s="208"/>
      <c r="DI43" s="208">
        <f t="shared" si="65"/>
        <v>0</v>
      </c>
      <c r="DJ43" s="208"/>
      <c r="DK43" s="208"/>
      <c r="DL43" s="208"/>
      <c r="DM43" s="208">
        <f t="shared" si="66"/>
        <v>0</v>
      </c>
      <c r="DN43" s="208"/>
    </row>
    <row r="44" spans="1:118" ht="13.5" hidden="1" customHeight="1">
      <c r="A44" s="298"/>
      <c r="B44" s="530" t="s">
        <v>768</v>
      </c>
      <c r="C44" s="370" t="s">
        <v>769</v>
      </c>
      <c r="D44" s="207"/>
      <c r="E44" s="139"/>
      <c r="F44" s="139">
        <f>J44+N44+R44+V44+AK44+AO44+AW44+BM44+BQ44+CG44+CK44+CO44+DH44+DL44</f>
        <v>1.9720000000000001E-2</v>
      </c>
      <c r="G44" s="178">
        <f t="shared" si="39"/>
        <v>1.9720000000000001E-2</v>
      </c>
      <c r="H44" s="178">
        <v>0</v>
      </c>
      <c r="I44" s="139"/>
      <c r="J44" s="139"/>
      <c r="K44" s="142"/>
      <c r="L44" s="142"/>
      <c r="M44" s="139"/>
      <c r="N44" s="139"/>
      <c r="O44" s="142"/>
      <c r="P44" s="142"/>
      <c r="Q44" s="139"/>
      <c r="R44" s="139"/>
      <c r="S44" s="142"/>
      <c r="T44" s="142"/>
      <c r="U44" s="139"/>
      <c r="V44" s="139">
        <v>1.9720000000000001E-2</v>
      </c>
      <c r="W44" s="142"/>
      <c r="X44" s="142"/>
      <c r="Y44" s="139"/>
      <c r="Z44" s="139"/>
      <c r="AA44" s="142"/>
      <c r="AB44" s="142"/>
      <c r="AC44" s="139"/>
      <c r="AD44" s="139"/>
      <c r="AE44" s="142"/>
      <c r="AF44" s="142"/>
      <c r="AG44" s="139"/>
      <c r="AH44" s="139"/>
      <c r="AI44" s="142"/>
      <c r="AJ44" s="139"/>
      <c r="AK44" s="139"/>
      <c r="AL44" s="142"/>
      <c r="AM44" s="142"/>
      <c r="AN44" s="139"/>
      <c r="AO44" s="139"/>
      <c r="AP44" s="142"/>
      <c r="AQ44" s="142"/>
      <c r="AR44" s="142"/>
      <c r="AS44" s="142"/>
      <c r="AT44" s="142"/>
      <c r="AU44" s="142"/>
      <c r="AV44" s="139"/>
      <c r="AW44" s="139"/>
      <c r="AX44" s="142"/>
      <c r="AY44" s="142"/>
      <c r="AZ44" s="139"/>
      <c r="BA44" s="139"/>
      <c r="BB44" s="142"/>
      <c r="BC44" s="142"/>
      <c r="BD44" s="139"/>
      <c r="BE44" s="139"/>
      <c r="BF44" s="142"/>
      <c r="BG44" s="142"/>
      <c r="BH44" s="139"/>
      <c r="BI44" s="139"/>
      <c r="BJ44" s="142"/>
      <c r="BK44" s="142"/>
      <c r="BL44" s="139"/>
      <c r="BM44" s="139"/>
      <c r="BN44" s="142"/>
      <c r="BO44" s="142"/>
      <c r="BP44" s="139"/>
      <c r="BQ44" s="139"/>
      <c r="BR44" s="142"/>
      <c r="BS44" s="142"/>
      <c r="BT44" s="139"/>
      <c r="BU44" s="139"/>
      <c r="BV44" s="142"/>
      <c r="BW44" s="142"/>
      <c r="BX44" s="139"/>
      <c r="BY44" s="139"/>
      <c r="BZ44" s="142"/>
      <c r="CA44" s="142"/>
      <c r="CB44" s="139"/>
      <c r="CC44" s="139"/>
      <c r="CD44" s="142"/>
      <c r="CE44" s="142"/>
      <c r="CF44" s="139"/>
      <c r="CG44" s="139"/>
      <c r="CH44" s="142"/>
      <c r="CI44" s="142"/>
      <c r="CJ44" s="139"/>
      <c r="CK44" s="139"/>
      <c r="CL44" s="142"/>
      <c r="CM44" s="199"/>
      <c r="CN44" s="208"/>
      <c r="CO44" s="208"/>
      <c r="CP44" s="208"/>
      <c r="CQ44" s="208"/>
      <c r="CR44" s="14"/>
      <c r="CS44" s="14"/>
      <c r="CT44" s="244"/>
      <c r="CU44" s="245"/>
      <c r="CV44" s="13"/>
      <c r="CW44" s="13"/>
      <c r="CX44" s="244"/>
      <c r="CY44" s="245"/>
      <c r="CZ44" s="13"/>
      <c r="DA44" s="13"/>
      <c r="DB44" s="244"/>
      <c r="DC44" s="245"/>
      <c r="DG44" s="208"/>
      <c r="DH44" s="208"/>
      <c r="DI44" s="208"/>
      <c r="DJ44" s="208"/>
      <c r="DK44" s="208"/>
      <c r="DL44" s="208"/>
      <c r="DM44" s="208"/>
      <c r="DN44" s="208"/>
    </row>
    <row r="45" spans="1:118" ht="13.5" hidden="1" customHeight="1">
      <c r="A45" s="298"/>
      <c r="B45" s="530" t="s">
        <v>770</v>
      </c>
      <c r="C45" s="371" t="s">
        <v>771</v>
      </c>
      <c r="D45" s="207"/>
      <c r="E45" s="139"/>
      <c r="F45" s="139">
        <f t="shared" ref="F45:F80" si="68">J45+N45+R45+V45+AK45+AO45+AW45+BM45+BQ45+CG45+CK45+CO45+DH45+DL45</f>
        <v>0</v>
      </c>
      <c r="G45" s="178">
        <f t="shared" si="39"/>
        <v>0</v>
      </c>
      <c r="H45" s="178">
        <v>0</v>
      </c>
      <c r="I45" s="139"/>
      <c r="J45" s="139"/>
      <c r="K45" s="142"/>
      <c r="L45" s="142"/>
      <c r="M45" s="139"/>
      <c r="N45" s="139"/>
      <c r="O45" s="142"/>
      <c r="P45" s="142"/>
      <c r="Q45" s="139"/>
      <c r="R45" s="139"/>
      <c r="S45" s="142"/>
      <c r="T45" s="142"/>
      <c r="U45" s="139"/>
      <c r="V45" s="139"/>
      <c r="W45" s="142"/>
      <c r="X45" s="142"/>
      <c r="Y45" s="139"/>
      <c r="Z45" s="139"/>
      <c r="AA45" s="142"/>
      <c r="AB45" s="142"/>
      <c r="AC45" s="139"/>
      <c r="AD45" s="139"/>
      <c r="AE45" s="142"/>
      <c r="AF45" s="142"/>
      <c r="AG45" s="139"/>
      <c r="AH45" s="139"/>
      <c r="AI45" s="142"/>
      <c r="AJ45" s="139"/>
      <c r="AK45" s="139"/>
      <c r="AL45" s="142"/>
      <c r="AM45" s="142"/>
      <c r="AN45" s="139"/>
      <c r="AO45" s="139"/>
      <c r="AP45" s="142"/>
      <c r="AQ45" s="142"/>
      <c r="AR45" s="142"/>
      <c r="AS45" s="142"/>
      <c r="AT45" s="142"/>
      <c r="AU45" s="142"/>
      <c r="AV45" s="139"/>
      <c r="AW45" s="139"/>
      <c r="AX45" s="142"/>
      <c r="AY45" s="142"/>
      <c r="AZ45" s="139"/>
      <c r="BA45" s="139"/>
      <c r="BB45" s="142"/>
      <c r="BC45" s="142"/>
      <c r="BD45" s="139"/>
      <c r="BE45" s="139"/>
      <c r="BF45" s="142"/>
      <c r="BG45" s="142"/>
      <c r="BH45" s="139"/>
      <c r="BI45" s="139"/>
      <c r="BJ45" s="142"/>
      <c r="BK45" s="142"/>
      <c r="BL45" s="139"/>
      <c r="BM45" s="139"/>
      <c r="BN45" s="142"/>
      <c r="BO45" s="142"/>
      <c r="BP45" s="139"/>
      <c r="BQ45" s="139"/>
      <c r="BR45" s="142"/>
      <c r="BS45" s="142"/>
      <c r="BT45" s="139"/>
      <c r="BU45" s="139"/>
      <c r="BV45" s="142"/>
      <c r="BW45" s="142"/>
      <c r="BX45" s="139"/>
      <c r="BY45" s="139"/>
      <c r="BZ45" s="142"/>
      <c r="CA45" s="142"/>
      <c r="CB45" s="139"/>
      <c r="CC45" s="139"/>
      <c r="CD45" s="142"/>
      <c r="CE45" s="142"/>
      <c r="CF45" s="139"/>
      <c r="CG45" s="139"/>
      <c r="CH45" s="142"/>
      <c r="CI45" s="142"/>
      <c r="CJ45" s="139"/>
      <c r="CK45" s="139"/>
      <c r="CL45" s="142"/>
      <c r="CM45" s="199"/>
      <c r="CN45" s="208"/>
      <c r="CO45" s="208"/>
      <c r="CP45" s="208"/>
      <c r="CQ45" s="208"/>
      <c r="CR45" s="14"/>
      <c r="CS45" s="14"/>
      <c r="CT45" s="244"/>
      <c r="CU45" s="245"/>
      <c r="CV45" s="13"/>
      <c r="CW45" s="13"/>
      <c r="CX45" s="244"/>
      <c r="CY45" s="245"/>
      <c r="CZ45" s="13"/>
      <c r="DA45" s="13"/>
      <c r="DB45" s="244"/>
      <c r="DC45" s="245"/>
      <c r="DG45" s="208"/>
      <c r="DH45" s="208"/>
      <c r="DI45" s="208"/>
      <c r="DJ45" s="208"/>
      <c r="DK45" s="208"/>
      <c r="DL45" s="208"/>
      <c r="DM45" s="208"/>
      <c r="DN45" s="208"/>
    </row>
    <row r="46" spans="1:118" ht="13.5" hidden="1" customHeight="1">
      <c r="A46" s="298"/>
      <c r="B46" s="530"/>
      <c r="C46" s="371" t="s">
        <v>772</v>
      </c>
      <c r="D46" s="207"/>
      <c r="E46" s="139"/>
      <c r="F46" s="139">
        <f t="shared" si="68"/>
        <v>0</v>
      </c>
      <c r="G46" s="178">
        <f t="shared" si="39"/>
        <v>0</v>
      </c>
      <c r="H46" s="178">
        <v>0</v>
      </c>
      <c r="I46" s="139"/>
      <c r="J46" s="139"/>
      <c r="K46" s="142"/>
      <c r="L46" s="142"/>
      <c r="M46" s="139"/>
      <c r="N46" s="139"/>
      <c r="O46" s="142"/>
      <c r="P46" s="142"/>
      <c r="Q46" s="139"/>
      <c r="R46" s="139"/>
      <c r="S46" s="142"/>
      <c r="T46" s="142"/>
      <c r="U46" s="139"/>
      <c r="V46" s="139"/>
      <c r="W46" s="142"/>
      <c r="X46" s="142"/>
      <c r="Y46" s="139"/>
      <c r="Z46" s="139"/>
      <c r="AA46" s="142"/>
      <c r="AB46" s="142"/>
      <c r="AC46" s="139"/>
      <c r="AD46" s="139"/>
      <c r="AE46" s="142"/>
      <c r="AF46" s="142"/>
      <c r="AG46" s="139"/>
      <c r="AH46" s="139"/>
      <c r="AI46" s="142"/>
      <c r="AJ46" s="139"/>
      <c r="AK46" s="139"/>
      <c r="AL46" s="142"/>
      <c r="AM46" s="142"/>
      <c r="AN46" s="139"/>
      <c r="AO46" s="139"/>
      <c r="AP46" s="142"/>
      <c r="AQ46" s="142"/>
      <c r="AR46" s="142"/>
      <c r="AS46" s="142"/>
      <c r="AT46" s="142"/>
      <c r="AU46" s="142"/>
      <c r="AV46" s="139"/>
      <c r="AW46" s="139"/>
      <c r="AX46" s="142"/>
      <c r="AY46" s="142"/>
      <c r="AZ46" s="139"/>
      <c r="BA46" s="139"/>
      <c r="BB46" s="142"/>
      <c r="BC46" s="142"/>
      <c r="BD46" s="139"/>
      <c r="BE46" s="139"/>
      <c r="BF46" s="142"/>
      <c r="BG46" s="142"/>
      <c r="BH46" s="139"/>
      <c r="BI46" s="139"/>
      <c r="BJ46" s="142"/>
      <c r="BK46" s="142"/>
      <c r="BL46" s="139"/>
      <c r="BM46" s="139"/>
      <c r="BN46" s="142"/>
      <c r="BO46" s="142"/>
      <c r="BP46" s="139"/>
      <c r="BQ46" s="139"/>
      <c r="BR46" s="142"/>
      <c r="BS46" s="142"/>
      <c r="BT46" s="139"/>
      <c r="BU46" s="139"/>
      <c r="BV46" s="142"/>
      <c r="BW46" s="142"/>
      <c r="BX46" s="139"/>
      <c r="BY46" s="139"/>
      <c r="BZ46" s="142"/>
      <c r="CA46" s="142"/>
      <c r="CB46" s="139"/>
      <c r="CC46" s="139"/>
      <c r="CD46" s="142"/>
      <c r="CE46" s="142"/>
      <c r="CF46" s="139"/>
      <c r="CG46" s="139"/>
      <c r="CH46" s="142"/>
      <c r="CI46" s="142"/>
      <c r="CJ46" s="139"/>
      <c r="CK46" s="139"/>
      <c r="CL46" s="142"/>
      <c r="CM46" s="199"/>
      <c r="CN46" s="208"/>
      <c r="CO46" s="208"/>
      <c r="CP46" s="208"/>
      <c r="CQ46" s="208"/>
      <c r="CR46" s="14"/>
      <c r="CS46" s="14"/>
      <c r="CT46" s="244"/>
      <c r="CU46" s="245"/>
      <c r="CV46" s="13"/>
      <c r="CW46" s="13"/>
      <c r="CX46" s="244"/>
      <c r="CY46" s="245"/>
      <c r="CZ46" s="13"/>
      <c r="DA46" s="13"/>
      <c r="DB46" s="244"/>
      <c r="DC46" s="245"/>
      <c r="DG46" s="208"/>
      <c r="DH46" s="208"/>
      <c r="DI46" s="208"/>
      <c r="DJ46" s="208"/>
      <c r="DK46" s="208"/>
      <c r="DL46" s="208"/>
      <c r="DM46" s="208"/>
      <c r="DN46" s="208"/>
    </row>
    <row r="47" spans="1:118" ht="13.5" hidden="1" customHeight="1">
      <c r="A47" s="298"/>
      <c r="B47" s="530"/>
      <c r="C47" s="371" t="s">
        <v>773</v>
      </c>
      <c r="D47" s="207"/>
      <c r="E47" s="139"/>
      <c r="F47" s="139">
        <f t="shared" si="68"/>
        <v>0</v>
      </c>
      <c r="G47" s="178"/>
      <c r="H47" s="178"/>
      <c r="I47" s="139"/>
      <c r="J47" s="139"/>
      <c r="K47" s="142"/>
      <c r="L47" s="142"/>
      <c r="M47" s="139"/>
      <c r="N47" s="139"/>
      <c r="O47" s="142"/>
      <c r="P47" s="142"/>
      <c r="Q47" s="139"/>
      <c r="R47" s="139"/>
      <c r="S47" s="142"/>
      <c r="T47" s="142"/>
      <c r="U47" s="139"/>
      <c r="V47" s="139"/>
      <c r="W47" s="142"/>
      <c r="X47" s="142"/>
      <c r="Y47" s="139"/>
      <c r="Z47" s="139"/>
      <c r="AA47" s="142"/>
      <c r="AB47" s="142"/>
      <c r="AC47" s="139"/>
      <c r="AD47" s="139"/>
      <c r="AE47" s="142"/>
      <c r="AF47" s="142"/>
      <c r="AG47" s="139"/>
      <c r="AH47" s="139"/>
      <c r="AI47" s="142"/>
      <c r="AJ47" s="139"/>
      <c r="AK47" s="139"/>
      <c r="AL47" s="142"/>
      <c r="AM47" s="142"/>
      <c r="AN47" s="139"/>
      <c r="AO47" s="139"/>
      <c r="AP47" s="142"/>
      <c r="AQ47" s="142"/>
      <c r="AR47" s="142"/>
      <c r="AS47" s="142"/>
      <c r="AT47" s="142"/>
      <c r="AU47" s="142"/>
      <c r="AV47" s="139"/>
      <c r="AW47" s="139"/>
      <c r="AX47" s="142"/>
      <c r="AY47" s="142"/>
      <c r="AZ47" s="139"/>
      <c r="BA47" s="139"/>
      <c r="BB47" s="142"/>
      <c r="BC47" s="142"/>
      <c r="BD47" s="139"/>
      <c r="BE47" s="139"/>
      <c r="BF47" s="142"/>
      <c r="BG47" s="142"/>
      <c r="BH47" s="139"/>
      <c r="BI47" s="139"/>
      <c r="BJ47" s="142"/>
      <c r="BK47" s="142"/>
      <c r="BL47" s="139"/>
      <c r="BM47" s="139"/>
      <c r="BN47" s="142"/>
      <c r="BO47" s="142"/>
      <c r="BP47" s="139"/>
      <c r="BQ47" s="139"/>
      <c r="BR47" s="142"/>
      <c r="BS47" s="142"/>
      <c r="BT47" s="139"/>
      <c r="BU47" s="139"/>
      <c r="BV47" s="142"/>
      <c r="BW47" s="142"/>
      <c r="BX47" s="139"/>
      <c r="BY47" s="139"/>
      <c r="BZ47" s="142"/>
      <c r="CA47" s="142"/>
      <c r="CB47" s="139"/>
      <c r="CC47" s="139"/>
      <c r="CD47" s="142"/>
      <c r="CE47" s="142"/>
      <c r="CF47" s="139"/>
      <c r="CG47" s="139"/>
      <c r="CH47" s="142"/>
      <c r="CI47" s="142"/>
      <c r="CJ47" s="139"/>
      <c r="CK47" s="139"/>
      <c r="CL47" s="142"/>
      <c r="CM47" s="199"/>
      <c r="CN47" s="208"/>
      <c r="CO47" s="208"/>
      <c r="CP47" s="208"/>
      <c r="CQ47" s="208"/>
      <c r="CR47" s="14"/>
      <c r="CS47" s="14"/>
      <c r="CT47" s="244"/>
      <c r="CU47" s="245"/>
      <c r="CV47" s="13"/>
      <c r="CW47" s="13"/>
      <c r="CX47" s="244"/>
      <c r="CY47" s="245"/>
      <c r="CZ47" s="13"/>
      <c r="DA47" s="13"/>
      <c r="DB47" s="244"/>
      <c r="DC47" s="245"/>
      <c r="DG47" s="208"/>
      <c r="DH47" s="208"/>
      <c r="DI47" s="208"/>
      <c r="DJ47" s="208"/>
      <c r="DK47" s="208"/>
      <c r="DL47" s="208"/>
      <c r="DM47" s="208"/>
      <c r="DN47" s="208"/>
    </row>
    <row r="48" spans="1:118" ht="13.5" hidden="1" customHeight="1">
      <c r="A48" s="298"/>
      <c r="B48" s="530"/>
      <c r="C48" s="371" t="s">
        <v>774</v>
      </c>
      <c r="D48" s="207"/>
      <c r="E48" s="139"/>
      <c r="F48" s="139">
        <f t="shared" si="68"/>
        <v>0</v>
      </c>
      <c r="G48" s="178"/>
      <c r="H48" s="178"/>
      <c r="I48" s="139"/>
      <c r="J48" s="139"/>
      <c r="K48" s="142"/>
      <c r="L48" s="142"/>
      <c r="M48" s="139"/>
      <c r="N48" s="139"/>
      <c r="O48" s="142"/>
      <c r="P48" s="142"/>
      <c r="Q48" s="139"/>
      <c r="R48" s="139"/>
      <c r="S48" s="142"/>
      <c r="T48" s="142"/>
      <c r="U48" s="139"/>
      <c r="V48" s="139"/>
      <c r="W48" s="142"/>
      <c r="X48" s="142"/>
      <c r="Y48" s="139"/>
      <c r="Z48" s="139"/>
      <c r="AA48" s="142"/>
      <c r="AB48" s="142"/>
      <c r="AC48" s="139"/>
      <c r="AD48" s="139"/>
      <c r="AE48" s="142"/>
      <c r="AF48" s="142"/>
      <c r="AG48" s="139"/>
      <c r="AH48" s="139"/>
      <c r="AI48" s="142"/>
      <c r="AJ48" s="139"/>
      <c r="AK48" s="139"/>
      <c r="AL48" s="142"/>
      <c r="AM48" s="142"/>
      <c r="AN48" s="139"/>
      <c r="AO48" s="139"/>
      <c r="AP48" s="142"/>
      <c r="AQ48" s="142"/>
      <c r="AR48" s="142"/>
      <c r="AS48" s="142"/>
      <c r="AT48" s="142"/>
      <c r="AU48" s="142"/>
      <c r="AV48" s="139"/>
      <c r="AW48" s="139"/>
      <c r="AX48" s="142"/>
      <c r="AY48" s="142"/>
      <c r="AZ48" s="139"/>
      <c r="BA48" s="139"/>
      <c r="BB48" s="142"/>
      <c r="BC48" s="142"/>
      <c r="BD48" s="139"/>
      <c r="BE48" s="139"/>
      <c r="BF48" s="142"/>
      <c r="BG48" s="142"/>
      <c r="BH48" s="139"/>
      <c r="BI48" s="139"/>
      <c r="BJ48" s="142"/>
      <c r="BK48" s="142"/>
      <c r="BL48" s="139"/>
      <c r="BM48" s="139"/>
      <c r="BN48" s="142"/>
      <c r="BO48" s="142"/>
      <c r="BP48" s="139"/>
      <c r="BQ48" s="139"/>
      <c r="BR48" s="142"/>
      <c r="BS48" s="142"/>
      <c r="BT48" s="139"/>
      <c r="BU48" s="139"/>
      <c r="BV48" s="142"/>
      <c r="BW48" s="142"/>
      <c r="BX48" s="139"/>
      <c r="BY48" s="139"/>
      <c r="BZ48" s="142"/>
      <c r="CA48" s="142"/>
      <c r="CB48" s="139"/>
      <c r="CC48" s="139"/>
      <c r="CD48" s="142"/>
      <c r="CE48" s="142"/>
      <c r="CF48" s="139"/>
      <c r="CG48" s="139"/>
      <c r="CH48" s="142"/>
      <c r="CI48" s="142"/>
      <c r="CJ48" s="139"/>
      <c r="CK48" s="139"/>
      <c r="CL48" s="142"/>
      <c r="CM48" s="199"/>
      <c r="CN48" s="208"/>
      <c r="CO48" s="208"/>
      <c r="CP48" s="208"/>
      <c r="CQ48" s="208"/>
      <c r="CR48" s="14"/>
      <c r="CS48" s="14"/>
      <c r="CT48" s="244"/>
      <c r="CU48" s="245"/>
      <c r="CV48" s="13"/>
      <c r="CW48" s="13"/>
      <c r="CX48" s="244"/>
      <c r="CY48" s="245"/>
      <c r="CZ48" s="13"/>
      <c r="DA48" s="13"/>
      <c r="DB48" s="244"/>
      <c r="DC48" s="245"/>
      <c r="DG48" s="208"/>
      <c r="DH48" s="208"/>
      <c r="DI48" s="208"/>
      <c r="DJ48" s="208"/>
      <c r="DK48" s="208"/>
      <c r="DL48" s="208"/>
      <c r="DM48" s="208"/>
      <c r="DN48" s="208"/>
    </row>
    <row r="49" spans="1:118" ht="13.5" hidden="1" customHeight="1">
      <c r="A49" s="298"/>
      <c r="B49" s="530"/>
      <c r="C49" s="371" t="s">
        <v>775</v>
      </c>
      <c r="D49" s="207"/>
      <c r="E49" s="139"/>
      <c r="F49" s="139">
        <f t="shared" si="68"/>
        <v>0</v>
      </c>
      <c r="G49" s="178"/>
      <c r="H49" s="178"/>
      <c r="I49" s="139"/>
      <c r="J49" s="139"/>
      <c r="K49" s="142"/>
      <c r="L49" s="142"/>
      <c r="M49" s="139"/>
      <c r="N49" s="139"/>
      <c r="O49" s="142"/>
      <c r="P49" s="142"/>
      <c r="Q49" s="139"/>
      <c r="R49" s="139"/>
      <c r="S49" s="142"/>
      <c r="T49" s="142"/>
      <c r="U49" s="139"/>
      <c r="V49" s="139"/>
      <c r="W49" s="142"/>
      <c r="X49" s="142"/>
      <c r="Y49" s="139"/>
      <c r="Z49" s="139"/>
      <c r="AA49" s="142"/>
      <c r="AB49" s="142"/>
      <c r="AC49" s="139"/>
      <c r="AD49" s="139"/>
      <c r="AE49" s="142"/>
      <c r="AF49" s="142"/>
      <c r="AG49" s="139"/>
      <c r="AH49" s="139"/>
      <c r="AI49" s="142"/>
      <c r="AJ49" s="139"/>
      <c r="AK49" s="139"/>
      <c r="AL49" s="142"/>
      <c r="AM49" s="142"/>
      <c r="AN49" s="139"/>
      <c r="AO49" s="139"/>
      <c r="AP49" s="142"/>
      <c r="AQ49" s="142"/>
      <c r="AR49" s="142"/>
      <c r="AS49" s="142"/>
      <c r="AT49" s="142"/>
      <c r="AU49" s="142"/>
      <c r="AV49" s="139"/>
      <c r="AW49" s="139"/>
      <c r="AX49" s="142"/>
      <c r="AY49" s="142"/>
      <c r="AZ49" s="139"/>
      <c r="BA49" s="139"/>
      <c r="BB49" s="142"/>
      <c r="BC49" s="142"/>
      <c r="BD49" s="139"/>
      <c r="BE49" s="139"/>
      <c r="BF49" s="142"/>
      <c r="BG49" s="142"/>
      <c r="BH49" s="139"/>
      <c r="BI49" s="139"/>
      <c r="BJ49" s="142"/>
      <c r="BK49" s="142"/>
      <c r="BL49" s="139"/>
      <c r="BM49" s="139"/>
      <c r="BN49" s="142"/>
      <c r="BO49" s="142"/>
      <c r="BP49" s="139"/>
      <c r="BQ49" s="139"/>
      <c r="BR49" s="142"/>
      <c r="BS49" s="142"/>
      <c r="BT49" s="139"/>
      <c r="BU49" s="139"/>
      <c r="BV49" s="142"/>
      <c r="BW49" s="142"/>
      <c r="BX49" s="139"/>
      <c r="BY49" s="139"/>
      <c r="BZ49" s="142"/>
      <c r="CA49" s="142"/>
      <c r="CB49" s="139"/>
      <c r="CC49" s="139"/>
      <c r="CD49" s="142"/>
      <c r="CE49" s="142"/>
      <c r="CF49" s="139"/>
      <c r="CG49" s="139"/>
      <c r="CH49" s="142"/>
      <c r="CI49" s="142"/>
      <c r="CJ49" s="139"/>
      <c r="CK49" s="139"/>
      <c r="CL49" s="142"/>
      <c r="CM49" s="199"/>
      <c r="CN49" s="208"/>
      <c r="CO49" s="208"/>
      <c r="CP49" s="208"/>
      <c r="CQ49" s="208"/>
      <c r="CR49" s="14"/>
      <c r="CS49" s="14"/>
      <c r="CT49" s="244"/>
      <c r="CU49" s="245"/>
      <c r="CV49" s="13"/>
      <c r="CW49" s="13"/>
      <c r="CX49" s="244"/>
      <c r="CY49" s="245"/>
      <c r="CZ49" s="13"/>
      <c r="DA49" s="13"/>
      <c r="DB49" s="244"/>
      <c r="DC49" s="245"/>
      <c r="DG49" s="208"/>
      <c r="DH49" s="208"/>
      <c r="DI49" s="208"/>
      <c r="DJ49" s="208"/>
      <c r="DK49" s="208"/>
      <c r="DL49" s="208"/>
      <c r="DM49" s="208"/>
      <c r="DN49" s="208"/>
    </row>
    <row r="50" spans="1:118" ht="12.75" customHeight="1">
      <c r="A50" s="298"/>
      <c r="B50" s="201"/>
      <c r="C50" s="298" t="s">
        <v>776</v>
      </c>
      <c r="D50" s="207">
        <v>5.7</v>
      </c>
      <c r="E50" s="139">
        <v>0</v>
      </c>
      <c r="F50" s="139">
        <f t="shared" si="68"/>
        <v>0</v>
      </c>
      <c r="G50" s="178">
        <f t="shared" si="39"/>
        <v>0</v>
      </c>
      <c r="H50" s="178">
        <v>0</v>
      </c>
      <c r="I50" s="139"/>
      <c r="J50" s="139"/>
      <c r="K50" s="142">
        <f t="shared" si="11"/>
        <v>0</v>
      </c>
      <c r="L50" s="142"/>
      <c r="M50" s="139"/>
      <c r="N50" s="139"/>
      <c r="O50" s="142">
        <f t="shared" si="41"/>
        <v>0</v>
      </c>
      <c r="P50" s="142"/>
      <c r="Q50" s="139"/>
      <c r="R50" s="139"/>
      <c r="S50" s="142">
        <f t="shared" si="42"/>
        <v>0</v>
      </c>
      <c r="T50" s="142"/>
      <c r="U50" s="139"/>
      <c r="V50" s="139"/>
      <c r="W50" s="142">
        <f t="shared" si="43"/>
        <v>0</v>
      </c>
      <c r="X50" s="142"/>
      <c r="Y50" s="139">
        <f t="shared" si="67"/>
        <v>0</v>
      </c>
      <c r="Z50" s="139">
        <f t="shared" si="67"/>
        <v>0</v>
      </c>
      <c r="AA50" s="142">
        <f t="shared" si="44"/>
        <v>0</v>
      </c>
      <c r="AB50" s="142"/>
      <c r="AC50" s="139"/>
      <c r="AD50" s="139"/>
      <c r="AE50" s="142">
        <f t="shared" si="45"/>
        <v>0</v>
      </c>
      <c r="AF50" s="142" t="e">
        <f>AD50/AC50</f>
        <v>#DIV/0!</v>
      </c>
      <c r="AG50" s="139"/>
      <c r="AH50" s="139"/>
      <c r="AI50" s="142">
        <f t="shared" si="46"/>
        <v>0</v>
      </c>
      <c r="AJ50" s="139"/>
      <c r="AK50" s="139"/>
      <c r="AL50" s="142">
        <f t="shared" si="47"/>
        <v>0</v>
      </c>
      <c r="AM50" s="142"/>
      <c r="AN50" s="139"/>
      <c r="AO50" s="139"/>
      <c r="AP50" s="142">
        <f t="shared" si="48"/>
        <v>0</v>
      </c>
      <c r="AQ50" s="142"/>
      <c r="AR50" s="142"/>
      <c r="AS50" s="142"/>
      <c r="AT50" s="142">
        <f t="shared" si="49"/>
        <v>0</v>
      </c>
      <c r="AU50" s="142"/>
      <c r="AV50" s="139"/>
      <c r="AW50" s="139"/>
      <c r="AX50" s="142">
        <f t="shared" si="50"/>
        <v>0</v>
      </c>
      <c r="AY50" s="142"/>
      <c r="AZ50" s="139"/>
      <c r="BA50" s="139"/>
      <c r="BB50" s="142">
        <f t="shared" si="51"/>
        <v>0</v>
      </c>
      <c r="BC50" s="142"/>
      <c r="BD50" s="139"/>
      <c r="BE50" s="139"/>
      <c r="BF50" s="142">
        <f t="shared" si="52"/>
        <v>0</v>
      </c>
      <c r="BG50" s="142"/>
      <c r="BH50" s="139"/>
      <c r="BI50" s="139"/>
      <c r="BJ50" s="142">
        <f t="shared" si="53"/>
        <v>0</v>
      </c>
      <c r="BK50" s="142"/>
      <c r="BL50" s="139"/>
      <c r="BM50" s="139"/>
      <c r="BN50" s="142">
        <f t="shared" si="54"/>
        <v>0</v>
      </c>
      <c r="BO50" s="142"/>
      <c r="BP50" s="139"/>
      <c r="BQ50" s="139"/>
      <c r="BR50" s="142">
        <f t="shared" si="55"/>
        <v>0</v>
      </c>
      <c r="BS50" s="142"/>
      <c r="BT50" s="139"/>
      <c r="BU50" s="139"/>
      <c r="BV50" s="142">
        <f t="shared" si="56"/>
        <v>0</v>
      </c>
      <c r="BW50" s="142"/>
      <c r="BX50" s="139"/>
      <c r="BY50" s="139"/>
      <c r="BZ50" s="142">
        <f t="shared" si="57"/>
        <v>0</v>
      </c>
      <c r="CA50" s="142"/>
      <c r="CB50" s="139"/>
      <c r="CC50" s="139"/>
      <c r="CD50" s="142">
        <f t="shared" si="58"/>
        <v>0</v>
      </c>
      <c r="CE50" s="142"/>
      <c r="CF50" s="139"/>
      <c r="CG50" s="139"/>
      <c r="CH50" s="142">
        <f t="shared" si="59"/>
        <v>0</v>
      </c>
      <c r="CI50" s="142"/>
      <c r="CJ50" s="139"/>
      <c r="CK50" s="139"/>
      <c r="CL50" s="142">
        <f t="shared" si="60"/>
        <v>0</v>
      </c>
      <c r="CM50" s="199"/>
      <c r="CN50" s="208"/>
      <c r="CO50" s="208"/>
      <c r="CP50" s="208">
        <f t="shared" si="61"/>
        <v>0</v>
      </c>
      <c r="CQ50" s="208"/>
      <c r="CR50" s="14"/>
      <c r="CS50" s="14"/>
      <c r="CT50" s="244">
        <f t="shared" si="62"/>
        <v>0</v>
      </c>
      <c r="CU50" s="245"/>
      <c r="CV50" s="13"/>
      <c r="CW50" s="13"/>
      <c r="CX50" s="244">
        <f t="shared" si="63"/>
        <v>0</v>
      </c>
      <c r="CY50" s="245"/>
      <c r="CZ50" s="13"/>
      <c r="DA50" s="13"/>
      <c r="DB50" s="244">
        <f t="shared" si="64"/>
        <v>0</v>
      </c>
      <c r="DC50" s="245"/>
      <c r="DG50" s="208"/>
      <c r="DH50" s="208"/>
      <c r="DI50" s="208">
        <f t="shared" si="65"/>
        <v>0</v>
      </c>
      <c r="DJ50" s="208"/>
      <c r="DK50" s="208"/>
      <c r="DL50" s="208"/>
      <c r="DM50" s="208">
        <f t="shared" si="66"/>
        <v>0</v>
      </c>
      <c r="DN50" s="208"/>
    </row>
    <row r="51" spans="1:118" ht="16.5" hidden="1" customHeight="1">
      <c r="A51" s="298"/>
      <c r="B51" s="201">
        <v>1718001637</v>
      </c>
      <c r="C51" s="298" t="s">
        <v>777</v>
      </c>
      <c r="D51" s="207">
        <v>0</v>
      </c>
      <c r="E51" s="139">
        <f>I51+M51+Q51+U51+Y51+AJ51+AN51+AR51+AV51+BD51+BH51+BX51+CF51+CJ51+CN51+CR51+CV51+CZ51+AZ51+BL51+BT51</f>
        <v>0</v>
      </c>
      <c r="F51" s="139">
        <f t="shared" si="68"/>
        <v>0</v>
      </c>
      <c r="G51" s="178">
        <f t="shared" si="39"/>
        <v>0</v>
      </c>
      <c r="H51" s="178">
        <v>0</v>
      </c>
      <c r="I51" s="139"/>
      <c r="J51" s="139"/>
      <c r="K51" s="142">
        <f t="shared" si="11"/>
        <v>0</v>
      </c>
      <c r="L51" s="142"/>
      <c r="M51" s="139"/>
      <c r="N51" s="139"/>
      <c r="O51" s="142">
        <f t="shared" si="41"/>
        <v>0</v>
      </c>
      <c r="P51" s="142"/>
      <c r="Q51" s="139"/>
      <c r="R51" s="139"/>
      <c r="S51" s="142">
        <f t="shared" si="42"/>
        <v>0</v>
      </c>
      <c r="T51" s="142"/>
      <c r="U51" s="139"/>
      <c r="V51" s="139"/>
      <c r="W51" s="142">
        <f t="shared" si="43"/>
        <v>0</v>
      </c>
      <c r="X51" s="142"/>
      <c r="Y51" s="139">
        <f t="shared" si="67"/>
        <v>0</v>
      </c>
      <c r="Z51" s="139">
        <f t="shared" si="67"/>
        <v>0</v>
      </c>
      <c r="AA51" s="142">
        <f t="shared" si="44"/>
        <v>0</v>
      </c>
      <c r="AB51" s="142"/>
      <c r="AC51" s="139"/>
      <c r="AD51" s="139"/>
      <c r="AE51" s="142">
        <f t="shared" si="45"/>
        <v>0</v>
      </c>
      <c r="AF51" s="142"/>
      <c r="AG51" s="139"/>
      <c r="AH51" s="139"/>
      <c r="AI51" s="142">
        <f t="shared" si="46"/>
        <v>0</v>
      </c>
      <c r="AJ51" s="139"/>
      <c r="AK51" s="139"/>
      <c r="AL51" s="142">
        <f t="shared" si="47"/>
        <v>0</v>
      </c>
      <c r="AM51" s="142"/>
      <c r="AN51" s="139"/>
      <c r="AO51" s="139"/>
      <c r="AP51" s="142">
        <f t="shared" si="48"/>
        <v>0</v>
      </c>
      <c r="AQ51" s="142"/>
      <c r="AR51" s="142"/>
      <c r="AS51" s="142"/>
      <c r="AT51" s="142">
        <f t="shared" si="49"/>
        <v>0</v>
      </c>
      <c r="AU51" s="142"/>
      <c r="AV51" s="139"/>
      <c r="AW51" s="139"/>
      <c r="AX51" s="142">
        <f t="shared" si="50"/>
        <v>0</v>
      </c>
      <c r="AY51" s="142"/>
      <c r="AZ51" s="139"/>
      <c r="BA51" s="139"/>
      <c r="BB51" s="142">
        <f t="shared" si="51"/>
        <v>0</v>
      </c>
      <c r="BC51" s="142"/>
      <c r="BD51" s="139"/>
      <c r="BE51" s="139"/>
      <c r="BF51" s="142">
        <f t="shared" si="52"/>
        <v>0</v>
      </c>
      <c r="BG51" s="142"/>
      <c r="BH51" s="139"/>
      <c r="BI51" s="139"/>
      <c r="BJ51" s="142">
        <f t="shared" si="53"/>
        <v>0</v>
      </c>
      <c r="BK51" s="142"/>
      <c r="BL51" s="139"/>
      <c r="BM51" s="139"/>
      <c r="BN51" s="142">
        <f t="shared" si="54"/>
        <v>0</v>
      </c>
      <c r="BO51" s="142"/>
      <c r="BP51" s="139"/>
      <c r="BQ51" s="139"/>
      <c r="BR51" s="142">
        <f t="shared" si="55"/>
        <v>0</v>
      </c>
      <c r="BS51" s="142"/>
      <c r="BT51" s="139"/>
      <c r="BU51" s="139"/>
      <c r="BV51" s="142">
        <f t="shared" si="56"/>
        <v>0</v>
      </c>
      <c r="BW51" s="142"/>
      <c r="BX51" s="139"/>
      <c r="BY51" s="139"/>
      <c r="BZ51" s="142">
        <f t="shared" si="57"/>
        <v>0</v>
      </c>
      <c r="CA51" s="142"/>
      <c r="CB51" s="139"/>
      <c r="CC51" s="139"/>
      <c r="CD51" s="142">
        <f t="shared" si="58"/>
        <v>0</v>
      </c>
      <c r="CE51" s="142"/>
      <c r="CF51" s="139"/>
      <c r="CG51" s="139"/>
      <c r="CH51" s="142">
        <f t="shared" si="59"/>
        <v>0</v>
      </c>
      <c r="CI51" s="142"/>
      <c r="CJ51" s="139"/>
      <c r="CK51" s="139"/>
      <c r="CL51" s="142">
        <f t="shared" si="60"/>
        <v>0</v>
      </c>
      <c r="CM51" s="199"/>
      <c r="CN51" s="208"/>
      <c r="CO51" s="208"/>
      <c r="CP51" s="208">
        <f t="shared" si="61"/>
        <v>0</v>
      </c>
      <c r="CQ51" s="208"/>
      <c r="CR51" s="14"/>
      <c r="CS51" s="14"/>
      <c r="CT51" s="244">
        <f t="shared" si="62"/>
        <v>0</v>
      </c>
      <c r="CU51" s="245"/>
      <c r="CV51" s="13"/>
      <c r="CW51" s="13"/>
      <c r="CX51" s="244">
        <f t="shared" si="63"/>
        <v>0</v>
      </c>
      <c r="CY51" s="245"/>
      <c r="CZ51" s="13"/>
      <c r="DA51" s="13"/>
      <c r="DB51" s="244">
        <f t="shared" si="64"/>
        <v>0</v>
      </c>
      <c r="DC51" s="245"/>
      <c r="DG51" s="208"/>
      <c r="DH51" s="208"/>
      <c r="DI51" s="208">
        <f t="shared" si="65"/>
        <v>0</v>
      </c>
      <c r="DJ51" s="208"/>
      <c r="DK51" s="208"/>
      <c r="DL51" s="208"/>
      <c r="DM51" s="208">
        <f t="shared" si="66"/>
        <v>0</v>
      </c>
      <c r="DN51" s="208"/>
    </row>
    <row r="52" spans="1:118" ht="12.75" hidden="1" customHeight="1">
      <c r="A52" s="298"/>
      <c r="B52" s="201"/>
      <c r="C52" s="298" t="s">
        <v>318</v>
      </c>
      <c r="D52" s="207"/>
      <c r="E52" s="139">
        <f>I52+M52+Q52+U52+Y52+AJ52+AN52+AR52+AV52+BD52+BH52+BX52+CF52+CJ52+CN52+CR52+CV52+CZ52+AZ52+BL52+BT52</f>
        <v>0</v>
      </c>
      <c r="F52" s="139">
        <f t="shared" si="68"/>
        <v>0</v>
      </c>
      <c r="G52" s="178">
        <f t="shared" si="39"/>
        <v>0</v>
      </c>
      <c r="H52" s="178" t="e">
        <f t="shared" si="40"/>
        <v>#DIV/0!</v>
      </c>
      <c r="I52" s="139"/>
      <c r="J52" s="139"/>
      <c r="K52" s="142">
        <f t="shared" si="11"/>
        <v>0</v>
      </c>
      <c r="L52" s="142"/>
      <c r="M52" s="139"/>
      <c r="N52" s="139"/>
      <c r="O52" s="142">
        <f t="shared" si="41"/>
        <v>0</v>
      </c>
      <c r="P52" s="142"/>
      <c r="Q52" s="139"/>
      <c r="R52" s="139"/>
      <c r="S52" s="142">
        <f t="shared" si="42"/>
        <v>0</v>
      </c>
      <c r="T52" s="142"/>
      <c r="U52" s="139"/>
      <c r="V52" s="139"/>
      <c r="W52" s="142">
        <f t="shared" si="43"/>
        <v>0</v>
      </c>
      <c r="X52" s="142"/>
      <c r="Y52" s="139">
        <f t="shared" si="67"/>
        <v>0</v>
      </c>
      <c r="Z52" s="139">
        <f t="shared" si="67"/>
        <v>0</v>
      </c>
      <c r="AA52" s="142">
        <f t="shared" si="44"/>
        <v>0</v>
      </c>
      <c r="AB52" s="142"/>
      <c r="AC52" s="139"/>
      <c r="AD52" s="139"/>
      <c r="AE52" s="142">
        <f t="shared" si="45"/>
        <v>0</v>
      </c>
      <c r="AF52" s="142"/>
      <c r="AG52" s="139"/>
      <c r="AH52" s="139"/>
      <c r="AI52" s="142">
        <f t="shared" si="46"/>
        <v>0</v>
      </c>
      <c r="AJ52" s="139"/>
      <c r="AK52" s="139"/>
      <c r="AL52" s="142">
        <f t="shared" si="47"/>
        <v>0</v>
      </c>
      <c r="AM52" s="142"/>
      <c r="AN52" s="139"/>
      <c r="AO52" s="139"/>
      <c r="AP52" s="142">
        <f t="shared" si="48"/>
        <v>0</v>
      </c>
      <c r="AQ52" s="142"/>
      <c r="AR52" s="142"/>
      <c r="AS52" s="142"/>
      <c r="AT52" s="142">
        <f t="shared" si="49"/>
        <v>0</v>
      </c>
      <c r="AU52" s="142"/>
      <c r="AV52" s="139"/>
      <c r="AW52" s="139"/>
      <c r="AX52" s="142">
        <f t="shared" si="50"/>
        <v>0</v>
      </c>
      <c r="AY52" s="142"/>
      <c r="AZ52" s="139"/>
      <c r="BA52" s="139"/>
      <c r="BB52" s="142">
        <f t="shared" si="51"/>
        <v>0</v>
      </c>
      <c r="BC52" s="142"/>
      <c r="BD52" s="139"/>
      <c r="BE52" s="139"/>
      <c r="BF52" s="142">
        <f t="shared" si="52"/>
        <v>0</v>
      </c>
      <c r="BG52" s="142"/>
      <c r="BH52" s="139"/>
      <c r="BI52" s="139"/>
      <c r="BJ52" s="142">
        <f t="shared" si="53"/>
        <v>0</v>
      </c>
      <c r="BK52" s="142"/>
      <c r="BL52" s="139"/>
      <c r="BM52" s="139"/>
      <c r="BN52" s="142">
        <f t="shared" si="54"/>
        <v>0</v>
      </c>
      <c r="BO52" s="142"/>
      <c r="BP52" s="139"/>
      <c r="BQ52" s="139"/>
      <c r="BR52" s="142">
        <f t="shared" si="55"/>
        <v>0</v>
      </c>
      <c r="BS52" s="142"/>
      <c r="BT52" s="139"/>
      <c r="BU52" s="139"/>
      <c r="BV52" s="142">
        <f t="shared" si="56"/>
        <v>0</v>
      </c>
      <c r="BW52" s="142"/>
      <c r="BX52" s="139"/>
      <c r="BY52" s="139"/>
      <c r="BZ52" s="142">
        <f t="shared" si="57"/>
        <v>0</v>
      </c>
      <c r="CA52" s="142"/>
      <c r="CB52" s="139"/>
      <c r="CC52" s="139"/>
      <c r="CD52" s="142">
        <f t="shared" si="58"/>
        <v>0</v>
      </c>
      <c r="CE52" s="142"/>
      <c r="CF52" s="139"/>
      <c r="CG52" s="139"/>
      <c r="CH52" s="142">
        <f t="shared" si="59"/>
        <v>0</v>
      </c>
      <c r="CI52" s="142"/>
      <c r="CJ52" s="139"/>
      <c r="CK52" s="139"/>
      <c r="CL52" s="142">
        <f t="shared" si="60"/>
        <v>0</v>
      </c>
      <c r="CM52" s="199"/>
      <c r="CN52" s="208"/>
      <c r="CO52" s="208"/>
      <c r="CP52" s="208">
        <f t="shared" si="61"/>
        <v>0</v>
      </c>
      <c r="CQ52" s="208"/>
      <c r="CR52" s="14"/>
      <c r="CS52" s="14"/>
      <c r="CT52" s="244">
        <f t="shared" si="62"/>
        <v>0</v>
      </c>
      <c r="CU52" s="245"/>
      <c r="CV52" s="13"/>
      <c r="CW52" s="13"/>
      <c r="CX52" s="244">
        <f t="shared" si="63"/>
        <v>0</v>
      </c>
      <c r="CY52" s="245"/>
      <c r="CZ52" s="13"/>
      <c r="DA52" s="13"/>
      <c r="DB52" s="244">
        <f t="shared" si="64"/>
        <v>0</v>
      </c>
      <c r="DC52" s="245"/>
      <c r="DG52" s="208"/>
      <c r="DH52" s="208"/>
      <c r="DI52" s="208">
        <f t="shared" si="65"/>
        <v>0</v>
      </c>
      <c r="DJ52" s="208"/>
      <c r="DK52" s="208"/>
      <c r="DL52" s="208"/>
      <c r="DM52" s="208">
        <f t="shared" si="66"/>
        <v>0</v>
      </c>
      <c r="DN52" s="208"/>
    </row>
    <row r="53" spans="1:118" ht="12.75" customHeight="1">
      <c r="A53" s="298"/>
      <c r="B53" s="201"/>
      <c r="C53" s="298" t="s">
        <v>778</v>
      </c>
      <c r="D53" s="207">
        <v>0.3</v>
      </c>
      <c r="E53" s="139">
        <v>0</v>
      </c>
      <c r="F53" s="139">
        <f t="shared" si="68"/>
        <v>0</v>
      </c>
      <c r="G53" s="178">
        <f t="shared" si="39"/>
        <v>0</v>
      </c>
      <c r="H53" s="178">
        <v>0</v>
      </c>
      <c r="I53" s="139"/>
      <c r="J53" s="139"/>
      <c r="K53" s="142">
        <f t="shared" si="11"/>
        <v>0</v>
      </c>
      <c r="L53" s="139"/>
      <c r="M53" s="139"/>
      <c r="N53" s="139"/>
      <c r="O53" s="142">
        <f t="shared" si="41"/>
        <v>0</v>
      </c>
      <c r="P53" s="142"/>
      <c r="Q53" s="139"/>
      <c r="R53" s="139"/>
      <c r="S53" s="142">
        <f t="shared" si="42"/>
        <v>0</v>
      </c>
      <c r="T53" s="142"/>
      <c r="U53" s="139"/>
      <c r="V53" s="139"/>
      <c r="W53" s="142">
        <f t="shared" si="43"/>
        <v>0</v>
      </c>
      <c r="X53" s="142"/>
      <c r="Y53" s="139">
        <f t="shared" si="67"/>
        <v>0</v>
      </c>
      <c r="Z53" s="139">
        <f t="shared" si="67"/>
        <v>0</v>
      </c>
      <c r="AA53" s="142">
        <f t="shared" si="44"/>
        <v>0</v>
      </c>
      <c r="AB53" s="142"/>
      <c r="AC53" s="139"/>
      <c r="AD53" s="139"/>
      <c r="AE53" s="142">
        <f t="shared" si="45"/>
        <v>0</v>
      </c>
      <c r="AF53" s="142"/>
      <c r="AG53" s="139"/>
      <c r="AH53" s="139"/>
      <c r="AI53" s="142">
        <f t="shared" si="46"/>
        <v>0</v>
      </c>
      <c r="AJ53" s="139"/>
      <c r="AK53" s="139"/>
      <c r="AL53" s="142">
        <f t="shared" si="47"/>
        <v>0</v>
      </c>
      <c r="AM53" s="142"/>
      <c r="AN53" s="139"/>
      <c r="AO53" s="139"/>
      <c r="AP53" s="142">
        <f t="shared" si="48"/>
        <v>0</v>
      </c>
      <c r="AQ53" s="142"/>
      <c r="AR53" s="142"/>
      <c r="AS53" s="142"/>
      <c r="AT53" s="142">
        <f t="shared" si="49"/>
        <v>0</v>
      </c>
      <c r="AU53" s="142"/>
      <c r="AV53" s="139"/>
      <c r="AW53" s="139"/>
      <c r="AX53" s="142">
        <f t="shared" si="50"/>
        <v>0</v>
      </c>
      <c r="AY53" s="142"/>
      <c r="AZ53" s="139"/>
      <c r="BA53" s="139"/>
      <c r="BB53" s="142">
        <f t="shared" si="51"/>
        <v>0</v>
      </c>
      <c r="BC53" s="142"/>
      <c r="BD53" s="139"/>
      <c r="BE53" s="139"/>
      <c r="BF53" s="142">
        <f t="shared" si="52"/>
        <v>0</v>
      </c>
      <c r="BG53" s="142"/>
      <c r="BH53" s="139"/>
      <c r="BI53" s="139"/>
      <c r="BJ53" s="142">
        <f t="shared" si="53"/>
        <v>0</v>
      </c>
      <c r="BK53" s="142"/>
      <c r="BL53" s="139"/>
      <c r="BM53" s="139"/>
      <c r="BN53" s="142">
        <f t="shared" si="54"/>
        <v>0</v>
      </c>
      <c r="BO53" s="142"/>
      <c r="BP53" s="139"/>
      <c r="BQ53" s="139"/>
      <c r="BR53" s="142">
        <f t="shared" si="55"/>
        <v>0</v>
      </c>
      <c r="BS53" s="142"/>
      <c r="BT53" s="139"/>
      <c r="BU53" s="139"/>
      <c r="BV53" s="142">
        <f t="shared" si="56"/>
        <v>0</v>
      </c>
      <c r="BW53" s="142"/>
      <c r="BX53" s="139"/>
      <c r="BY53" s="139"/>
      <c r="BZ53" s="142">
        <f t="shared" si="57"/>
        <v>0</v>
      </c>
      <c r="CA53" s="142"/>
      <c r="CB53" s="139"/>
      <c r="CC53" s="139"/>
      <c r="CD53" s="142">
        <f t="shared" si="58"/>
        <v>0</v>
      </c>
      <c r="CE53" s="142"/>
      <c r="CF53" s="139"/>
      <c r="CG53" s="139"/>
      <c r="CH53" s="142">
        <f t="shared" si="59"/>
        <v>0</v>
      </c>
      <c r="CI53" s="142"/>
      <c r="CJ53" s="139"/>
      <c r="CK53" s="139"/>
      <c r="CL53" s="142">
        <f t="shared" si="60"/>
        <v>0</v>
      </c>
      <c r="CM53" s="199"/>
      <c r="CN53" s="208"/>
      <c r="CO53" s="208"/>
      <c r="CP53" s="208">
        <f t="shared" si="61"/>
        <v>0</v>
      </c>
      <c r="CQ53" s="208"/>
      <c r="CR53" s="14"/>
      <c r="CS53" s="14"/>
      <c r="CT53" s="244">
        <f t="shared" si="62"/>
        <v>0</v>
      </c>
      <c r="CU53" s="245"/>
      <c r="CV53" s="13"/>
      <c r="CW53" s="13"/>
      <c r="CX53" s="244">
        <f t="shared" si="63"/>
        <v>0</v>
      </c>
      <c r="CY53" s="245"/>
      <c r="CZ53" s="13"/>
      <c r="DA53" s="13"/>
      <c r="DB53" s="244">
        <f t="shared" si="64"/>
        <v>0</v>
      </c>
      <c r="DC53" s="245"/>
      <c r="DG53" s="208"/>
      <c r="DH53" s="208"/>
      <c r="DI53" s="208">
        <f t="shared" si="65"/>
        <v>0</v>
      </c>
      <c r="DJ53" s="208"/>
      <c r="DK53" s="208"/>
      <c r="DL53" s="208"/>
      <c r="DM53" s="208">
        <f t="shared" si="66"/>
        <v>0</v>
      </c>
      <c r="DN53" s="208"/>
    </row>
    <row r="54" spans="1:118" ht="12.75" hidden="1" customHeight="1">
      <c r="A54" s="298"/>
      <c r="B54" s="201"/>
      <c r="C54" s="298" t="s">
        <v>320</v>
      </c>
      <c r="D54" s="207"/>
      <c r="E54" s="139">
        <f>I54+M54+Q54+U54+Y54+AJ54+AN54+AR54+AV54+BD54+BH54+BX54+CF54+CJ54+CN54+CR54+CV54+CZ54+AZ54+BL54+BT54</f>
        <v>0</v>
      </c>
      <c r="F54" s="139">
        <f t="shared" si="68"/>
        <v>0</v>
      </c>
      <c r="G54" s="178">
        <f t="shared" si="39"/>
        <v>0</v>
      </c>
      <c r="H54" s="178" t="e">
        <f t="shared" si="40"/>
        <v>#DIV/0!</v>
      </c>
      <c r="I54" s="139"/>
      <c r="J54" s="139"/>
      <c r="K54" s="142">
        <f t="shared" si="11"/>
        <v>0</v>
      </c>
      <c r="L54" s="142"/>
      <c r="M54" s="139"/>
      <c r="N54" s="139"/>
      <c r="O54" s="142">
        <f t="shared" si="41"/>
        <v>0</v>
      </c>
      <c r="P54" s="142"/>
      <c r="Q54" s="139"/>
      <c r="R54" s="139"/>
      <c r="S54" s="142">
        <f t="shared" si="42"/>
        <v>0</v>
      </c>
      <c r="T54" s="142"/>
      <c r="U54" s="139"/>
      <c r="V54" s="139"/>
      <c r="W54" s="142">
        <f t="shared" si="43"/>
        <v>0</v>
      </c>
      <c r="X54" s="142"/>
      <c r="Y54" s="139">
        <f t="shared" si="67"/>
        <v>0</v>
      </c>
      <c r="Z54" s="139">
        <f t="shared" si="67"/>
        <v>0</v>
      </c>
      <c r="AA54" s="142">
        <f t="shared" si="44"/>
        <v>0</v>
      </c>
      <c r="AB54" s="142"/>
      <c r="AC54" s="139"/>
      <c r="AD54" s="139"/>
      <c r="AE54" s="142">
        <f t="shared" si="45"/>
        <v>0</v>
      </c>
      <c r="AF54" s="142" t="e">
        <f>AD54/AC54</f>
        <v>#DIV/0!</v>
      </c>
      <c r="AG54" s="139"/>
      <c r="AH54" s="139"/>
      <c r="AI54" s="142">
        <f t="shared" si="46"/>
        <v>0</v>
      </c>
      <c r="AJ54" s="139"/>
      <c r="AK54" s="139"/>
      <c r="AL54" s="142">
        <f t="shared" si="47"/>
        <v>0</v>
      </c>
      <c r="AM54" s="142"/>
      <c r="AN54" s="139"/>
      <c r="AO54" s="139"/>
      <c r="AP54" s="142">
        <f t="shared" si="48"/>
        <v>0</v>
      </c>
      <c r="AQ54" s="142"/>
      <c r="AR54" s="142"/>
      <c r="AS54" s="142"/>
      <c r="AT54" s="142">
        <f t="shared" si="49"/>
        <v>0</v>
      </c>
      <c r="AU54" s="142"/>
      <c r="AV54" s="139"/>
      <c r="AW54" s="139"/>
      <c r="AX54" s="142">
        <f t="shared" si="50"/>
        <v>0</v>
      </c>
      <c r="AY54" s="142"/>
      <c r="AZ54" s="139"/>
      <c r="BA54" s="139"/>
      <c r="BB54" s="142">
        <f t="shared" si="51"/>
        <v>0</v>
      </c>
      <c r="BC54" s="142"/>
      <c r="BD54" s="139"/>
      <c r="BE54" s="139"/>
      <c r="BF54" s="142">
        <f t="shared" si="52"/>
        <v>0</v>
      </c>
      <c r="BG54" s="142"/>
      <c r="BH54" s="139"/>
      <c r="BI54" s="139"/>
      <c r="BJ54" s="142">
        <f t="shared" si="53"/>
        <v>0</v>
      </c>
      <c r="BK54" s="142"/>
      <c r="BL54" s="139"/>
      <c r="BM54" s="139"/>
      <c r="BN54" s="142">
        <f t="shared" si="54"/>
        <v>0</v>
      </c>
      <c r="BO54" s="142"/>
      <c r="BP54" s="139"/>
      <c r="BQ54" s="139"/>
      <c r="BR54" s="142">
        <f t="shared" si="55"/>
        <v>0</v>
      </c>
      <c r="BS54" s="142"/>
      <c r="BT54" s="139"/>
      <c r="BU54" s="139"/>
      <c r="BV54" s="142">
        <f t="shared" si="56"/>
        <v>0</v>
      </c>
      <c r="BW54" s="142"/>
      <c r="BX54" s="139"/>
      <c r="BY54" s="139"/>
      <c r="BZ54" s="142">
        <f t="shared" si="57"/>
        <v>0</v>
      </c>
      <c r="CA54" s="142"/>
      <c r="CB54" s="139"/>
      <c r="CC54" s="139"/>
      <c r="CD54" s="142">
        <f t="shared" si="58"/>
        <v>0</v>
      </c>
      <c r="CE54" s="142"/>
      <c r="CF54" s="139"/>
      <c r="CG54" s="139"/>
      <c r="CH54" s="142">
        <f t="shared" si="59"/>
        <v>0</v>
      </c>
      <c r="CI54" s="142"/>
      <c r="CJ54" s="139"/>
      <c r="CK54" s="139"/>
      <c r="CL54" s="142">
        <f t="shared" si="60"/>
        <v>0</v>
      </c>
      <c r="CM54" s="199"/>
      <c r="CN54" s="208"/>
      <c r="CO54" s="208"/>
      <c r="CP54" s="208">
        <f t="shared" si="61"/>
        <v>0</v>
      </c>
      <c r="CQ54" s="208"/>
      <c r="CR54" s="14"/>
      <c r="CS54" s="14"/>
      <c r="CT54" s="244">
        <f t="shared" si="62"/>
        <v>0</v>
      </c>
      <c r="CU54" s="245"/>
      <c r="CV54" s="13"/>
      <c r="CW54" s="13"/>
      <c r="CX54" s="244">
        <f t="shared" si="63"/>
        <v>0</v>
      </c>
      <c r="CY54" s="245"/>
      <c r="CZ54" s="13"/>
      <c r="DA54" s="13"/>
      <c r="DB54" s="244">
        <f t="shared" si="64"/>
        <v>0</v>
      </c>
      <c r="DC54" s="245"/>
      <c r="DG54" s="208"/>
      <c r="DH54" s="208"/>
      <c r="DI54" s="208">
        <f t="shared" si="65"/>
        <v>0</v>
      </c>
      <c r="DJ54" s="208"/>
      <c r="DK54" s="208"/>
      <c r="DL54" s="208"/>
      <c r="DM54" s="208">
        <f t="shared" si="66"/>
        <v>0</v>
      </c>
      <c r="DN54" s="208"/>
    </row>
    <row r="55" spans="1:118" ht="12.75" customHeight="1">
      <c r="A55" s="298"/>
      <c r="B55" s="201"/>
      <c r="C55" s="299" t="s">
        <v>321</v>
      </c>
      <c r="D55" s="207">
        <v>0</v>
      </c>
      <c r="E55" s="139">
        <f>I55+M55+Q55+U55+Y55+AJ55+AN55+AR55+AV55+BD55+BH55+BX55+CF55+CJ55+CN55+CR55+CV55+CZ55+AZ55+BL55+BT55</f>
        <v>0</v>
      </c>
      <c r="F55" s="139">
        <f t="shared" si="68"/>
        <v>0.63073999999999997</v>
      </c>
      <c r="G55" s="178">
        <f t="shared" si="39"/>
        <v>0.63073999999999997</v>
      </c>
      <c r="H55" s="178" t="e">
        <f t="shared" si="40"/>
        <v>#DIV/0!</v>
      </c>
      <c r="I55" s="139"/>
      <c r="J55" s="139"/>
      <c r="K55" s="142">
        <f t="shared" si="11"/>
        <v>0</v>
      </c>
      <c r="L55" s="142"/>
      <c r="M55" s="139"/>
      <c r="N55" s="139"/>
      <c r="O55" s="142">
        <f t="shared" si="41"/>
        <v>0</v>
      </c>
      <c r="P55" s="142"/>
      <c r="Q55" s="139"/>
      <c r="R55" s="139"/>
      <c r="S55" s="142">
        <f t="shared" si="42"/>
        <v>0</v>
      </c>
      <c r="T55" s="142"/>
      <c r="U55" s="139"/>
      <c r="V55" s="139"/>
      <c r="W55" s="142">
        <f t="shared" si="43"/>
        <v>0</v>
      </c>
      <c r="X55" s="142"/>
      <c r="Y55" s="139">
        <f t="shared" si="67"/>
        <v>0</v>
      </c>
      <c r="Z55" s="139">
        <f t="shared" si="67"/>
        <v>0</v>
      </c>
      <c r="AA55" s="142">
        <f t="shared" si="44"/>
        <v>0</v>
      </c>
      <c r="AB55" s="142"/>
      <c r="AC55" s="139"/>
      <c r="AD55" s="139"/>
      <c r="AE55" s="142">
        <f t="shared" si="45"/>
        <v>0</v>
      </c>
      <c r="AF55" s="142" t="e">
        <f>AD55/AC55</f>
        <v>#DIV/0!</v>
      </c>
      <c r="AG55" s="139"/>
      <c r="AH55" s="139"/>
      <c r="AI55" s="142">
        <f t="shared" si="46"/>
        <v>0</v>
      </c>
      <c r="AJ55" s="139"/>
      <c r="AK55" s="139"/>
      <c r="AL55" s="142">
        <f t="shared" si="47"/>
        <v>0</v>
      </c>
      <c r="AM55" s="142"/>
      <c r="AN55" s="139"/>
      <c r="AO55" s="139"/>
      <c r="AP55" s="142">
        <f t="shared" si="48"/>
        <v>0</v>
      </c>
      <c r="AQ55" s="142"/>
      <c r="AR55" s="142"/>
      <c r="AS55" s="142"/>
      <c r="AT55" s="142">
        <f t="shared" si="49"/>
        <v>0</v>
      </c>
      <c r="AU55" s="142"/>
      <c r="AV55" s="139"/>
      <c r="AW55" s="139"/>
      <c r="AX55" s="142">
        <f t="shared" si="50"/>
        <v>0</v>
      </c>
      <c r="AY55" s="142"/>
      <c r="AZ55" s="139"/>
      <c r="BA55" s="139"/>
      <c r="BB55" s="142">
        <f t="shared" si="51"/>
        <v>0</v>
      </c>
      <c r="BC55" s="142"/>
      <c r="BD55" s="139"/>
      <c r="BE55" s="139"/>
      <c r="BF55" s="142">
        <f t="shared" si="52"/>
        <v>0</v>
      </c>
      <c r="BG55" s="142"/>
      <c r="BH55" s="139"/>
      <c r="BI55" s="139"/>
      <c r="BJ55" s="142">
        <f t="shared" si="53"/>
        <v>0</v>
      </c>
      <c r="BK55" s="142"/>
      <c r="BL55" s="139"/>
      <c r="BM55" s="139"/>
      <c r="BN55" s="142">
        <f t="shared" si="54"/>
        <v>0</v>
      </c>
      <c r="BO55" s="142"/>
      <c r="BP55" s="139"/>
      <c r="BQ55" s="139"/>
      <c r="BR55" s="142">
        <f t="shared" si="55"/>
        <v>0</v>
      </c>
      <c r="BS55" s="142"/>
      <c r="BT55" s="139"/>
      <c r="BU55" s="139"/>
      <c r="BV55" s="142">
        <f t="shared" si="56"/>
        <v>0</v>
      </c>
      <c r="BW55" s="142"/>
      <c r="BX55" s="139"/>
      <c r="BY55" s="139"/>
      <c r="BZ55" s="142">
        <f t="shared" si="57"/>
        <v>0</v>
      </c>
      <c r="CA55" s="142"/>
      <c r="CB55" s="139"/>
      <c r="CC55" s="139"/>
      <c r="CD55" s="142">
        <f t="shared" si="58"/>
        <v>0</v>
      </c>
      <c r="CE55" s="142"/>
      <c r="CF55" s="139"/>
      <c r="CG55" s="139"/>
      <c r="CH55" s="142">
        <f t="shared" si="59"/>
        <v>0</v>
      </c>
      <c r="CI55" s="142"/>
      <c r="CJ55" s="139"/>
      <c r="CK55" s="139"/>
      <c r="CL55" s="142">
        <f t="shared" si="60"/>
        <v>0</v>
      </c>
      <c r="CM55" s="199"/>
      <c r="CN55" s="208"/>
      <c r="CO55" s="208"/>
      <c r="CP55" s="208">
        <f t="shared" si="61"/>
        <v>0</v>
      </c>
      <c r="CQ55" s="208"/>
      <c r="CR55" s="14"/>
      <c r="CS55" s="14"/>
      <c r="CT55" s="244">
        <f t="shared" si="62"/>
        <v>0</v>
      </c>
      <c r="CU55" s="245"/>
      <c r="CV55" s="13"/>
      <c r="CW55" s="13"/>
      <c r="CX55" s="244">
        <f t="shared" si="63"/>
        <v>0</v>
      </c>
      <c r="CY55" s="245"/>
      <c r="CZ55" s="13"/>
      <c r="DA55" s="13"/>
      <c r="DB55" s="244">
        <f t="shared" si="64"/>
        <v>0</v>
      </c>
      <c r="DC55" s="245"/>
      <c r="DG55" s="208"/>
      <c r="DH55" s="208"/>
      <c r="DI55" s="208">
        <f t="shared" si="65"/>
        <v>0</v>
      </c>
      <c r="DJ55" s="208"/>
      <c r="DK55" s="208"/>
      <c r="DL55" s="208">
        <f>0.51179+0.11895</f>
        <v>0.63073999999999997</v>
      </c>
      <c r="DM55" s="208">
        <f t="shared" si="66"/>
        <v>0.63073999999999997</v>
      </c>
      <c r="DN55" s="208"/>
    </row>
    <row r="56" spans="1:118" ht="12.75" hidden="1" customHeight="1">
      <c r="A56" s="298"/>
      <c r="B56" s="201"/>
      <c r="C56" s="298" t="s">
        <v>524</v>
      </c>
      <c r="D56" s="207"/>
      <c r="E56" s="139">
        <f>I56+M56+Q56+U56+Y56+AJ56+AN56+AR56+AV56+BD56+BH56+BX56+CF56+CJ56+CN56+CR56+CV56+CZ56+AZ56+BL56+BT56</f>
        <v>0</v>
      </c>
      <c r="F56" s="139">
        <f t="shared" si="68"/>
        <v>0</v>
      </c>
      <c r="G56" s="178">
        <f t="shared" si="39"/>
        <v>0</v>
      </c>
      <c r="H56" s="178" t="e">
        <f t="shared" si="40"/>
        <v>#DIV/0!</v>
      </c>
      <c r="I56" s="139"/>
      <c r="J56" s="139"/>
      <c r="K56" s="142">
        <f t="shared" si="11"/>
        <v>0</v>
      </c>
      <c r="L56" s="142"/>
      <c r="M56" s="139"/>
      <c r="N56" s="139"/>
      <c r="O56" s="142">
        <f t="shared" si="41"/>
        <v>0</v>
      </c>
      <c r="P56" s="142"/>
      <c r="Q56" s="139"/>
      <c r="R56" s="139"/>
      <c r="S56" s="142">
        <f t="shared" si="42"/>
        <v>0</v>
      </c>
      <c r="T56" s="142"/>
      <c r="U56" s="139"/>
      <c r="V56" s="139"/>
      <c r="W56" s="142">
        <f t="shared" si="43"/>
        <v>0</v>
      </c>
      <c r="X56" s="142"/>
      <c r="Y56" s="139">
        <f t="shared" si="67"/>
        <v>0</v>
      </c>
      <c r="Z56" s="139">
        <f t="shared" si="67"/>
        <v>0</v>
      </c>
      <c r="AA56" s="142">
        <f t="shared" si="44"/>
        <v>0</v>
      </c>
      <c r="AB56" s="142"/>
      <c r="AC56" s="139"/>
      <c r="AD56" s="139"/>
      <c r="AE56" s="142">
        <f t="shared" si="45"/>
        <v>0</v>
      </c>
      <c r="AF56" s="142" t="e">
        <f>AD56/AC56</f>
        <v>#DIV/0!</v>
      </c>
      <c r="AG56" s="139"/>
      <c r="AH56" s="139"/>
      <c r="AI56" s="142">
        <f t="shared" si="46"/>
        <v>0</v>
      </c>
      <c r="AJ56" s="139"/>
      <c r="AK56" s="139"/>
      <c r="AL56" s="142">
        <f t="shared" si="47"/>
        <v>0</v>
      </c>
      <c r="AM56" s="142"/>
      <c r="AN56" s="139"/>
      <c r="AO56" s="139"/>
      <c r="AP56" s="142">
        <f t="shared" si="48"/>
        <v>0</v>
      </c>
      <c r="AQ56" s="142"/>
      <c r="AR56" s="142"/>
      <c r="AS56" s="142"/>
      <c r="AT56" s="142">
        <f t="shared" si="49"/>
        <v>0</v>
      </c>
      <c r="AU56" s="142"/>
      <c r="AV56" s="139"/>
      <c r="AW56" s="139"/>
      <c r="AX56" s="142">
        <f t="shared" si="50"/>
        <v>0</v>
      </c>
      <c r="AY56" s="142"/>
      <c r="AZ56" s="139"/>
      <c r="BA56" s="139"/>
      <c r="BB56" s="142">
        <f t="shared" si="51"/>
        <v>0</v>
      </c>
      <c r="BC56" s="142"/>
      <c r="BD56" s="139"/>
      <c r="BE56" s="139"/>
      <c r="BF56" s="142">
        <f t="shared" si="52"/>
        <v>0</v>
      </c>
      <c r="BG56" s="142"/>
      <c r="BH56" s="139"/>
      <c r="BI56" s="139"/>
      <c r="BJ56" s="142">
        <f t="shared" si="53"/>
        <v>0</v>
      </c>
      <c r="BK56" s="142"/>
      <c r="BL56" s="139"/>
      <c r="BM56" s="139"/>
      <c r="BN56" s="142">
        <f t="shared" si="54"/>
        <v>0</v>
      </c>
      <c r="BO56" s="142"/>
      <c r="BP56" s="139"/>
      <c r="BQ56" s="139"/>
      <c r="BR56" s="142">
        <f t="shared" si="55"/>
        <v>0</v>
      </c>
      <c r="BS56" s="142"/>
      <c r="BT56" s="139"/>
      <c r="BU56" s="139"/>
      <c r="BV56" s="142">
        <f t="shared" si="56"/>
        <v>0</v>
      </c>
      <c r="BW56" s="142"/>
      <c r="BX56" s="139"/>
      <c r="BY56" s="139"/>
      <c r="BZ56" s="142">
        <f t="shared" si="57"/>
        <v>0</v>
      </c>
      <c r="CA56" s="142"/>
      <c r="CB56" s="139"/>
      <c r="CC56" s="139"/>
      <c r="CD56" s="142">
        <f t="shared" si="58"/>
        <v>0</v>
      </c>
      <c r="CE56" s="142"/>
      <c r="CF56" s="139"/>
      <c r="CG56" s="139"/>
      <c r="CH56" s="142">
        <f t="shared" si="59"/>
        <v>0</v>
      </c>
      <c r="CI56" s="142"/>
      <c r="CJ56" s="139"/>
      <c r="CK56" s="139"/>
      <c r="CL56" s="142">
        <f t="shared" si="60"/>
        <v>0</v>
      </c>
      <c r="CM56" s="199"/>
      <c r="CN56" s="208"/>
      <c r="CO56" s="208"/>
      <c r="CP56" s="208">
        <f t="shared" si="61"/>
        <v>0</v>
      </c>
      <c r="CQ56" s="208"/>
      <c r="CR56" s="14"/>
      <c r="CS56" s="14"/>
      <c r="CT56" s="244">
        <f t="shared" si="62"/>
        <v>0</v>
      </c>
      <c r="CU56" s="245"/>
      <c r="CV56" s="13"/>
      <c r="CW56" s="13"/>
      <c r="CX56" s="244">
        <f t="shared" si="63"/>
        <v>0</v>
      </c>
      <c r="CY56" s="245"/>
      <c r="CZ56" s="13"/>
      <c r="DA56" s="13"/>
      <c r="DB56" s="244">
        <f t="shared" si="64"/>
        <v>0</v>
      </c>
      <c r="DC56" s="245"/>
      <c r="DG56" s="208"/>
      <c r="DH56" s="208"/>
      <c r="DI56" s="208">
        <f t="shared" si="65"/>
        <v>0</v>
      </c>
      <c r="DJ56" s="208"/>
      <c r="DK56" s="208"/>
      <c r="DL56" s="208"/>
      <c r="DM56" s="208">
        <f t="shared" si="66"/>
        <v>0</v>
      </c>
      <c r="DN56" s="208"/>
    </row>
    <row r="57" spans="1:118" ht="12.75" customHeight="1">
      <c r="A57" s="298"/>
      <c r="B57" s="201">
        <v>1718001524</v>
      </c>
      <c r="C57" s="298" t="s">
        <v>779</v>
      </c>
      <c r="D57" s="207">
        <v>2</v>
      </c>
      <c r="E57" s="139">
        <v>0</v>
      </c>
      <c r="F57" s="139">
        <f t="shared" si="68"/>
        <v>0</v>
      </c>
      <c r="G57" s="178">
        <f t="shared" si="39"/>
        <v>0</v>
      </c>
      <c r="H57" s="178">
        <v>0</v>
      </c>
      <c r="I57" s="139"/>
      <c r="J57" s="139"/>
      <c r="K57" s="142">
        <f t="shared" si="11"/>
        <v>0</v>
      </c>
      <c r="L57" s="142"/>
      <c r="M57" s="139"/>
      <c r="N57" s="139"/>
      <c r="O57" s="142">
        <f t="shared" si="41"/>
        <v>0</v>
      </c>
      <c r="P57" s="142"/>
      <c r="Q57" s="139"/>
      <c r="R57" s="139"/>
      <c r="S57" s="142">
        <f t="shared" si="42"/>
        <v>0</v>
      </c>
      <c r="T57" s="142"/>
      <c r="U57" s="139"/>
      <c r="V57" s="139"/>
      <c r="W57" s="142">
        <f t="shared" si="43"/>
        <v>0</v>
      </c>
      <c r="X57" s="142"/>
      <c r="Y57" s="139">
        <f t="shared" si="67"/>
        <v>0</v>
      </c>
      <c r="Z57" s="139">
        <f t="shared" si="67"/>
        <v>0</v>
      </c>
      <c r="AA57" s="142">
        <f t="shared" si="44"/>
        <v>0</v>
      </c>
      <c r="AB57" s="142"/>
      <c r="AC57" s="139"/>
      <c r="AD57" s="139"/>
      <c r="AE57" s="142">
        <f t="shared" si="45"/>
        <v>0</v>
      </c>
      <c r="AF57" s="142"/>
      <c r="AG57" s="139"/>
      <c r="AH57" s="139"/>
      <c r="AI57" s="142">
        <f t="shared" si="46"/>
        <v>0</v>
      </c>
      <c r="AJ57" s="139"/>
      <c r="AK57" s="139"/>
      <c r="AL57" s="142">
        <f t="shared" si="47"/>
        <v>0</v>
      </c>
      <c r="AM57" s="142"/>
      <c r="AN57" s="139"/>
      <c r="AO57" s="139"/>
      <c r="AP57" s="142">
        <f t="shared" si="48"/>
        <v>0</v>
      </c>
      <c r="AQ57" s="142"/>
      <c r="AR57" s="142"/>
      <c r="AS57" s="142"/>
      <c r="AT57" s="142">
        <f t="shared" si="49"/>
        <v>0</v>
      </c>
      <c r="AU57" s="142"/>
      <c r="AV57" s="139"/>
      <c r="AW57" s="139"/>
      <c r="AX57" s="142">
        <f t="shared" si="50"/>
        <v>0</v>
      </c>
      <c r="AY57" s="142"/>
      <c r="AZ57" s="139"/>
      <c r="BA57" s="139"/>
      <c r="BB57" s="142">
        <f t="shared" si="51"/>
        <v>0</v>
      </c>
      <c r="BC57" s="142"/>
      <c r="BD57" s="139"/>
      <c r="BE57" s="139"/>
      <c r="BF57" s="142">
        <f t="shared" si="52"/>
        <v>0</v>
      </c>
      <c r="BG57" s="142"/>
      <c r="BH57" s="139"/>
      <c r="BI57" s="139"/>
      <c r="BJ57" s="142">
        <f t="shared" si="53"/>
        <v>0</v>
      </c>
      <c r="BK57" s="142"/>
      <c r="BL57" s="139"/>
      <c r="BM57" s="139"/>
      <c r="BN57" s="142">
        <f t="shared" si="54"/>
        <v>0</v>
      </c>
      <c r="BO57" s="142"/>
      <c r="BP57" s="139"/>
      <c r="BQ57" s="139"/>
      <c r="BR57" s="142">
        <f t="shared" si="55"/>
        <v>0</v>
      </c>
      <c r="BS57" s="142"/>
      <c r="BT57" s="139"/>
      <c r="BU57" s="139"/>
      <c r="BV57" s="142">
        <f t="shared" si="56"/>
        <v>0</v>
      </c>
      <c r="BW57" s="142"/>
      <c r="BX57" s="139"/>
      <c r="BY57" s="139"/>
      <c r="BZ57" s="142">
        <f t="shared" si="57"/>
        <v>0</v>
      </c>
      <c r="CA57" s="142"/>
      <c r="CB57" s="139"/>
      <c r="CC57" s="139"/>
      <c r="CD57" s="142">
        <f t="shared" si="58"/>
        <v>0</v>
      </c>
      <c r="CE57" s="142"/>
      <c r="CF57" s="139"/>
      <c r="CG57" s="139"/>
      <c r="CH57" s="142">
        <f t="shared" si="59"/>
        <v>0</v>
      </c>
      <c r="CI57" s="142"/>
      <c r="CJ57" s="139"/>
      <c r="CK57" s="139"/>
      <c r="CL57" s="142">
        <f t="shared" si="60"/>
        <v>0</v>
      </c>
      <c r="CM57" s="199"/>
      <c r="CN57" s="208"/>
      <c r="CO57" s="208"/>
      <c r="CP57" s="208">
        <f t="shared" si="61"/>
        <v>0</v>
      </c>
      <c r="CQ57" s="208"/>
      <c r="CR57" s="14"/>
      <c r="CS57" s="14"/>
      <c r="CT57" s="244">
        <f t="shared" si="62"/>
        <v>0</v>
      </c>
      <c r="CU57" s="245"/>
      <c r="CV57" s="13"/>
      <c r="CW57" s="13"/>
      <c r="CX57" s="244">
        <f t="shared" si="63"/>
        <v>0</v>
      </c>
      <c r="CY57" s="245"/>
      <c r="CZ57" s="13"/>
      <c r="DA57" s="13"/>
      <c r="DB57" s="244">
        <f t="shared" si="64"/>
        <v>0</v>
      </c>
      <c r="DC57" s="245"/>
      <c r="DG57" s="208"/>
      <c r="DH57" s="208"/>
      <c r="DI57" s="208">
        <f t="shared" si="65"/>
        <v>0</v>
      </c>
      <c r="DJ57" s="208"/>
      <c r="DK57" s="208"/>
      <c r="DL57" s="208"/>
      <c r="DM57" s="208">
        <f t="shared" si="66"/>
        <v>0</v>
      </c>
      <c r="DN57" s="208"/>
    </row>
    <row r="58" spans="1:118" ht="12.75" hidden="1" customHeight="1">
      <c r="A58" s="298"/>
      <c r="B58" s="201"/>
      <c r="C58" s="298" t="s">
        <v>323</v>
      </c>
      <c r="D58" s="207"/>
      <c r="E58" s="139">
        <f t="shared" ref="E58:E64" si="69">I58+M58+Q58+U58+Y58+AJ58+AN58+AR58+AV58+BD58+BH58+BX58+CF58+CJ58+CN58+CR58+CV58+CZ58+AZ58+BL58+BT58</f>
        <v>0</v>
      </c>
      <c r="F58" s="139">
        <f t="shared" si="68"/>
        <v>0</v>
      </c>
      <c r="G58" s="178">
        <f t="shared" si="39"/>
        <v>0</v>
      </c>
      <c r="H58" s="178" t="e">
        <f t="shared" si="40"/>
        <v>#DIV/0!</v>
      </c>
      <c r="I58" s="139"/>
      <c r="J58" s="139"/>
      <c r="K58" s="142">
        <f t="shared" si="11"/>
        <v>0</v>
      </c>
      <c r="L58" s="142"/>
      <c r="M58" s="139"/>
      <c r="N58" s="139"/>
      <c r="O58" s="142">
        <f t="shared" si="41"/>
        <v>0</v>
      </c>
      <c r="P58" s="142"/>
      <c r="Q58" s="139"/>
      <c r="R58" s="139"/>
      <c r="S58" s="142">
        <f t="shared" si="42"/>
        <v>0</v>
      </c>
      <c r="T58" s="142"/>
      <c r="U58" s="139"/>
      <c r="V58" s="139"/>
      <c r="W58" s="142">
        <f t="shared" si="43"/>
        <v>0</v>
      </c>
      <c r="X58" s="142"/>
      <c r="Y58" s="139">
        <f t="shared" si="67"/>
        <v>0</v>
      </c>
      <c r="Z58" s="139">
        <f t="shared" si="67"/>
        <v>0</v>
      </c>
      <c r="AA58" s="142">
        <f t="shared" si="44"/>
        <v>0</v>
      </c>
      <c r="AB58" s="142"/>
      <c r="AC58" s="139"/>
      <c r="AD58" s="139"/>
      <c r="AE58" s="142">
        <f t="shared" si="45"/>
        <v>0</v>
      </c>
      <c r="AF58" s="142" t="e">
        <f>AD58/AC58</f>
        <v>#DIV/0!</v>
      </c>
      <c r="AG58" s="139"/>
      <c r="AH58" s="139"/>
      <c r="AI58" s="142">
        <f t="shared" si="46"/>
        <v>0</v>
      </c>
      <c r="AJ58" s="139"/>
      <c r="AK58" s="139"/>
      <c r="AL58" s="142">
        <f t="shared" si="47"/>
        <v>0</v>
      </c>
      <c r="AM58" s="142"/>
      <c r="AN58" s="139"/>
      <c r="AO58" s="139"/>
      <c r="AP58" s="142">
        <f t="shared" si="48"/>
        <v>0</v>
      </c>
      <c r="AQ58" s="142"/>
      <c r="AR58" s="142"/>
      <c r="AS58" s="142"/>
      <c r="AT58" s="142">
        <f t="shared" si="49"/>
        <v>0</v>
      </c>
      <c r="AU58" s="142"/>
      <c r="AV58" s="139"/>
      <c r="AW58" s="139"/>
      <c r="AX58" s="142">
        <f t="shared" si="50"/>
        <v>0</v>
      </c>
      <c r="AY58" s="142"/>
      <c r="AZ58" s="139"/>
      <c r="BA58" s="139"/>
      <c r="BB58" s="142">
        <f t="shared" si="51"/>
        <v>0</v>
      </c>
      <c r="BC58" s="142"/>
      <c r="BD58" s="139"/>
      <c r="BE58" s="139"/>
      <c r="BF58" s="142">
        <f t="shared" si="52"/>
        <v>0</v>
      </c>
      <c r="BG58" s="142"/>
      <c r="BH58" s="139"/>
      <c r="BI58" s="139"/>
      <c r="BJ58" s="142">
        <f t="shared" si="53"/>
        <v>0</v>
      </c>
      <c r="BK58" s="142"/>
      <c r="BL58" s="139"/>
      <c r="BM58" s="139"/>
      <c r="BN58" s="142">
        <f t="shared" si="54"/>
        <v>0</v>
      </c>
      <c r="BO58" s="142"/>
      <c r="BP58" s="139"/>
      <c r="BQ58" s="139"/>
      <c r="BR58" s="142">
        <f t="shared" si="55"/>
        <v>0</v>
      </c>
      <c r="BS58" s="142"/>
      <c r="BT58" s="139"/>
      <c r="BU58" s="139"/>
      <c r="BV58" s="142">
        <f t="shared" si="56"/>
        <v>0</v>
      </c>
      <c r="BW58" s="142"/>
      <c r="BX58" s="139"/>
      <c r="BY58" s="139"/>
      <c r="BZ58" s="142">
        <f t="shared" si="57"/>
        <v>0</v>
      </c>
      <c r="CA58" s="142"/>
      <c r="CB58" s="139"/>
      <c r="CC58" s="139"/>
      <c r="CD58" s="142">
        <f t="shared" si="58"/>
        <v>0</v>
      </c>
      <c r="CE58" s="142"/>
      <c r="CF58" s="139"/>
      <c r="CG58" s="139"/>
      <c r="CH58" s="142">
        <f t="shared" si="59"/>
        <v>0</v>
      </c>
      <c r="CI58" s="142"/>
      <c r="CJ58" s="139"/>
      <c r="CK58" s="139"/>
      <c r="CL58" s="142">
        <f t="shared" si="60"/>
        <v>0</v>
      </c>
      <c r="CM58" s="199"/>
      <c r="CN58" s="208"/>
      <c r="CO58" s="208"/>
      <c r="CP58" s="208">
        <f t="shared" si="61"/>
        <v>0</v>
      </c>
      <c r="CQ58" s="208"/>
      <c r="CR58" s="14"/>
      <c r="CS58" s="14"/>
      <c r="CT58" s="244">
        <f t="shared" si="62"/>
        <v>0</v>
      </c>
      <c r="CU58" s="245"/>
      <c r="CV58" s="13"/>
      <c r="CW58" s="13"/>
      <c r="CX58" s="244">
        <f t="shared" si="63"/>
        <v>0</v>
      </c>
      <c r="CY58" s="245"/>
      <c r="CZ58" s="13"/>
      <c r="DA58" s="13"/>
      <c r="DB58" s="244">
        <f t="shared" si="64"/>
        <v>0</v>
      </c>
      <c r="DC58" s="245"/>
      <c r="DG58" s="208"/>
      <c r="DH58" s="208"/>
      <c r="DI58" s="208">
        <f t="shared" si="65"/>
        <v>0</v>
      </c>
      <c r="DJ58" s="208"/>
      <c r="DK58" s="208"/>
      <c r="DL58" s="208"/>
      <c r="DM58" s="208">
        <f t="shared" si="66"/>
        <v>0</v>
      </c>
      <c r="DN58" s="208"/>
    </row>
    <row r="59" spans="1:118" ht="12.75" hidden="1" customHeight="1">
      <c r="A59" s="298"/>
      <c r="B59" s="201"/>
      <c r="C59" s="298" t="s">
        <v>664</v>
      </c>
      <c r="D59" s="207">
        <v>0</v>
      </c>
      <c r="E59" s="139">
        <f t="shared" si="69"/>
        <v>0</v>
      </c>
      <c r="F59" s="139">
        <f t="shared" si="68"/>
        <v>0</v>
      </c>
      <c r="G59" s="178">
        <f t="shared" si="39"/>
        <v>0</v>
      </c>
      <c r="H59" s="178">
        <v>0</v>
      </c>
      <c r="I59" s="139"/>
      <c r="J59" s="139"/>
      <c r="K59" s="142">
        <f t="shared" si="11"/>
        <v>0</v>
      </c>
      <c r="L59" s="142"/>
      <c r="M59" s="139"/>
      <c r="N59" s="139"/>
      <c r="O59" s="142">
        <f t="shared" si="41"/>
        <v>0</v>
      </c>
      <c r="P59" s="142"/>
      <c r="Q59" s="139"/>
      <c r="R59" s="139"/>
      <c r="S59" s="142">
        <f t="shared" si="42"/>
        <v>0</v>
      </c>
      <c r="T59" s="142"/>
      <c r="U59" s="139"/>
      <c r="V59" s="139"/>
      <c r="W59" s="142">
        <f t="shared" si="43"/>
        <v>0</v>
      </c>
      <c r="X59" s="142"/>
      <c r="Y59" s="139">
        <f t="shared" si="67"/>
        <v>0</v>
      </c>
      <c r="Z59" s="139">
        <f t="shared" si="67"/>
        <v>0</v>
      </c>
      <c r="AA59" s="142">
        <f t="shared" si="44"/>
        <v>0</v>
      </c>
      <c r="AB59" s="142"/>
      <c r="AC59" s="139"/>
      <c r="AD59" s="139"/>
      <c r="AE59" s="142">
        <f t="shared" si="45"/>
        <v>0</v>
      </c>
      <c r="AF59" s="142" t="e">
        <f>AD59/AC59</f>
        <v>#DIV/0!</v>
      </c>
      <c r="AG59" s="139"/>
      <c r="AH59" s="139"/>
      <c r="AI59" s="142">
        <f t="shared" si="46"/>
        <v>0</v>
      </c>
      <c r="AJ59" s="139"/>
      <c r="AK59" s="139"/>
      <c r="AL59" s="142">
        <f t="shared" si="47"/>
        <v>0</v>
      </c>
      <c r="AM59" s="142"/>
      <c r="AN59" s="139"/>
      <c r="AO59" s="139"/>
      <c r="AP59" s="142">
        <f t="shared" si="48"/>
        <v>0</v>
      </c>
      <c r="AQ59" s="142"/>
      <c r="AR59" s="142"/>
      <c r="AS59" s="142"/>
      <c r="AT59" s="142">
        <f t="shared" si="49"/>
        <v>0</v>
      </c>
      <c r="AU59" s="142"/>
      <c r="AV59" s="139"/>
      <c r="AW59" s="139"/>
      <c r="AX59" s="142">
        <f t="shared" si="50"/>
        <v>0</v>
      </c>
      <c r="AY59" s="142"/>
      <c r="AZ59" s="139"/>
      <c r="BA59" s="139"/>
      <c r="BB59" s="142">
        <f t="shared" si="51"/>
        <v>0</v>
      </c>
      <c r="BC59" s="142"/>
      <c r="BD59" s="139"/>
      <c r="BE59" s="139"/>
      <c r="BF59" s="142">
        <f t="shared" si="52"/>
        <v>0</v>
      </c>
      <c r="BG59" s="142"/>
      <c r="BH59" s="139"/>
      <c r="BI59" s="139"/>
      <c r="BJ59" s="142">
        <f t="shared" si="53"/>
        <v>0</v>
      </c>
      <c r="BK59" s="142"/>
      <c r="BL59" s="139"/>
      <c r="BM59" s="139"/>
      <c r="BN59" s="142">
        <f t="shared" si="54"/>
        <v>0</v>
      </c>
      <c r="BO59" s="142"/>
      <c r="BP59" s="139"/>
      <c r="BQ59" s="139"/>
      <c r="BR59" s="142">
        <f t="shared" si="55"/>
        <v>0</v>
      </c>
      <c r="BS59" s="142"/>
      <c r="BT59" s="139"/>
      <c r="BU59" s="139"/>
      <c r="BV59" s="142">
        <f t="shared" si="56"/>
        <v>0</v>
      </c>
      <c r="BW59" s="142"/>
      <c r="BX59" s="139"/>
      <c r="BY59" s="139"/>
      <c r="BZ59" s="142">
        <f t="shared" si="57"/>
        <v>0</v>
      </c>
      <c r="CA59" s="142"/>
      <c r="CB59" s="139"/>
      <c r="CC59" s="139"/>
      <c r="CD59" s="142">
        <f t="shared" si="58"/>
        <v>0</v>
      </c>
      <c r="CE59" s="142"/>
      <c r="CF59" s="139"/>
      <c r="CG59" s="139"/>
      <c r="CH59" s="142">
        <f t="shared" si="59"/>
        <v>0</v>
      </c>
      <c r="CI59" s="142"/>
      <c r="CJ59" s="139"/>
      <c r="CK59" s="139"/>
      <c r="CL59" s="142">
        <f t="shared" si="60"/>
        <v>0</v>
      </c>
      <c r="CM59" s="199"/>
      <c r="CN59" s="208"/>
      <c r="CO59" s="208"/>
      <c r="CP59" s="208">
        <f t="shared" si="61"/>
        <v>0</v>
      </c>
      <c r="CQ59" s="208"/>
      <c r="CR59" s="14"/>
      <c r="CS59" s="14"/>
      <c r="CT59" s="244">
        <f t="shared" si="62"/>
        <v>0</v>
      </c>
      <c r="CU59" s="245"/>
      <c r="CV59" s="13"/>
      <c r="CW59" s="13"/>
      <c r="CX59" s="244">
        <f t="shared" si="63"/>
        <v>0</v>
      </c>
      <c r="CY59" s="245"/>
      <c r="CZ59" s="13"/>
      <c r="DA59" s="13"/>
      <c r="DB59" s="244">
        <f t="shared" si="64"/>
        <v>0</v>
      </c>
      <c r="DC59" s="245"/>
      <c r="DG59" s="208"/>
      <c r="DH59" s="208"/>
      <c r="DI59" s="208">
        <f t="shared" si="65"/>
        <v>0</v>
      </c>
      <c r="DJ59" s="208"/>
      <c r="DK59" s="208"/>
      <c r="DL59" s="208"/>
      <c r="DM59" s="208">
        <f t="shared" si="66"/>
        <v>0</v>
      </c>
      <c r="DN59" s="208"/>
    </row>
    <row r="60" spans="1:118" ht="12.75" hidden="1" customHeight="1">
      <c r="A60" s="298"/>
      <c r="B60" s="201">
        <v>1718002574</v>
      </c>
      <c r="C60" s="298" t="s">
        <v>665</v>
      </c>
      <c r="D60" s="207"/>
      <c r="E60" s="139">
        <f t="shared" si="69"/>
        <v>0</v>
      </c>
      <c r="F60" s="139">
        <f t="shared" si="68"/>
        <v>0</v>
      </c>
      <c r="G60" s="178">
        <f t="shared" si="39"/>
        <v>0</v>
      </c>
      <c r="H60" s="178" t="e">
        <f t="shared" si="40"/>
        <v>#DIV/0!</v>
      </c>
      <c r="I60" s="139"/>
      <c r="J60" s="139"/>
      <c r="K60" s="142">
        <f t="shared" si="11"/>
        <v>0</v>
      </c>
      <c r="L60" s="142"/>
      <c r="M60" s="139"/>
      <c r="N60" s="139"/>
      <c r="O60" s="142">
        <f t="shared" si="41"/>
        <v>0</v>
      </c>
      <c r="P60" s="142"/>
      <c r="Q60" s="139"/>
      <c r="R60" s="139"/>
      <c r="S60" s="142">
        <f t="shared" si="42"/>
        <v>0</v>
      </c>
      <c r="T60" s="142"/>
      <c r="U60" s="139"/>
      <c r="V60" s="139"/>
      <c r="W60" s="142">
        <f t="shared" si="43"/>
        <v>0</v>
      </c>
      <c r="X60" s="142"/>
      <c r="Y60" s="139">
        <f t="shared" si="67"/>
        <v>0</v>
      </c>
      <c r="Z60" s="139">
        <f t="shared" si="67"/>
        <v>0</v>
      </c>
      <c r="AA60" s="142">
        <f t="shared" si="44"/>
        <v>0</v>
      </c>
      <c r="AB60" s="142"/>
      <c r="AC60" s="139"/>
      <c r="AD60" s="139"/>
      <c r="AE60" s="142">
        <f t="shared" si="45"/>
        <v>0</v>
      </c>
      <c r="AF60" s="142" t="e">
        <f>AD60/AC60</f>
        <v>#DIV/0!</v>
      </c>
      <c r="AG60" s="139"/>
      <c r="AH60" s="139"/>
      <c r="AI60" s="142">
        <f t="shared" si="46"/>
        <v>0</v>
      </c>
      <c r="AJ60" s="139"/>
      <c r="AK60" s="139"/>
      <c r="AL60" s="142">
        <f t="shared" si="47"/>
        <v>0</v>
      </c>
      <c r="AM60" s="142"/>
      <c r="AN60" s="139"/>
      <c r="AO60" s="139"/>
      <c r="AP60" s="142">
        <f t="shared" si="48"/>
        <v>0</v>
      </c>
      <c r="AQ60" s="142"/>
      <c r="AR60" s="142"/>
      <c r="AS60" s="142"/>
      <c r="AT60" s="142">
        <f t="shared" si="49"/>
        <v>0</v>
      </c>
      <c r="AU60" s="142"/>
      <c r="AV60" s="139"/>
      <c r="AW60" s="139"/>
      <c r="AX60" s="142">
        <f t="shared" si="50"/>
        <v>0</v>
      </c>
      <c r="AY60" s="142"/>
      <c r="AZ60" s="139"/>
      <c r="BA60" s="139"/>
      <c r="BB60" s="142">
        <f t="shared" si="51"/>
        <v>0</v>
      </c>
      <c r="BC60" s="142"/>
      <c r="BD60" s="139"/>
      <c r="BE60" s="139"/>
      <c r="BF60" s="142">
        <f t="shared" si="52"/>
        <v>0</v>
      </c>
      <c r="BG60" s="142"/>
      <c r="BH60" s="139"/>
      <c r="BI60" s="139"/>
      <c r="BJ60" s="142">
        <f t="shared" si="53"/>
        <v>0</v>
      </c>
      <c r="BK60" s="142"/>
      <c r="BL60" s="139"/>
      <c r="BM60" s="139"/>
      <c r="BN60" s="142">
        <f t="shared" si="54"/>
        <v>0</v>
      </c>
      <c r="BO60" s="142"/>
      <c r="BP60" s="139"/>
      <c r="BQ60" s="139"/>
      <c r="BR60" s="142">
        <f t="shared" si="55"/>
        <v>0</v>
      </c>
      <c r="BS60" s="142"/>
      <c r="BT60" s="139"/>
      <c r="BU60" s="139"/>
      <c r="BV60" s="142">
        <f t="shared" si="56"/>
        <v>0</v>
      </c>
      <c r="BW60" s="142"/>
      <c r="BX60" s="139"/>
      <c r="BY60" s="139"/>
      <c r="BZ60" s="142">
        <f t="shared" si="57"/>
        <v>0</v>
      </c>
      <c r="CA60" s="142"/>
      <c r="CB60" s="139"/>
      <c r="CC60" s="139"/>
      <c r="CD60" s="142">
        <f t="shared" si="58"/>
        <v>0</v>
      </c>
      <c r="CE60" s="142"/>
      <c r="CF60" s="139"/>
      <c r="CG60" s="139"/>
      <c r="CH60" s="142">
        <f t="shared" si="59"/>
        <v>0</v>
      </c>
      <c r="CI60" s="142"/>
      <c r="CJ60" s="139"/>
      <c r="CK60" s="139"/>
      <c r="CL60" s="142">
        <f t="shared" si="60"/>
        <v>0</v>
      </c>
      <c r="CM60" s="199"/>
      <c r="CN60" s="208"/>
      <c r="CO60" s="208"/>
      <c r="CP60" s="208">
        <f t="shared" si="61"/>
        <v>0</v>
      </c>
      <c r="CQ60" s="208"/>
      <c r="CR60" s="14"/>
      <c r="CS60" s="14"/>
      <c r="CT60" s="244">
        <f t="shared" si="62"/>
        <v>0</v>
      </c>
      <c r="CU60" s="245"/>
      <c r="CV60" s="13"/>
      <c r="CW60" s="13"/>
      <c r="CX60" s="244">
        <f t="shared" si="63"/>
        <v>0</v>
      </c>
      <c r="CY60" s="245"/>
      <c r="CZ60" s="13"/>
      <c r="DA60" s="13"/>
      <c r="DB60" s="244">
        <f t="shared" si="64"/>
        <v>0</v>
      </c>
      <c r="DC60" s="245"/>
      <c r="DG60" s="208"/>
      <c r="DH60" s="208"/>
      <c r="DI60" s="208">
        <f t="shared" si="65"/>
        <v>0</v>
      </c>
      <c r="DJ60" s="208"/>
      <c r="DK60" s="208"/>
      <c r="DL60" s="208"/>
      <c r="DM60" s="208">
        <f t="shared" si="66"/>
        <v>0</v>
      </c>
      <c r="DN60" s="208"/>
    </row>
    <row r="61" spans="1:118" ht="12.75" hidden="1" customHeight="1">
      <c r="A61" s="298"/>
      <c r="B61" s="201"/>
      <c r="C61" s="299" t="s">
        <v>324</v>
      </c>
      <c r="D61" s="207"/>
      <c r="E61" s="139">
        <f t="shared" si="69"/>
        <v>0</v>
      </c>
      <c r="F61" s="139">
        <f t="shared" si="68"/>
        <v>0</v>
      </c>
      <c r="G61" s="178">
        <f t="shared" si="39"/>
        <v>0</v>
      </c>
      <c r="H61" s="178" t="e">
        <f t="shared" si="40"/>
        <v>#DIV/0!</v>
      </c>
      <c r="I61" s="139"/>
      <c r="J61" s="139"/>
      <c r="K61" s="142">
        <f t="shared" si="11"/>
        <v>0</v>
      </c>
      <c r="L61" s="142"/>
      <c r="M61" s="139"/>
      <c r="N61" s="139"/>
      <c r="O61" s="142">
        <f t="shared" si="41"/>
        <v>0</v>
      </c>
      <c r="P61" s="142"/>
      <c r="Q61" s="139"/>
      <c r="R61" s="139"/>
      <c r="S61" s="142">
        <f t="shared" si="42"/>
        <v>0</v>
      </c>
      <c r="T61" s="142"/>
      <c r="U61" s="139"/>
      <c r="V61" s="139"/>
      <c r="W61" s="142">
        <f t="shared" si="43"/>
        <v>0</v>
      </c>
      <c r="X61" s="142"/>
      <c r="Y61" s="139">
        <f t="shared" si="67"/>
        <v>0</v>
      </c>
      <c r="Z61" s="139">
        <f t="shared" si="67"/>
        <v>0</v>
      </c>
      <c r="AA61" s="142">
        <f t="shared" si="44"/>
        <v>0</v>
      </c>
      <c r="AB61" s="142"/>
      <c r="AC61" s="139"/>
      <c r="AD61" s="139"/>
      <c r="AE61" s="142">
        <f t="shared" si="45"/>
        <v>0</v>
      </c>
      <c r="AF61" s="142"/>
      <c r="AG61" s="139"/>
      <c r="AH61" s="139"/>
      <c r="AI61" s="142">
        <f t="shared" si="46"/>
        <v>0</v>
      </c>
      <c r="AJ61" s="139"/>
      <c r="AK61" s="139"/>
      <c r="AL61" s="142">
        <f t="shared" si="47"/>
        <v>0</v>
      </c>
      <c r="AM61" s="142"/>
      <c r="AN61" s="139"/>
      <c r="AO61" s="139"/>
      <c r="AP61" s="142">
        <f t="shared" si="48"/>
        <v>0</v>
      </c>
      <c r="AQ61" s="142"/>
      <c r="AR61" s="142"/>
      <c r="AS61" s="142"/>
      <c r="AT61" s="142">
        <f t="shared" si="49"/>
        <v>0</v>
      </c>
      <c r="AU61" s="142"/>
      <c r="AV61" s="139"/>
      <c r="AW61" s="139"/>
      <c r="AX61" s="142">
        <f t="shared" si="50"/>
        <v>0</v>
      </c>
      <c r="AY61" s="142"/>
      <c r="AZ61" s="139"/>
      <c r="BA61" s="139"/>
      <c r="BB61" s="142">
        <f t="shared" si="51"/>
        <v>0</v>
      </c>
      <c r="BC61" s="142"/>
      <c r="BD61" s="139"/>
      <c r="BE61" s="139"/>
      <c r="BF61" s="142">
        <f t="shared" si="52"/>
        <v>0</v>
      </c>
      <c r="BG61" s="142"/>
      <c r="BH61" s="139"/>
      <c r="BI61" s="139"/>
      <c r="BJ61" s="142">
        <f t="shared" si="53"/>
        <v>0</v>
      </c>
      <c r="BK61" s="142"/>
      <c r="BL61" s="139"/>
      <c r="BM61" s="139"/>
      <c r="BN61" s="142">
        <f t="shared" si="54"/>
        <v>0</v>
      </c>
      <c r="BO61" s="142"/>
      <c r="BP61" s="139"/>
      <c r="BQ61" s="139"/>
      <c r="BR61" s="142">
        <f t="shared" si="55"/>
        <v>0</v>
      </c>
      <c r="BS61" s="142"/>
      <c r="BT61" s="139"/>
      <c r="BU61" s="139"/>
      <c r="BV61" s="142">
        <f t="shared" si="56"/>
        <v>0</v>
      </c>
      <c r="BW61" s="142"/>
      <c r="BX61" s="139"/>
      <c r="BY61" s="139"/>
      <c r="BZ61" s="142">
        <f t="shared" si="57"/>
        <v>0</v>
      </c>
      <c r="CA61" s="142"/>
      <c r="CB61" s="139"/>
      <c r="CC61" s="139"/>
      <c r="CD61" s="142">
        <f t="shared" si="58"/>
        <v>0</v>
      </c>
      <c r="CE61" s="142"/>
      <c r="CF61" s="139"/>
      <c r="CG61" s="139"/>
      <c r="CH61" s="142">
        <f t="shared" si="59"/>
        <v>0</v>
      </c>
      <c r="CI61" s="142"/>
      <c r="CJ61" s="139"/>
      <c r="CK61" s="139"/>
      <c r="CL61" s="142">
        <f t="shared" si="60"/>
        <v>0</v>
      </c>
      <c r="CM61" s="199"/>
      <c r="CN61" s="208"/>
      <c r="CO61" s="208"/>
      <c r="CP61" s="208">
        <f t="shared" si="61"/>
        <v>0</v>
      </c>
      <c r="CQ61" s="208"/>
      <c r="CR61" s="14"/>
      <c r="CS61" s="14"/>
      <c r="CT61" s="244">
        <f t="shared" si="62"/>
        <v>0</v>
      </c>
      <c r="CU61" s="245"/>
      <c r="CV61" s="13"/>
      <c r="CW61" s="13"/>
      <c r="CX61" s="244">
        <f t="shared" si="63"/>
        <v>0</v>
      </c>
      <c r="CY61" s="245"/>
      <c r="CZ61" s="13"/>
      <c r="DA61" s="13"/>
      <c r="DB61" s="244">
        <f t="shared" si="64"/>
        <v>0</v>
      </c>
      <c r="DC61" s="245"/>
      <c r="DG61" s="208"/>
      <c r="DH61" s="208"/>
      <c r="DI61" s="208">
        <f t="shared" si="65"/>
        <v>0</v>
      </c>
      <c r="DJ61" s="208"/>
      <c r="DK61" s="208"/>
      <c r="DL61" s="208"/>
      <c r="DM61" s="208">
        <f t="shared" si="66"/>
        <v>0</v>
      </c>
      <c r="DN61" s="208"/>
    </row>
    <row r="62" spans="1:118" ht="12.75" customHeight="1">
      <c r="A62" s="298"/>
      <c r="B62" s="201"/>
      <c r="C62" s="298" t="s">
        <v>780</v>
      </c>
      <c r="D62" s="207">
        <v>0</v>
      </c>
      <c r="E62" s="139">
        <f t="shared" si="69"/>
        <v>0</v>
      </c>
      <c r="F62" s="139">
        <f t="shared" si="68"/>
        <v>1.8851099999999998</v>
      </c>
      <c r="G62" s="178">
        <f t="shared" si="39"/>
        <v>1.8851099999999998</v>
      </c>
      <c r="H62" s="178"/>
      <c r="I62" s="139"/>
      <c r="J62" s="139"/>
      <c r="K62" s="142">
        <f t="shared" si="11"/>
        <v>0</v>
      </c>
      <c r="L62" s="142"/>
      <c r="M62" s="139"/>
      <c r="N62" s="139"/>
      <c r="O62" s="142">
        <f t="shared" si="41"/>
        <v>0</v>
      </c>
      <c r="P62" s="142"/>
      <c r="Q62" s="139"/>
      <c r="R62" s="139"/>
      <c r="S62" s="142">
        <f t="shared" si="42"/>
        <v>0</v>
      </c>
      <c r="T62" s="142"/>
      <c r="U62" s="139"/>
      <c r="V62" s="139"/>
      <c r="W62" s="142">
        <f t="shared" si="43"/>
        <v>0</v>
      </c>
      <c r="X62" s="142"/>
      <c r="Y62" s="139">
        <f t="shared" si="67"/>
        <v>0</v>
      </c>
      <c r="Z62" s="139">
        <f t="shared" si="67"/>
        <v>0</v>
      </c>
      <c r="AA62" s="142">
        <f t="shared" si="44"/>
        <v>0</v>
      </c>
      <c r="AB62" s="142"/>
      <c r="AC62" s="139"/>
      <c r="AD62" s="139"/>
      <c r="AE62" s="142">
        <f t="shared" si="45"/>
        <v>0</v>
      </c>
      <c r="AF62" s="142"/>
      <c r="AG62" s="139"/>
      <c r="AH62" s="139"/>
      <c r="AI62" s="142">
        <f t="shared" si="46"/>
        <v>0</v>
      </c>
      <c r="AJ62" s="139"/>
      <c r="AK62" s="139"/>
      <c r="AL62" s="142">
        <f t="shared" si="47"/>
        <v>0</v>
      </c>
      <c r="AM62" s="142"/>
      <c r="AN62" s="139"/>
      <c r="AO62" s="139"/>
      <c r="AP62" s="142">
        <f t="shared" si="48"/>
        <v>0</v>
      </c>
      <c r="AQ62" s="142"/>
      <c r="AR62" s="142"/>
      <c r="AS62" s="142"/>
      <c r="AT62" s="142">
        <f t="shared" si="49"/>
        <v>0</v>
      </c>
      <c r="AU62" s="142"/>
      <c r="AV62" s="139"/>
      <c r="AW62" s="139"/>
      <c r="AX62" s="142">
        <f t="shared" si="50"/>
        <v>0</v>
      </c>
      <c r="AY62" s="142"/>
      <c r="AZ62" s="139"/>
      <c r="BA62" s="139"/>
      <c r="BB62" s="142">
        <f t="shared" si="51"/>
        <v>0</v>
      </c>
      <c r="BC62" s="142"/>
      <c r="BD62" s="139"/>
      <c r="BE62" s="139"/>
      <c r="BF62" s="142">
        <f t="shared" si="52"/>
        <v>0</v>
      </c>
      <c r="BG62" s="142"/>
      <c r="BH62" s="139"/>
      <c r="BI62" s="139"/>
      <c r="BJ62" s="142">
        <f t="shared" si="53"/>
        <v>0</v>
      </c>
      <c r="BK62" s="142"/>
      <c r="BL62" s="139"/>
      <c r="BM62" s="139"/>
      <c r="BN62" s="142">
        <f t="shared" si="54"/>
        <v>0</v>
      </c>
      <c r="BO62" s="142"/>
      <c r="BP62" s="139"/>
      <c r="BQ62" s="139"/>
      <c r="BR62" s="142">
        <f t="shared" si="55"/>
        <v>0</v>
      </c>
      <c r="BS62" s="142"/>
      <c r="BT62" s="139"/>
      <c r="BU62" s="139"/>
      <c r="BV62" s="142">
        <f t="shared" si="56"/>
        <v>0</v>
      </c>
      <c r="BW62" s="142"/>
      <c r="BX62" s="139"/>
      <c r="BY62" s="139"/>
      <c r="BZ62" s="142">
        <f t="shared" si="57"/>
        <v>0</v>
      </c>
      <c r="CA62" s="142"/>
      <c r="CB62" s="139"/>
      <c r="CC62" s="139"/>
      <c r="CD62" s="142">
        <f t="shared" si="58"/>
        <v>0</v>
      </c>
      <c r="CE62" s="142"/>
      <c r="CF62" s="139"/>
      <c r="CG62" s="139"/>
      <c r="CH62" s="142">
        <f t="shared" si="59"/>
        <v>0</v>
      </c>
      <c r="CI62" s="142"/>
      <c r="CJ62" s="139"/>
      <c r="CK62" s="139"/>
      <c r="CL62" s="142">
        <f t="shared" si="60"/>
        <v>0</v>
      </c>
      <c r="CM62" s="199"/>
      <c r="CN62" s="208"/>
      <c r="CO62" s="208"/>
      <c r="CP62" s="208">
        <f t="shared" si="61"/>
        <v>0</v>
      </c>
      <c r="CQ62" s="208"/>
      <c r="CR62" s="14"/>
      <c r="CS62" s="14"/>
      <c r="CT62" s="244">
        <f t="shared" si="62"/>
        <v>0</v>
      </c>
      <c r="CU62" s="245"/>
      <c r="CV62" s="13"/>
      <c r="CW62" s="13"/>
      <c r="CX62" s="244">
        <f t="shared" si="63"/>
        <v>0</v>
      </c>
      <c r="CY62" s="245"/>
      <c r="CZ62" s="13"/>
      <c r="DA62" s="13"/>
      <c r="DB62" s="244">
        <f t="shared" si="64"/>
        <v>0</v>
      </c>
      <c r="DC62" s="245"/>
      <c r="DG62" s="208"/>
      <c r="DH62" s="208"/>
      <c r="DI62" s="208">
        <f t="shared" si="65"/>
        <v>0</v>
      </c>
      <c r="DJ62" s="208"/>
      <c r="DK62" s="208"/>
      <c r="DL62" s="208">
        <f>0.35445+1.53066</f>
        <v>1.8851099999999998</v>
      </c>
      <c r="DM62" s="208">
        <f t="shared" si="66"/>
        <v>1.8851099999999998</v>
      </c>
      <c r="DN62" s="208"/>
    </row>
    <row r="63" spans="1:118" ht="12" hidden="1" customHeight="1">
      <c r="A63" s="298"/>
      <c r="B63" s="201"/>
      <c r="C63" s="298" t="s">
        <v>326</v>
      </c>
      <c r="D63" s="207"/>
      <c r="E63" s="139">
        <f t="shared" si="69"/>
        <v>0</v>
      </c>
      <c r="F63" s="139">
        <f t="shared" si="68"/>
        <v>0</v>
      </c>
      <c r="G63" s="178">
        <f t="shared" si="39"/>
        <v>0</v>
      </c>
      <c r="H63" s="178"/>
      <c r="I63" s="139"/>
      <c r="J63" s="139"/>
      <c r="K63" s="142">
        <f t="shared" si="11"/>
        <v>0</v>
      </c>
      <c r="L63" s="142"/>
      <c r="M63" s="139"/>
      <c r="N63" s="139"/>
      <c r="O63" s="142">
        <f t="shared" si="41"/>
        <v>0</v>
      </c>
      <c r="P63" s="142"/>
      <c r="Q63" s="139"/>
      <c r="R63" s="139"/>
      <c r="S63" s="142">
        <f t="shared" si="42"/>
        <v>0</v>
      </c>
      <c r="T63" s="142"/>
      <c r="U63" s="139"/>
      <c r="V63" s="139"/>
      <c r="W63" s="142">
        <f t="shared" si="43"/>
        <v>0</v>
      </c>
      <c r="X63" s="142"/>
      <c r="Y63" s="139">
        <f t="shared" si="67"/>
        <v>0</v>
      </c>
      <c r="Z63" s="139">
        <f t="shared" si="67"/>
        <v>0</v>
      </c>
      <c r="AA63" s="142">
        <f t="shared" si="44"/>
        <v>0</v>
      </c>
      <c r="AB63" s="142"/>
      <c r="AC63" s="139"/>
      <c r="AD63" s="139"/>
      <c r="AE63" s="142">
        <f t="shared" si="45"/>
        <v>0</v>
      </c>
      <c r="AF63" s="142"/>
      <c r="AG63" s="139"/>
      <c r="AH63" s="139"/>
      <c r="AI63" s="142">
        <f t="shared" si="46"/>
        <v>0</v>
      </c>
      <c r="AJ63" s="139"/>
      <c r="AK63" s="139"/>
      <c r="AL63" s="142">
        <f t="shared" si="47"/>
        <v>0</v>
      </c>
      <c r="AM63" s="142"/>
      <c r="AN63" s="139"/>
      <c r="AO63" s="139"/>
      <c r="AP63" s="142">
        <f t="shared" si="48"/>
        <v>0</v>
      </c>
      <c r="AQ63" s="142"/>
      <c r="AR63" s="142"/>
      <c r="AS63" s="142"/>
      <c r="AT63" s="142">
        <f t="shared" si="49"/>
        <v>0</v>
      </c>
      <c r="AU63" s="142"/>
      <c r="AV63" s="139"/>
      <c r="AW63" s="139"/>
      <c r="AX63" s="142">
        <f t="shared" si="50"/>
        <v>0</v>
      </c>
      <c r="AY63" s="142"/>
      <c r="AZ63" s="139"/>
      <c r="BA63" s="139"/>
      <c r="BB63" s="142">
        <f t="shared" si="51"/>
        <v>0</v>
      </c>
      <c r="BC63" s="142"/>
      <c r="BD63" s="139"/>
      <c r="BE63" s="139"/>
      <c r="BF63" s="142">
        <f t="shared" si="52"/>
        <v>0</v>
      </c>
      <c r="BG63" s="142"/>
      <c r="BH63" s="139"/>
      <c r="BI63" s="139"/>
      <c r="BJ63" s="142">
        <f t="shared" si="53"/>
        <v>0</v>
      </c>
      <c r="BK63" s="142"/>
      <c r="BL63" s="139"/>
      <c r="BM63" s="139"/>
      <c r="BN63" s="142">
        <f t="shared" si="54"/>
        <v>0</v>
      </c>
      <c r="BO63" s="142"/>
      <c r="BP63" s="139"/>
      <c r="BQ63" s="139"/>
      <c r="BR63" s="142">
        <f t="shared" si="55"/>
        <v>0</v>
      </c>
      <c r="BS63" s="142"/>
      <c r="BT63" s="139"/>
      <c r="BU63" s="139"/>
      <c r="BV63" s="142">
        <f t="shared" si="56"/>
        <v>0</v>
      </c>
      <c r="BW63" s="142"/>
      <c r="BX63" s="139"/>
      <c r="BY63" s="139"/>
      <c r="BZ63" s="142">
        <f t="shared" si="57"/>
        <v>0</v>
      </c>
      <c r="CA63" s="142"/>
      <c r="CB63" s="139"/>
      <c r="CC63" s="139"/>
      <c r="CD63" s="142">
        <f t="shared" si="58"/>
        <v>0</v>
      </c>
      <c r="CE63" s="142"/>
      <c r="CF63" s="139"/>
      <c r="CG63" s="139"/>
      <c r="CH63" s="142">
        <f t="shared" si="59"/>
        <v>0</v>
      </c>
      <c r="CI63" s="142"/>
      <c r="CJ63" s="139"/>
      <c r="CK63" s="139"/>
      <c r="CL63" s="142">
        <f t="shared" si="60"/>
        <v>0</v>
      </c>
      <c r="CM63" s="199"/>
      <c r="CN63" s="208"/>
      <c r="CO63" s="208"/>
      <c r="CP63" s="208">
        <f t="shared" si="61"/>
        <v>0</v>
      </c>
      <c r="CQ63" s="208"/>
      <c r="CR63" s="14"/>
      <c r="CS63" s="14"/>
      <c r="CT63" s="244">
        <f t="shared" si="62"/>
        <v>0</v>
      </c>
      <c r="CU63" s="245"/>
      <c r="CV63" s="13"/>
      <c r="CW63" s="13"/>
      <c r="CX63" s="244">
        <f t="shared" si="63"/>
        <v>0</v>
      </c>
      <c r="CY63" s="245"/>
      <c r="CZ63" s="13"/>
      <c r="DA63" s="13"/>
      <c r="DB63" s="244">
        <f t="shared" si="64"/>
        <v>0</v>
      </c>
      <c r="DC63" s="245"/>
      <c r="DG63" s="208"/>
      <c r="DH63" s="208"/>
      <c r="DI63" s="208">
        <f t="shared" si="65"/>
        <v>0</v>
      </c>
      <c r="DJ63" s="208"/>
      <c r="DK63" s="208"/>
      <c r="DL63" s="208"/>
      <c r="DM63" s="208">
        <f t="shared" si="66"/>
        <v>0</v>
      </c>
      <c r="DN63" s="208"/>
    </row>
    <row r="64" spans="1:118" ht="12.75" hidden="1" customHeight="1">
      <c r="A64" s="298"/>
      <c r="B64" s="201"/>
      <c r="C64" s="299" t="s">
        <v>327</v>
      </c>
      <c r="D64" s="207">
        <v>0</v>
      </c>
      <c r="E64" s="139">
        <f t="shared" si="69"/>
        <v>0</v>
      </c>
      <c r="F64" s="139">
        <f t="shared" si="68"/>
        <v>0</v>
      </c>
      <c r="G64" s="178">
        <f t="shared" si="39"/>
        <v>0</v>
      </c>
      <c r="H64" s="178" t="e">
        <f t="shared" ref="H64:H75" si="70">F64/E64</f>
        <v>#DIV/0!</v>
      </c>
      <c r="I64" s="139"/>
      <c r="J64" s="139"/>
      <c r="K64" s="142">
        <f t="shared" si="11"/>
        <v>0</v>
      </c>
      <c r="L64" s="142"/>
      <c r="M64" s="139"/>
      <c r="N64" s="139"/>
      <c r="O64" s="142">
        <f t="shared" si="41"/>
        <v>0</v>
      </c>
      <c r="P64" s="142"/>
      <c r="Q64" s="139"/>
      <c r="R64" s="139"/>
      <c r="S64" s="142">
        <f t="shared" si="42"/>
        <v>0</v>
      </c>
      <c r="T64" s="142"/>
      <c r="U64" s="139"/>
      <c r="V64" s="139"/>
      <c r="W64" s="142">
        <f t="shared" si="43"/>
        <v>0</v>
      </c>
      <c r="X64" s="142"/>
      <c r="Y64" s="139">
        <f t="shared" si="67"/>
        <v>0</v>
      </c>
      <c r="Z64" s="139">
        <f t="shared" si="67"/>
        <v>0</v>
      </c>
      <c r="AA64" s="142">
        <f t="shared" si="44"/>
        <v>0</v>
      </c>
      <c r="AB64" s="142"/>
      <c r="AC64" s="139"/>
      <c r="AD64" s="139"/>
      <c r="AE64" s="142">
        <f t="shared" si="45"/>
        <v>0</v>
      </c>
      <c r="AF64" s="142"/>
      <c r="AG64" s="139"/>
      <c r="AH64" s="139"/>
      <c r="AI64" s="142">
        <f t="shared" si="46"/>
        <v>0</v>
      </c>
      <c r="AJ64" s="139"/>
      <c r="AK64" s="139"/>
      <c r="AL64" s="142">
        <f t="shared" si="47"/>
        <v>0</v>
      </c>
      <c r="AM64" s="142"/>
      <c r="AN64" s="139"/>
      <c r="AO64" s="139"/>
      <c r="AP64" s="142">
        <f t="shared" si="48"/>
        <v>0</v>
      </c>
      <c r="AQ64" s="142"/>
      <c r="AR64" s="142"/>
      <c r="AS64" s="142"/>
      <c r="AT64" s="142">
        <f t="shared" si="49"/>
        <v>0</v>
      </c>
      <c r="AU64" s="142"/>
      <c r="AV64" s="139"/>
      <c r="AW64" s="139"/>
      <c r="AX64" s="142">
        <f t="shared" si="50"/>
        <v>0</v>
      </c>
      <c r="AY64" s="142"/>
      <c r="AZ64" s="139"/>
      <c r="BA64" s="139"/>
      <c r="BB64" s="142">
        <f t="shared" si="51"/>
        <v>0</v>
      </c>
      <c r="BC64" s="142"/>
      <c r="BD64" s="139"/>
      <c r="BE64" s="139"/>
      <c r="BF64" s="142">
        <f t="shared" si="52"/>
        <v>0</v>
      </c>
      <c r="BG64" s="142"/>
      <c r="BH64" s="139"/>
      <c r="BI64" s="139"/>
      <c r="BJ64" s="142">
        <f t="shared" si="53"/>
        <v>0</v>
      </c>
      <c r="BK64" s="142"/>
      <c r="BL64" s="139"/>
      <c r="BM64" s="139"/>
      <c r="BN64" s="142">
        <f t="shared" si="54"/>
        <v>0</v>
      </c>
      <c r="BO64" s="142"/>
      <c r="BP64" s="139"/>
      <c r="BQ64" s="139"/>
      <c r="BR64" s="142">
        <f t="shared" si="55"/>
        <v>0</v>
      </c>
      <c r="BS64" s="142"/>
      <c r="BT64" s="139"/>
      <c r="BU64" s="139"/>
      <c r="BV64" s="142">
        <f t="shared" si="56"/>
        <v>0</v>
      </c>
      <c r="BW64" s="142"/>
      <c r="BX64" s="139"/>
      <c r="BY64" s="139"/>
      <c r="BZ64" s="142">
        <f t="shared" si="57"/>
        <v>0</v>
      </c>
      <c r="CA64" s="142"/>
      <c r="CB64" s="139"/>
      <c r="CC64" s="139"/>
      <c r="CD64" s="142">
        <f t="shared" si="58"/>
        <v>0</v>
      </c>
      <c r="CE64" s="142"/>
      <c r="CF64" s="139"/>
      <c r="CG64" s="139"/>
      <c r="CH64" s="142">
        <f t="shared" si="59"/>
        <v>0</v>
      </c>
      <c r="CI64" s="142"/>
      <c r="CJ64" s="139"/>
      <c r="CK64" s="139"/>
      <c r="CL64" s="142">
        <f t="shared" si="60"/>
        <v>0</v>
      </c>
      <c r="CM64" s="199"/>
      <c r="CN64" s="208"/>
      <c r="CO64" s="208"/>
      <c r="CP64" s="208">
        <f t="shared" si="61"/>
        <v>0</v>
      </c>
      <c r="CQ64" s="208"/>
      <c r="CR64" s="14"/>
      <c r="CS64" s="14"/>
      <c r="CT64" s="244">
        <f t="shared" si="62"/>
        <v>0</v>
      </c>
      <c r="CU64" s="245"/>
      <c r="CV64" s="13"/>
      <c r="CW64" s="13"/>
      <c r="CX64" s="244">
        <f t="shared" si="63"/>
        <v>0</v>
      </c>
      <c r="CY64" s="245"/>
      <c r="CZ64" s="13"/>
      <c r="DA64" s="13"/>
      <c r="DB64" s="244">
        <f t="shared" si="64"/>
        <v>0</v>
      </c>
      <c r="DC64" s="245"/>
      <c r="DG64" s="208"/>
      <c r="DH64" s="208"/>
      <c r="DI64" s="208">
        <f t="shared" si="65"/>
        <v>0</v>
      </c>
      <c r="DJ64" s="208"/>
      <c r="DK64" s="208"/>
      <c r="DL64" s="208"/>
      <c r="DM64" s="208">
        <f t="shared" si="66"/>
        <v>0</v>
      </c>
      <c r="DN64" s="208"/>
    </row>
    <row r="65" spans="1:118" ht="12.75" hidden="1" customHeight="1">
      <c r="A65" s="298"/>
      <c r="B65" s="201"/>
      <c r="C65" s="298" t="s">
        <v>72</v>
      </c>
      <c r="D65" s="207"/>
      <c r="E65" s="139"/>
      <c r="F65" s="139">
        <f t="shared" si="68"/>
        <v>0</v>
      </c>
      <c r="G65" s="178">
        <f t="shared" si="39"/>
        <v>0</v>
      </c>
      <c r="H65" s="178" t="e">
        <f t="shared" si="70"/>
        <v>#DIV/0!</v>
      </c>
      <c r="I65" s="139"/>
      <c r="J65" s="139"/>
      <c r="K65" s="142">
        <f t="shared" si="11"/>
        <v>0</v>
      </c>
      <c r="L65" s="142"/>
      <c r="M65" s="139"/>
      <c r="N65" s="139"/>
      <c r="O65" s="142">
        <f t="shared" si="41"/>
        <v>0</v>
      </c>
      <c r="P65" s="142"/>
      <c r="Q65" s="139"/>
      <c r="R65" s="139"/>
      <c r="S65" s="142">
        <f t="shared" si="42"/>
        <v>0</v>
      </c>
      <c r="T65" s="142"/>
      <c r="U65" s="139"/>
      <c r="V65" s="139"/>
      <c r="W65" s="142">
        <f t="shared" si="43"/>
        <v>0</v>
      </c>
      <c r="X65" s="142"/>
      <c r="Y65" s="139">
        <f t="shared" si="67"/>
        <v>0</v>
      </c>
      <c r="Z65" s="139">
        <f t="shared" si="67"/>
        <v>0</v>
      </c>
      <c r="AA65" s="142">
        <f t="shared" si="44"/>
        <v>0</v>
      </c>
      <c r="AB65" s="142"/>
      <c r="AC65" s="139"/>
      <c r="AD65" s="139"/>
      <c r="AE65" s="142">
        <f t="shared" si="45"/>
        <v>0</v>
      </c>
      <c r="AF65" s="142"/>
      <c r="AG65" s="139"/>
      <c r="AH65" s="139"/>
      <c r="AI65" s="142">
        <f t="shared" si="46"/>
        <v>0</v>
      </c>
      <c r="AJ65" s="139"/>
      <c r="AK65" s="139"/>
      <c r="AL65" s="142">
        <f t="shared" si="47"/>
        <v>0</v>
      </c>
      <c r="AM65" s="142"/>
      <c r="AN65" s="139"/>
      <c r="AO65" s="139"/>
      <c r="AP65" s="142">
        <f t="shared" si="48"/>
        <v>0</v>
      </c>
      <c r="AQ65" s="142"/>
      <c r="AR65" s="142"/>
      <c r="AS65" s="142"/>
      <c r="AT65" s="142">
        <f t="shared" si="49"/>
        <v>0</v>
      </c>
      <c r="AU65" s="142"/>
      <c r="AV65" s="139"/>
      <c r="AW65" s="139"/>
      <c r="AX65" s="142">
        <f t="shared" si="50"/>
        <v>0</v>
      </c>
      <c r="AY65" s="142"/>
      <c r="AZ65" s="139"/>
      <c r="BA65" s="139"/>
      <c r="BB65" s="142">
        <f t="shared" si="51"/>
        <v>0</v>
      </c>
      <c r="BC65" s="142"/>
      <c r="BD65" s="139"/>
      <c r="BE65" s="139"/>
      <c r="BF65" s="142">
        <f t="shared" si="52"/>
        <v>0</v>
      </c>
      <c r="BG65" s="142"/>
      <c r="BH65" s="139"/>
      <c r="BI65" s="139"/>
      <c r="BJ65" s="142">
        <f t="shared" si="53"/>
        <v>0</v>
      </c>
      <c r="BK65" s="142"/>
      <c r="BL65" s="139"/>
      <c r="BM65" s="139"/>
      <c r="BN65" s="142">
        <f t="shared" si="54"/>
        <v>0</v>
      </c>
      <c r="BO65" s="142"/>
      <c r="BP65" s="139"/>
      <c r="BQ65" s="139"/>
      <c r="BR65" s="142">
        <f t="shared" si="55"/>
        <v>0</v>
      </c>
      <c r="BS65" s="142"/>
      <c r="BT65" s="139"/>
      <c r="BU65" s="139"/>
      <c r="BV65" s="142">
        <f t="shared" si="56"/>
        <v>0</v>
      </c>
      <c r="BW65" s="142"/>
      <c r="BX65" s="139"/>
      <c r="BY65" s="139"/>
      <c r="BZ65" s="142">
        <f t="shared" si="57"/>
        <v>0</v>
      </c>
      <c r="CA65" s="142"/>
      <c r="CB65" s="139"/>
      <c r="CC65" s="139"/>
      <c r="CD65" s="142">
        <f t="shared" si="58"/>
        <v>0</v>
      </c>
      <c r="CE65" s="142"/>
      <c r="CF65" s="139"/>
      <c r="CG65" s="139"/>
      <c r="CH65" s="142">
        <f t="shared" si="59"/>
        <v>0</v>
      </c>
      <c r="CI65" s="142"/>
      <c r="CJ65" s="139"/>
      <c r="CK65" s="139"/>
      <c r="CL65" s="142">
        <f t="shared" si="60"/>
        <v>0</v>
      </c>
      <c r="CM65" s="199"/>
      <c r="CN65" s="208"/>
      <c r="CO65" s="208"/>
      <c r="CP65" s="208">
        <f t="shared" si="61"/>
        <v>0</v>
      </c>
      <c r="CQ65" s="208"/>
      <c r="CR65" s="14"/>
      <c r="CS65" s="14"/>
      <c r="CT65" s="244">
        <f t="shared" si="62"/>
        <v>0</v>
      </c>
      <c r="CU65" s="245"/>
      <c r="CV65" s="13"/>
      <c r="CW65" s="13"/>
      <c r="CX65" s="244">
        <f t="shared" si="63"/>
        <v>0</v>
      </c>
      <c r="CY65" s="245"/>
      <c r="CZ65" s="13"/>
      <c r="DA65" s="13"/>
      <c r="DB65" s="244">
        <f t="shared" si="64"/>
        <v>0</v>
      </c>
      <c r="DC65" s="245"/>
      <c r="DG65" s="208"/>
      <c r="DH65" s="208"/>
      <c r="DI65" s="208">
        <f t="shared" si="65"/>
        <v>0</v>
      </c>
      <c r="DJ65" s="208"/>
      <c r="DK65" s="208"/>
      <c r="DL65" s="208"/>
      <c r="DM65" s="208">
        <f t="shared" si="66"/>
        <v>0</v>
      </c>
      <c r="DN65" s="208"/>
    </row>
    <row r="66" spans="1:118" ht="14.25" hidden="1" customHeight="1">
      <c r="A66" s="298"/>
      <c r="B66" s="201"/>
      <c r="C66" s="298" t="s">
        <v>525</v>
      </c>
      <c r="D66" s="207"/>
      <c r="E66" s="139"/>
      <c r="F66" s="139">
        <f t="shared" si="68"/>
        <v>0</v>
      </c>
      <c r="G66" s="178">
        <f t="shared" si="39"/>
        <v>0</v>
      </c>
      <c r="H66" s="178" t="e">
        <f t="shared" si="70"/>
        <v>#DIV/0!</v>
      </c>
      <c r="I66" s="139"/>
      <c r="J66" s="139"/>
      <c r="K66" s="142">
        <f t="shared" si="11"/>
        <v>0</v>
      </c>
      <c r="L66" s="142"/>
      <c r="M66" s="139"/>
      <c r="N66" s="139"/>
      <c r="O66" s="142">
        <f t="shared" si="41"/>
        <v>0</v>
      </c>
      <c r="P66" s="142"/>
      <c r="Q66" s="139"/>
      <c r="R66" s="139"/>
      <c r="S66" s="142">
        <f t="shared" si="42"/>
        <v>0</v>
      </c>
      <c r="T66" s="142"/>
      <c r="U66" s="139"/>
      <c r="V66" s="139"/>
      <c r="W66" s="142">
        <f t="shared" si="43"/>
        <v>0</v>
      </c>
      <c r="X66" s="142"/>
      <c r="Y66" s="139">
        <f t="shared" si="67"/>
        <v>0</v>
      </c>
      <c r="Z66" s="139">
        <f t="shared" si="67"/>
        <v>0</v>
      </c>
      <c r="AA66" s="142">
        <f t="shared" si="44"/>
        <v>0</v>
      </c>
      <c r="AB66" s="142"/>
      <c r="AC66" s="139"/>
      <c r="AD66" s="139"/>
      <c r="AE66" s="142">
        <f t="shared" si="45"/>
        <v>0</v>
      </c>
      <c r="AF66" s="142"/>
      <c r="AG66" s="139"/>
      <c r="AH66" s="139"/>
      <c r="AI66" s="142">
        <f t="shared" si="46"/>
        <v>0</v>
      </c>
      <c r="AJ66" s="139"/>
      <c r="AK66" s="139"/>
      <c r="AL66" s="142">
        <f t="shared" si="47"/>
        <v>0</v>
      </c>
      <c r="AM66" s="142"/>
      <c r="AN66" s="139"/>
      <c r="AO66" s="139"/>
      <c r="AP66" s="142">
        <f t="shared" si="48"/>
        <v>0</v>
      </c>
      <c r="AQ66" s="142"/>
      <c r="AR66" s="142"/>
      <c r="AS66" s="142"/>
      <c r="AT66" s="142">
        <f t="shared" si="49"/>
        <v>0</v>
      </c>
      <c r="AU66" s="142"/>
      <c r="AV66" s="139"/>
      <c r="AW66" s="139"/>
      <c r="AX66" s="142">
        <f t="shared" si="50"/>
        <v>0</v>
      </c>
      <c r="AY66" s="142"/>
      <c r="AZ66" s="139"/>
      <c r="BA66" s="139"/>
      <c r="BB66" s="142">
        <f t="shared" si="51"/>
        <v>0</v>
      </c>
      <c r="BC66" s="142"/>
      <c r="BD66" s="139"/>
      <c r="BE66" s="139"/>
      <c r="BF66" s="142">
        <f t="shared" si="52"/>
        <v>0</v>
      </c>
      <c r="BG66" s="142"/>
      <c r="BH66" s="139"/>
      <c r="BI66" s="139"/>
      <c r="BJ66" s="142">
        <f t="shared" si="53"/>
        <v>0</v>
      </c>
      <c r="BK66" s="142"/>
      <c r="BL66" s="139"/>
      <c r="BM66" s="139"/>
      <c r="BN66" s="142">
        <f t="shared" si="54"/>
        <v>0</v>
      </c>
      <c r="BO66" s="142"/>
      <c r="BP66" s="139"/>
      <c r="BQ66" s="139"/>
      <c r="BR66" s="142">
        <f t="shared" si="55"/>
        <v>0</v>
      </c>
      <c r="BS66" s="142"/>
      <c r="BT66" s="139"/>
      <c r="BU66" s="139"/>
      <c r="BV66" s="142">
        <f t="shared" si="56"/>
        <v>0</v>
      </c>
      <c r="BW66" s="142"/>
      <c r="BX66" s="139"/>
      <c r="BY66" s="139"/>
      <c r="BZ66" s="142">
        <f t="shared" si="57"/>
        <v>0</v>
      </c>
      <c r="CA66" s="142"/>
      <c r="CB66" s="139"/>
      <c r="CC66" s="139"/>
      <c r="CD66" s="142">
        <f t="shared" si="58"/>
        <v>0</v>
      </c>
      <c r="CE66" s="142"/>
      <c r="CF66" s="139"/>
      <c r="CG66" s="139"/>
      <c r="CH66" s="142">
        <f t="shared" si="59"/>
        <v>0</v>
      </c>
      <c r="CI66" s="142"/>
      <c r="CJ66" s="139"/>
      <c r="CK66" s="139"/>
      <c r="CL66" s="142">
        <f t="shared" si="60"/>
        <v>0</v>
      </c>
      <c r="CM66" s="199"/>
      <c r="CN66" s="208"/>
      <c r="CO66" s="208"/>
      <c r="CP66" s="208">
        <f t="shared" si="61"/>
        <v>0</v>
      </c>
      <c r="CQ66" s="208"/>
      <c r="CR66" s="14"/>
      <c r="CS66" s="14"/>
      <c r="CT66" s="244">
        <f t="shared" si="62"/>
        <v>0</v>
      </c>
      <c r="CU66" s="245"/>
      <c r="CV66" s="13"/>
      <c r="CW66" s="13"/>
      <c r="CX66" s="244">
        <f t="shared" si="63"/>
        <v>0</v>
      </c>
      <c r="CY66" s="245"/>
      <c r="CZ66" s="13"/>
      <c r="DA66" s="13"/>
      <c r="DB66" s="244">
        <f t="shared" si="64"/>
        <v>0</v>
      </c>
      <c r="DC66" s="245"/>
      <c r="DG66" s="208"/>
      <c r="DH66" s="208"/>
      <c r="DI66" s="208">
        <f t="shared" si="65"/>
        <v>0</v>
      </c>
      <c r="DJ66" s="208"/>
      <c r="DK66" s="208"/>
      <c r="DL66" s="208"/>
      <c r="DM66" s="208">
        <f t="shared" si="66"/>
        <v>0</v>
      </c>
      <c r="DN66" s="208"/>
    </row>
    <row r="67" spans="1:118" ht="15.75" customHeight="1">
      <c r="A67" s="298"/>
      <c r="B67" s="201">
        <v>1718002447</v>
      </c>
      <c r="C67" s="298" t="s">
        <v>526</v>
      </c>
      <c r="D67" s="139">
        <v>0</v>
      </c>
      <c r="E67" s="139">
        <v>262.89999999999998</v>
      </c>
      <c r="F67" s="139">
        <f t="shared" si="68"/>
        <v>188.76393999999999</v>
      </c>
      <c r="G67" s="178">
        <f t="shared" si="39"/>
        <v>-74.136059999999986</v>
      </c>
      <c r="H67" s="178">
        <f t="shared" si="70"/>
        <v>0.71800661848611647</v>
      </c>
      <c r="I67" s="16">
        <v>262.85199999999998</v>
      </c>
      <c r="J67" s="16">
        <v>42.692</v>
      </c>
      <c r="K67" s="142">
        <f t="shared" si="11"/>
        <v>-220.15999999999997</v>
      </c>
      <c r="L67" s="142"/>
      <c r="M67" s="139"/>
      <c r="N67" s="139"/>
      <c r="O67" s="142">
        <f t="shared" si="41"/>
        <v>0</v>
      </c>
      <c r="P67" s="142"/>
      <c r="Q67" s="139"/>
      <c r="R67" s="139"/>
      <c r="S67" s="142">
        <f t="shared" si="42"/>
        <v>0</v>
      </c>
      <c r="T67" s="142"/>
      <c r="U67" s="139"/>
      <c r="V67" s="139"/>
      <c r="W67" s="142">
        <f t="shared" si="43"/>
        <v>0</v>
      </c>
      <c r="X67" s="142"/>
      <c r="Y67" s="139">
        <f t="shared" si="67"/>
        <v>0</v>
      </c>
      <c r="Z67" s="139">
        <f t="shared" si="67"/>
        <v>0</v>
      </c>
      <c r="AA67" s="142">
        <f t="shared" si="44"/>
        <v>0</v>
      </c>
      <c r="AB67" s="142"/>
      <c r="AC67" s="139"/>
      <c r="AD67" s="139"/>
      <c r="AE67" s="142">
        <f t="shared" si="45"/>
        <v>0</v>
      </c>
      <c r="AF67" s="142"/>
      <c r="AG67" s="139"/>
      <c r="AH67" s="139"/>
      <c r="AI67" s="142">
        <f t="shared" si="46"/>
        <v>0</v>
      </c>
      <c r="AJ67" s="139"/>
      <c r="AK67" s="139"/>
      <c r="AL67" s="142">
        <f t="shared" si="47"/>
        <v>0</v>
      </c>
      <c r="AM67" s="142"/>
      <c r="AN67" s="139"/>
      <c r="AO67" s="139"/>
      <c r="AP67" s="142">
        <f t="shared" si="48"/>
        <v>0</v>
      </c>
      <c r="AQ67" s="142"/>
      <c r="AR67" s="142"/>
      <c r="AS67" s="142"/>
      <c r="AT67" s="142">
        <f t="shared" si="49"/>
        <v>0</v>
      </c>
      <c r="AU67" s="142"/>
      <c r="AV67" s="139"/>
      <c r="AW67" s="139"/>
      <c r="AX67" s="142">
        <f t="shared" si="50"/>
        <v>0</v>
      </c>
      <c r="AY67" s="142"/>
      <c r="AZ67" s="139"/>
      <c r="BA67" s="139"/>
      <c r="BB67" s="142">
        <f t="shared" si="51"/>
        <v>0</v>
      </c>
      <c r="BC67" s="142"/>
      <c r="BD67" s="139"/>
      <c r="BE67" s="139"/>
      <c r="BF67" s="142">
        <f t="shared" si="52"/>
        <v>0</v>
      </c>
      <c r="BG67" s="142"/>
      <c r="BH67" s="139"/>
      <c r="BI67" s="139"/>
      <c r="BJ67" s="142">
        <f t="shared" si="53"/>
        <v>0</v>
      </c>
      <c r="BK67" s="142"/>
      <c r="BL67" s="139"/>
      <c r="BM67" s="139">
        <v>3.456</v>
      </c>
      <c r="BN67" s="142">
        <f t="shared" si="54"/>
        <v>3.456</v>
      </c>
      <c r="BO67" s="142"/>
      <c r="BP67" s="139"/>
      <c r="BQ67" s="139"/>
      <c r="BR67" s="142">
        <f t="shared" si="55"/>
        <v>0</v>
      </c>
      <c r="BS67" s="142"/>
      <c r="BT67" s="139"/>
      <c r="BU67" s="139"/>
      <c r="BV67" s="142">
        <f t="shared" si="56"/>
        <v>0</v>
      </c>
      <c r="BW67" s="142"/>
      <c r="BX67" s="139"/>
      <c r="BY67" s="139"/>
      <c r="BZ67" s="142">
        <f t="shared" si="57"/>
        <v>0</v>
      </c>
      <c r="CA67" s="142"/>
      <c r="CB67" s="139"/>
      <c r="CC67" s="139"/>
      <c r="CD67" s="142">
        <f t="shared" si="58"/>
        <v>0</v>
      </c>
      <c r="CE67" s="142"/>
      <c r="CF67" s="139"/>
      <c r="CG67" s="139"/>
      <c r="CH67" s="142">
        <f t="shared" si="59"/>
        <v>0</v>
      </c>
      <c r="CI67" s="142"/>
      <c r="CJ67" s="139"/>
      <c r="CK67" s="139"/>
      <c r="CL67" s="142">
        <f t="shared" si="60"/>
        <v>0</v>
      </c>
      <c r="CM67" s="199"/>
      <c r="CN67" s="208"/>
      <c r="CO67" s="208"/>
      <c r="CP67" s="208">
        <f t="shared" si="61"/>
        <v>0</v>
      </c>
      <c r="CQ67" s="208"/>
      <c r="CR67" s="14"/>
      <c r="CS67" s="14"/>
      <c r="CT67" s="244">
        <f t="shared" si="62"/>
        <v>0</v>
      </c>
      <c r="CU67" s="245"/>
      <c r="CV67" s="13"/>
      <c r="CW67" s="13"/>
      <c r="CX67" s="244">
        <f t="shared" si="63"/>
        <v>0</v>
      </c>
      <c r="CY67" s="245"/>
      <c r="CZ67" s="13"/>
      <c r="DA67" s="13"/>
      <c r="DB67" s="244">
        <f t="shared" si="64"/>
        <v>0</v>
      </c>
      <c r="DC67" s="245"/>
      <c r="DG67" s="208"/>
      <c r="DH67" s="208"/>
      <c r="DI67" s="208">
        <f t="shared" si="65"/>
        <v>0</v>
      </c>
      <c r="DJ67" s="208"/>
      <c r="DK67" s="208"/>
      <c r="DL67" s="208">
        <f>35.53324+12.70442+94.37828</f>
        <v>142.61593999999999</v>
      </c>
      <c r="DM67" s="208">
        <f t="shared" si="66"/>
        <v>142.61593999999999</v>
      </c>
      <c r="DN67" s="208"/>
    </row>
    <row r="68" spans="1:118">
      <c r="A68" s="298"/>
      <c r="B68" s="201">
        <v>1718002479</v>
      </c>
      <c r="C68" s="297" t="s">
        <v>666</v>
      </c>
      <c r="D68" s="211">
        <v>9.4</v>
      </c>
      <c r="E68" s="139">
        <v>45.6</v>
      </c>
      <c r="F68" s="139">
        <f t="shared" si="68"/>
        <v>15.124030000000001</v>
      </c>
      <c r="G68" s="178"/>
      <c r="H68" s="178">
        <v>0</v>
      </c>
      <c r="I68" s="139">
        <v>0</v>
      </c>
      <c r="J68" s="139"/>
      <c r="K68" s="142">
        <v>0</v>
      </c>
      <c r="L68" s="142"/>
      <c r="M68" s="139">
        <v>45.582000000000001</v>
      </c>
      <c r="N68" s="139"/>
      <c r="O68" s="142">
        <v>0</v>
      </c>
      <c r="P68" s="142"/>
      <c r="Q68" s="139"/>
      <c r="R68" s="139"/>
      <c r="S68" s="142">
        <v>0</v>
      </c>
      <c r="T68" s="142"/>
      <c r="U68" s="139"/>
      <c r="V68" s="139"/>
      <c r="W68" s="142">
        <v>0</v>
      </c>
      <c r="X68" s="142"/>
      <c r="Y68" s="139"/>
      <c r="Z68" s="139"/>
      <c r="AA68" s="142">
        <f t="shared" si="44"/>
        <v>0</v>
      </c>
      <c r="AB68" s="142"/>
      <c r="AC68" s="139"/>
      <c r="AD68" s="139"/>
      <c r="AE68" s="142">
        <f t="shared" si="45"/>
        <v>0</v>
      </c>
      <c r="AF68" s="142"/>
      <c r="AG68" s="139"/>
      <c r="AH68" s="139"/>
      <c r="AI68" s="142"/>
      <c r="AJ68" s="139"/>
      <c r="AK68" s="139"/>
      <c r="AL68" s="142">
        <v>0</v>
      </c>
      <c r="AM68" s="142"/>
      <c r="AN68" s="139"/>
      <c r="AO68" s="139"/>
      <c r="AP68" s="142">
        <v>0</v>
      </c>
      <c r="AQ68" s="142"/>
      <c r="AR68" s="142"/>
      <c r="AS68" s="142"/>
      <c r="AT68" s="142"/>
      <c r="AU68" s="142"/>
      <c r="AV68" s="139"/>
      <c r="AW68" s="139"/>
      <c r="AX68" s="142">
        <v>0</v>
      </c>
      <c r="AY68" s="142"/>
      <c r="AZ68" s="139"/>
      <c r="BA68" s="139"/>
      <c r="BB68" s="142">
        <v>0</v>
      </c>
      <c r="BC68" s="142"/>
      <c r="BD68" s="139"/>
      <c r="BE68" s="139"/>
      <c r="BF68" s="142">
        <v>0</v>
      </c>
      <c r="BG68" s="142"/>
      <c r="BH68" s="139"/>
      <c r="BI68" s="139"/>
      <c r="BJ68" s="142">
        <v>0</v>
      </c>
      <c r="BK68" s="142"/>
      <c r="BL68" s="139"/>
      <c r="BM68" s="16">
        <v>9.4090000000000007</v>
      </c>
      <c r="BN68" s="142">
        <f t="shared" si="54"/>
        <v>9.4090000000000007</v>
      </c>
      <c r="BO68" s="142"/>
      <c r="BP68" s="139"/>
      <c r="BQ68" s="139"/>
      <c r="BR68" s="142">
        <f t="shared" si="55"/>
        <v>0</v>
      </c>
      <c r="BS68" s="142"/>
      <c r="BT68" s="139"/>
      <c r="BU68" s="139"/>
      <c r="BV68" s="142"/>
      <c r="BW68" s="142"/>
      <c r="BX68" s="139"/>
      <c r="BY68" s="139"/>
      <c r="BZ68" s="142">
        <v>0</v>
      </c>
      <c r="CA68" s="142"/>
      <c r="CB68" s="139"/>
      <c r="CC68" s="139"/>
      <c r="CD68" s="142"/>
      <c r="CE68" s="142"/>
      <c r="CF68" s="139"/>
      <c r="CG68" s="139"/>
      <c r="CH68" s="142">
        <v>0</v>
      </c>
      <c r="CI68" s="142"/>
      <c r="CJ68" s="139"/>
      <c r="CK68" s="139"/>
      <c r="CL68" s="142">
        <v>0</v>
      </c>
      <c r="CM68" s="199"/>
      <c r="CN68" s="208"/>
      <c r="CO68" s="208"/>
      <c r="CP68" s="208">
        <v>0</v>
      </c>
      <c r="CQ68" s="208"/>
      <c r="CR68" s="14"/>
      <c r="CS68" s="14"/>
      <c r="CT68" s="244"/>
      <c r="CU68" s="245"/>
      <c r="CV68" s="13"/>
      <c r="CW68" s="13"/>
      <c r="CX68" s="244"/>
      <c r="CY68" s="245"/>
      <c r="CZ68" s="13"/>
      <c r="DA68" s="13"/>
      <c r="DB68" s="244">
        <v>0</v>
      </c>
      <c r="DC68" s="245"/>
      <c r="DG68" s="208"/>
      <c r="DH68" s="208"/>
      <c r="DI68" s="208">
        <v>0</v>
      </c>
      <c r="DJ68" s="208"/>
      <c r="DK68" s="208"/>
      <c r="DL68" s="208">
        <v>5.7150299999999996</v>
      </c>
      <c r="DM68" s="208">
        <v>0</v>
      </c>
      <c r="DN68" s="208"/>
    </row>
    <row r="69" spans="1:118" ht="15.75" customHeight="1">
      <c r="A69" s="298"/>
      <c r="B69" s="201">
        <v>1718002091</v>
      </c>
      <c r="C69" s="298" t="s">
        <v>527</v>
      </c>
      <c r="D69" s="207">
        <v>23.4</v>
      </c>
      <c r="E69" s="139">
        <v>22.8</v>
      </c>
      <c r="F69" s="139">
        <f t="shared" si="68"/>
        <v>181.04791</v>
      </c>
      <c r="G69" s="178">
        <f t="shared" si="39"/>
        <v>158.24790999999999</v>
      </c>
      <c r="H69" s="178">
        <f t="shared" si="70"/>
        <v>7.9406978070175436</v>
      </c>
      <c r="I69" s="139"/>
      <c r="J69" s="16">
        <v>36.113999999999997</v>
      </c>
      <c r="K69" s="142">
        <f t="shared" si="11"/>
        <v>36.113999999999997</v>
      </c>
      <c r="L69" s="142"/>
      <c r="M69" s="139">
        <v>1.835</v>
      </c>
      <c r="N69" s="139"/>
      <c r="O69" s="142">
        <f t="shared" si="41"/>
        <v>-1.835</v>
      </c>
      <c r="P69" s="142"/>
      <c r="Q69" s="139"/>
      <c r="R69" s="139"/>
      <c r="S69" s="142">
        <f t="shared" si="42"/>
        <v>0</v>
      </c>
      <c r="T69" s="142"/>
      <c r="U69" s="139"/>
      <c r="V69" s="139"/>
      <c r="W69" s="142">
        <f t="shared" si="43"/>
        <v>0</v>
      </c>
      <c r="X69" s="142"/>
      <c r="Y69" s="139">
        <f t="shared" si="67"/>
        <v>0</v>
      </c>
      <c r="Z69" s="139">
        <f t="shared" si="67"/>
        <v>0</v>
      </c>
      <c r="AA69" s="142">
        <f t="shared" si="44"/>
        <v>0</v>
      </c>
      <c r="AB69" s="142"/>
      <c r="AC69" s="139"/>
      <c r="AD69" s="139"/>
      <c r="AE69" s="142">
        <f t="shared" si="45"/>
        <v>0</v>
      </c>
      <c r="AF69" s="142"/>
      <c r="AG69" s="139"/>
      <c r="AH69" s="139"/>
      <c r="AI69" s="142">
        <f t="shared" si="46"/>
        <v>0</v>
      </c>
      <c r="AJ69" s="139"/>
      <c r="AK69" s="139"/>
      <c r="AL69" s="142">
        <f t="shared" si="47"/>
        <v>0</v>
      </c>
      <c r="AM69" s="142"/>
      <c r="AN69" s="139"/>
      <c r="AO69" s="139"/>
      <c r="AP69" s="142">
        <f t="shared" si="48"/>
        <v>0</v>
      </c>
      <c r="AQ69" s="142"/>
      <c r="AR69" s="142"/>
      <c r="AS69" s="142"/>
      <c r="AT69" s="142">
        <f t="shared" si="49"/>
        <v>0</v>
      </c>
      <c r="AU69" s="142"/>
      <c r="AV69" s="139"/>
      <c r="AW69" s="139"/>
      <c r="AX69" s="142">
        <f t="shared" si="50"/>
        <v>0</v>
      </c>
      <c r="AY69" s="142"/>
      <c r="AZ69" s="139"/>
      <c r="BA69" s="139"/>
      <c r="BB69" s="142">
        <f t="shared" si="51"/>
        <v>0</v>
      </c>
      <c r="BC69" s="142"/>
      <c r="BD69" s="139"/>
      <c r="BE69" s="139"/>
      <c r="BF69" s="142">
        <f t="shared" si="52"/>
        <v>0</v>
      </c>
      <c r="BG69" s="142"/>
      <c r="BH69" s="139"/>
      <c r="BI69" s="139"/>
      <c r="BJ69" s="142">
        <f t="shared" si="53"/>
        <v>0</v>
      </c>
      <c r="BK69" s="142"/>
      <c r="BL69" s="16">
        <v>20.954000000000001</v>
      </c>
      <c r="BM69" s="16">
        <v>24.48</v>
      </c>
      <c r="BN69" s="142">
        <f>BM69-BL69</f>
        <v>3.5259999999999998</v>
      </c>
      <c r="BO69" s="142"/>
      <c r="BP69" s="139"/>
      <c r="BQ69" s="139"/>
      <c r="BR69" s="142">
        <f t="shared" si="55"/>
        <v>0</v>
      </c>
      <c r="BS69" s="142"/>
      <c r="BT69" s="139"/>
      <c r="BU69" s="139"/>
      <c r="BV69" s="142">
        <f t="shared" si="56"/>
        <v>0</v>
      </c>
      <c r="BW69" s="142"/>
      <c r="BX69" s="139"/>
      <c r="BY69" s="139"/>
      <c r="BZ69" s="142">
        <f t="shared" si="57"/>
        <v>0</v>
      </c>
      <c r="CA69" s="142"/>
      <c r="CB69" s="139"/>
      <c r="CC69" s="139"/>
      <c r="CD69" s="142">
        <f t="shared" si="58"/>
        <v>0</v>
      </c>
      <c r="CE69" s="142"/>
      <c r="CF69" s="139"/>
      <c r="CG69" s="139"/>
      <c r="CH69" s="142">
        <f t="shared" si="59"/>
        <v>0</v>
      </c>
      <c r="CI69" s="142"/>
      <c r="CJ69" s="139"/>
      <c r="CK69" s="139"/>
      <c r="CL69" s="142">
        <f t="shared" si="60"/>
        <v>0</v>
      </c>
      <c r="CM69" s="199"/>
      <c r="CN69" s="208"/>
      <c r="CO69" s="208"/>
      <c r="CP69" s="208">
        <f t="shared" si="61"/>
        <v>0</v>
      </c>
      <c r="CQ69" s="208"/>
      <c r="CR69" s="14"/>
      <c r="CS69" s="14"/>
      <c r="CT69" s="244">
        <f t="shared" si="62"/>
        <v>0</v>
      </c>
      <c r="CU69" s="245"/>
      <c r="CV69" s="13"/>
      <c r="CW69" s="13"/>
      <c r="CX69" s="244">
        <f t="shared" si="63"/>
        <v>0</v>
      </c>
      <c r="CY69" s="245"/>
      <c r="CZ69" s="13"/>
      <c r="DA69" s="13"/>
      <c r="DB69" s="244">
        <f t="shared" si="64"/>
        <v>0</v>
      </c>
      <c r="DC69" s="245"/>
      <c r="DG69" s="208"/>
      <c r="DH69" s="208"/>
      <c r="DI69" s="208">
        <f t="shared" ref="DI69" si="71">DH69-DG69</f>
        <v>0</v>
      </c>
      <c r="DJ69" s="208"/>
      <c r="DK69" s="208"/>
      <c r="DL69" s="208">
        <f>99.7108+20.74311</f>
        <v>120.45391000000001</v>
      </c>
      <c r="DM69" s="208">
        <f t="shared" ref="DM69" si="72">DL69-DK69</f>
        <v>120.45391000000001</v>
      </c>
      <c r="DN69" s="208"/>
    </row>
    <row r="70" spans="1:118" ht="13.5" customHeight="1">
      <c r="A70" s="298"/>
      <c r="B70" s="201"/>
      <c r="C70" s="297" t="s">
        <v>667</v>
      </c>
      <c r="D70" s="211">
        <v>4.0999999999999996</v>
      </c>
      <c r="E70" s="139">
        <v>0</v>
      </c>
      <c r="F70" s="139">
        <f t="shared" si="68"/>
        <v>0</v>
      </c>
      <c r="G70" s="178">
        <f>F70-E70</f>
        <v>0</v>
      </c>
      <c r="H70" s="178">
        <v>0</v>
      </c>
      <c r="I70" s="139"/>
      <c r="J70" s="16"/>
      <c r="K70" s="142">
        <f>J70-I70</f>
        <v>0</v>
      </c>
      <c r="L70" s="142"/>
      <c r="M70" s="139"/>
      <c r="N70" s="139"/>
      <c r="O70" s="142">
        <f>N70-M70</f>
        <v>0</v>
      </c>
      <c r="P70" s="142"/>
      <c r="Q70" s="139"/>
      <c r="R70" s="139"/>
      <c r="S70" s="142">
        <f>R70-Q70</f>
        <v>0</v>
      </c>
      <c r="T70" s="142"/>
      <c r="U70" s="139"/>
      <c r="V70" s="139"/>
      <c r="W70" s="142">
        <f>V70-U70</f>
        <v>0</v>
      </c>
      <c r="X70" s="142"/>
      <c r="Y70" s="139">
        <f>AC70</f>
        <v>0</v>
      </c>
      <c r="Z70" s="139">
        <f>AD70</f>
        <v>0</v>
      </c>
      <c r="AA70" s="142">
        <f>Z70-Y70</f>
        <v>0</v>
      </c>
      <c r="AB70" s="142"/>
      <c r="AC70" s="139"/>
      <c r="AD70" s="139"/>
      <c r="AE70" s="142">
        <f>AD70-AC70</f>
        <v>0</v>
      </c>
      <c r="AF70" s="142"/>
      <c r="AG70" s="139"/>
      <c r="AH70" s="139"/>
      <c r="AI70" s="142">
        <f>AH70-AG70</f>
        <v>0</v>
      </c>
      <c r="AJ70" s="139"/>
      <c r="AK70" s="139"/>
      <c r="AL70" s="142">
        <f>AK70-AJ70</f>
        <v>0</v>
      </c>
      <c r="AM70" s="142"/>
      <c r="AN70" s="139"/>
      <c r="AO70" s="139"/>
      <c r="AP70" s="142">
        <f>AO70-AN70</f>
        <v>0</v>
      </c>
      <c r="AQ70" s="142"/>
      <c r="AR70" s="142"/>
      <c r="AS70" s="142"/>
      <c r="AT70" s="142">
        <f>AS70-AR70</f>
        <v>0</v>
      </c>
      <c r="AU70" s="142"/>
      <c r="AV70" s="139"/>
      <c r="AW70" s="139"/>
      <c r="AX70" s="142">
        <f>AW70-AV70</f>
        <v>0</v>
      </c>
      <c r="AY70" s="142"/>
      <c r="AZ70" s="139"/>
      <c r="BA70" s="139"/>
      <c r="BB70" s="142">
        <f>BA70-AZ70</f>
        <v>0</v>
      </c>
      <c r="BC70" s="142"/>
      <c r="BD70" s="139"/>
      <c r="BE70" s="139"/>
      <c r="BF70" s="142">
        <f>BE70-BD70</f>
        <v>0</v>
      </c>
      <c r="BG70" s="142"/>
      <c r="BH70" s="139"/>
      <c r="BI70" s="139"/>
      <c r="BJ70" s="142">
        <f>BI70-BH70</f>
        <v>0</v>
      </c>
      <c r="BK70" s="142"/>
      <c r="BL70" s="139"/>
      <c r="BM70" s="16"/>
      <c r="BN70" s="142">
        <f>BM70-BL70</f>
        <v>0</v>
      </c>
      <c r="BO70" s="142"/>
      <c r="BP70" s="139"/>
      <c r="BQ70" s="139"/>
      <c r="BR70" s="142">
        <f>BQ70-BP70</f>
        <v>0</v>
      </c>
      <c r="BS70" s="142"/>
      <c r="BT70" s="139"/>
      <c r="BU70" s="139"/>
      <c r="BV70" s="142">
        <f>BU70-BT70</f>
        <v>0</v>
      </c>
      <c r="BW70" s="142"/>
      <c r="BX70" s="139"/>
      <c r="BY70" s="139"/>
      <c r="BZ70" s="142">
        <f>BY70-BX70</f>
        <v>0</v>
      </c>
      <c r="CA70" s="142"/>
      <c r="CB70" s="139"/>
      <c r="CC70" s="139"/>
      <c r="CD70" s="142">
        <f>CC70-CB70</f>
        <v>0</v>
      </c>
      <c r="CE70" s="142"/>
      <c r="CF70" s="139"/>
      <c r="CG70" s="139"/>
      <c r="CH70" s="142">
        <f>CG70-CF70</f>
        <v>0</v>
      </c>
      <c r="CI70" s="142"/>
      <c r="CJ70" s="139"/>
      <c r="CK70" s="139"/>
      <c r="CL70" s="142">
        <f>CK70-CJ70</f>
        <v>0</v>
      </c>
      <c r="CM70" s="199"/>
      <c r="CN70" s="208"/>
      <c r="CO70" s="208"/>
      <c r="CP70" s="208">
        <f>CO70-CN70</f>
        <v>0</v>
      </c>
      <c r="CQ70" s="208"/>
      <c r="CR70" s="14"/>
      <c r="CS70" s="14"/>
      <c r="CT70" s="244">
        <f>CS70-CR70</f>
        <v>0</v>
      </c>
      <c r="CU70" s="245"/>
      <c r="CV70" s="13"/>
      <c r="CW70" s="13"/>
      <c r="CX70" s="244">
        <f>CW70-CV70</f>
        <v>0</v>
      </c>
      <c r="CY70" s="245"/>
      <c r="CZ70" s="13"/>
      <c r="DA70" s="13"/>
      <c r="DB70" s="244">
        <f>DA70-CZ70</f>
        <v>0</v>
      </c>
      <c r="DC70" s="245"/>
      <c r="DG70" s="208"/>
      <c r="DH70" s="208"/>
      <c r="DI70" s="208">
        <f>DH70-DG70</f>
        <v>0</v>
      </c>
      <c r="DJ70" s="208"/>
      <c r="DK70" s="208"/>
      <c r="DL70" s="208"/>
      <c r="DM70" s="208">
        <f>DL70-DK70</f>
        <v>0</v>
      </c>
      <c r="DN70" s="208"/>
    </row>
    <row r="71" spans="1:118" ht="13.5" hidden="1" customHeight="1">
      <c r="A71" s="298"/>
      <c r="B71" s="201"/>
      <c r="C71" s="297" t="s">
        <v>528</v>
      </c>
      <c r="D71" s="211">
        <v>0</v>
      </c>
      <c r="E71" s="139">
        <v>0</v>
      </c>
      <c r="F71" s="139">
        <f t="shared" si="68"/>
        <v>0</v>
      </c>
      <c r="G71" s="178">
        <f t="shared" si="39"/>
        <v>0</v>
      </c>
      <c r="H71" s="178">
        <v>0</v>
      </c>
      <c r="I71" s="139"/>
      <c r="J71" s="16"/>
      <c r="K71" s="142">
        <f t="shared" si="11"/>
        <v>0</v>
      </c>
      <c r="L71" s="142"/>
      <c r="M71" s="139"/>
      <c r="N71" s="139"/>
      <c r="O71" s="142">
        <f t="shared" si="41"/>
        <v>0</v>
      </c>
      <c r="P71" s="142"/>
      <c r="Q71" s="139"/>
      <c r="R71" s="139"/>
      <c r="S71" s="142">
        <f t="shared" si="42"/>
        <v>0</v>
      </c>
      <c r="T71" s="142"/>
      <c r="U71" s="139"/>
      <c r="V71" s="139"/>
      <c r="W71" s="142">
        <f t="shared" si="43"/>
        <v>0</v>
      </c>
      <c r="X71" s="142"/>
      <c r="Y71" s="139">
        <f t="shared" si="67"/>
        <v>0</v>
      </c>
      <c r="Z71" s="139">
        <f t="shared" si="67"/>
        <v>0</v>
      </c>
      <c r="AA71" s="142">
        <f t="shared" si="44"/>
        <v>0</v>
      </c>
      <c r="AB71" s="142"/>
      <c r="AC71" s="139"/>
      <c r="AD71" s="139"/>
      <c r="AE71" s="142">
        <f t="shared" si="45"/>
        <v>0</v>
      </c>
      <c r="AF71" s="142"/>
      <c r="AG71" s="139"/>
      <c r="AH71" s="139"/>
      <c r="AI71" s="142">
        <f t="shared" si="46"/>
        <v>0</v>
      </c>
      <c r="AJ71" s="139"/>
      <c r="AK71" s="139"/>
      <c r="AL71" s="142">
        <f>AK71-AJ71</f>
        <v>0</v>
      </c>
      <c r="AM71" s="142"/>
      <c r="AN71" s="139"/>
      <c r="AO71" s="139"/>
      <c r="AP71" s="142">
        <f>AO71-AN71</f>
        <v>0</v>
      </c>
      <c r="AQ71" s="142"/>
      <c r="AR71" s="142"/>
      <c r="AS71" s="142"/>
      <c r="AT71" s="142">
        <f t="shared" si="49"/>
        <v>0</v>
      </c>
      <c r="AU71" s="142"/>
      <c r="AV71" s="139"/>
      <c r="AW71" s="139"/>
      <c r="AX71" s="142">
        <f>AW71-AV71</f>
        <v>0</v>
      </c>
      <c r="AY71" s="142"/>
      <c r="AZ71" s="139"/>
      <c r="BA71" s="139"/>
      <c r="BB71" s="142">
        <f t="shared" si="51"/>
        <v>0</v>
      </c>
      <c r="BC71" s="142"/>
      <c r="BD71" s="139"/>
      <c r="BE71" s="139"/>
      <c r="BF71" s="142">
        <f t="shared" si="52"/>
        <v>0</v>
      </c>
      <c r="BG71" s="142"/>
      <c r="BH71" s="139"/>
      <c r="BI71" s="139"/>
      <c r="BJ71" s="142">
        <f t="shared" si="53"/>
        <v>0</v>
      </c>
      <c r="BK71" s="142"/>
      <c r="BL71" s="139"/>
      <c r="BM71" s="16"/>
      <c r="BN71" s="142">
        <f t="shared" si="54"/>
        <v>0</v>
      </c>
      <c r="BO71" s="142"/>
      <c r="BP71" s="139"/>
      <c r="BQ71" s="139"/>
      <c r="BR71" s="142">
        <f t="shared" si="55"/>
        <v>0</v>
      </c>
      <c r="BS71" s="142"/>
      <c r="BT71" s="139"/>
      <c r="BU71" s="139"/>
      <c r="BV71" s="142">
        <f t="shared" si="56"/>
        <v>0</v>
      </c>
      <c r="BW71" s="142"/>
      <c r="BX71" s="139"/>
      <c r="BY71" s="139"/>
      <c r="BZ71" s="142">
        <f t="shared" si="57"/>
        <v>0</v>
      </c>
      <c r="CA71" s="142"/>
      <c r="CB71" s="139"/>
      <c r="CC71" s="139"/>
      <c r="CD71" s="142">
        <f t="shared" si="58"/>
        <v>0</v>
      </c>
      <c r="CE71" s="142"/>
      <c r="CF71" s="139"/>
      <c r="CG71" s="139"/>
      <c r="CH71" s="142">
        <f t="shared" si="59"/>
        <v>0</v>
      </c>
      <c r="CI71" s="142"/>
      <c r="CJ71" s="139"/>
      <c r="CK71" s="139"/>
      <c r="CL71" s="142">
        <f t="shared" si="60"/>
        <v>0</v>
      </c>
      <c r="CM71" s="199">
        <v>0</v>
      </c>
      <c r="CN71" s="208"/>
      <c r="CO71" s="208"/>
      <c r="CP71" s="208">
        <f t="shared" si="61"/>
        <v>0</v>
      </c>
      <c r="CQ71" s="208"/>
      <c r="CR71" s="14"/>
      <c r="CS71" s="14"/>
      <c r="CT71" s="244">
        <f t="shared" si="62"/>
        <v>0</v>
      </c>
      <c r="CU71" s="245"/>
      <c r="CV71" s="13"/>
      <c r="CW71" s="13"/>
      <c r="CX71" s="244">
        <f t="shared" si="63"/>
        <v>0</v>
      </c>
      <c r="CY71" s="245"/>
      <c r="CZ71" s="13"/>
      <c r="DA71" s="13"/>
      <c r="DB71" s="244">
        <f t="shared" si="64"/>
        <v>0</v>
      </c>
      <c r="DC71" s="245"/>
      <c r="DG71" s="208"/>
      <c r="DH71" s="208"/>
      <c r="DI71" s="208">
        <f t="shared" ref="DI71" si="73">DH71-DG71</f>
        <v>0</v>
      </c>
      <c r="DJ71" s="208"/>
      <c r="DK71" s="208"/>
      <c r="DL71" s="208"/>
      <c r="DM71" s="208">
        <f t="shared" ref="DM71" si="74">DL71-DK71</f>
        <v>0</v>
      </c>
      <c r="DN71" s="208"/>
    </row>
    <row r="72" spans="1:118" ht="13.5" customHeight="1">
      <c r="A72" s="298"/>
      <c r="B72" s="201">
        <v>1718001877</v>
      </c>
      <c r="C72" s="297" t="s">
        <v>668</v>
      </c>
      <c r="D72" s="211">
        <v>5.7</v>
      </c>
      <c r="E72" s="139">
        <v>42.9</v>
      </c>
      <c r="F72" s="139">
        <f t="shared" si="68"/>
        <v>5.7290000000000001</v>
      </c>
      <c r="G72" s="178">
        <f>F72-E72</f>
        <v>-37.170999999999999</v>
      </c>
      <c r="H72" s="178">
        <f>F72/E72</f>
        <v>0.13354312354312356</v>
      </c>
      <c r="I72" s="139"/>
      <c r="J72" s="16"/>
      <c r="K72" s="142">
        <f>J72-I72</f>
        <v>0</v>
      </c>
      <c r="L72" s="142"/>
      <c r="M72" s="139"/>
      <c r="N72" s="139"/>
      <c r="O72" s="142"/>
      <c r="P72" s="142"/>
      <c r="Q72" s="139"/>
      <c r="R72" s="139"/>
      <c r="S72" s="142"/>
      <c r="T72" s="142"/>
      <c r="U72" s="139">
        <v>42.87</v>
      </c>
      <c r="V72" s="139"/>
      <c r="W72" s="142"/>
      <c r="X72" s="142"/>
      <c r="Y72" s="139">
        <f>AC72</f>
        <v>0</v>
      </c>
      <c r="Z72" s="139">
        <f>AD72</f>
        <v>0</v>
      </c>
      <c r="AA72" s="142">
        <f>Z72-Y72</f>
        <v>0</v>
      </c>
      <c r="AB72" s="142"/>
      <c r="AC72" s="139"/>
      <c r="AD72" s="139"/>
      <c r="AE72" s="142">
        <f>AD72-AC72</f>
        <v>0</v>
      </c>
      <c r="AF72" s="142"/>
      <c r="AG72" s="139"/>
      <c r="AH72" s="139"/>
      <c r="AI72" s="142"/>
      <c r="AJ72" s="139"/>
      <c r="AK72" s="139"/>
      <c r="AL72" s="142">
        <f>AK72-AJ72</f>
        <v>0</v>
      </c>
      <c r="AM72" s="142"/>
      <c r="AN72" s="139"/>
      <c r="AO72" s="139"/>
      <c r="AP72" s="142">
        <f>AO72-AN72</f>
        <v>0</v>
      </c>
      <c r="AQ72" s="142"/>
      <c r="AR72" s="142"/>
      <c r="AS72" s="142"/>
      <c r="AT72" s="142"/>
      <c r="AU72" s="142"/>
      <c r="AV72" s="139"/>
      <c r="AW72" s="139"/>
      <c r="AX72" s="142">
        <f>AW72-AV72</f>
        <v>0</v>
      </c>
      <c r="AY72" s="142"/>
      <c r="AZ72" s="139"/>
      <c r="BA72" s="139"/>
      <c r="BB72" s="142"/>
      <c r="BC72" s="142"/>
      <c r="BD72" s="139"/>
      <c r="BE72" s="139"/>
      <c r="BF72" s="142"/>
      <c r="BG72" s="142"/>
      <c r="BH72" s="139"/>
      <c r="BI72" s="139"/>
      <c r="BJ72" s="142"/>
      <c r="BK72" s="142"/>
      <c r="BL72" s="139"/>
      <c r="BM72" s="16">
        <v>5.7290000000000001</v>
      </c>
      <c r="BN72" s="142">
        <f>BM72-BL72</f>
        <v>5.7290000000000001</v>
      </c>
      <c r="BO72" s="142"/>
      <c r="BP72" s="139"/>
      <c r="BQ72" s="139"/>
      <c r="BR72" s="142">
        <f>BQ72-BP72</f>
        <v>0</v>
      </c>
      <c r="BS72" s="142"/>
      <c r="BT72" s="139"/>
      <c r="BU72" s="139"/>
      <c r="BV72" s="142"/>
      <c r="BW72" s="142"/>
      <c r="BX72" s="139"/>
      <c r="BY72" s="139"/>
      <c r="BZ72" s="142"/>
      <c r="CA72" s="142"/>
      <c r="CB72" s="139"/>
      <c r="CC72" s="139"/>
      <c r="CD72" s="142"/>
      <c r="CE72" s="142"/>
      <c r="CF72" s="139"/>
      <c r="CG72" s="139"/>
      <c r="CH72" s="142"/>
      <c r="CI72" s="142"/>
      <c r="CJ72" s="139"/>
      <c r="CK72" s="139"/>
      <c r="CL72" s="142"/>
      <c r="CM72" s="199"/>
      <c r="CN72" s="208"/>
      <c r="CO72" s="208"/>
      <c r="CP72" s="208"/>
      <c r="CQ72" s="208"/>
      <c r="CR72" s="14"/>
      <c r="CS72" s="14"/>
      <c r="CT72" s="244"/>
      <c r="CU72" s="245"/>
      <c r="CV72" s="13"/>
      <c r="CW72" s="13"/>
      <c r="CX72" s="244"/>
      <c r="CY72" s="245"/>
      <c r="CZ72" s="13"/>
      <c r="DA72" s="13"/>
      <c r="DB72" s="244"/>
      <c r="DC72" s="245"/>
      <c r="DG72" s="208"/>
      <c r="DH72" s="208"/>
      <c r="DI72" s="208"/>
      <c r="DJ72" s="208"/>
      <c r="DK72" s="208"/>
      <c r="DL72" s="208"/>
      <c r="DM72" s="208"/>
      <c r="DN72" s="208"/>
    </row>
    <row r="73" spans="1:118" ht="13.5" customHeight="1">
      <c r="A73" s="298"/>
      <c r="B73" s="201">
        <v>1718001901</v>
      </c>
      <c r="C73" s="297" t="s">
        <v>328</v>
      </c>
      <c r="D73" s="211">
        <v>30.9</v>
      </c>
      <c r="E73" s="139">
        <v>14</v>
      </c>
      <c r="F73" s="139">
        <f t="shared" si="68"/>
        <v>16.562999999999999</v>
      </c>
      <c r="G73" s="178">
        <f t="shared" si="39"/>
        <v>2.5629999999999988</v>
      </c>
      <c r="H73" s="178">
        <f t="shared" si="70"/>
        <v>1.1830714285714286</v>
      </c>
      <c r="I73" s="139">
        <v>2.5</v>
      </c>
      <c r="J73" s="16">
        <v>2.613</v>
      </c>
      <c r="K73" s="142">
        <f t="shared" si="11"/>
        <v>0.11299999999999999</v>
      </c>
      <c r="L73" s="142"/>
      <c r="M73" s="139"/>
      <c r="N73" s="139"/>
      <c r="O73" s="142"/>
      <c r="P73" s="142"/>
      <c r="Q73" s="139"/>
      <c r="R73" s="139"/>
      <c r="S73" s="142"/>
      <c r="T73" s="142"/>
      <c r="U73" s="139"/>
      <c r="V73" s="139"/>
      <c r="W73" s="142"/>
      <c r="X73" s="142"/>
      <c r="Y73" s="139">
        <f t="shared" si="67"/>
        <v>0</v>
      </c>
      <c r="Z73" s="139">
        <f t="shared" si="67"/>
        <v>0</v>
      </c>
      <c r="AA73" s="142">
        <f t="shared" si="44"/>
        <v>0</v>
      </c>
      <c r="AB73" s="142"/>
      <c r="AC73" s="139"/>
      <c r="AD73" s="139"/>
      <c r="AE73" s="142">
        <f t="shared" si="45"/>
        <v>0</v>
      </c>
      <c r="AF73" s="142"/>
      <c r="AG73" s="139"/>
      <c r="AH73" s="139"/>
      <c r="AI73" s="142"/>
      <c r="AJ73" s="139"/>
      <c r="AK73" s="139"/>
      <c r="AL73" s="142">
        <f>AK73-AJ73</f>
        <v>0</v>
      </c>
      <c r="AM73" s="142"/>
      <c r="AN73" s="139"/>
      <c r="AO73" s="139"/>
      <c r="AP73" s="142">
        <f>AO73-AN73</f>
        <v>0</v>
      </c>
      <c r="AQ73" s="142"/>
      <c r="AR73" s="142"/>
      <c r="AS73" s="142"/>
      <c r="AT73" s="142"/>
      <c r="AU73" s="142"/>
      <c r="AV73" s="139"/>
      <c r="AW73" s="139"/>
      <c r="AX73" s="142">
        <f>AW73-AV73</f>
        <v>0</v>
      </c>
      <c r="AY73" s="142"/>
      <c r="AZ73" s="139"/>
      <c r="BA73" s="139"/>
      <c r="BB73" s="142"/>
      <c r="BC73" s="142"/>
      <c r="BD73" s="139"/>
      <c r="BE73" s="139"/>
      <c r="BF73" s="142"/>
      <c r="BG73" s="142"/>
      <c r="BH73" s="139"/>
      <c r="BI73" s="139"/>
      <c r="BJ73" s="142"/>
      <c r="BK73" s="142"/>
      <c r="BL73" s="139"/>
      <c r="BM73" s="16"/>
      <c r="BN73" s="142">
        <f t="shared" si="54"/>
        <v>0</v>
      </c>
      <c r="BO73" s="142"/>
      <c r="BP73" s="139"/>
      <c r="BQ73" s="139"/>
      <c r="BR73" s="142">
        <f t="shared" si="55"/>
        <v>0</v>
      </c>
      <c r="BS73" s="142"/>
      <c r="BT73" s="139"/>
      <c r="BU73" s="139"/>
      <c r="BV73" s="142"/>
      <c r="BW73" s="142"/>
      <c r="BX73" s="139"/>
      <c r="BY73" s="139"/>
      <c r="BZ73" s="142"/>
      <c r="CA73" s="142"/>
      <c r="CB73" s="139"/>
      <c r="CC73" s="139"/>
      <c r="CD73" s="142"/>
      <c r="CE73" s="142"/>
      <c r="CF73" s="139">
        <v>11.51</v>
      </c>
      <c r="CG73" s="139"/>
      <c r="CH73" s="142"/>
      <c r="CI73" s="142"/>
      <c r="CJ73" s="139"/>
      <c r="CK73" s="139"/>
      <c r="CL73" s="142"/>
      <c r="CM73" s="199"/>
      <c r="CN73" s="208"/>
      <c r="CO73" s="208"/>
      <c r="CP73" s="208"/>
      <c r="CQ73" s="208"/>
      <c r="CR73" s="14"/>
      <c r="CS73" s="14"/>
      <c r="CT73" s="244"/>
      <c r="CU73" s="245"/>
      <c r="CV73" s="13"/>
      <c r="CW73" s="13"/>
      <c r="CX73" s="244"/>
      <c r="CY73" s="245"/>
      <c r="CZ73" s="13"/>
      <c r="DA73" s="13"/>
      <c r="DB73" s="244"/>
      <c r="DC73" s="245"/>
      <c r="DG73" s="208"/>
      <c r="DH73" s="208"/>
      <c r="DI73" s="208"/>
      <c r="DJ73" s="208"/>
      <c r="DK73" s="208"/>
      <c r="DL73" s="208">
        <f>1.3485+10.23+2.3715</f>
        <v>13.95</v>
      </c>
      <c r="DM73" s="208"/>
      <c r="DN73" s="208"/>
    </row>
    <row r="74" spans="1:118" ht="12.75" customHeight="1">
      <c r="A74" s="298"/>
      <c r="B74" s="372" t="s">
        <v>737</v>
      </c>
      <c r="C74" s="297" t="s">
        <v>529</v>
      </c>
      <c r="D74" s="211">
        <v>19.3</v>
      </c>
      <c r="E74" s="139">
        <v>40</v>
      </c>
      <c r="F74" s="139">
        <f t="shared" si="68"/>
        <v>114.77934</v>
      </c>
      <c r="G74" s="178">
        <f t="shared" si="39"/>
        <v>74.779340000000005</v>
      </c>
      <c r="H74" s="178">
        <f t="shared" si="70"/>
        <v>2.8694835000000003</v>
      </c>
      <c r="I74" s="16">
        <v>11.478999999999999</v>
      </c>
      <c r="J74" s="16">
        <v>5.1169099999999998</v>
      </c>
      <c r="K74" s="142">
        <f t="shared" si="11"/>
        <v>-6.3620899999999994</v>
      </c>
      <c r="L74" s="142"/>
      <c r="M74" s="139"/>
      <c r="N74" s="139"/>
      <c r="O74" s="142">
        <v>0</v>
      </c>
      <c r="P74" s="142"/>
      <c r="Q74" s="139"/>
      <c r="R74" s="139"/>
      <c r="S74" s="142">
        <v>0</v>
      </c>
      <c r="T74" s="142"/>
      <c r="U74" s="139"/>
      <c r="V74" s="139"/>
      <c r="W74" s="142"/>
      <c r="X74" s="142"/>
      <c r="Y74" s="139">
        <f t="shared" si="67"/>
        <v>0</v>
      </c>
      <c r="Z74" s="139">
        <f t="shared" si="67"/>
        <v>0</v>
      </c>
      <c r="AA74" s="142">
        <f t="shared" si="44"/>
        <v>0</v>
      </c>
      <c r="AB74" s="142"/>
      <c r="AC74" s="139"/>
      <c r="AD74" s="139"/>
      <c r="AE74" s="142">
        <f t="shared" si="45"/>
        <v>0</v>
      </c>
      <c r="AF74" s="142"/>
      <c r="AG74" s="139"/>
      <c r="AH74" s="139"/>
      <c r="AI74" s="142"/>
      <c r="AJ74" s="139"/>
      <c r="AK74" s="139"/>
      <c r="AL74" s="142">
        <v>0</v>
      </c>
      <c r="AM74" s="142"/>
      <c r="AN74" s="139"/>
      <c r="AO74" s="139"/>
      <c r="AP74" s="142">
        <v>0</v>
      </c>
      <c r="AQ74" s="142"/>
      <c r="AR74" s="142"/>
      <c r="AS74" s="142"/>
      <c r="AT74" s="142"/>
      <c r="AU74" s="142"/>
      <c r="AV74" s="139"/>
      <c r="AW74" s="139"/>
      <c r="AX74" s="142">
        <f>AW74-AV74</f>
        <v>0</v>
      </c>
      <c r="AY74" s="142"/>
      <c r="AZ74" s="139"/>
      <c r="BA74" s="139"/>
      <c r="BB74" s="142"/>
      <c r="BC74" s="142"/>
      <c r="BD74" s="139"/>
      <c r="BE74" s="139"/>
      <c r="BF74" s="142">
        <v>0</v>
      </c>
      <c r="BG74" s="142"/>
      <c r="BH74" s="139"/>
      <c r="BI74" s="139"/>
      <c r="BJ74" s="142">
        <v>0</v>
      </c>
      <c r="BK74" s="142"/>
      <c r="BL74" s="16">
        <v>28.041</v>
      </c>
      <c r="BM74" s="16">
        <v>24.843679999999999</v>
      </c>
      <c r="BN74" s="142">
        <f t="shared" si="54"/>
        <v>-3.1973200000000013</v>
      </c>
      <c r="BO74" s="142"/>
      <c r="BP74" s="139"/>
      <c r="BQ74" s="139"/>
      <c r="BR74" s="142">
        <f t="shared" si="55"/>
        <v>0</v>
      </c>
      <c r="BS74" s="142"/>
      <c r="BT74" s="139"/>
      <c r="BU74" s="139"/>
      <c r="BV74" s="142"/>
      <c r="BW74" s="142"/>
      <c r="BX74" s="139"/>
      <c r="BY74" s="139"/>
      <c r="BZ74" s="142">
        <v>0</v>
      </c>
      <c r="CA74" s="142"/>
      <c r="CB74" s="139"/>
      <c r="CC74" s="139"/>
      <c r="CD74" s="142"/>
      <c r="CE74" s="142"/>
      <c r="CF74" s="139"/>
      <c r="CG74" s="139"/>
      <c r="CH74" s="142">
        <v>0</v>
      </c>
      <c r="CI74" s="142"/>
      <c r="CJ74" s="139"/>
      <c r="CK74" s="139"/>
      <c r="CL74" s="142">
        <v>0</v>
      </c>
      <c r="CM74" s="199"/>
      <c r="CN74" s="208"/>
      <c r="CO74" s="208"/>
      <c r="CP74" s="208">
        <v>0</v>
      </c>
      <c r="CQ74" s="208"/>
      <c r="CR74" s="14"/>
      <c r="CS74" s="14"/>
      <c r="CT74" s="244"/>
      <c r="CU74" s="245"/>
      <c r="CV74" s="13"/>
      <c r="CW74" s="13"/>
      <c r="CX74" s="244"/>
      <c r="CY74" s="245"/>
      <c r="CZ74" s="13"/>
      <c r="DA74" s="13"/>
      <c r="DB74" s="244">
        <v>0</v>
      </c>
      <c r="DC74" s="245"/>
      <c r="DG74" s="208"/>
      <c r="DH74" s="208"/>
      <c r="DI74" s="208">
        <v>0</v>
      </c>
      <c r="DJ74" s="208"/>
      <c r="DK74" s="208"/>
      <c r="DL74" s="208">
        <f>61.10168+14.60527+9.1118</f>
        <v>84.818750000000009</v>
      </c>
      <c r="DM74" s="208">
        <v>0</v>
      </c>
      <c r="DN74" s="208"/>
    </row>
    <row r="75" spans="1:118" ht="12.75" customHeight="1">
      <c r="A75" s="298"/>
      <c r="B75" s="201">
        <v>1718001884</v>
      </c>
      <c r="C75" s="297" t="s">
        <v>329</v>
      </c>
      <c r="D75" s="211">
        <v>0</v>
      </c>
      <c r="E75" s="139">
        <v>1</v>
      </c>
      <c r="F75" s="139">
        <f t="shared" si="68"/>
        <v>126.4862</v>
      </c>
      <c r="G75" s="178">
        <f t="shared" si="39"/>
        <v>125.4862</v>
      </c>
      <c r="H75" s="178">
        <f t="shared" si="70"/>
        <v>126.4862</v>
      </c>
      <c r="I75" s="139">
        <v>1</v>
      </c>
      <c r="J75" s="16">
        <v>15.288</v>
      </c>
      <c r="K75" s="142"/>
      <c r="L75" s="142"/>
      <c r="M75" s="139"/>
      <c r="N75" s="139"/>
      <c r="O75" s="142"/>
      <c r="P75" s="142"/>
      <c r="Q75" s="139"/>
      <c r="R75" s="139"/>
      <c r="S75" s="142"/>
      <c r="T75" s="142"/>
      <c r="U75" s="139"/>
      <c r="V75" s="139"/>
      <c r="W75" s="142"/>
      <c r="X75" s="142"/>
      <c r="Y75" s="139"/>
      <c r="Z75" s="139"/>
      <c r="AA75" s="142"/>
      <c r="AB75" s="142"/>
      <c r="AC75" s="139"/>
      <c r="AD75" s="139"/>
      <c r="AE75" s="142"/>
      <c r="AF75" s="142"/>
      <c r="AG75" s="139"/>
      <c r="AH75" s="139"/>
      <c r="AI75" s="142"/>
      <c r="AJ75" s="139"/>
      <c r="AK75" s="139"/>
      <c r="AL75" s="142"/>
      <c r="AM75" s="142"/>
      <c r="AN75" s="139"/>
      <c r="AO75" s="139"/>
      <c r="AP75" s="142"/>
      <c r="AQ75" s="142"/>
      <c r="AR75" s="142"/>
      <c r="AS75" s="142"/>
      <c r="AT75" s="142"/>
      <c r="AU75" s="142"/>
      <c r="AV75" s="139"/>
      <c r="AW75" s="139"/>
      <c r="AX75" s="142"/>
      <c r="AY75" s="142"/>
      <c r="AZ75" s="139"/>
      <c r="BA75" s="139"/>
      <c r="BB75" s="142"/>
      <c r="BC75" s="142"/>
      <c r="BD75" s="139"/>
      <c r="BE75" s="139"/>
      <c r="BF75" s="142"/>
      <c r="BG75" s="142"/>
      <c r="BH75" s="139"/>
      <c r="BI75" s="139"/>
      <c r="BJ75" s="142"/>
      <c r="BK75" s="142"/>
      <c r="BL75" s="139"/>
      <c r="BM75" s="16">
        <v>7.0739999999999998</v>
      </c>
      <c r="BN75" s="142"/>
      <c r="BO75" s="142"/>
      <c r="BP75" s="139"/>
      <c r="BQ75" s="139"/>
      <c r="BR75" s="142"/>
      <c r="BS75" s="142"/>
      <c r="BT75" s="139"/>
      <c r="BU75" s="139"/>
      <c r="BV75" s="142"/>
      <c r="BW75" s="142"/>
      <c r="BX75" s="139"/>
      <c r="BY75" s="139"/>
      <c r="BZ75" s="142"/>
      <c r="CA75" s="142"/>
      <c r="CB75" s="139"/>
      <c r="CC75" s="139"/>
      <c r="CD75" s="142"/>
      <c r="CE75" s="142"/>
      <c r="CF75" s="139"/>
      <c r="CG75" s="139"/>
      <c r="CH75" s="142"/>
      <c r="CI75" s="142"/>
      <c r="CJ75" s="139"/>
      <c r="CK75" s="139"/>
      <c r="CL75" s="142"/>
      <c r="CM75" s="199"/>
      <c r="CN75" s="208"/>
      <c r="CO75" s="208"/>
      <c r="CP75" s="208"/>
      <c r="CQ75" s="208"/>
      <c r="CR75" s="14"/>
      <c r="CS75" s="14"/>
      <c r="CT75" s="244"/>
      <c r="CU75" s="245"/>
      <c r="CV75" s="13"/>
      <c r="CW75" s="13"/>
      <c r="CX75" s="244"/>
      <c r="CY75" s="245"/>
      <c r="CZ75" s="13"/>
      <c r="DA75" s="13"/>
      <c r="DB75" s="244"/>
      <c r="DC75" s="245"/>
      <c r="DG75" s="208"/>
      <c r="DH75" s="208"/>
      <c r="DI75" s="208"/>
      <c r="DJ75" s="208"/>
      <c r="DK75" s="208"/>
      <c r="DL75" s="208">
        <f>10.97616+77.56074+15.5873</f>
        <v>104.1242</v>
      </c>
      <c r="DM75" s="208"/>
      <c r="DN75" s="208"/>
    </row>
    <row r="76" spans="1:118" ht="12.75" customHeight="1">
      <c r="A76" s="298"/>
      <c r="B76" s="201"/>
      <c r="C76" s="297" t="s">
        <v>530</v>
      </c>
      <c r="D76" s="211">
        <v>0</v>
      </c>
      <c r="E76" s="139">
        <v>0</v>
      </c>
      <c r="F76" s="139">
        <f t="shared" si="68"/>
        <v>2.61808</v>
      </c>
      <c r="G76" s="178">
        <f t="shared" si="39"/>
        <v>2.61808</v>
      </c>
      <c r="H76" s="178">
        <v>0</v>
      </c>
      <c r="I76" s="139"/>
      <c r="J76" s="16"/>
      <c r="K76" s="142">
        <v>0</v>
      </c>
      <c r="L76" s="142"/>
      <c r="M76" s="139"/>
      <c r="N76" s="139"/>
      <c r="O76" s="142">
        <v>0</v>
      </c>
      <c r="P76" s="142"/>
      <c r="Q76" s="139"/>
      <c r="R76" s="139"/>
      <c r="S76" s="142">
        <v>0</v>
      </c>
      <c r="T76" s="142"/>
      <c r="U76" s="139"/>
      <c r="V76" s="139"/>
      <c r="W76" s="142"/>
      <c r="X76" s="142"/>
      <c r="Y76" s="139"/>
      <c r="Z76" s="139"/>
      <c r="AA76" s="142">
        <f t="shared" ref="AA76:AA87" si="75">Z76-Y76</f>
        <v>0</v>
      </c>
      <c r="AB76" s="142"/>
      <c r="AC76" s="139"/>
      <c r="AD76" s="139"/>
      <c r="AE76" s="142">
        <v>0</v>
      </c>
      <c r="AF76" s="142"/>
      <c r="AG76" s="139"/>
      <c r="AH76" s="139"/>
      <c r="AI76" s="142"/>
      <c r="AJ76" s="139"/>
      <c r="AK76" s="139"/>
      <c r="AL76" s="142">
        <v>0</v>
      </c>
      <c r="AM76" s="142"/>
      <c r="AN76" s="139"/>
      <c r="AO76" s="139"/>
      <c r="AP76" s="142">
        <v>0</v>
      </c>
      <c r="AQ76" s="142"/>
      <c r="AR76" s="142"/>
      <c r="AS76" s="142"/>
      <c r="AT76" s="142"/>
      <c r="AU76" s="142"/>
      <c r="AV76" s="139"/>
      <c r="AW76" s="139"/>
      <c r="AX76" s="142"/>
      <c r="AY76" s="142"/>
      <c r="AZ76" s="139"/>
      <c r="BA76" s="139"/>
      <c r="BB76" s="142"/>
      <c r="BC76" s="142"/>
      <c r="BD76" s="139"/>
      <c r="BE76" s="139"/>
      <c r="BF76" s="142">
        <v>0</v>
      </c>
      <c r="BG76" s="142"/>
      <c r="BH76" s="139"/>
      <c r="BI76" s="139"/>
      <c r="BJ76" s="142">
        <v>0</v>
      </c>
      <c r="BK76" s="142"/>
      <c r="BL76" s="139"/>
      <c r="BM76" s="16"/>
      <c r="BN76" s="142">
        <f t="shared" ref="BN76:BN98" si="76">BM76-BL76</f>
        <v>0</v>
      </c>
      <c r="BO76" s="142"/>
      <c r="BP76" s="139"/>
      <c r="BQ76" s="139"/>
      <c r="BR76" s="142">
        <f t="shared" ref="BR76:BR98" si="77">BQ76-BP76</f>
        <v>0</v>
      </c>
      <c r="BS76" s="142"/>
      <c r="BT76" s="139"/>
      <c r="BU76" s="139"/>
      <c r="BV76" s="142"/>
      <c r="BW76" s="142"/>
      <c r="BX76" s="139"/>
      <c r="BY76" s="139"/>
      <c r="BZ76" s="142">
        <v>0</v>
      </c>
      <c r="CA76" s="142"/>
      <c r="CB76" s="139"/>
      <c r="CC76" s="139"/>
      <c r="CD76" s="142"/>
      <c r="CE76" s="142"/>
      <c r="CF76" s="139"/>
      <c r="CG76" s="139"/>
      <c r="CH76" s="142">
        <v>0</v>
      </c>
      <c r="CI76" s="142"/>
      <c r="CJ76" s="139"/>
      <c r="CK76" s="139"/>
      <c r="CL76" s="142">
        <v>0</v>
      </c>
      <c r="CM76" s="199"/>
      <c r="CN76" s="208"/>
      <c r="CO76" s="208"/>
      <c r="CP76" s="208">
        <v>0</v>
      </c>
      <c r="CQ76" s="208"/>
      <c r="CR76" s="14"/>
      <c r="CS76" s="14"/>
      <c r="CT76" s="244"/>
      <c r="CU76" s="245"/>
      <c r="CV76" s="13"/>
      <c r="CW76" s="13"/>
      <c r="CX76" s="244"/>
      <c r="CY76" s="245"/>
      <c r="CZ76" s="13"/>
      <c r="DA76" s="13"/>
      <c r="DB76" s="244">
        <v>0</v>
      </c>
      <c r="DC76" s="245"/>
      <c r="DG76" s="208"/>
      <c r="DH76" s="208"/>
      <c r="DI76" s="208">
        <v>0</v>
      </c>
      <c r="DJ76" s="208"/>
      <c r="DK76" s="208"/>
      <c r="DL76" s="208">
        <f>0.765+1.85308</f>
        <v>2.61808</v>
      </c>
      <c r="DM76" s="208">
        <v>0</v>
      </c>
      <c r="DN76" s="208"/>
    </row>
    <row r="77" spans="1:118">
      <c r="A77" s="298"/>
      <c r="B77" s="201">
        <v>1718002084</v>
      </c>
      <c r="C77" s="297" t="s">
        <v>373</v>
      </c>
      <c r="D77" s="211">
        <v>38.9</v>
      </c>
      <c r="E77" s="139">
        <v>39.299999999999997</v>
      </c>
      <c r="F77" s="139">
        <f t="shared" si="68"/>
        <v>0</v>
      </c>
      <c r="G77" s="178"/>
      <c r="H77" s="178">
        <v>0</v>
      </c>
      <c r="I77" s="16">
        <v>11.125</v>
      </c>
      <c r="J77" s="16"/>
      <c r="K77" s="142">
        <v>0</v>
      </c>
      <c r="L77" s="142"/>
      <c r="M77" s="139"/>
      <c r="N77" s="139"/>
      <c r="O77" s="142">
        <v>0</v>
      </c>
      <c r="P77" s="142"/>
      <c r="Q77" s="139">
        <v>28.192</v>
      </c>
      <c r="R77" s="139"/>
      <c r="S77" s="142">
        <v>0</v>
      </c>
      <c r="T77" s="142"/>
      <c r="U77" s="139"/>
      <c r="V77" s="139"/>
      <c r="W77" s="142">
        <v>0</v>
      </c>
      <c r="X77" s="142"/>
      <c r="Y77" s="139"/>
      <c r="Z77" s="139"/>
      <c r="AA77" s="142">
        <f t="shared" si="75"/>
        <v>0</v>
      </c>
      <c r="AB77" s="142"/>
      <c r="AC77" s="139"/>
      <c r="AD77" s="139"/>
      <c r="AE77" s="142">
        <f t="shared" ref="AE77:AE90" si="78">AD77-AC77</f>
        <v>0</v>
      </c>
      <c r="AF77" s="142"/>
      <c r="AG77" s="139"/>
      <c r="AH77" s="139"/>
      <c r="AI77" s="142"/>
      <c r="AJ77" s="139"/>
      <c r="AK77" s="139"/>
      <c r="AL77" s="142">
        <v>0</v>
      </c>
      <c r="AM77" s="142"/>
      <c r="AN77" s="139"/>
      <c r="AO77" s="139"/>
      <c r="AP77" s="142">
        <v>0</v>
      </c>
      <c r="AQ77" s="142"/>
      <c r="AR77" s="142"/>
      <c r="AS77" s="142"/>
      <c r="AT77" s="142"/>
      <c r="AU77" s="142"/>
      <c r="AV77" s="139"/>
      <c r="AW77" s="139"/>
      <c r="AX77" s="142">
        <v>0</v>
      </c>
      <c r="AY77" s="142"/>
      <c r="AZ77" s="139"/>
      <c r="BA77" s="139"/>
      <c r="BB77" s="142">
        <v>0</v>
      </c>
      <c r="BC77" s="142"/>
      <c r="BD77" s="139"/>
      <c r="BE77" s="139"/>
      <c r="BF77" s="142">
        <v>0</v>
      </c>
      <c r="BG77" s="142"/>
      <c r="BH77" s="139"/>
      <c r="BI77" s="139"/>
      <c r="BJ77" s="142">
        <v>0</v>
      </c>
      <c r="BK77" s="142"/>
      <c r="BL77" s="139"/>
      <c r="BM77" s="16"/>
      <c r="BN77" s="142">
        <f t="shared" si="76"/>
        <v>0</v>
      </c>
      <c r="BO77" s="142"/>
      <c r="BP77" s="139"/>
      <c r="BQ77" s="139"/>
      <c r="BR77" s="142">
        <f t="shared" si="77"/>
        <v>0</v>
      </c>
      <c r="BS77" s="142"/>
      <c r="BT77" s="139"/>
      <c r="BU77" s="139"/>
      <c r="BV77" s="142"/>
      <c r="BW77" s="142"/>
      <c r="BX77" s="139"/>
      <c r="BY77" s="139"/>
      <c r="BZ77" s="142">
        <v>0</v>
      </c>
      <c r="CA77" s="142"/>
      <c r="CB77" s="139"/>
      <c r="CC77" s="139"/>
      <c r="CD77" s="142"/>
      <c r="CE77" s="142"/>
      <c r="CF77" s="139"/>
      <c r="CG77" s="139"/>
      <c r="CH77" s="142">
        <v>0</v>
      </c>
      <c r="CI77" s="142"/>
      <c r="CJ77" s="139"/>
      <c r="CK77" s="139"/>
      <c r="CL77" s="142">
        <v>0</v>
      </c>
      <c r="CM77" s="199"/>
      <c r="CN77" s="208"/>
      <c r="CO77" s="208"/>
      <c r="CP77" s="208">
        <v>0</v>
      </c>
      <c r="CQ77" s="208"/>
      <c r="CR77" s="14"/>
      <c r="CS77" s="14"/>
      <c r="CT77" s="244"/>
      <c r="CU77" s="245"/>
      <c r="CV77" s="13"/>
      <c r="CW77" s="13"/>
      <c r="CX77" s="244"/>
      <c r="CY77" s="245"/>
      <c r="CZ77" s="13"/>
      <c r="DA77" s="13"/>
      <c r="DB77" s="244">
        <v>0</v>
      </c>
      <c r="DC77" s="245"/>
      <c r="DG77" s="208"/>
      <c r="DH77" s="208"/>
      <c r="DI77" s="208">
        <v>0</v>
      </c>
      <c r="DJ77" s="208"/>
      <c r="DK77" s="208"/>
      <c r="DL77" s="208"/>
      <c r="DM77" s="208">
        <v>0</v>
      </c>
      <c r="DN77" s="208"/>
    </row>
    <row r="78" spans="1:118" ht="12" customHeight="1">
      <c r="A78" s="298"/>
      <c r="B78" s="201">
        <v>1718002060</v>
      </c>
      <c r="C78" s="297" t="s">
        <v>754</v>
      </c>
      <c r="D78" s="211">
        <v>8.1</v>
      </c>
      <c r="E78" s="139">
        <v>0</v>
      </c>
      <c r="F78" s="139">
        <f t="shared" si="68"/>
        <v>8.07</v>
      </c>
      <c r="G78" s="178">
        <f t="shared" ref="G78:G141" si="79">F78-E78</f>
        <v>8.07</v>
      </c>
      <c r="H78" s="178">
        <v>0</v>
      </c>
      <c r="I78" s="139"/>
      <c r="J78" s="139"/>
      <c r="K78" s="142">
        <f t="shared" ref="K78:K96" si="80">J78-I78</f>
        <v>0</v>
      </c>
      <c r="L78" s="142"/>
      <c r="M78" s="139"/>
      <c r="N78" s="139"/>
      <c r="O78" s="142">
        <f t="shared" ref="O78:O90" si="81">N78-M78</f>
        <v>0</v>
      </c>
      <c r="P78" s="142"/>
      <c r="Q78" s="139"/>
      <c r="R78" s="139"/>
      <c r="S78" s="142">
        <f t="shared" ref="S78:S90" si="82">R78-Q78</f>
        <v>0</v>
      </c>
      <c r="T78" s="142"/>
      <c r="U78" s="139"/>
      <c r="V78" s="139"/>
      <c r="W78" s="142">
        <f t="shared" ref="W78:W87" si="83">V78-U78</f>
        <v>0</v>
      </c>
      <c r="X78" s="142"/>
      <c r="Y78" s="139">
        <f t="shared" ref="Y78:Z96" si="84">AC78</f>
        <v>0</v>
      </c>
      <c r="Z78" s="139">
        <f t="shared" si="84"/>
        <v>0</v>
      </c>
      <c r="AA78" s="142">
        <f t="shared" si="75"/>
        <v>0</v>
      </c>
      <c r="AB78" s="142"/>
      <c r="AC78" s="139"/>
      <c r="AD78" s="139"/>
      <c r="AE78" s="142">
        <f t="shared" si="78"/>
        <v>0</v>
      </c>
      <c r="AF78" s="142"/>
      <c r="AG78" s="139"/>
      <c r="AH78" s="139"/>
      <c r="AI78" s="142">
        <f t="shared" ref="AI78:AI87" si="85">AH78-AG78</f>
        <v>0</v>
      </c>
      <c r="AJ78" s="139"/>
      <c r="AK78" s="139"/>
      <c r="AL78" s="142">
        <f t="shared" ref="AL78:AL87" si="86">AK78-AJ78</f>
        <v>0</v>
      </c>
      <c r="AM78" s="142"/>
      <c r="AN78" s="139"/>
      <c r="AO78" s="139"/>
      <c r="AP78" s="142">
        <f t="shared" ref="AP78:AP90" si="87">AO78-AN78</f>
        <v>0</v>
      </c>
      <c r="AQ78" s="142"/>
      <c r="AR78" s="142"/>
      <c r="AS78" s="142"/>
      <c r="AT78" s="142">
        <f t="shared" ref="AT78:AT87" si="88">AS78-AR78</f>
        <v>0</v>
      </c>
      <c r="AU78" s="142"/>
      <c r="AV78" s="16">
        <v>1.4999999999999999E-2</v>
      </c>
      <c r="AW78" s="16"/>
      <c r="AX78" s="142">
        <f t="shared" ref="AX78:AX87" si="89">AW78-AV78</f>
        <v>-1.4999999999999999E-2</v>
      </c>
      <c r="AY78" s="142"/>
      <c r="AZ78" s="139"/>
      <c r="BA78" s="139"/>
      <c r="BB78" s="142">
        <f t="shared" ref="BB78:BB87" si="90">BA78-AZ78</f>
        <v>0</v>
      </c>
      <c r="BC78" s="142"/>
      <c r="BD78" s="139"/>
      <c r="BE78" s="139"/>
      <c r="BF78" s="142">
        <f t="shared" ref="BF78:BF87" si="91">BE78-BD78</f>
        <v>0</v>
      </c>
      <c r="BG78" s="142"/>
      <c r="BH78" s="139"/>
      <c r="BI78" s="139"/>
      <c r="BJ78" s="142">
        <f t="shared" ref="BJ78:BJ90" si="92">BI78-BH78</f>
        <v>0</v>
      </c>
      <c r="BK78" s="142"/>
      <c r="BL78" s="139"/>
      <c r="BM78" s="16">
        <v>8.07</v>
      </c>
      <c r="BN78" s="142">
        <f t="shared" si="76"/>
        <v>8.07</v>
      </c>
      <c r="BO78" s="142"/>
      <c r="BP78" s="139"/>
      <c r="BQ78" s="139"/>
      <c r="BR78" s="142">
        <f t="shared" si="77"/>
        <v>0</v>
      </c>
      <c r="BS78" s="142"/>
      <c r="BT78" s="139"/>
      <c r="BU78" s="139"/>
      <c r="BV78" s="142">
        <f t="shared" ref="BV78:BV87" si="93">BU78-BT78</f>
        <v>0</v>
      </c>
      <c r="BW78" s="142"/>
      <c r="BX78" s="139"/>
      <c r="BY78" s="139"/>
      <c r="BZ78" s="142">
        <f t="shared" ref="BZ78:BZ87" si="94">BY78-BX78</f>
        <v>0</v>
      </c>
      <c r="CA78" s="142"/>
      <c r="CB78" s="139"/>
      <c r="CC78" s="139"/>
      <c r="CD78" s="142">
        <f t="shared" ref="CD78:CD87" si="95">CC78-CB78</f>
        <v>0</v>
      </c>
      <c r="CE78" s="142"/>
      <c r="CF78" s="139"/>
      <c r="CG78" s="139"/>
      <c r="CH78" s="142">
        <f t="shared" ref="CH78:CH90" si="96">CG78-CF78</f>
        <v>0</v>
      </c>
      <c r="CI78" s="142"/>
      <c r="CJ78" s="139"/>
      <c r="CK78" s="139"/>
      <c r="CL78" s="142">
        <f t="shared" ref="CL78:CL87" si="97">CK78-CJ78</f>
        <v>0</v>
      </c>
      <c r="CM78" s="199"/>
      <c r="CN78" s="208"/>
      <c r="CO78" s="208"/>
      <c r="CP78" s="208">
        <f t="shared" ref="CP78:CP87" si="98">CO78-CN78</f>
        <v>0</v>
      </c>
      <c r="CQ78" s="208"/>
      <c r="CR78" s="14"/>
      <c r="CS78" s="14"/>
      <c r="CT78" s="244">
        <f t="shared" ref="CT78:CT87" si="99">CS78-CR78</f>
        <v>0</v>
      </c>
      <c r="CU78" s="245"/>
      <c r="CV78" s="13"/>
      <c r="CW78" s="13"/>
      <c r="CX78" s="244">
        <f t="shared" ref="CX78:CX87" si="100">CW78-CV78</f>
        <v>0</v>
      </c>
      <c r="CY78" s="245"/>
      <c r="CZ78" s="13"/>
      <c r="DA78" s="13"/>
      <c r="DB78" s="244">
        <f t="shared" ref="DB78:DB87" si="101">DA78-CZ78</f>
        <v>0</v>
      </c>
      <c r="DC78" s="245"/>
      <c r="DG78" s="208"/>
      <c r="DH78" s="208"/>
      <c r="DI78" s="208">
        <f t="shared" ref="DI78:DI87" si="102">DH78-DG78</f>
        <v>0</v>
      </c>
      <c r="DJ78" s="208"/>
      <c r="DK78" s="208"/>
      <c r="DL78" s="208"/>
      <c r="DM78" s="208">
        <f t="shared" ref="DM78:DM87" si="103">DL78-DK78</f>
        <v>0</v>
      </c>
      <c r="DN78" s="208"/>
    </row>
    <row r="79" spans="1:118" ht="12" hidden="1" customHeight="1">
      <c r="A79" s="298"/>
      <c r="B79" s="201"/>
      <c r="C79" s="298" t="s">
        <v>332</v>
      </c>
      <c r="D79" s="207">
        <v>0</v>
      </c>
      <c r="E79" s="139">
        <f t="shared" ref="E79:E85" si="104">I79+M79+Q79+U79+Y79+AJ79+AN79+AR79+AV79+BD79+BH79+BX79+CF79+CJ79+CN79+CR79+CV79+CZ79+AZ79+BL79+BT79</f>
        <v>0</v>
      </c>
      <c r="F79" s="139">
        <f t="shared" si="68"/>
        <v>0</v>
      </c>
      <c r="G79" s="178">
        <f t="shared" si="79"/>
        <v>0</v>
      </c>
      <c r="H79" s="178"/>
      <c r="I79" s="139"/>
      <c r="J79" s="139"/>
      <c r="K79" s="142">
        <f t="shared" si="80"/>
        <v>0</v>
      </c>
      <c r="L79" s="142"/>
      <c r="M79" s="139"/>
      <c r="N79" s="139"/>
      <c r="O79" s="142">
        <f t="shared" si="81"/>
        <v>0</v>
      </c>
      <c r="P79" s="142"/>
      <c r="Q79" s="139"/>
      <c r="R79" s="139"/>
      <c r="S79" s="142">
        <f t="shared" si="82"/>
        <v>0</v>
      </c>
      <c r="T79" s="142" t="e">
        <f>R79/Q79</f>
        <v>#DIV/0!</v>
      </c>
      <c r="U79" s="139"/>
      <c r="V79" s="139"/>
      <c r="W79" s="142">
        <f t="shared" si="83"/>
        <v>0</v>
      </c>
      <c r="X79" s="142"/>
      <c r="Y79" s="139">
        <f t="shared" si="84"/>
        <v>0</v>
      </c>
      <c r="Z79" s="139">
        <f t="shared" si="84"/>
        <v>0</v>
      </c>
      <c r="AA79" s="142">
        <f t="shared" si="75"/>
        <v>0</v>
      </c>
      <c r="AB79" s="142"/>
      <c r="AC79" s="139"/>
      <c r="AD79" s="139"/>
      <c r="AE79" s="142">
        <f t="shared" si="78"/>
        <v>0</v>
      </c>
      <c r="AF79" s="142"/>
      <c r="AG79" s="139"/>
      <c r="AH79" s="139"/>
      <c r="AI79" s="142">
        <f t="shared" si="85"/>
        <v>0</v>
      </c>
      <c r="AJ79" s="139"/>
      <c r="AK79" s="139"/>
      <c r="AL79" s="142">
        <f t="shared" si="86"/>
        <v>0</v>
      </c>
      <c r="AM79" s="142"/>
      <c r="AN79" s="139"/>
      <c r="AO79" s="139"/>
      <c r="AP79" s="142">
        <f t="shared" si="87"/>
        <v>0</v>
      </c>
      <c r="AQ79" s="142"/>
      <c r="AR79" s="142"/>
      <c r="AS79" s="142"/>
      <c r="AT79" s="142">
        <f t="shared" si="88"/>
        <v>0</v>
      </c>
      <c r="AU79" s="142"/>
      <c r="AV79" s="139"/>
      <c r="AW79" s="139"/>
      <c r="AX79" s="142">
        <f t="shared" si="89"/>
        <v>0</v>
      </c>
      <c r="AY79" s="142"/>
      <c r="AZ79" s="139"/>
      <c r="BA79" s="139"/>
      <c r="BB79" s="142">
        <f t="shared" si="90"/>
        <v>0</v>
      </c>
      <c r="BC79" s="142"/>
      <c r="BD79" s="139"/>
      <c r="BE79" s="139"/>
      <c r="BF79" s="142">
        <f t="shared" si="91"/>
        <v>0</v>
      </c>
      <c r="BG79" s="142"/>
      <c r="BH79" s="139"/>
      <c r="BI79" s="139"/>
      <c r="BJ79" s="142">
        <f t="shared" si="92"/>
        <v>0</v>
      </c>
      <c r="BK79" s="142"/>
      <c r="BL79" s="139"/>
      <c r="BM79" s="139"/>
      <c r="BN79" s="142">
        <f t="shared" si="76"/>
        <v>0</v>
      </c>
      <c r="BO79" s="142"/>
      <c r="BP79" s="139"/>
      <c r="BQ79" s="139"/>
      <c r="BR79" s="142">
        <f t="shared" si="77"/>
        <v>0</v>
      </c>
      <c r="BS79" s="142"/>
      <c r="BT79" s="139"/>
      <c r="BU79" s="139"/>
      <c r="BV79" s="142">
        <f t="shared" si="93"/>
        <v>0</v>
      </c>
      <c r="BW79" s="142"/>
      <c r="BX79" s="139"/>
      <c r="BY79" s="139"/>
      <c r="BZ79" s="142">
        <f t="shared" si="94"/>
        <v>0</v>
      </c>
      <c r="CA79" s="142"/>
      <c r="CB79" s="139"/>
      <c r="CC79" s="139"/>
      <c r="CD79" s="142">
        <f t="shared" si="95"/>
        <v>0</v>
      </c>
      <c r="CE79" s="142"/>
      <c r="CF79" s="139"/>
      <c r="CG79" s="139"/>
      <c r="CH79" s="142">
        <f t="shared" si="96"/>
        <v>0</v>
      </c>
      <c r="CI79" s="212" t="e">
        <f t="shared" ref="CI79:CI90" si="105">CG79/CF79</f>
        <v>#DIV/0!</v>
      </c>
      <c r="CJ79" s="139"/>
      <c r="CK79" s="139"/>
      <c r="CL79" s="142">
        <f t="shared" si="97"/>
        <v>0</v>
      </c>
      <c r="CM79" s="199"/>
      <c r="CN79" s="208"/>
      <c r="CO79" s="208"/>
      <c r="CP79" s="208">
        <f t="shared" si="98"/>
        <v>0</v>
      </c>
      <c r="CQ79" s="208"/>
      <c r="CR79" s="14"/>
      <c r="CS79" s="14"/>
      <c r="CT79" s="244">
        <f t="shared" si="99"/>
        <v>0</v>
      </c>
      <c r="CU79" s="245"/>
      <c r="CV79" s="13"/>
      <c r="CW79" s="13"/>
      <c r="CX79" s="244">
        <f t="shared" si="100"/>
        <v>0</v>
      </c>
      <c r="CY79" s="245"/>
      <c r="CZ79" s="13"/>
      <c r="DA79" s="13"/>
      <c r="DB79" s="244">
        <f t="shared" si="101"/>
        <v>0</v>
      </c>
      <c r="DC79" s="245"/>
      <c r="DG79" s="208"/>
      <c r="DH79" s="208"/>
      <c r="DI79" s="208">
        <f t="shared" si="102"/>
        <v>0</v>
      </c>
      <c r="DJ79" s="208"/>
      <c r="DK79" s="208"/>
      <c r="DL79" s="208"/>
      <c r="DM79" s="208">
        <f t="shared" si="103"/>
        <v>0</v>
      </c>
      <c r="DN79" s="208"/>
    </row>
    <row r="80" spans="1:118" ht="12.75" customHeight="1">
      <c r="A80" s="298"/>
      <c r="B80" s="201">
        <v>1718002694</v>
      </c>
      <c r="C80" s="298" t="s">
        <v>531</v>
      </c>
      <c r="D80" s="207">
        <v>0</v>
      </c>
      <c r="E80" s="139">
        <f t="shared" si="104"/>
        <v>0</v>
      </c>
      <c r="F80" s="139">
        <f t="shared" si="68"/>
        <v>120.50424999999998</v>
      </c>
      <c r="G80" s="178">
        <f t="shared" si="79"/>
        <v>120.50424999999998</v>
      </c>
      <c r="H80" s="178">
        <v>0</v>
      </c>
      <c r="I80" s="139">
        <v>0</v>
      </c>
      <c r="J80" s="139">
        <v>27.923999999999999</v>
      </c>
      <c r="K80" s="142">
        <f t="shared" si="80"/>
        <v>27.923999999999999</v>
      </c>
      <c r="L80" s="142"/>
      <c r="M80" s="139"/>
      <c r="N80" s="139"/>
      <c r="O80" s="142">
        <f t="shared" si="81"/>
        <v>0</v>
      </c>
      <c r="P80" s="142"/>
      <c r="Q80" s="139"/>
      <c r="R80" s="139"/>
      <c r="S80" s="142">
        <f t="shared" si="82"/>
        <v>0</v>
      </c>
      <c r="T80" s="142"/>
      <c r="U80" s="139"/>
      <c r="V80" s="139"/>
      <c r="W80" s="142">
        <f t="shared" si="83"/>
        <v>0</v>
      </c>
      <c r="X80" s="142"/>
      <c r="Y80" s="139">
        <f t="shared" si="84"/>
        <v>0</v>
      </c>
      <c r="Z80" s="139">
        <f t="shared" si="84"/>
        <v>0</v>
      </c>
      <c r="AA80" s="142">
        <f t="shared" si="75"/>
        <v>0</v>
      </c>
      <c r="AB80" s="142"/>
      <c r="AC80" s="139"/>
      <c r="AD80" s="139"/>
      <c r="AE80" s="142">
        <f t="shared" si="78"/>
        <v>0</v>
      </c>
      <c r="AF80" s="142" t="e">
        <f>AD80/AC80</f>
        <v>#DIV/0!</v>
      </c>
      <c r="AG80" s="139"/>
      <c r="AH80" s="139"/>
      <c r="AI80" s="142">
        <f t="shared" si="85"/>
        <v>0</v>
      </c>
      <c r="AJ80" s="139"/>
      <c r="AK80" s="139"/>
      <c r="AL80" s="142">
        <f t="shared" si="86"/>
        <v>0</v>
      </c>
      <c r="AM80" s="142"/>
      <c r="AN80" s="139"/>
      <c r="AO80" s="139"/>
      <c r="AP80" s="142">
        <f t="shared" si="87"/>
        <v>0</v>
      </c>
      <c r="AQ80" s="142"/>
      <c r="AR80" s="142"/>
      <c r="AS80" s="142"/>
      <c r="AT80" s="142">
        <f t="shared" si="88"/>
        <v>0</v>
      </c>
      <c r="AU80" s="142"/>
      <c r="AV80" s="139"/>
      <c r="AW80" s="139"/>
      <c r="AX80" s="142">
        <f t="shared" si="89"/>
        <v>0</v>
      </c>
      <c r="AY80" s="142"/>
      <c r="AZ80" s="139"/>
      <c r="BA80" s="139"/>
      <c r="BB80" s="142">
        <f t="shared" si="90"/>
        <v>0</v>
      </c>
      <c r="BC80" s="142"/>
      <c r="BD80" s="139"/>
      <c r="BE80" s="139"/>
      <c r="BF80" s="142">
        <f t="shared" si="91"/>
        <v>0</v>
      </c>
      <c r="BG80" s="142"/>
      <c r="BH80" s="139"/>
      <c r="BI80" s="139"/>
      <c r="BJ80" s="142">
        <f t="shared" si="92"/>
        <v>0</v>
      </c>
      <c r="BK80" s="142"/>
      <c r="BL80" s="139"/>
      <c r="BM80" s="139"/>
      <c r="BN80" s="142">
        <f t="shared" si="76"/>
        <v>0</v>
      </c>
      <c r="BO80" s="142"/>
      <c r="BP80" s="139"/>
      <c r="BQ80" s="139"/>
      <c r="BR80" s="142">
        <f t="shared" si="77"/>
        <v>0</v>
      </c>
      <c r="BS80" s="142"/>
      <c r="BT80" s="139"/>
      <c r="BU80" s="139"/>
      <c r="BV80" s="142">
        <f t="shared" si="93"/>
        <v>0</v>
      </c>
      <c r="BW80" s="142"/>
      <c r="BX80" s="139"/>
      <c r="BY80" s="139"/>
      <c r="BZ80" s="142">
        <f t="shared" si="94"/>
        <v>0</v>
      </c>
      <c r="CA80" s="142"/>
      <c r="CB80" s="139"/>
      <c r="CC80" s="139"/>
      <c r="CD80" s="142">
        <f t="shared" si="95"/>
        <v>0</v>
      </c>
      <c r="CE80" s="142"/>
      <c r="CF80" s="139"/>
      <c r="CG80" s="139"/>
      <c r="CH80" s="142">
        <f t="shared" si="96"/>
        <v>0</v>
      </c>
      <c r="CI80" s="212"/>
      <c r="CJ80" s="139"/>
      <c r="CK80" s="139"/>
      <c r="CL80" s="142">
        <f t="shared" si="97"/>
        <v>0</v>
      </c>
      <c r="CM80" s="199"/>
      <c r="CN80" s="208"/>
      <c r="CO80" s="208"/>
      <c r="CP80" s="208">
        <f t="shared" si="98"/>
        <v>0</v>
      </c>
      <c r="CQ80" s="208"/>
      <c r="CR80" s="14"/>
      <c r="CS80" s="14"/>
      <c r="CT80" s="244">
        <f t="shared" si="99"/>
        <v>0</v>
      </c>
      <c r="CU80" s="245"/>
      <c r="CV80" s="13"/>
      <c r="CW80" s="13"/>
      <c r="CX80" s="244">
        <f t="shared" si="100"/>
        <v>0</v>
      </c>
      <c r="CY80" s="245"/>
      <c r="CZ80" s="13"/>
      <c r="DA80" s="13"/>
      <c r="DB80" s="244">
        <f t="shared" si="101"/>
        <v>0</v>
      </c>
      <c r="DC80" s="245"/>
      <c r="DG80" s="208"/>
      <c r="DH80" s="208"/>
      <c r="DI80" s="208">
        <f t="shared" si="102"/>
        <v>0</v>
      </c>
      <c r="DJ80" s="208"/>
      <c r="DK80" s="208"/>
      <c r="DL80" s="208">
        <f>8.94942+15.73865+67.89218</f>
        <v>92.580249999999992</v>
      </c>
      <c r="DM80" s="208">
        <f t="shared" si="103"/>
        <v>92.580249999999992</v>
      </c>
      <c r="DN80" s="208"/>
    </row>
    <row r="81" spans="1:118" ht="12.75" hidden="1" customHeight="1">
      <c r="A81" s="298"/>
      <c r="B81" s="201"/>
      <c r="C81" s="298" t="s">
        <v>333</v>
      </c>
      <c r="D81" s="207">
        <v>0</v>
      </c>
      <c r="E81" s="139">
        <f t="shared" si="104"/>
        <v>0</v>
      </c>
      <c r="F81" s="16">
        <f>J81+N81+R81+V81+Z81+AK81+AO81+AS81+AW81+BE81+BI81+BY81+CG81+CK81+CO81+CS81+CW81+DA81+BM81+BU81</f>
        <v>0</v>
      </c>
      <c r="G81" s="178">
        <f t="shared" si="79"/>
        <v>0</v>
      </c>
      <c r="H81" s="178" t="e">
        <f t="shared" ref="H81:H112" si="106">F81/E81</f>
        <v>#DIV/0!</v>
      </c>
      <c r="I81" s="139"/>
      <c r="J81" s="139"/>
      <c r="K81" s="142">
        <f t="shared" si="80"/>
        <v>0</v>
      </c>
      <c r="L81" s="142"/>
      <c r="M81" s="139"/>
      <c r="N81" s="139"/>
      <c r="O81" s="142">
        <f t="shared" si="81"/>
        <v>0</v>
      </c>
      <c r="P81" s="142"/>
      <c r="Q81" s="139"/>
      <c r="R81" s="139"/>
      <c r="S81" s="142">
        <f t="shared" si="82"/>
        <v>0</v>
      </c>
      <c r="T81" s="142"/>
      <c r="U81" s="139"/>
      <c r="V81" s="139"/>
      <c r="W81" s="142">
        <f t="shared" si="83"/>
        <v>0</v>
      </c>
      <c r="X81" s="142"/>
      <c r="Y81" s="139">
        <f t="shared" si="84"/>
        <v>0</v>
      </c>
      <c r="Z81" s="139">
        <f t="shared" si="84"/>
        <v>0</v>
      </c>
      <c r="AA81" s="142">
        <f t="shared" si="75"/>
        <v>0</v>
      </c>
      <c r="AB81" s="142"/>
      <c r="AC81" s="139"/>
      <c r="AD81" s="139"/>
      <c r="AE81" s="142">
        <f t="shared" si="78"/>
        <v>0</v>
      </c>
      <c r="AF81" s="142" t="e">
        <f>AD81/AC81</f>
        <v>#DIV/0!</v>
      </c>
      <c r="AG81" s="139"/>
      <c r="AH81" s="139"/>
      <c r="AI81" s="142">
        <f t="shared" si="85"/>
        <v>0</v>
      </c>
      <c r="AJ81" s="139"/>
      <c r="AK81" s="139"/>
      <c r="AL81" s="142">
        <f t="shared" si="86"/>
        <v>0</v>
      </c>
      <c r="AM81" s="142"/>
      <c r="AN81" s="139"/>
      <c r="AO81" s="139"/>
      <c r="AP81" s="142">
        <f t="shared" si="87"/>
        <v>0</v>
      </c>
      <c r="AQ81" s="142"/>
      <c r="AR81" s="142"/>
      <c r="AS81" s="142"/>
      <c r="AT81" s="142">
        <f t="shared" si="88"/>
        <v>0</v>
      </c>
      <c r="AU81" s="142"/>
      <c r="AV81" s="139"/>
      <c r="AW81" s="139"/>
      <c r="AX81" s="142">
        <f t="shared" si="89"/>
        <v>0</v>
      </c>
      <c r="AY81" s="142"/>
      <c r="AZ81" s="139"/>
      <c r="BA81" s="139"/>
      <c r="BB81" s="142">
        <f t="shared" si="90"/>
        <v>0</v>
      </c>
      <c r="BC81" s="142"/>
      <c r="BD81" s="139"/>
      <c r="BE81" s="139"/>
      <c r="BF81" s="142">
        <f t="shared" si="91"/>
        <v>0</v>
      </c>
      <c r="BG81" s="142"/>
      <c r="BH81" s="139"/>
      <c r="BI81" s="139"/>
      <c r="BJ81" s="142">
        <f t="shared" si="92"/>
        <v>0</v>
      </c>
      <c r="BK81" s="142"/>
      <c r="BL81" s="139"/>
      <c r="BM81" s="139"/>
      <c r="BN81" s="142">
        <f t="shared" si="76"/>
        <v>0</v>
      </c>
      <c r="BO81" s="142"/>
      <c r="BP81" s="139"/>
      <c r="BQ81" s="139"/>
      <c r="BR81" s="142">
        <f t="shared" si="77"/>
        <v>0</v>
      </c>
      <c r="BS81" s="142"/>
      <c r="BT81" s="139"/>
      <c r="BU81" s="139"/>
      <c r="BV81" s="142">
        <f t="shared" si="93"/>
        <v>0</v>
      </c>
      <c r="BW81" s="142"/>
      <c r="BX81" s="139"/>
      <c r="BY81" s="139"/>
      <c r="BZ81" s="142">
        <f t="shared" si="94"/>
        <v>0</v>
      </c>
      <c r="CA81" s="142"/>
      <c r="CB81" s="139"/>
      <c r="CC81" s="139"/>
      <c r="CD81" s="142">
        <f t="shared" si="95"/>
        <v>0</v>
      </c>
      <c r="CE81" s="142"/>
      <c r="CF81" s="139"/>
      <c r="CG81" s="139"/>
      <c r="CH81" s="142">
        <f t="shared" si="96"/>
        <v>0</v>
      </c>
      <c r="CI81" s="212" t="e">
        <f t="shared" si="105"/>
        <v>#DIV/0!</v>
      </c>
      <c r="CJ81" s="139"/>
      <c r="CK81" s="139"/>
      <c r="CL81" s="142">
        <f t="shared" si="97"/>
        <v>0</v>
      </c>
      <c r="CM81" s="199"/>
      <c r="CN81" s="208"/>
      <c r="CO81" s="208"/>
      <c r="CP81" s="208">
        <f t="shared" si="98"/>
        <v>0</v>
      </c>
      <c r="CQ81" s="208"/>
      <c r="CR81" s="14"/>
      <c r="CS81" s="14"/>
      <c r="CT81" s="244">
        <f t="shared" si="99"/>
        <v>0</v>
      </c>
      <c r="CU81" s="245"/>
      <c r="CV81" s="13"/>
      <c r="CW81" s="13"/>
      <c r="CX81" s="244">
        <f t="shared" si="100"/>
        <v>0</v>
      </c>
      <c r="CY81" s="245"/>
      <c r="CZ81" s="13"/>
      <c r="DA81" s="13"/>
      <c r="DB81" s="244">
        <f t="shared" si="101"/>
        <v>0</v>
      </c>
      <c r="DC81" s="245"/>
      <c r="DG81" s="208"/>
      <c r="DH81" s="208"/>
      <c r="DI81" s="208">
        <f t="shared" si="102"/>
        <v>0</v>
      </c>
      <c r="DJ81" s="208"/>
      <c r="DK81" s="208"/>
      <c r="DL81" s="208"/>
      <c r="DM81" s="208">
        <f t="shared" si="103"/>
        <v>0</v>
      </c>
      <c r="DN81" s="208"/>
    </row>
    <row r="82" spans="1:118" ht="12.75" hidden="1" customHeight="1">
      <c r="A82" s="298"/>
      <c r="B82" s="201"/>
      <c r="C82" s="298" t="s">
        <v>334</v>
      </c>
      <c r="D82" s="207">
        <v>0</v>
      </c>
      <c r="E82" s="139">
        <f t="shared" si="104"/>
        <v>0</v>
      </c>
      <c r="F82" s="16">
        <f>J82+N82+R82+V82+Z82+AK82+AO82+AS82+AW82+BE82+BI82+BY82+CG82+CK82+CO82+CS82+CW82+DA82+BM82+BU82</f>
        <v>0</v>
      </c>
      <c r="G82" s="178">
        <f t="shared" si="79"/>
        <v>0</v>
      </c>
      <c r="H82" s="178" t="e">
        <f t="shared" si="106"/>
        <v>#DIV/0!</v>
      </c>
      <c r="I82" s="139"/>
      <c r="J82" s="139"/>
      <c r="K82" s="142">
        <f t="shared" si="80"/>
        <v>0</v>
      </c>
      <c r="L82" s="142"/>
      <c r="M82" s="139"/>
      <c r="N82" s="139"/>
      <c r="O82" s="142">
        <f t="shared" si="81"/>
        <v>0</v>
      </c>
      <c r="P82" s="142"/>
      <c r="Q82" s="139"/>
      <c r="R82" s="139"/>
      <c r="S82" s="142">
        <f t="shared" si="82"/>
        <v>0</v>
      </c>
      <c r="T82" s="142"/>
      <c r="U82" s="139"/>
      <c r="V82" s="139"/>
      <c r="W82" s="142">
        <f t="shared" si="83"/>
        <v>0</v>
      </c>
      <c r="X82" s="142"/>
      <c r="Y82" s="139">
        <f t="shared" si="84"/>
        <v>0</v>
      </c>
      <c r="Z82" s="139">
        <f t="shared" si="84"/>
        <v>0</v>
      </c>
      <c r="AA82" s="142">
        <f t="shared" si="75"/>
        <v>0</v>
      </c>
      <c r="AB82" s="142"/>
      <c r="AC82" s="139"/>
      <c r="AD82" s="139"/>
      <c r="AE82" s="142">
        <f t="shared" si="78"/>
        <v>0</v>
      </c>
      <c r="AF82" s="142"/>
      <c r="AG82" s="139"/>
      <c r="AH82" s="139"/>
      <c r="AI82" s="142">
        <f t="shared" si="85"/>
        <v>0</v>
      </c>
      <c r="AJ82" s="139"/>
      <c r="AK82" s="139"/>
      <c r="AL82" s="142">
        <f t="shared" si="86"/>
        <v>0</v>
      </c>
      <c r="AM82" s="142"/>
      <c r="AN82" s="139"/>
      <c r="AO82" s="139"/>
      <c r="AP82" s="142">
        <f t="shared" si="87"/>
        <v>0</v>
      </c>
      <c r="AQ82" s="142"/>
      <c r="AR82" s="142"/>
      <c r="AS82" s="142"/>
      <c r="AT82" s="142">
        <f t="shared" si="88"/>
        <v>0</v>
      </c>
      <c r="AU82" s="142"/>
      <c r="AV82" s="139"/>
      <c r="AW82" s="139"/>
      <c r="AX82" s="142">
        <f t="shared" si="89"/>
        <v>0</v>
      </c>
      <c r="AY82" s="142"/>
      <c r="AZ82" s="139"/>
      <c r="BA82" s="139"/>
      <c r="BB82" s="142">
        <f t="shared" si="90"/>
        <v>0</v>
      </c>
      <c r="BC82" s="142"/>
      <c r="BD82" s="139"/>
      <c r="BE82" s="139"/>
      <c r="BF82" s="142">
        <f t="shared" si="91"/>
        <v>0</v>
      </c>
      <c r="BG82" s="142"/>
      <c r="BH82" s="139"/>
      <c r="BI82" s="139"/>
      <c r="BJ82" s="142">
        <f t="shared" si="92"/>
        <v>0</v>
      </c>
      <c r="BK82" s="142"/>
      <c r="BL82" s="139"/>
      <c r="BM82" s="139"/>
      <c r="BN82" s="142">
        <f t="shared" si="76"/>
        <v>0</v>
      </c>
      <c r="BO82" s="142"/>
      <c r="BP82" s="139"/>
      <c r="BQ82" s="139"/>
      <c r="BR82" s="142">
        <f t="shared" si="77"/>
        <v>0</v>
      </c>
      <c r="BS82" s="142"/>
      <c r="BT82" s="139"/>
      <c r="BU82" s="139"/>
      <c r="BV82" s="142">
        <f t="shared" si="93"/>
        <v>0</v>
      </c>
      <c r="BW82" s="142"/>
      <c r="BX82" s="139"/>
      <c r="BY82" s="139"/>
      <c r="BZ82" s="142">
        <f t="shared" si="94"/>
        <v>0</v>
      </c>
      <c r="CA82" s="142"/>
      <c r="CB82" s="139"/>
      <c r="CC82" s="139"/>
      <c r="CD82" s="142">
        <f t="shared" si="95"/>
        <v>0</v>
      </c>
      <c r="CE82" s="142"/>
      <c r="CF82" s="139"/>
      <c r="CG82" s="139"/>
      <c r="CH82" s="142">
        <f t="shared" si="96"/>
        <v>0</v>
      </c>
      <c r="CI82" s="212" t="e">
        <f t="shared" si="105"/>
        <v>#DIV/0!</v>
      </c>
      <c r="CJ82" s="139"/>
      <c r="CK82" s="139"/>
      <c r="CL82" s="142">
        <f t="shared" si="97"/>
        <v>0</v>
      </c>
      <c r="CM82" s="199"/>
      <c r="CN82" s="208"/>
      <c r="CO82" s="208"/>
      <c r="CP82" s="208">
        <f t="shared" si="98"/>
        <v>0</v>
      </c>
      <c r="CQ82" s="208"/>
      <c r="CR82" s="14"/>
      <c r="CS82" s="14"/>
      <c r="CT82" s="244">
        <f t="shared" si="99"/>
        <v>0</v>
      </c>
      <c r="CU82" s="245"/>
      <c r="CV82" s="13"/>
      <c r="CW82" s="13"/>
      <c r="CX82" s="244">
        <f t="shared" si="100"/>
        <v>0</v>
      </c>
      <c r="CY82" s="245"/>
      <c r="CZ82" s="13"/>
      <c r="DA82" s="13"/>
      <c r="DB82" s="244">
        <f t="shared" si="101"/>
        <v>0</v>
      </c>
      <c r="DC82" s="245"/>
      <c r="DG82" s="208"/>
      <c r="DH82" s="208"/>
      <c r="DI82" s="208">
        <f t="shared" si="102"/>
        <v>0</v>
      </c>
      <c r="DJ82" s="208"/>
      <c r="DK82" s="208"/>
      <c r="DL82" s="208"/>
      <c r="DM82" s="208">
        <f t="shared" si="103"/>
        <v>0</v>
      </c>
      <c r="DN82" s="208"/>
    </row>
    <row r="83" spans="1:118" ht="12.75" hidden="1" customHeight="1">
      <c r="A83" s="298"/>
      <c r="B83" s="201"/>
      <c r="C83" s="298" t="s">
        <v>335</v>
      </c>
      <c r="D83" s="207">
        <v>0</v>
      </c>
      <c r="E83" s="139">
        <f t="shared" si="104"/>
        <v>0</v>
      </c>
      <c r="F83" s="16">
        <f>J83+N83+R83+V83+Z83+AK83+AO83+AS83+AW83+BE83+BI83+BY83+CG83+CK83+CO83+CS83+CW83+DA83+BM83+BU83</f>
        <v>0</v>
      </c>
      <c r="G83" s="178">
        <f t="shared" si="79"/>
        <v>0</v>
      </c>
      <c r="H83" s="178" t="e">
        <f t="shared" si="106"/>
        <v>#DIV/0!</v>
      </c>
      <c r="I83" s="139"/>
      <c r="J83" s="139"/>
      <c r="K83" s="142">
        <f t="shared" si="80"/>
        <v>0</v>
      </c>
      <c r="L83" s="142"/>
      <c r="M83" s="139"/>
      <c r="N83" s="139"/>
      <c r="O83" s="142">
        <f t="shared" si="81"/>
        <v>0</v>
      </c>
      <c r="P83" s="142"/>
      <c r="Q83" s="139"/>
      <c r="R83" s="139"/>
      <c r="S83" s="142">
        <f t="shared" si="82"/>
        <v>0</v>
      </c>
      <c r="T83" s="142"/>
      <c r="U83" s="139"/>
      <c r="V83" s="139"/>
      <c r="W83" s="142">
        <f t="shared" si="83"/>
        <v>0</v>
      </c>
      <c r="X83" s="142"/>
      <c r="Y83" s="139">
        <f t="shared" si="84"/>
        <v>0</v>
      </c>
      <c r="Z83" s="139">
        <f t="shared" si="84"/>
        <v>0</v>
      </c>
      <c r="AA83" s="142">
        <f t="shared" si="75"/>
        <v>0</v>
      </c>
      <c r="AB83" s="142"/>
      <c r="AC83" s="139"/>
      <c r="AD83" s="139"/>
      <c r="AE83" s="142">
        <f t="shared" si="78"/>
        <v>0</v>
      </c>
      <c r="AF83" s="142"/>
      <c r="AG83" s="139"/>
      <c r="AH83" s="139"/>
      <c r="AI83" s="142">
        <f t="shared" si="85"/>
        <v>0</v>
      </c>
      <c r="AJ83" s="139"/>
      <c r="AK83" s="139"/>
      <c r="AL83" s="142">
        <f t="shared" si="86"/>
        <v>0</v>
      </c>
      <c r="AM83" s="142"/>
      <c r="AN83" s="139"/>
      <c r="AO83" s="139"/>
      <c r="AP83" s="142">
        <f t="shared" si="87"/>
        <v>0</v>
      </c>
      <c r="AQ83" s="142"/>
      <c r="AR83" s="142"/>
      <c r="AS83" s="142"/>
      <c r="AT83" s="142">
        <f t="shared" si="88"/>
        <v>0</v>
      </c>
      <c r="AU83" s="142"/>
      <c r="AV83" s="139"/>
      <c r="AW83" s="139"/>
      <c r="AX83" s="142">
        <f t="shared" si="89"/>
        <v>0</v>
      </c>
      <c r="AY83" s="142"/>
      <c r="AZ83" s="139"/>
      <c r="BA83" s="139"/>
      <c r="BB83" s="142">
        <f t="shared" si="90"/>
        <v>0</v>
      </c>
      <c r="BC83" s="142"/>
      <c r="BD83" s="139"/>
      <c r="BE83" s="139"/>
      <c r="BF83" s="142">
        <f t="shared" si="91"/>
        <v>0</v>
      </c>
      <c r="BG83" s="142"/>
      <c r="BH83" s="139"/>
      <c r="BI83" s="139"/>
      <c r="BJ83" s="142">
        <f t="shared" si="92"/>
        <v>0</v>
      </c>
      <c r="BK83" s="142"/>
      <c r="BL83" s="139"/>
      <c r="BM83" s="139"/>
      <c r="BN83" s="142">
        <f t="shared" si="76"/>
        <v>0</v>
      </c>
      <c r="BO83" s="142"/>
      <c r="BP83" s="139"/>
      <c r="BQ83" s="139"/>
      <c r="BR83" s="142">
        <f t="shared" si="77"/>
        <v>0</v>
      </c>
      <c r="BS83" s="142"/>
      <c r="BT83" s="139"/>
      <c r="BU83" s="139"/>
      <c r="BV83" s="142">
        <f t="shared" si="93"/>
        <v>0</v>
      </c>
      <c r="BW83" s="142"/>
      <c r="BX83" s="139"/>
      <c r="BY83" s="139"/>
      <c r="BZ83" s="142">
        <f t="shared" si="94"/>
        <v>0</v>
      </c>
      <c r="CA83" s="142"/>
      <c r="CB83" s="139"/>
      <c r="CC83" s="139"/>
      <c r="CD83" s="142">
        <f t="shared" si="95"/>
        <v>0</v>
      </c>
      <c r="CE83" s="142"/>
      <c r="CF83" s="139"/>
      <c r="CG83" s="139"/>
      <c r="CH83" s="142">
        <f t="shared" si="96"/>
        <v>0</v>
      </c>
      <c r="CI83" s="212" t="e">
        <f t="shared" si="105"/>
        <v>#DIV/0!</v>
      </c>
      <c r="CJ83" s="139"/>
      <c r="CK83" s="139"/>
      <c r="CL83" s="142">
        <f t="shared" si="97"/>
        <v>0</v>
      </c>
      <c r="CM83" s="199"/>
      <c r="CN83" s="208"/>
      <c r="CO83" s="208"/>
      <c r="CP83" s="208">
        <f t="shared" si="98"/>
        <v>0</v>
      </c>
      <c r="CQ83" s="208"/>
      <c r="CR83" s="14"/>
      <c r="CS83" s="14"/>
      <c r="CT83" s="244">
        <f t="shared" si="99"/>
        <v>0</v>
      </c>
      <c r="CU83" s="245"/>
      <c r="CV83" s="13"/>
      <c r="CW83" s="13"/>
      <c r="CX83" s="244">
        <f t="shared" si="100"/>
        <v>0</v>
      </c>
      <c r="CY83" s="245"/>
      <c r="CZ83" s="13"/>
      <c r="DA83" s="13"/>
      <c r="DB83" s="244">
        <f t="shared" si="101"/>
        <v>0</v>
      </c>
      <c r="DC83" s="245"/>
      <c r="DG83" s="208"/>
      <c r="DH83" s="208"/>
      <c r="DI83" s="208">
        <f t="shared" si="102"/>
        <v>0</v>
      </c>
      <c r="DJ83" s="208"/>
      <c r="DK83" s="208"/>
      <c r="DL83" s="208"/>
      <c r="DM83" s="208">
        <f t="shared" si="103"/>
        <v>0</v>
      </c>
      <c r="DN83" s="208"/>
    </row>
    <row r="84" spans="1:118" ht="12.75" hidden="1" customHeight="1">
      <c r="A84" s="298"/>
      <c r="B84" s="201"/>
      <c r="C84" s="298" t="s">
        <v>336</v>
      </c>
      <c r="D84" s="207">
        <v>0</v>
      </c>
      <c r="E84" s="139">
        <f t="shared" si="104"/>
        <v>0</v>
      </c>
      <c r="F84" s="16">
        <f>J84+N84+R84+V84+Z84+AK84+AO84+AS84+AW84+BE84+BI84+BY84+CG84+CK84+CO84+CS84+CW84+DA84+BM84+BU84</f>
        <v>0</v>
      </c>
      <c r="G84" s="178">
        <f t="shared" si="79"/>
        <v>0</v>
      </c>
      <c r="H84" s="178" t="e">
        <f t="shared" si="106"/>
        <v>#DIV/0!</v>
      </c>
      <c r="I84" s="139"/>
      <c r="J84" s="139"/>
      <c r="K84" s="142">
        <f t="shared" si="80"/>
        <v>0</v>
      </c>
      <c r="L84" s="142"/>
      <c r="M84" s="139"/>
      <c r="N84" s="139"/>
      <c r="O84" s="142">
        <f t="shared" si="81"/>
        <v>0</v>
      </c>
      <c r="P84" s="142"/>
      <c r="Q84" s="139"/>
      <c r="R84" s="139"/>
      <c r="S84" s="142">
        <f t="shared" si="82"/>
        <v>0</v>
      </c>
      <c r="T84" s="142"/>
      <c r="U84" s="139"/>
      <c r="V84" s="139"/>
      <c r="W84" s="142">
        <f t="shared" si="83"/>
        <v>0</v>
      </c>
      <c r="X84" s="142"/>
      <c r="Y84" s="139">
        <f t="shared" si="84"/>
        <v>0</v>
      </c>
      <c r="Z84" s="139">
        <f t="shared" si="84"/>
        <v>0</v>
      </c>
      <c r="AA84" s="142">
        <f t="shared" si="75"/>
        <v>0</v>
      </c>
      <c r="AB84" s="142"/>
      <c r="AC84" s="139"/>
      <c r="AD84" s="139"/>
      <c r="AE84" s="142">
        <f t="shared" si="78"/>
        <v>0</v>
      </c>
      <c r="AF84" s="142" t="e">
        <f>AD84/AC84</f>
        <v>#DIV/0!</v>
      </c>
      <c r="AG84" s="139"/>
      <c r="AH84" s="139"/>
      <c r="AI84" s="142">
        <f t="shared" si="85"/>
        <v>0</v>
      </c>
      <c r="AJ84" s="139"/>
      <c r="AK84" s="139"/>
      <c r="AL84" s="142">
        <f t="shared" si="86"/>
        <v>0</v>
      </c>
      <c r="AM84" s="142"/>
      <c r="AN84" s="139"/>
      <c r="AO84" s="139"/>
      <c r="AP84" s="142">
        <f t="shared" si="87"/>
        <v>0</v>
      </c>
      <c r="AQ84" s="142"/>
      <c r="AR84" s="142"/>
      <c r="AS84" s="142"/>
      <c r="AT84" s="142">
        <f t="shared" si="88"/>
        <v>0</v>
      </c>
      <c r="AU84" s="142"/>
      <c r="AV84" s="139"/>
      <c r="AW84" s="139"/>
      <c r="AX84" s="142">
        <f t="shared" si="89"/>
        <v>0</v>
      </c>
      <c r="AY84" s="142"/>
      <c r="AZ84" s="139"/>
      <c r="BA84" s="139"/>
      <c r="BB84" s="142">
        <f t="shared" si="90"/>
        <v>0</v>
      </c>
      <c r="BC84" s="142"/>
      <c r="BD84" s="139"/>
      <c r="BE84" s="139"/>
      <c r="BF84" s="142">
        <f t="shared" si="91"/>
        <v>0</v>
      </c>
      <c r="BG84" s="142"/>
      <c r="BH84" s="139"/>
      <c r="BI84" s="139"/>
      <c r="BJ84" s="142">
        <f t="shared" si="92"/>
        <v>0</v>
      </c>
      <c r="BK84" s="142"/>
      <c r="BL84" s="139"/>
      <c r="BM84" s="139"/>
      <c r="BN84" s="142">
        <f t="shared" si="76"/>
        <v>0</v>
      </c>
      <c r="BO84" s="142"/>
      <c r="BP84" s="139"/>
      <c r="BQ84" s="139"/>
      <c r="BR84" s="142">
        <f t="shared" si="77"/>
        <v>0</v>
      </c>
      <c r="BS84" s="142"/>
      <c r="BT84" s="139"/>
      <c r="BU84" s="139"/>
      <c r="BV84" s="142">
        <f t="shared" si="93"/>
        <v>0</v>
      </c>
      <c r="BW84" s="142"/>
      <c r="BX84" s="139"/>
      <c r="BY84" s="139"/>
      <c r="BZ84" s="142">
        <f t="shared" si="94"/>
        <v>0</v>
      </c>
      <c r="CA84" s="142"/>
      <c r="CB84" s="139"/>
      <c r="CC84" s="139"/>
      <c r="CD84" s="142">
        <f t="shared" si="95"/>
        <v>0</v>
      </c>
      <c r="CE84" s="142"/>
      <c r="CF84" s="139"/>
      <c r="CG84" s="139"/>
      <c r="CH84" s="142">
        <f t="shared" si="96"/>
        <v>0</v>
      </c>
      <c r="CI84" s="212" t="e">
        <f t="shared" si="105"/>
        <v>#DIV/0!</v>
      </c>
      <c r="CJ84" s="139"/>
      <c r="CK84" s="139"/>
      <c r="CL84" s="142">
        <f t="shared" si="97"/>
        <v>0</v>
      </c>
      <c r="CM84" s="199"/>
      <c r="CN84" s="208"/>
      <c r="CO84" s="208"/>
      <c r="CP84" s="208">
        <f t="shared" si="98"/>
        <v>0</v>
      </c>
      <c r="CQ84" s="208"/>
      <c r="CR84" s="14"/>
      <c r="CS84" s="14"/>
      <c r="CT84" s="244">
        <f t="shared" si="99"/>
        <v>0</v>
      </c>
      <c r="CU84" s="245"/>
      <c r="CV84" s="13"/>
      <c r="CW84" s="13"/>
      <c r="CX84" s="244">
        <f t="shared" si="100"/>
        <v>0</v>
      </c>
      <c r="CY84" s="245"/>
      <c r="CZ84" s="13"/>
      <c r="DA84" s="13"/>
      <c r="DB84" s="244">
        <f t="shared" si="101"/>
        <v>0</v>
      </c>
      <c r="DC84" s="245"/>
      <c r="DG84" s="208"/>
      <c r="DH84" s="208"/>
      <c r="DI84" s="208">
        <f t="shared" si="102"/>
        <v>0</v>
      </c>
      <c r="DJ84" s="208"/>
      <c r="DK84" s="208"/>
      <c r="DL84" s="208"/>
      <c r="DM84" s="208">
        <f t="shared" si="103"/>
        <v>0</v>
      </c>
      <c r="DN84" s="208"/>
    </row>
    <row r="85" spans="1:118" ht="12.75" hidden="1" customHeight="1">
      <c r="A85" s="298"/>
      <c r="B85" s="201"/>
      <c r="C85" s="298" t="s">
        <v>337</v>
      </c>
      <c r="D85" s="207">
        <v>0</v>
      </c>
      <c r="E85" s="139">
        <f t="shared" si="104"/>
        <v>0</v>
      </c>
      <c r="F85" s="16">
        <f>J85+N85+R85+V85+Z85+AK85+AO85+AS85+AW85+BE85+BI85+BY85+CG85+CK85+CO85+CS85+CW85+DA85+BM85+BU85</f>
        <v>0</v>
      </c>
      <c r="G85" s="178">
        <f t="shared" si="79"/>
        <v>0</v>
      </c>
      <c r="H85" s="178" t="e">
        <f t="shared" si="106"/>
        <v>#DIV/0!</v>
      </c>
      <c r="I85" s="139"/>
      <c r="J85" s="139"/>
      <c r="K85" s="142">
        <f t="shared" si="80"/>
        <v>0</v>
      </c>
      <c r="L85" s="142"/>
      <c r="M85" s="139"/>
      <c r="N85" s="139"/>
      <c r="O85" s="142">
        <f t="shared" si="81"/>
        <v>0</v>
      </c>
      <c r="P85" s="142"/>
      <c r="Q85" s="139"/>
      <c r="R85" s="139"/>
      <c r="S85" s="142">
        <f t="shared" si="82"/>
        <v>0</v>
      </c>
      <c r="T85" s="142"/>
      <c r="U85" s="139"/>
      <c r="V85" s="139"/>
      <c r="W85" s="142">
        <f t="shared" si="83"/>
        <v>0</v>
      </c>
      <c r="X85" s="142"/>
      <c r="Y85" s="139">
        <f t="shared" si="84"/>
        <v>0</v>
      </c>
      <c r="Z85" s="139">
        <f t="shared" si="84"/>
        <v>0</v>
      </c>
      <c r="AA85" s="142">
        <f t="shared" si="75"/>
        <v>0</v>
      </c>
      <c r="AB85" s="142"/>
      <c r="AC85" s="139"/>
      <c r="AD85" s="139"/>
      <c r="AE85" s="142">
        <f t="shared" si="78"/>
        <v>0</v>
      </c>
      <c r="AF85" s="142" t="e">
        <f>AD85/AC85</f>
        <v>#DIV/0!</v>
      </c>
      <c r="AG85" s="139"/>
      <c r="AH85" s="139"/>
      <c r="AI85" s="142">
        <f t="shared" si="85"/>
        <v>0</v>
      </c>
      <c r="AJ85" s="139"/>
      <c r="AK85" s="139"/>
      <c r="AL85" s="142">
        <f t="shared" si="86"/>
        <v>0</v>
      </c>
      <c r="AM85" s="142"/>
      <c r="AN85" s="139"/>
      <c r="AO85" s="139"/>
      <c r="AP85" s="142">
        <f t="shared" si="87"/>
        <v>0</v>
      </c>
      <c r="AQ85" s="142"/>
      <c r="AR85" s="142"/>
      <c r="AS85" s="142"/>
      <c r="AT85" s="142">
        <f t="shared" si="88"/>
        <v>0</v>
      </c>
      <c r="AU85" s="142"/>
      <c r="AV85" s="139"/>
      <c r="AW85" s="139"/>
      <c r="AX85" s="142">
        <f t="shared" si="89"/>
        <v>0</v>
      </c>
      <c r="AY85" s="142"/>
      <c r="AZ85" s="139"/>
      <c r="BA85" s="139"/>
      <c r="BB85" s="142">
        <f t="shared" si="90"/>
        <v>0</v>
      </c>
      <c r="BC85" s="142"/>
      <c r="BD85" s="139"/>
      <c r="BE85" s="139"/>
      <c r="BF85" s="142">
        <f t="shared" si="91"/>
        <v>0</v>
      </c>
      <c r="BG85" s="142"/>
      <c r="BH85" s="139"/>
      <c r="BI85" s="139"/>
      <c r="BJ85" s="142">
        <f t="shared" si="92"/>
        <v>0</v>
      </c>
      <c r="BK85" s="142"/>
      <c r="BL85" s="139"/>
      <c r="BM85" s="139"/>
      <c r="BN85" s="142">
        <f t="shared" si="76"/>
        <v>0</v>
      </c>
      <c r="BO85" s="142"/>
      <c r="BP85" s="139"/>
      <c r="BQ85" s="139"/>
      <c r="BR85" s="142">
        <f t="shared" si="77"/>
        <v>0</v>
      </c>
      <c r="BS85" s="142"/>
      <c r="BT85" s="139"/>
      <c r="BU85" s="139"/>
      <c r="BV85" s="142">
        <f t="shared" si="93"/>
        <v>0</v>
      </c>
      <c r="BW85" s="142"/>
      <c r="BX85" s="139"/>
      <c r="BY85" s="139"/>
      <c r="BZ85" s="142">
        <f t="shared" si="94"/>
        <v>0</v>
      </c>
      <c r="CA85" s="142"/>
      <c r="CB85" s="139"/>
      <c r="CC85" s="139"/>
      <c r="CD85" s="142">
        <f t="shared" si="95"/>
        <v>0</v>
      </c>
      <c r="CE85" s="142"/>
      <c r="CF85" s="139"/>
      <c r="CG85" s="139"/>
      <c r="CH85" s="142">
        <f t="shared" si="96"/>
        <v>0</v>
      </c>
      <c r="CI85" s="212" t="e">
        <f t="shared" si="105"/>
        <v>#DIV/0!</v>
      </c>
      <c r="CJ85" s="139"/>
      <c r="CK85" s="139"/>
      <c r="CL85" s="142">
        <f t="shared" si="97"/>
        <v>0</v>
      </c>
      <c r="CM85" s="199"/>
      <c r="CN85" s="208"/>
      <c r="CO85" s="208"/>
      <c r="CP85" s="208">
        <f t="shared" si="98"/>
        <v>0</v>
      </c>
      <c r="CQ85" s="208"/>
      <c r="CR85" s="14"/>
      <c r="CS85" s="14"/>
      <c r="CT85" s="244">
        <f t="shared" si="99"/>
        <v>0</v>
      </c>
      <c r="CU85" s="245"/>
      <c r="CV85" s="13"/>
      <c r="CW85" s="13"/>
      <c r="CX85" s="244">
        <f t="shared" si="100"/>
        <v>0</v>
      </c>
      <c r="CY85" s="245"/>
      <c r="CZ85" s="13"/>
      <c r="DA85" s="13"/>
      <c r="DB85" s="244">
        <f t="shared" si="101"/>
        <v>0</v>
      </c>
      <c r="DC85" s="245"/>
      <c r="DG85" s="208"/>
      <c r="DH85" s="208"/>
      <c r="DI85" s="208">
        <f t="shared" si="102"/>
        <v>0</v>
      </c>
      <c r="DJ85" s="208"/>
      <c r="DK85" s="208"/>
      <c r="DL85" s="208"/>
      <c r="DM85" s="208">
        <f t="shared" si="103"/>
        <v>0</v>
      </c>
      <c r="DN85" s="208"/>
    </row>
    <row r="86" spans="1:118" s="290" customFormat="1">
      <c r="A86" s="326" t="s">
        <v>338</v>
      </c>
      <c r="B86" s="326"/>
      <c r="C86" s="294" t="s">
        <v>339</v>
      </c>
      <c r="D86" s="302">
        <f>SUM(D87:D96)</f>
        <v>2632.8999999999996</v>
      </c>
      <c r="E86" s="179">
        <f>SUM(E87:E96)</f>
        <v>181.64000000000001</v>
      </c>
      <c r="F86" s="15">
        <f>J86+N86+R86+V86+Z86+AK86+AO86+AS86+AW86+BE86+BI86+BY86+CG86+CK86+CO86+CS86+CW86+DA86+BM86+BU86+DH86+DL86</f>
        <v>4536.7597999999998</v>
      </c>
      <c r="G86" s="129">
        <f t="shared" si="79"/>
        <v>4355.1197999999995</v>
      </c>
      <c r="H86" s="292">
        <f t="shared" si="106"/>
        <v>24.976656022902443</v>
      </c>
      <c r="I86" s="179">
        <f>SUM(I87:I96)</f>
        <v>152</v>
      </c>
      <c r="J86" s="179">
        <f>SUM(J87:J96)</f>
        <v>1397.2349999999999</v>
      </c>
      <c r="K86" s="142">
        <f t="shared" si="80"/>
        <v>1245.2349999999999</v>
      </c>
      <c r="L86" s="179">
        <f t="shared" ref="L86:L90" si="107">J86/I86</f>
        <v>9.1923355263157891</v>
      </c>
      <c r="M86" s="179">
        <f>SUM(M87:M96)</f>
        <v>3.4169999999999998</v>
      </c>
      <c r="N86" s="179">
        <f>SUM(N87:N96)</f>
        <v>0</v>
      </c>
      <c r="O86" s="212">
        <f t="shared" si="81"/>
        <v>-3.4169999999999998</v>
      </c>
      <c r="P86" s="212">
        <f>N86/M86</f>
        <v>0</v>
      </c>
      <c r="Q86" s="179">
        <f>SUM(Q87:Q96)</f>
        <v>6.0000000000000001E-3</v>
      </c>
      <c r="R86" s="179">
        <f>SUM(R87:R96)</f>
        <v>0</v>
      </c>
      <c r="S86" s="212">
        <f t="shared" si="82"/>
        <v>-6.0000000000000001E-3</v>
      </c>
      <c r="T86" s="212">
        <f>R86/Q86</f>
        <v>0</v>
      </c>
      <c r="U86" s="179">
        <f>SUM(U87:U96)</f>
        <v>0</v>
      </c>
      <c r="V86" s="179">
        <f>SUM(V87:V96)</f>
        <v>0</v>
      </c>
      <c r="W86" s="212">
        <f t="shared" si="83"/>
        <v>0</v>
      </c>
      <c r="X86" s="212"/>
      <c r="Y86" s="179">
        <f t="shared" si="84"/>
        <v>0</v>
      </c>
      <c r="Z86" s="179">
        <f t="shared" si="84"/>
        <v>0</v>
      </c>
      <c r="AA86" s="212">
        <f t="shared" si="75"/>
        <v>0</v>
      </c>
      <c r="AB86" s="212"/>
      <c r="AC86" s="179">
        <f>SUM(AC87:AC96)</f>
        <v>0</v>
      </c>
      <c r="AD86" s="179">
        <f>SUM(AD87:AD96)</f>
        <v>0</v>
      </c>
      <c r="AE86" s="212">
        <f t="shared" si="78"/>
        <v>0</v>
      </c>
      <c r="AF86" s="212" t="e">
        <f>AD86/AC86</f>
        <v>#DIV/0!</v>
      </c>
      <c r="AG86" s="179">
        <f>SUM(AG87:AG96)</f>
        <v>0</v>
      </c>
      <c r="AH86" s="179">
        <f>SUM(AH87:AH96)</f>
        <v>0</v>
      </c>
      <c r="AI86" s="212">
        <f t="shared" si="85"/>
        <v>0</v>
      </c>
      <c r="AJ86" s="179">
        <f>SUM(AJ87:AJ96)</f>
        <v>0</v>
      </c>
      <c r="AK86" s="179">
        <f>SUM(AK87:AK96)</f>
        <v>0</v>
      </c>
      <c r="AL86" s="212">
        <f t="shared" si="86"/>
        <v>0</v>
      </c>
      <c r="AM86" s="212"/>
      <c r="AN86" s="179">
        <f>SUM(AN87:AN96)</f>
        <v>0</v>
      </c>
      <c r="AO86" s="179">
        <f>SUM(AO87:AO96)</f>
        <v>13.439</v>
      </c>
      <c r="AP86" s="212">
        <f t="shared" si="87"/>
        <v>13.439</v>
      </c>
      <c r="AQ86" s="212"/>
      <c r="AR86" s="179">
        <f>SUM(AR87:AR96)</f>
        <v>0</v>
      </c>
      <c r="AS86" s="179">
        <f>SUM(AS87:AS96)</f>
        <v>0</v>
      </c>
      <c r="AT86" s="212">
        <f t="shared" si="88"/>
        <v>0</v>
      </c>
      <c r="AU86" s="212" t="e">
        <f>AS86/AR86</f>
        <v>#DIV/0!</v>
      </c>
      <c r="AV86" s="179">
        <f>SUM(AV87:AV96)</f>
        <v>0.107</v>
      </c>
      <c r="AW86" s="179">
        <f>SUM(AW87:AW96)</f>
        <v>0</v>
      </c>
      <c r="AX86" s="212">
        <f t="shared" si="89"/>
        <v>-0.107</v>
      </c>
      <c r="AY86" s="212">
        <f>AW86/AV86</f>
        <v>0</v>
      </c>
      <c r="AZ86" s="179">
        <f>SUM(AZ87:AZ96)</f>
        <v>0</v>
      </c>
      <c r="BA86" s="179">
        <f>SUM(BA87:BA96)</f>
        <v>0</v>
      </c>
      <c r="BB86" s="212">
        <f t="shared" si="90"/>
        <v>0</v>
      </c>
      <c r="BC86" s="212"/>
      <c r="BD86" s="179">
        <f>SUM(BD87:BD96)</f>
        <v>0</v>
      </c>
      <c r="BE86" s="179">
        <f>SUM(BE87:BE96)</f>
        <v>0</v>
      </c>
      <c r="BF86" s="212">
        <f t="shared" si="91"/>
        <v>0</v>
      </c>
      <c r="BG86" s="212"/>
      <c r="BH86" s="179">
        <f>SUM(BH87:BH96)</f>
        <v>0</v>
      </c>
      <c r="BI86" s="179">
        <f>SUM(BI87:BI96)</f>
        <v>0</v>
      </c>
      <c r="BJ86" s="212">
        <f t="shared" si="92"/>
        <v>0</v>
      </c>
      <c r="BK86" s="212"/>
      <c r="BL86" s="179">
        <f>SUM(BL87:BL96)</f>
        <v>26.070999999999998</v>
      </c>
      <c r="BM86" s="179">
        <f>SUM(BM87:BM96)</f>
        <v>0</v>
      </c>
      <c r="BN86" s="212">
        <f t="shared" si="76"/>
        <v>-26.070999999999998</v>
      </c>
      <c r="BO86" s="212">
        <f>BM86/BL86</f>
        <v>0</v>
      </c>
      <c r="BP86" s="179">
        <f>SUM(BP87:BP96)</f>
        <v>0</v>
      </c>
      <c r="BQ86" s="179">
        <f>SUM(BQ87:BQ96)</f>
        <v>0</v>
      </c>
      <c r="BR86" s="212">
        <f t="shared" si="77"/>
        <v>0</v>
      </c>
      <c r="BS86" s="212">
        <v>0</v>
      </c>
      <c r="BT86" s="179">
        <f>SUM(BT87:BT96)</f>
        <v>0</v>
      </c>
      <c r="BU86" s="179">
        <f>SUM(BU87:BU96)</f>
        <v>0</v>
      </c>
      <c r="BV86" s="212">
        <f t="shared" si="93"/>
        <v>0</v>
      </c>
      <c r="BW86" s="212" t="e">
        <f>BU86/BT86</f>
        <v>#DIV/0!</v>
      </c>
      <c r="BX86" s="179">
        <f>SUM(BX87:BX96)</f>
        <v>0</v>
      </c>
      <c r="BY86" s="179">
        <f>SUM(BY87:BY96)</f>
        <v>0</v>
      </c>
      <c r="BZ86" s="212">
        <f t="shared" si="94"/>
        <v>0</v>
      </c>
      <c r="CA86" s="212"/>
      <c r="CB86" s="179">
        <f>SUM(CB87:CB96)</f>
        <v>0</v>
      </c>
      <c r="CC86" s="179">
        <f>SUM(CC87:CC96)</f>
        <v>0</v>
      </c>
      <c r="CD86" s="212">
        <f t="shared" si="95"/>
        <v>0</v>
      </c>
      <c r="CE86" s="212"/>
      <c r="CF86" s="179">
        <f>SUM(CF87:CF96)</f>
        <v>0</v>
      </c>
      <c r="CG86" s="179">
        <f>SUM(CG87:CG96)</f>
        <v>0</v>
      </c>
      <c r="CH86" s="212">
        <f t="shared" si="96"/>
        <v>0</v>
      </c>
      <c r="CI86" s="212"/>
      <c r="CJ86" s="179">
        <f>SUM(CJ87:CJ96)</f>
        <v>0</v>
      </c>
      <c r="CK86" s="179">
        <f>SUM(CK87:CK96)</f>
        <v>0</v>
      </c>
      <c r="CL86" s="212">
        <f t="shared" si="97"/>
        <v>0</v>
      </c>
      <c r="CM86" s="199"/>
      <c r="CN86" s="15">
        <f>SUM(CN87:CN96)</f>
        <v>0</v>
      </c>
      <c r="CO86" s="15">
        <f>SUM(CO87:CO96)</f>
        <v>0</v>
      </c>
      <c r="CP86" s="213">
        <f t="shared" si="98"/>
        <v>0</v>
      </c>
      <c r="CQ86" s="213"/>
      <c r="CR86" s="246">
        <f>SUM(CR87:CR96)</f>
        <v>0</v>
      </c>
      <c r="CS86" s="246">
        <f>SUM(CS87:CS96)</f>
        <v>0</v>
      </c>
      <c r="CT86" s="242">
        <f t="shared" si="99"/>
        <v>0</v>
      </c>
      <c r="CU86" s="243"/>
      <c r="CV86" s="246">
        <f>SUM(CV87:CV96)</f>
        <v>0</v>
      </c>
      <c r="CW86" s="246">
        <f>SUM(CW87:CW96)</f>
        <v>0</v>
      </c>
      <c r="CX86" s="242">
        <f t="shared" si="100"/>
        <v>0</v>
      </c>
      <c r="CY86" s="243"/>
      <c r="CZ86" s="246">
        <f>SUM(CZ87:CZ96)</f>
        <v>0</v>
      </c>
      <c r="DA86" s="246">
        <f>SUM(DA87:DA96)</f>
        <v>0</v>
      </c>
      <c r="DB86" s="242">
        <f t="shared" si="101"/>
        <v>0</v>
      </c>
      <c r="DC86" s="243"/>
      <c r="DG86" s="15">
        <f>SUM(DG87:DG96)</f>
        <v>0</v>
      </c>
      <c r="DH86" s="15">
        <f>SUM(DH87:DH96)</f>
        <v>0</v>
      </c>
      <c r="DI86" s="213">
        <f t="shared" si="102"/>
        <v>0</v>
      </c>
      <c r="DJ86" s="213" t="e">
        <f>DH86/DG86</f>
        <v>#DIV/0!</v>
      </c>
      <c r="DK86" s="15">
        <f>SUM(DK87:DK96)</f>
        <v>0</v>
      </c>
      <c r="DL86" s="15">
        <f>SUM(DL87:DL96)</f>
        <v>3126.0858000000003</v>
      </c>
      <c r="DM86" s="208">
        <f t="shared" si="103"/>
        <v>3126.0858000000003</v>
      </c>
      <c r="DN86" s="213"/>
    </row>
    <row r="87" spans="1:118" ht="12.75" hidden="1" customHeight="1">
      <c r="A87" s="298"/>
      <c r="B87" s="201"/>
      <c r="C87" s="298" t="s">
        <v>340</v>
      </c>
      <c r="D87" s="207"/>
      <c r="E87" s="139"/>
      <c r="F87" s="16">
        <f>J87+N87+R87+V87+Z87+AK87+AO87+AS87+AW87+BE87+BI87+BY87+CG87+CK87+CO87+CS87+CW87+DA87+BM87+BU87+DL87+DH87</f>
        <v>0</v>
      </c>
      <c r="G87" s="178">
        <f t="shared" si="79"/>
        <v>0</v>
      </c>
      <c r="H87" s="178">
        <v>0</v>
      </c>
      <c r="I87" s="139"/>
      <c r="J87" s="139"/>
      <c r="K87" s="142">
        <f t="shared" si="80"/>
        <v>0</v>
      </c>
      <c r="L87" s="179" t="e">
        <f t="shared" si="107"/>
        <v>#DIV/0!</v>
      </c>
      <c r="M87" s="139"/>
      <c r="N87" s="139"/>
      <c r="O87" s="142">
        <f t="shared" si="81"/>
        <v>0</v>
      </c>
      <c r="P87" s="212" t="e">
        <f>N87/M87</f>
        <v>#DIV/0!</v>
      </c>
      <c r="Q87" s="139"/>
      <c r="R87" s="139"/>
      <c r="S87" s="142">
        <f t="shared" si="82"/>
        <v>0</v>
      </c>
      <c r="T87" s="142"/>
      <c r="U87" s="139"/>
      <c r="V87" s="139"/>
      <c r="W87" s="142">
        <f t="shared" si="83"/>
        <v>0</v>
      </c>
      <c r="X87" s="142"/>
      <c r="Y87" s="139">
        <f t="shared" si="84"/>
        <v>0</v>
      </c>
      <c r="Z87" s="139">
        <f t="shared" si="84"/>
        <v>0</v>
      </c>
      <c r="AA87" s="142">
        <f t="shared" si="75"/>
        <v>0</v>
      </c>
      <c r="AB87" s="142"/>
      <c r="AC87" s="139"/>
      <c r="AD87" s="139"/>
      <c r="AE87" s="142">
        <f t="shared" si="78"/>
        <v>0</v>
      </c>
      <c r="AF87" s="142" t="e">
        <f>AD87/AC87</f>
        <v>#DIV/0!</v>
      </c>
      <c r="AG87" s="139"/>
      <c r="AH87" s="139"/>
      <c r="AI87" s="142">
        <f t="shared" si="85"/>
        <v>0</v>
      </c>
      <c r="AJ87" s="139"/>
      <c r="AK87" s="139"/>
      <c r="AL87" s="142">
        <f t="shared" si="86"/>
        <v>0</v>
      </c>
      <c r="AM87" s="142"/>
      <c r="AN87" s="139">
        <v>0</v>
      </c>
      <c r="AO87" s="139"/>
      <c r="AP87" s="142">
        <f t="shared" si="87"/>
        <v>0</v>
      </c>
      <c r="AQ87" s="142"/>
      <c r="AR87" s="142"/>
      <c r="AS87" s="142"/>
      <c r="AT87" s="142">
        <f t="shared" si="88"/>
        <v>0</v>
      </c>
      <c r="AU87" s="142"/>
      <c r="AV87" s="139"/>
      <c r="AW87" s="139"/>
      <c r="AX87" s="142">
        <f t="shared" si="89"/>
        <v>0</v>
      </c>
      <c r="AY87" s="212" t="e">
        <f t="shared" ref="AY87:AY94" si="108">AW87/AV87</f>
        <v>#DIV/0!</v>
      </c>
      <c r="AZ87" s="139"/>
      <c r="BA87" s="139"/>
      <c r="BB87" s="142">
        <f t="shared" si="90"/>
        <v>0</v>
      </c>
      <c r="BC87" s="142"/>
      <c r="BD87" s="139"/>
      <c r="BE87" s="139"/>
      <c r="BF87" s="142">
        <f t="shared" si="91"/>
        <v>0</v>
      </c>
      <c r="BG87" s="142"/>
      <c r="BH87" s="139"/>
      <c r="BI87" s="139"/>
      <c r="BJ87" s="142">
        <f t="shared" si="92"/>
        <v>0</v>
      </c>
      <c r="BK87" s="142"/>
      <c r="BL87" s="139"/>
      <c r="BM87" s="139"/>
      <c r="BN87" s="142">
        <f t="shared" si="76"/>
        <v>0</v>
      </c>
      <c r="BO87" s="142"/>
      <c r="BP87" s="139"/>
      <c r="BQ87" s="139"/>
      <c r="BR87" s="142">
        <f t="shared" si="77"/>
        <v>0</v>
      </c>
      <c r="BS87" s="142"/>
      <c r="BT87" s="139"/>
      <c r="BU87" s="139"/>
      <c r="BV87" s="142">
        <f t="shared" si="93"/>
        <v>0</v>
      </c>
      <c r="BW87" s="142"/>
      <c r="BX87" s="139"/>
      <c r="BY87" s="139"/>
      <c r="BZ87" s="142">
        <f t="shared" si="94"/>
        <v>0</v>
      </c>
      <c r="CA87" s="142"/>
      <c r="CB87" s="139"/>
      <c r="CC87" s="139"/>
      <c r="CD87" s="142">
        <f t="shared" si="95"/>
        <v>0</v>
      </c>
      <c r="CE87" s="142"/>
      <c r="CF87" s="139"/>
      <c r="CG87" s="139"/>
      <c r="CH87" s="142">
        <f t="shared" si="96"/>
        <v>0</v>
      </c>
      <c r="CI87" s="212" t="e">
        <f t="shared" si="105"/>
        <v>#DIV/0!</v>
      </c>
      <c r="CJ87" s="139"/>
      <c r="CK87" s="139"/>
      <c r="CL87" s="142">
        <f t="shared" si="97"/>
        <v>0</v>
      </c>
      <c r="CM87" s="199"/>
      <c r="CN87" s="208"/>
      <c r="CO87" s="208"/>
      <c r="CP87" s="208">
        <f t="shared" si="98"/>
        <v>0</v>
      </c>
      <c r="CQ87" s="208"/>
      <c r="CR87" s="14"/>
      <c r="CS87" s="14"/>
      <c r="CT87" s="244">
        <f t="shared" si="99"/>
        <v>0</v>
      </c>
      <c r="CU87" s="245"/>
      <c r="CV87" s="13"/>
      <c r="CW87" s="13"/>
      <c r="CX87" s="244">
        <f t="shared" si="100"/>
        <v>0</v>
      </c>
      <c r="CY87" s="245"/>
      <c r="CZ87" s="13"/>
      <c r="DA87" s="13"/>
      <c r="DB87" s="244">
        <f t="shared" si="101"/>
        <v>0</v>
      </c>
      <c r="DC87" s="245"/>
      <c r="DG87" s="208"/>
      <c r="DH87" s="208"/>
      <c r="DI87" s="208">
        <f t="shared" si="102"/>
        <v>0</v>
      </c>
      <c r="DJ87" s="208"/>
      <c r="DK87" s="208"/>
      <c r="DL87" s="208"/>
      <c r="DM87" s="208">
        <f t="shared" si="103"/>
        <v>0</v>
      </c>
      <c r="DN87" s="208"/>
    </row>
    <row r="88" spans="1:118" hidden="1">
      <c r="A88" s="298"/>
      <c r="B88" s="201"/>
      <c r="C88" s="298" t="s">
        <v>341</v>
      </c>
      <c r="D88" s="236"/>
      <c r="E88" s="139"/>
      <c r="F88" s="16">
        <f t="shared" ref="F88:F95" si="109">J88+N88+R88+V88+Z88+AK88+AO88+AS88+AW88+BE88+BI88+BY88+CG88+CK88+CO88+CS88+CW88+DA88+BM88+BU88+DL88+DH88</f>
        <v>0</v>
      </c>
      <c r="G88" s="178">
        <f t="shared" si="79"/>
        <v>0</v>
      </c>
      <c r="H88" s="178">
        <v>0</v>
      </c>
      <c r="I88" s="139"/>
      <c r="J88" s="139"/>
      <c r="K88" s="142">
        <f t="shared" si="80"/>
        <v>0</v>
      </c>
      <c r="L88" s="179"/>
      <c r="M88" s="139"/>
      <c r="N88" s="139"/>
      <c r="O88" s="142">
        <f t="shared" si="81"/>
        <v>0</v>
      </c>
      <c r="P88" s="212" t="e">
        <f>N88/M88</f>
        <v>#DIV/0!</v>
      </c>
      <c r="Q88" s="139"/>
      <c r="R88" s="139"/>
      <c r="S88" s="142">
        <f t="shared" si="82"/>
        <v>0</v>
      </c>
      <c r="T88" s="142"/>
      <c r="U88" s="139"/>
      <c r="V88" s="139"/>
      <c r="W88" s="142">
        <v>0</v>
      </c>
      <c r="X88" s="142"/>
      <c r="Y88" s="139">
        <f t="shared" si="84"/>
        <v>0</v>
      </c>
      <c r="Z88" s="139">
        <f t="shared" si="84"/>
        <v>0</v>
      </c>
      <c r="AA88" s="142">
        <v>0</v>
      </c>
      <c r="AB88" s="142"/>
      <c r="AC88" s="139"/>
      <c r="AD88" s="139"/>
      <c r="AE88" s="142">
        <f t="shared" si="78"/>
        <v>0</v>
      </c>
      <c r="AF88" s="142"/>
      <c r="AG88" s="139"/>
      <c r="AH88" s="139"/>
      <c r="AI88" s="142"/>
      <c r="AJ88" s="139"/>
      <c r="AK88" s="139"/>
      <c r="AL88" s="142"/>
      <c r="AM88" s="142"/>
      <c r="AN88" s="139"/>
      <c r="AO88" s="139"/>
      <c r="AP88" s="142">
        <f t="shared" si="87"/>
        <v>0</v>
      </c>
      <c r="AQ88" s="142"/>
      <c r="AR88" s="142"/>
      <c r="AS88" s="142"/>
      <c r="AT88" s="142"/>
      <c r="AU88" s="142"/>
      <c r="AV88" s="139"/>
      <c r="AW88" s="139"/>
      <c r="AX88" s="142">
        <v>0</v>
      </c>
      <c r="AY88" s="212" t="e">
        <f t="shared" si="108"/>
        <v>#DIV/0!</v>
      </c>
      <c r="AZ88" s="139"/>
      <c r="BA88" s="139"/>
      <c r="BB88" s="142">
        <v>0</v>
      </c>
      <c r="BC88" s="142"/>
      <c r="BD88" s="139"/>
      <c r="BE88" s="139"/>
      <c r="BF88" s="142">
        <v>0</v>
      </c>
      <c r="BG88" s="142"/>
      <c r="BH88" s="139"/>
      <c r="BI88" s="139"/>
      <c r="BJ88" s="142">
        <f t="shared" si="92"/>
        <v>0</v>
      </c>
      <c r="BK88" s="142"/>
      <c r="BL88" s="139"/>
      <c r="BM88" s="139"/>
      <c r="BN88" s="142">
        <f t="shared" si="76"/>
        <v>0</v>
      </c>
      <c r="BO88" s="142"/>
      <c r="BP88" s="139"/>
      <c r="BQ88" s="139"/>
      <c r="BR88" s="142">
        <f t="shared" si="77"/>
        <v>0</v>
      </c>
      <c r="BS88" s="142"/>
      <c r="BT88" s="139"/>
      <c r="BU88" s="139"/>
      <c r="BV88" s="142"/>
      <c r="BW88" s="142"/>
      <c r="BX88" s="139"/>
      <c r="BY88" s="139"/>
      <c r="BZ88" s="142">
        <v>0</v>
      </c>
      <c r="CA88" s="142"/>
      <c r="CB88" s="139"/>
      <c r="CC88" s="139"/>
      <c r="CD88" s="142"/>
      <c r="CE88" s="142"/>
      <c r="CF88" s="139"/>
      <c r="CG88" s="139"/>
      <c r="CH88" s="142">
        <f t="shared" si="96"/>
        <v>0</v>
      </c>
      <c r="CI88" s="212"/>
      <c r="CJ88" s="139"/>
      <c r="CK88" s="139"/>
      <c r="CL88" s="142">
        <v>0</v>
      </c>
      <c r="CM88" s="199"/>
      <c r="CN88" s="208"/>
      <c r="CO88" s="208"/>
      <c r="CP88" s="208">
        <v>0</v>
      </c>
      <c r="CQ88" s="208"/>
      <c r="CR88" s="14"/>
      <c r="CS88" s="14"/>
      <c r="CT88" s="244"/>
      <c r="CU88" s="245"/>
      <c r="CV88" s="13"/>
      <c r="CW88" s="13"/>
      <c r="CX88" s="244"/>
      <c r="CY88" s="245"/>
      <c r="CZ88" s="13"/>
      <c r="DA88" s="13"/>
      <c r="DB88" s="244">
        <v>0</v>
      </c>
      <c r="DC88" s="245"/>
      <c r="DG88" s="208"/>
      <c r="DH88" s="208"/>
      <c r="DI88" s="208">
        <v>0</v>
      </c>
      <c r="DJ88" s="208"/>
      <c r="DK88" s="208"/>
      <c r="DL88" s="208"/>
      <c r="DM88" s="208">
        <v>0</v>
      </c>
      <c r="DN88" s="208"/>
    </row>
    <row r="89" spans="1:118">
      <c r="A89" s="298"/>
      <c r="B89" s="531" t="s">
        <v>751</v>
      </c>
      <c r="C89" s="298" t="s">
        <v>532</v>
      </c>
      <c r="D89" s="207">
        <v>2439</v>
      </c>
      <c r="E89" s="139">
        <v>0</v>
      </c>
      <c r="F89" s="16">
        <f t="shared" si="109"/>
        <v>13.439</v>
      </c>
      <c r="G89" s="178">
        <f t="shared" si="79"/>
        <v>13.439</v>
      </c>
      <c r="H89" s="178">
        <v>0</v>
      </c>
      <c r="I89" s="144"/>
      <c r="J89" s="144"/>
      <c r="K89" s="142">
        <f t="shared" si="80"/>
        <v>0</v>
      </c>
      <c r="L89" s="179">
        <v>0</v>
      </c>
      <c r="M89" s="144">
        <v>0</v>
      </c>
      <c r="N89" s="144"/>
      <c r="O89" s="142">
        <f t="shared" si="81"/>
        <v>0</v>
      </c>
      <c r="P89" s="212">
        <v>0</v>
      </c>
      <c r="Q89" s="144"/>
      <c r="R89" s="144"/>
      <c r="S89" s="142">
        <f t="shared" si="82"/>
        <v>0</v>
      </c>
      <c r="T89" s="142">
        <v>0</v>
      </c>
      <c r="U89" s="139"/>
      <c r="V89" s="139"/>
      <c r="W89" s="142">
        <f>V89-U89</f>
        <v>0</v>
      </c>
      <c r="X89" s="142"/>
      <c r="Y89" s="139">
        <f t="shared" si="84"/>
        <v>0</v>
      </c>
      <c r="Z89" s="139">
        <f t="shared" si="84"/>
        <v>0</v>
      </c>
      <c r="AA89" s="142">
        <f>Z89-Y89</f>
        <v>0</v>
      </c>
      <c r="AB89" s="142"/>
      <c r="AC89" s="139"/>
      <c r="AD89" s="139"/>
      <c r="AE89" s="142">
        <f t="shared" si="78"/>
        <v>0</v>
      </c>
      <c r="AF89" s="142"/>
      <c r="AG89" s="139"/>
      <c r="AH89" s="139"/>
      <c r="AI89" s="142">
        <f>AH89-AG89</f>
        <v>0</v>
      </c>
      <c r="AJ89" s="139"/>
      <c r="AK89" s="139"/>
      <c r="AL89" s="142">
        <f t="shared" ref="AL89:AL96" si="110">AK89-AJ89</f>
        <v>0</v>
      </c>
      <c r="AM89" s="142"/>
      <c r="AN89" s="139"/>
      <c r="AO89" s="139">
        <v>13.439</v>
      </c>
      <c r="AP89" s="142">
        <f t="shared" si="87"/>
        <v>13.439</v>
      </c>
      <c r="AQ89" s="142"/>
      <c r="AR89" s="142"/>
      <c r="AS89" s="142"/>
      <c r="AT89" s="142">
        <f>AS89-AR89</f>
        <v>0</v>
      </c>
      <c r="AU89" s="142"/>
      <c r="AV89" s="139"/>
      <c r="AW89" s="139"/>
      <c r="AX89" s="142">
        <f>AW89-AV89</f>
        <v>0</v>
      </c>
      <c r="AY89" s="212"/>
      <c r="AZ89" s="139"/>
      <c r="BA89" s="139"/>
      <c r="BB89" s="142">
        <f>BA89-AZ89</f>
        <v>0</v>
      </c>
      <c r="BC89" s="142"/>
      <c r="BD89" s="139"/>
      <c r="BE89" s="139"/>
      <c r="BF89" s="142">
        <f>BE89-BD89</f>
        <v>0</v>
      </c>
      <c r="BG89" s="142"/>
      <c r="BH89" s="139"/>
      <c r="BI89" s="139"/>
      <c r="BJ89" s="142">
        <f t="shared" si="92"/>
        <v>0</v>
      </c>
      <c r="BK89" s="142"/>
      <c r="BL89" s="139"/>
      <c r="BM89" s="139"/>
      <c r="BN89" s="142">
        <f t="shared" si="76"/>
        <v>0</v>
      </c>
      <c r="BO89" s="142"/>
      <c r="BP89" s="139"/>
      <c r="BQ89" s="139"/>
      <c r="BR89" s="142">
        <f t="shared" si="77"/>
        <v>0</v>
      </c>
      <c r="BS89" s="142"/>
      <c r="BT89" s="139"/>
      <c r="BU89" s="139"/>
      <c r="BV89" s="142">
        <f>BU89-BT89</f>
        <v>0</v>
      </c>
      <c r="BW89" s="142"/>
      <c r="BX89" s="139"/>
      <c r="BY89" s="139"/>
      <c r="BZ89" s="142">
        <f>BY89-BX89</f>
        <v>0</v>
      </c>
      <c r="CA89" s="142"/>
      <c r="CB89" s="139"/>
      <c r="CC89" s="139"/>
      <c r="CD89" s="142">
        <f>CC89-CB89</f>
        <v>0</v>
      </c>
      <c r="CE89" s="142"/>
      <c r="CF89" s="222"/>
      <c r="CG89" s="222"/>
      <c r="CH89" s="142">
        <f t="shared" si="96"/>
        <v>0</v>
      </c>
      <c r="CI89" s="212"/>
      <c r="CJ89" s="139"/>
      <c r="CK89" s="139"/>
      <c r="CL89" s="142">
        <f>CK89-CJ89</f>
        <v>0</v>
      </c>
      <c r="CM89" s="199"/>
      <c r="CN89" s="208"/>
      <c r="CO89" s="208"/>
      <c r="CP89" s="208">
        <f>CO89-CN89</f>
        <v>0</v>
      </c>
      <c r="CQ89" s="208"/>
      <c r="CR89" s="14"/>
      <c r="CS89" s="14"/>
      <c r="CT89" s="244">
        <f>CS89-CR89</f>
        <v>0</v>
      </c>
      <c r="CU89" s="245"/>
      <c r="CV89" s="13"/>
      <c r="CW89" s="13"/>
      <c r="CX89" s="244">
        <f>CW89-CV89</f>
        <v>0</v>
      </c>
      <c r="CY89" s="245"/>
      <c r="CZ89" s="13"/>
      <c r="DA89" s="13"/>
      <c r="DB89" s="244">
        <f>DA89-CZ89</f>
        <v>0</v>
      </c>
      <c r="DC89" s="245"/>
      <c r="DG89" s="208"/>
      <c r="DH89" s="208"/>
      <c r="DI89" s="208">
        <f>DH89-DG89</f>
        <v>0</v>
      </c>
      <c r="DJ89" s="208"/>
      <c r="DK89" s="208"/>
      <c r="DL89" s="208"/>
      <c r="DM89" s="208">
        <f>DL89-DK89</f>
        <v>0</v>
      </c>
      <c r="DN89" s="208"/>
    </row>
    <row r="90" spans="1:118" ht="12.75" hidden="1" customHeight="1">
      <c r="A90" s="298"/>
      <c r="B90" s="201"/>
      <c r="C90" s="297" t="s">
        <v>342</v>
      </c>
      <c r="D90" s="211"/>
      <c r="E90" s="139"/>
      <c r="F90" s="16">
        <f t="shared" si="109"/>
        <v>0</v>
      </c>
      <c r="G90" s="178">
        <f t="shared" si="79"/>
        <v>0</v>
      </c>
      <c r="H90" s="178">
        <v>0</v>
      </c>
      <c r="I90" s="139"/>
      <c r="J90" s="139"/>
      <c r="K90" s="142">
        <f t="shared" si="80"/>
        <v>0</v>
      </c>
      <c r="L90" s="179" t="e">
        <f t="shared" si="107"/>
        <v>#DIV/0!</v>
      </c>
      <c r="M90" s="139"/>
      <c r="N90" s="139"/>
      <c r="O90" s="142">
        <f t="shared" si="81"/>
        <v>0</v>
      </c>
      <c r="P90" s="142"/>
      <c r="Q90" s="139"/>
      <c r="R90" s="139"/>
      <c r="S90" s="142">
        <f t="shared" si="82"/>
        <v>0</v>
      </c>
      <c r="T90" s="142" t="e">
        <f>R90/Q90</f>
        <v>#DIV/0!</v>
      </c>
      <c r="U90" s="139"/>
      <c r="V90" s="139"/>
      <c r="W90" s="142">
        <f>V90-U90</f>
        <v>0</v>
      </c>
      <c r="X90" s="142"/>
      <c r="Y90" s="139">
        <f t="shared" si="84"/>
        <v>0</v>
      </c>
      <c r="Z90" s="139">
        <f t="shared" si="84"/>
        <v>0</v>
      </c>
      <c r="AA90" s="142">
        <f>Z90-Y90</f>
        <v>0</v>
      </c>
      <c r="AB90" s="142"/>
      <c r="AC90" s="139"/>
      <c r="AD90" s="139"/>
      <c r="AE90" s="142">
        <f t="shared" si="78"/>
        <v>0</v>
      </c>
      <c r="AF90" s="142"/>
      <c r="AG90" s="139"/>
      <c r="AH90" s="139"/>
      <c r="AI90" s="142">
        <f>AH90-AG90</f>
        <v>0</v>
      </c>
      <c r="AJ90" s="139"/>
      <c r="AK90" s="139"/>
      <c r="AL90" s="142">
        <f t="shared" si="110"/>
        <v>0</v>
      </c>
      <c r="AM90" s="142"/>
      <c r="AN90" s="139"/>
      <c r="AO90" s="139"/>
      <c r="AP90" s="142">
        <f t="shared" si="87"/>
        <v>0</v>
      </c>
      <c r="AQ90" s="142"/>
      <c r="AR90" s="142"/>
      <c r="AS90" s="142"/>
      <c r="AT90" s="142">
        <f>AS90-AR90</f>
        <v>0</v>
      </c>
      <c r="AU90" s="142"/>
      <c r="AV90" s="139"/>
      <c r="AW90" s="139"/>
      <c r="AX90" s="142">
        <f>AW90-AV90</f>
        <v>0</v>
      </c>
      <c r="AY90" s="212"/>
      <c r="AZ90" s="139"/>
      <c r="BA90" s="139"/>
      <c r="BB90" s="142">
        <f>BA90-AZ90</f>
        <v>0</v>
      </c>
      <c r="BC90" s="142"/>
      <c r="BD90" s="139"/>
      <c r="BE90" s="139"/>
      <c r="BF90" s="142">
        <f>BE90-BD90</f>
        <v>0</v>
      </c>
      <c r="BG90" s="142"/>
      <c r="BH90" s="139"/>
      <c r="BI90" s="139"/>
      <c r="BJ90" s="142">
        <f t="shared" si="92"/>
        <v>0</v>
      </c>
      <c r="BK90" s="142"/>
      <c r="BL90" s="139"/>
      <c r="BM90" s="139"/>
      <c r="BN90" s="142">
        <f t="shared" si="76"/>
        <v>0</v>
      </c>
      <c r="BO90" s="142"/>
      <c r="BP90" s="139"/>
      <c r="BQ90" s="139"/>
      <c r="BR90" s="142">
        <f t="shared" si="77"/>
        <v>0</v>
      </c>
      <c r="BS90" s="142"/>
      <c r="BT90" s="139"/>
      <c r="BU90" s="139"/>
      <c r="BV90" s="142">
        <f>BU90-BT90</f>
        <v>0</v>
      </c>
      <c r="BW90" s="142"/>
      <c r="BX90" s="139"/>
      <c r="BY90" s="139"/>
      <c r="BZ90" s="142">
        <f>BY90-BX90</f>
        <v>0</v>
      </c>
      <c r="CA90" s="142"/>
      <c r="CB90" s="139"/>
      <c r="CC90" s="139"/>
      <c r="CD90" s="142">
        <f>CC90-CB90</f>
        <v>0</v>
      </c>
      <c r="CE90" s="142"/>
      <c r="CF90" s="139"/>
      <c r="CG90" s="139"/>
      <c r="CH90" s="142">
        <f t="shared" si="96"/>
        <v>0</v>
      </c>
      <c r="CI90" s="212" t="e">
        <f t="shared" si="105"/>
        <v>#DIV/0!</v>
      </c>
      <c r="CJ90" s="139"/>
      <c r="CK90" s="139"/>
      <c r="CL90" s="142">
        <f>CK90-CJ90</f>
        <v>0</v>
      </c>
      <c r="CM90" s="199"/>
      <c r="CN90" s="208"/>
      <c r="CO90" s="208"/>
      <c r="CP90" s="208">
        <f>CO90-CN90</f>
        <v>0</v>
      </c>
      <c r="CQ90" s="208"/>
      <c r="CR90" s="14"/>
      <c r="CS90" s="14"/>
      <c r="CT90" s="244">
        <f>CS90-CR90</f>
        <v>0</v>
      </c>
      <c r="CU90" s="245"/>
      <c r="CV90" s="13"/>
      <c r="CW90" s="13"/>
      <c r="CX90" s="244">
        <f>CW90-CV90</f>
        <v>0</v>
      </c>
      <c r="CY90" s="245"/>
      <c r="CZ90" s="13"/>
      <c r="DA90" s="13"/>
      <c r="DB90" s="244">
        <f>DA90-CZ90</f>
        <v>0</v>
      </c>
      <c r="DC90" s="245"/>
      <c r="DG90" s="208"/>
      <c r="DH90" s="208"/>
      <c r="DI90" s="208">
        <f>DH90-DG90</f>
        <v>0</v>
      </c>
      <c r="DJ90" s="208"/>
      <c r="DK90" s="208"/>
      <c r="DL90" s="208"/>
      <c r="DM90" s="208">
        <f>DL90-DK90</f>
        <v>0</v>
      </c>
      <c r="DN90" s="208"/>
    </row>
    <row r="91" spans="1:118" ht="12.75" customHeight="1">
      <c r="A91" s="298"/>
      <c r="B91" s="201">
        <v>1701036423</v>
      </c>
      <c r="C91" s="297" t="s">
        <v>745</v>
      </c>
      <c r="D91" s="303">
        <v>54.7</v>
      </c>
      <c r="E91" s="139">
        <v>0.01</v>
      </c>
      <c r="F91" s="16">
        <f t="shared" si="109"/>
        <v>0</v>
      </c>
      <c r="G91" s="245">
        <f t="shared" si="79"/>
        <v>-0.01</v>
      </c>
      <c r="H91" s="178">
        <f t="shared" si="106"/>
        <v>0</v>
      </c>
      <c r="I91" s="139"/>
      <c r="J91" s="16"/>
      <c r="K91" s="142">
        <f t="shared" si="80"/>
        <v>0</v>
      </c>
      <c r="L91" s="179">
        <v>0</v>
      </c>
      <c r="M91" s="139">
        <v>0</v>
      </c>
      <c r="N91" s="139"/>
      <c r="O91" s="142"/>
      <c r="P91" s="142"/>
      <c r="Q91" s="139">
        <v>6.0000000000000001E-3</v>
      </c>
      <c r="R91" s="139"/>
      <c r="S91" s="142"/>
      <c r="T91" s="142">
        <f>R91/Q91</f>
        <v>0</v>
      </c>
      <c r="U91" s="139"/>
      <c r="V91" s="139"/>
      <c r="W91" s="142"/>
      <c r="X91" s="142"/>
      <c r="Y91" s="139">
        <f t="shared" si="84"/>
        <v>0</v>
      </c>
      <c r="Z91" s="139">
        <f t="shared" si="84"/>
        <v>0</v>
      </c>
      <c r="AA91" s="142"/>
      <c r="AB91" s="142"/>
      <c r="AC91" s="139"/>
      <c r="AD91" s="139"/>
      <c r="AE91" s="142"/>
      <c r="AF91" s="142"/>
      <c r="AG91" s="139"/>
      <c r="AH91" s="139"/>
      <c r="AI91" s="142"/>
      <c r="AJ91" s="139"/>
      <c r="AK91" s="139"/>
      <c r="AL91" s="142">
        <f t="shared" si="110"/>
        <v>0</v>
      </c>
      <c r="AM91" s="142"/>
      <c r="AN91" s="139">
        <v>0</v>
      </c>
      <c r="AO91" s="139"/>
      <c r="AP91" s="142"/>
      <c r="AQ91" s="142"/>
      <c r="AR91" s="142"/>
      <c r="AS91" s="142"/>
      <c r="AT91" s="142"/>
      <c r="AU91" s="142"/>
      <c r="AV91" s="139"/>
      <c r="AW91" s="139"/>
      <c r="AX91" s="142"/>
      <c r="AY91" s="212"/>
      <c r="AZ91" s="139"/>
      <c r="BA91" s="139"/>
      <c r="BB91" s="142"/>
      <c r="BC91" s="142"/>
      <c r="BD91" s="139"/>
      <c r="BE91" s="139"/>
      <c r="BF91" s="142"/>
      <c r="BG91" s="142"/>
      <c r="BH91" s="139"/>
      <c r="BI91" s="139"/>
      <c r="BJ91" s="142"/>
      <c r="BK91" s="142"/>
      <c r="BL91" s="139"/>
      <c r="BM91" s="139"/>
      <c r="BN91" s="142">
        <f t="shared" si="76"/>
        <v>0</v>
      </c>
      <c r="BO91" s="142"/>
      <c r="BP91" s="139"/>
      <c r="BQ91" s="139"/>
      <c r="BR91" s="142">
        <f t="shared" si="77"/>
        <v>0</v>
      </c>
      <c r="BS91" s="142"/>
      <c r="BT91" s="139"/>
      <c r="BU91" s="139"/>
      <c r="BV91" s="142"/>
      <c r="BW91" s="142"/>
      <c r="BX91" s="139"/>
      <c r="BY91" s="139"/>
      <c r="BZ91" s="142"/>
      <c r="CA91" s="142"/>
      <c r="CB91" s="139"/>
      <c r="CC91" s="139"/>
      <c r="CD91" s="142"/>
      <c r="CE91" s="142"/>
      <c r="CF91" s="139"/>
      <c r="CG91" s="139"/>
      <c r="CH91" s="142"/>
      <c r="CI91" s="212"/>
      <c r="CJ91" s="139"/>
      <c r="CK91" s="139"/>
      <c r="CL91" s="142"/>
      <c r="CM91" s="199"/>
      <c r="CN91" s="208"/>
      <c r="CO91" s="208"/>
      <c r="CP91" s="208"/>
      <c r="CQ91" s="208"/>
      <c r="CR91" s="14"/>
      <c r="CS91" s="14"/>
      <c r="CT91" s="244"/>
      <c r="CU91" s="245"/>
      <c r="CV91" s="13"/>
      <c r="CW91" s="13"/>
      <c r="CX91" s="244"/>
      <c r="CY91" s="245"/>
      <c r="CZ91" s="13"/>
      <c r="DA91" s="13"/>
      <c r="DB91" s="244"/>
      <c r="DC91" s="245"/>
      <c r="DG91" s="208"/>
      <c r="DH91" s="208"/>
      <c r="DI91" s="208"/>
      <c r="DJ91" s="208"/>
      <c r="DK91" s="208"/>
      <c r="DL91" s="208"/>
      <c r="DM91" s="208"/>
      <c r="DN91" s="208"/>
    </row>
    <row r="92" spans="1:118">
      <c r="A92" s="298"/>
      <c r="B92" s="201">
        <v>1718000922</v>
      </c>
      <c r="C92" s="297" t="s">
        <v>343</v>
      </c>
      <c r="D92" s="211">
        <v>21.1</v>
      </c>
      <c r="E92" s="139">
        <v>10.9</v>
      </c>
      <c r="F92" s="16">
        <f t="shared" si="109"/>
        <v>0</v>
      </c>
      <c r="G92" s="178">
        <f t="shared" si="79"/>
        <v>-10.9</v>
      </c>
      <c r="H92" s="178">
        <f t="shared" si="106"/>
        <v>0</v>
      </c>
      <c r="I92" s="139"/>
      <c r="J92" s="139"/>
      <c r="K92" s="142">
        <f t="shared" si="80"/>
        <v>0</v>
      </c>
      <c r="L92" s="179"/>
      <c r="M92" s="139"/>
      <c r="N92" s="139"/>
      <c r="O92" s="142">
        <f>N92-M92</f>
        <v>0</v>
      </c>
      <c r="P92" s="142"/>
      <c r="Q92" s="139"/>
      <c r="R92" s="139"/>
      <c r="S92" s="142">
        <f>R92-Q92</f>
        <v>0</v>
      </c>
      <c r="T92" s="142"/>
      <c r="U92" s="139"/>
      <c r="V92" s="139"/>
      <c r="W92" s="142">
        <f>V92-U92</f>
        <v>0</v>
      </c>
      <c r="X92" s="142"/>
      <c r="Y92" s="139">
        <f t="shared" si="84"/>
        <v>0</v>
      </c>
      <c r="Z92" s="139">
        <f t="shared" si="84"/>
        <v>0</v>
      </c>
      <c r="AA92" s="142">
        <f>Z92-Y92</f>
        <v>0</v>
      </c>
      <c r="AB92" s="142"/>
      <c r="AC92" s="139"/>
      <c r="AD92" s="139"/>
      <c r="AE92" s="142">
        <f>AD92-AC92</f>
        <v>0</v>
      </c>
      <c r="AF92" s="142"/>
      <c r="AG92" s="139"/>
      <c r="AH92" s="139"/>
      <c r="AI92" s="142">
        <f>AH92-AG92</f>
        <v>0</v>
      </c>
      <c r="AJ92" s="139"/>
      <c r="AK92" s="139"/>
      <c r="AL92" s="142">
        <f t="shared" si="110"/>
        <v>0</v>
      </c>
      <c r="AM92" s="142"/>
      <c r="AN92" s="139"/>
      <c r="AO92" s="139"/>
      <c r="AP92" s="142">
        <f>AO92-AN92</f>
        <v>0</v>
      </c>
      <c r="AQ92" s="142"/>
      <c r="AR92" s="142"/>
      <c r="AS92" s="142"/>
      <c r="AT92" s="142">
        <f>AS92-AR92</f>
        <v>0</v>
      </c>
      <c r="AU92" s="142"/>
      <c r="AV92" s="144"/>
      <c r="AW92" s="147"/>
      <c r="AX92" s="142">
        <f>AW92-AV92</f>
        <v>0</v>
      </c>
      <c r="AY92" s="212"/>
      <c r="AZ92" s="139"/>
      <c r="BA92" s="139"/>
      <c r="BB92" s="142">
        <f>BA92-AZ92</f>
        <v>0</v>
      </c>
      <c r="BC92" s="142"/>
      <c r="BD92" s="139"/>
      <c r="BE92" s="139"/>
      <c r="BF92" s="142">
        <f>BE92-BD92</f>
        <v>0</v>
      </c>
      <c r="BG92" s="142"/>
      <c r="BH92" s="139"/>
      <c r="BI92" s="139"/>
      <c r="BJ92" s="142">
        <f>BI92-BH92</f>
        <v>0</v>
      </c>
      <c r="BK92" s="142"/>
      <c r="BL92" s="139">
        <v>10.871</v>
      </c>
      <c r="BM92" s="139"/>
      <c r="BN92" s="142">
        <f t="shared" si="76"/>
        <v>-10.871</v>
      </c>
      <c r="BO92" s="142"/>
      <c r="BP92" s="139"/>
      <c r="BQ92" s="139"/>
      <c r="BR92" s="142">
        <f t="shared" si="77"/>
        <v>0</v>
      </c>
      <c r="BS92" s="142"/>
      <c r="BT92" s="139"/>
      <c r="BU92" s="139"/>
      <c r="BV92" s="142">
        <f t="shared" ref="BV92:BV98" si="111">BU92-BT92</f>
        <v>0</v>
      </c>
      <c r="BW92" s="142"/>
      <c r="BX92" s="139"/>
      <c r="BY92" s="139"/>
      <c r="BZ92" s="142">
        <f>BY92-BX92</f>
        <v>0</v>
      </c>
      <c r="CA92" s="142"/>
      <c r="CB92" s="139"/>
      <c r="CC92" s="139"/>
      <c r="CD92" s="142">
        <f t="shared" ref="CD92:CD98" si="112">CC92-CB92</f>
        <v>0</v>
      </c>
      <c r="CE92" s="142"/>
      <c r="CF92" s="139"/>
      <c r="CG92" s="139"/>
      <c r="CH92" s="142">
        <f>CG92-CF92</f>
        <v>0</v>
      </c>
      <c r="CI92" s="142"/>
      <c r="CJ92" s="139"/>
      <c r="CK92" s="139"/>
      <c r="CL92" s="142">
        <f>CK92-CJ92</f>
        <v>0</v>
      </c>
      <c r="CM92" s="199"/>
      <c r="CN92" s="208"/>
      <c r="CO92" s="208"/>
      <c r="CP92" s="208">
        <f>CO92-CN92</f>
        <v>0</v>
      </c>
      <c r="CQ92" s="208"/>
      <c r="CR92" s="14"/>
      <c r="CS92" s="14"/>
      <c r="CT92" s="244">
        <f>CS92-CR92</f>
        <v>0</v>
      </c>
      <c r="CU92" s="245"/>
      <c r="CV92" s="13"/>
      <c r="CW92" s="13"/>
      <c r="CX92" s="244">
        <f>CW92-CV92</f>
        <v>0</v>
      </c>
      <c r="CY92" s="245"/>
      <c r="CZ92" s="13"/>
      <c r="DA92" s="13"/>
      <c r="DB92" s="244">
        <f t="shared" ref="DB92:DB98" si="113">DA92-CZ92</f>
        <v>0</v>
      </c>
      <c r="DC92" s="245"/>
      <c r="DG92" s="208"/>
      <c r="DH92" s="208"/>
      <c r="DI92" s="208">
        <f>DH92-DG92</f>
        <v>0</v>
      </c>
      <c r="DJ92" s="208"/>
      <c r="DK92" s="208"/>
      <c r="DL92" s="208"/>
      <c r="DM92" s="208">
        <f>DL92-DK92</f>
        <v>0</v>
      </c>
      <c r="DN92" s="208"/>
    </row>
    <row r="93" spans="1:118">
      <c r="A93" s="298"/>
      <c r="B93" s="201">
        <v>1718002454</v>
      </c>
      <c r="C93" s="297" t="s">
        <v>699</v>
      </c>
      <c r="D93" s="211"/>
      <c r="E93" s="139">
        <v>168</v>
      </c>
      <c r="F93" s="16">
        <f t="shared" si="109"/>
        <v>0</v>
      </c>
      <c r="G93" s="178"/>
      <c r="H93" s="178"/>
      <c r="I93" s="139">
        <v>152</v>
      </c>
      <c r="J93" s="139"/>
      <c r="K93" s="142"/>
      <c r="L93" s="179"/>
      <c r="M93" s="139">
        <v>0.8</v>
      </c>
      <c r="N93" s="139"/>
      <c r="O93" s="142"/>
      <c r="P93" s="142"/>
      <c r="Q93" s="139"/>
      <c r="R93" s="139"/>
      <c r="S93" s="142"/>
      <c r="T93" s="142"/>
      <c r="U93" s="139"/>
      <c r="V93" s="139"/>
      <c r="W93" s="142"/>
      <c r="X93" s="142"/>
      <c r="Y93" s="139"/>
      <c r="Z93" s="139"/>
      <c r="AA93" s="142"/>
      <c r="AB93" s="142"/>
      <c r="AC93" s="139"/>
      <c r="AD93" s="139"/>
      <c r="AE93" s="142"/>
      <c r="AF93" s="142"/>
      <c r="AG93" s="139"/>
      <c r="AH93" s="139"/>
      <c r="AI93" s="142"/>
      <c r="AJ93" s="139"/>
      <c r="AK93" s="139"/>
      <c r="AL93" s="142"/>
      <c r="AM93" s="142"/>
      <c r="AN93" s="139"/>
      <c r="AO93" s="139"/>
      <c r="AP93" s="142"/>
      <c r="AQ93" s="142"/>
      <c r="AR93" s="142"/>
      <c r="AS93" s="142"/>
      <c r="AT93" s="142"/>
      <c r="AU93" s="142"/>
      <c r="AV93" s="144"/>
      <c r="AW93" s="147"/>
      <c r="AX93" s="142"/>
      <c r="AY93" s="212"/>
      <c r="AZ93" s="139"/>
      <c r="BA93" s="139"/>
      <c r="BB93" s="142"/>
      <c r="BC93" s="142"/>
      <c r="BD93" s="139"/>
      <c r="BE93" s="139"/>
      <c r="BF93" s="142"/>
      <c r="BG93" s="142"/>
      <c r="BH93" s="139"/>
      <c r="BI93" s="139"/>
      <c r="BJ93" s="142"/>
      <c r="BK93" s="142"/>
      <c r="BL93" s="139">
        <v>15.2</v>
      </c>
      <c r="BM93" s="139"/>
      <c r="BN93" s="142"/>
      <c r="BO93" s="142"/>
      <c r="BP93" s="139"/>
      <c r="BQ93" s="139"/>
      <c r="BR93" s="142"/>
      <c r="BS93" s="142"/>
      <c r="BT93" s="139"/>
      <c r="BU93" s="139"/>
      <c r="BV93" s="142"/>
      <c r="BW93" s="142"/>
      <c r="BX93" s="139"/>
      <c r="BY93" s="139"/>
      <c r="BZ93" s="142"/>
      <c r="CA93" s="142"/>
      <c r="CB93" s="139"/>
      <c r="CC93" s="139"/>
      <c r="CD93" s="142"/>
      <c r="CE93" s="142"/>
      <c r="CF93" s="139"/>
      <c r="CG93" s="139"/>
      <c r="CH93" s="142"/>
      <c r="CI93" s="142"/>
      <c r="CJ93" s="139"/>
      <c r="CK93" s="139"/>
      <c r="CL93" s="142"/>
      <c r="CM93" s="199"/>
      <c r="CN93" s="208"/>
      <c r="CO93" s="208"/>
      <c r="CP93" s="208"/>
      <c r="CQ93" s="208"/>
      <c r="CR93" s="14"/>
      <c r="CS93" s="14"/>
      <c r="CT93" s="244"/>
      <c r="CU93" s="245"/>
      <c r="CV93" s="13"/>
      <c r="CW93" s="13"/>
      <c r="CX93" s="244"/>
      <c r="CY93" s="245"/>
      <c r="CZ93" s="13"/>
      <c r="DA93" s="13"/>
      <c r="DB93" s="244"/>
      <c r="DC93" s="245"/>
      <c r="DG93" s="208"/>
      <c r="DH93" s="208"/>
      <c r="DI93" s="208"/>
      <c r="DJ93" s="208"/>
      <c r="DK93" s="208"/>
      <c r="DL93" s="208"/>
      <c r="DM93" s="208"/>
      <c r="DN93" s="208"/>
    </row>
    <row r="94" spans="1:118" ht="27.75" customHeight="1">
      <c r="A94" s="328"/>
      <c r="B94" s="328">
        <v>1701055472</v>
      </c>
      <c r="C94" s="297" t="s">
        <v>698</v>
      </c>
      <c r="D94" s="303">
        <v>115.2</v>
      </c>
      <c r="E94" s="139">
        <v>0.11</v>
      </c>
      <c r="F94" s="16">
        <f t="shared" si="109"/>
        <v>269.31</v>
      </c>
      <c r="G94" s="178">
        <f t="shared" si="79"/>
        <v>269.2</v>
      </c>
      <c r="H94" s="178">
        <f>F94/E94</f>
        <v>2448.2727272727275</v>
      </c>
      <c r="I94" s="139"/>
      <c r="J94" s="16">
        <v>269.31</v>
      </c>
      <c r="K94" s="142">
        <f>J94-I94</f>
        <v>269.31</v>
      </c>
      <c r="L94" s="142"/>
      <c r="M94" s="139"/>
      <c r="N94" s="139"/>
      <c r="O94" s="142"/>
      <c r="P94" s="142"/>
      <c r="Q94" s="139"/>
      <c r="R94" s="139"/>
      <c r="S94" s="142"/>
      <c r="T94" s="142"/>
      <c r="U94" s="139"/>
      <c r="V94" s="139"/>
      <c r="W94" s="142"/>
      <c r="X94" s="142"/>
      <c r="Y94" s="139">
        <f>AC94</f>
        <v>0</v>
      </c>
      <c r="Z94" s="139">
        <f>AD94</f>
        <v>0</v>
      </c>
      <c r="AA94" s="142"/>
      <c r="AB94" s="142"/>
      <c r="AC94" s="139"/>
      <c r="AD94" s="139"/>
      <c r="AE94" s="142"/>
      <c r="AF94" s="142" t="e">
        <f>AD94/AC94</f>
        <v>#DIV/0!</v>
      </c>
      <c r="AG94" s="139"/>
      <c r="AH94" s="139"/>
      <c r="AI94" s="142"/>
      <c r="AJ94" s="139"/>
      <c r="AK94" s="139"/>
      <c r="AL94" s="142">
        <f t="shared" si="110"/>
        <v>0</v>
      </c>
      <c r="AM94" s="142"/>
      <c r="AN94" s="139"/>
      <c r="AO94" s="139"/>
      <c r="AP94" s="142"/>
      <c r="AQ94" s="142"/>
      <c r="AR94" s="139"/>
      <c r="AS94" s="139"/>
      <c r="AT94" s="142"/>
      <c r="AU94" s="142"/>
      <c r="AV94" s="139">
        <v>0.107</v>
      </c>
      <c r="AW94" s="139"/>
      <c r="AX94" s="142"/>
      <c r="AY94" s="212">
        <f t="shared" si="108"/>
        <v>0</v>
      </c>
      <c r="AZ94" s="139"/>
      <c r="BA94" s="139"/>
      <c r="BB94" s="142"/>
      <c r="BC94" s="142"/>
      <c r="BD94" s="139"/>
      <c r="BE94" s="139"/>
      <c r="BF94" s="142"/>
      <c r="BG94" s="142"/>
      <c r="BH94" s="139"/>
      <c r="BI94" s="139"/>
      <c r="BJ94" s="142"/>
      <c r="BK94" s="142"/>
      <c r="BL94" s="139"/>
      <c r="BM94" s="139"/>
      <c r="BN94" s="142">
        <f>BM94-BL94</f>
        <v>0</v>
      </c>
      <c r="BO94" s="142"/>
      <c r="BP94" s="139"/>
      <c r="BQ94" s="139"/>
      <c r="BR94" s="142">
        <f>BQ94-BP94</f>
        <v>0</v>
      </c>
      <c r="BS94" s="142"/>
      <c r="BT94" s="139"/>
      <c r="BU94" s="139"/>
      <c r="BV94" s="142">
        <f>BU94-BT94</f>
        <v>0</v>
      </c>
      <c r="BW94" s="142"/>
      <c r="BX94" s="139"/>
      <c r="BY94" s="139"/>
      <c r="BZ94" s="142"/>
      <c r="CA94" s="142"/>
      <c r="CB94" s="139"/>
      <c r="CC94" s="139"/>
      <c r="CD94" s="142">
        <f>CC94-CB94</f>
        <v>0</v>
      </c>
      <c r="CE94" s="142"/>
      <c r="CF94" s="139"/>
      <c r="CG94" s="139"/>
      <c r="CH94" s="142"/>
      <c r="CI94" s="142"/>
      <c r="CJ94" s="139"/>
      <c r="CK94" s="139"/>
      <c r="CL94" s="142"/>
      <c r="CM94" s="199"/>
      <c r="CN94" s="16"/>
      <c r="CO94" s="16"/>
      <c r="CP94" s="208">
        <f>CO94-CN94</f>
        <v>0</v>
      </c>
      <c r="CQ94" s="208"/>
      <c r="CR94" s="13"/>
      <c r="CS94" s="13"/>
      <c r="CT94" s="244"/>
      <c r="CU94" s="245"/>
      <c r="CV94" s="13"/>
      <c r="CW94" s="13"/>
      <c r="CX94" s="244"/>
      <c r="CY94" s="245"/>
      <c r="CZ94" s="13"/>
      <c r="DA94" s="13"/>
      <c r="DB94" s="244">
        <f>DA94-CZ94</f>
        <v>0</v>
      </c>
      <c r="DC94" s="245"/>
      <c r="DG94" s="16"/>
      <c r="DH94" s="16"/>
      <c r="DI94" s="208">
        <f>DH94-DG94</f>
        <v>0</v>
      </c>
      <c r="DJ94" s="208"/>
      <c r="DK94" s="16"/>
      <c r="DL94" s="16"/>
      <c r="DM94" s="208">
        <f>DL94-DK94</f>
        <v>0</v>
      </c>
      <c r="DN94" s="208"/>
    </row>
    <row r="95" spans="1:118">
      <c r="A95" s="298"/>
      <c r="B95" s="201"/>
      <c r="C95" s="298" t="s">
        <v>534</v>
      </c>
      <c r="D95" s="139"/>
      <c r="E95" s="139"/>
      <c r="F95" s="16">
        <f t="shared" si="109"/>
        <v>0</v>
      </c>
      <c r="G95" s="178">
        <f t="shared" si="79"/>
        <v>0</v>
      </c>
      <c r="H95" s="178">
        <v>0</v>
      </c>
      <c r="I95" s="139"/>
      <c r="J95" s="16"/>
      <c r="K95" s="142">
        <f>J95-I95</f>
        <v>0</v>
      </c>
      <c r="L95" s="179"/>
      <c r="M95" s="139"/>
      <c r="N95" s="139"/>
      <c r="O95" s="142">
        <f>N95-M95</f>
        <v>0</v>
      </c>
      <c r="P95" s="142"/>
      <c r="Q95" s="139"/>
      <c r="R95" s="139"/>
      <c r="S95" s="142">
        <f>R95-Q95</f>
        <v>0</v>
      </c>
      <c r="T95" s="142"/>
      <c r="U95" s="139"/>
      <c r="V95" s="139"/>
      <c r="W95" s="142">
        <f>V95-U95</f>
        <v>0</v>
      </c>
      <c r="X95" s="142"/>
      <c r="Y95" s="139">
        <f>AC95</f>
        <v>0</v>
      </c>
      <c r="Z95" s="139">
        <f>AD95</f>
        <v>0</v>
      </c>
      <c r="AA95" s="142">
        <f>Z95-Y95</f>
        <v>0</v>
      </c>
      <c r="AB95" s="142"/>
      <c r="AC95" s="139"/>
      <c r="AD95" s="139"/>
      <c r="AE95" s="142">
        <f>AD95-AC95</f>
        <v>0</v>
      </c>
      <c r="AF95" s="142"/>
      <c r="AG95" s="139"/>
      <c r="AH95" s="139"/>
      <c r="AI95" s="142">
        <f>AH95-AG95</f>
        <v>0</v>
      </c>
      <c r="AJ95" s="139"/>
      <c r="AK95" s="139"/>
      <c r="AL95" s="142">
        <f t="shared" si="110"/>
        <v>0</v>
      </c>
      <c r="AM95" s="142"/>
      <c r="AN95" s="139"/>
      <c r="AO95" s="139"/>
      <c r="AP95" s="142">
        <f>AO95-AN95</f>
        <v>0</v>
      </c>
      <c r="AQ95" s="142"/>
      <c r="AR95" s="142"/>
      <c r="AS95" s="142"/>
      <c r="AT95" s="142">
        <f>AS95-AR95</f>
        <v>0</v>
      </c>
      <c r="AU95" s="142"/>
      <c r="AV95" s="139"/>
      <c r="AW95" s="139"/>
      <c r="AX95" s="142">
        <f>AW95-AV95</f>
        <v>0</v>
      </c>
      <c r="AY95" s="212"/>
      <c r="AZ95" s="139"/>
      <c r="BA95" s="139"/>
      <c r="BB95" s="142">
        <f>BA95-AZ95</f>
        <v>0</v>
      </c>
      <c r="BC95" s="142"/>
      <c r="BD95" s="139"/>
      <c r="BE95" s="139"/>
      <c r="BF95" s="142">
        <f>BE95-BD95</f>
        <v>0</v>
      </c>
      <c r="BG95" s="142"/>
      <c r="BH95" s="139"/>
      <c r="BI95" s="139"/>
      <c r="BJ95" s="142">
        <f>BI95-BH95</f>
        <v>0</v>
      </c>
      <c r="BK95" s="142"/>
      <c r="BL95" s="139"/>
      <c r="BM95" s="139"/>
      <c r="BN95" s="142">
        <f>BM95-BL95</f>
        <v>0</v>
      </c>
      <c r="BO95" s="142"/>
      <c r="BP95" s="139"/>
      <c r="BQ95" s="139"/>
      <c r="BR95" s="142">
        <f>BQ95-BP95</f>
        <v>0</v>
      </c>
      <c r="BS95" s="142"/>
      <c r="BT95" s="139"/>
      <c r="BU95" s="139"/>
      <c r="BV95" s="142">
        <f t="shared" si="111"/>
        <v>0</v>
      </c>
      <c r="BW95" s="142"/>
      <c r="BX95" s="139"/>
      <c r="BY95" s="139"/>
      <c r="BZ95" s="142">
        <f>BY95-BX95</f>
        <v>0</v>
      </c>
      <c r="CA95" s="142"/>
      <c r="CB95" s="139"/>
      <c r="CC95" s="139"/>
      <c r="CD95" s="142">
        <f t="shared" si="112"/>
        <v>0</v>
      </c>
      <c r="CE95" s="142"/>
      <c r="CF95" s="139"/>
      <c r="CG95" s="139"/>
      <c r="CH95" s="142">
        <f>CG95-CF95</f>
        <v>0</v>
      </c>
      <c r="CI95" s="142"/>
      <c r="CJ95" s="139"/>
      <c r="CK95" s="139"/>
      <c r="CL95" s="142">
        <f>CK95-CJ95</f>
        <v>0</v>
      </c>
      <c r="CM95" s="199"/>
      <c r="CN95" s="208"/>
      <c r="CO95" s="208"/>
      <c r="CP95" s="208">
        <f>CO95-CN95</f>
        <v>0</v>
      </c>
      <c r="CQ95" s="208"/>
      <c r="CR95" s="14"/>
      <c r="CS95" s="14"/>
      <c r="CT95" s="244">
        <f>CS95-CR95</f>
        <v>0</v>
      </c>
      <c r="CU95" s="245"/>
      <c r="CV95" s="13"/>
      <c r="CW95" s="13"/>
      <c r="CX95" s="244">
        <f>CW95-CV95</f>
        <v>0</v>
      </c>
      <c r="CY95" s="245"/>
      <c r="CZ95" s="13"/>
      <c r="DA95" s="13"/>
      <c r="DB95" s="244">
        <f t="shared" si="113"/>
        <v>0</v>
      </c>
      <c r="DC95" s="245"/>
      <c r="DG95" s="208"/>
      <c r="DH95" s="208"/>
      <c r="DI95" s="208">
        <f>DH95-DG95</f>
        <v>0</v>
      </c>
      <c r="DJ95" s="208"/>
      <c r="DK95" s="208"/>
      <c r="DL95" s="208"/>
      <c r="DM95" s="208">
        <f>DL95-DK95</f>
        <v>0</v>
      </c>
      <c r="DN95" s="208"/>
    </row>
    <row r="96" spans="1:118">
      <c r="A96" s="298"/>
      <c r="B96" s="201">
        <v>1718000658</v>
      </c>
      <c r="C96" s="298" t="s">
        <v>344</v>
      </c>
      <c r="D96" s="139">
        <v>2.9</v>
      </c>
      <c r="E96" s="139">
        <v>2.62</v>
      </c>
      <c r="F96" s="16">
        <f>J96+N96+R96+V96+Z96+AK96+AO96+AS96+AW96+BE96+BI96+BY96+CG96+CK96+CO96+CS96+CW96+DA96+BM96+BU96+DL96+DH96</f>
        <v>4254.0108</v>
      </c>
      <c r="G96" s="178">
        <f t="shared" si="79"/>
        <v>4251.3908000000001</v>
      </c>
      <c r="H96" s="178">
        <f t="shared" si="106"/>
        <v>1623.668244274809</v>
      </c>
      <c r="I96" s="139"/>
      <c r="J96" s="16">
        <v>1127.925</v>
      </c>
      <c r="K96" s="142">
        <f t="shared" si="80"/>
        <v>1127.925</v>
      </c>
      <c r="L96" s="179"/>
      <c r="M96" s="139">
        <v>2.617</v>
      </c>
      <c r="N96" s="139"/>
      <c r="O96" s="142">
        <f>N96-M96</f>
        <v>-2.617</v>
      </c>
      <c r="P96" s="142"/>
      <c r="Q96" s="139"/>
      <c r="R96" s="139"/>
      <c r="S96" s="142">
        <f>R96-Q96</f>
        <v>0</v>
      </c>
      <c r="T96" s="142"/>
      <c r="U96" s="139"/>
      <c r="V96" s="139"/>
      <c r="W96" s="142">
        <f>V96-U96</f>
        <v>0</v>
      </c>
      <c r="X96" s="142"/>
      <c r="Y96" s="139">
        <f t="shared" si="84"/>
        <v>0</v>
      </c>
      <c r="Z96" s="139">
        <f t="shared" si="84"/>
        <v>0</v>
      </c>
      <c r="AA96" s="142">
        <f>Z96-Y96</f>
        <v>0</v>
      </c>
      <c r="AB96" s="142"/>
      <c r="AC96" s="139"/>
      <c r="AD96" s="139"/>
      <c r="AE96" s="142">
        <f>AD96-AC96</f>
        <v>0</v>
      </c>
      <c r="AF96" s="142"/>
      <c r="AG96" s="139"/>
      <c r="AH96" s="139"/>
      <c r="AI96" s="142">
        <f>AH96-AG96</f>
        <v>0</v>
      </c>
      <c r="AJ96" s="139"/>
      <c r="AK96" s="139"/>
      <c r="AL96" s="142">
        <f t="shared" si="110"/>
        <v>0</v>
      </c>
      <c r="AM96" s="142"/>
      <c r="AN96" s="139"/>
      <c r="AO96" s="139"/>
      <c r="AP96" s="142">
        <f>AO96-AN96</f>
        <v>0</v>
      </c>
      <c r="AQ96" s="142"/>
      <c r="AR96" s="142"/>
      <c r="AS96" s="142"/>
      <c r="AT96" s="142">
        <f>AS96-AR96</f>
        <v>0</v>
      </c>
      <c r="AU96" s="142"/>
      <c r="AV96" s="139"/>
      <c r="AW96" s="139"/>
      <c r="AX96" s="142">
        <f>AW96-AV96</f>
        <v>0</v>
      </c>
      <c r="AY96" s="212"/>
      <c r="AZ96" s="139"/>
      <c r="BA96" s="139"/>
      <c r="BB96" s="142">
        <f>BA96-AZ96</f>
        <v>0</v>
      </c>
      <c r="BC96" s="142"/>
      <c r="BD96" s="139"/>
      <c r="BE96" s="139"/>
      <c r="BF96" s="142">
        <f>BE96-BD96</f>
        <v>0</v>
      </c>
      <c r="BG96" s="142"/>
      <c r="BH96" s="139"/>
      <c r="BI96" s="139"/>
      <c r="BJ96" s="142">
        <f>BI96-BH96</f>
        <v>0</v>
      </c>
      <c r="BK96" s="142"/>
      <c r="BL96" s="139"/>
      <c r="BM96" s="139"/>
      <c r="BN96" s="142">
        <f t="shared" si="76"/>
        <v>0</v>
      </c>
      <c r="BO96" s="142"/>
      <c r="BP96" s="139"/>
      <c r="BQ96" s="139"/>
      <c r="BR96" s="142">
        <f t="shared" si="77"/>
        <v>0</v>
      </c>
      <c r="BS96" s="142"/>
      <c r="BT96" s="139"/>
      <c r="BU96" s="139"/>
      <c r="BV96" s="142">
        <f t="shared" si="111"/>
        <v>0</v>
      </c>
      <c r="BW96" s="142"/>
      <c r="BX96" s="139"/>
      <c r="BY96" s="139"/>
      <c r="BZ96" s="142">
        <f>BY96-BX96</f>
        <v>0</v>
      </c>
      <c r="CA96" s="142"/>
      <c r="CB96" s="139"/>
      <c r="CC96" s="139"/>
      <c r="CD96" s="142">
        <f t="shared" si="112"/>
        <v>0</v>
      </c>
      <c r="CE96" s="142"/>
      <c r="CF96" s="139"/>
      <c r="CG96" s="139"/>
      <c r="CH96" s="142">
        <f>CG96-CF96</f>
        <v>0</v>
      </c>
      <c r="CI96" s="142"/>
      <c r="CJ96" s="139"/>
      <c r="CK96" s="139"/>
      <c r="CL96" s="142">
        <f>CK96-CJ96</f>
        <v>0</v>
      </c>
      <c r="CM96" s="199"/>
      <c r="CN96" s="208"/>
      <c r="CO96" s="208"/>
      <c r="CP96" s="208">
        <f>CO96-CN96</f>
        <v>0</v>
      </c>
      <c r="CQ96" s="208"/>
      <c r="CR96" s="14"/>
      <c r="CS96" s="14"/>
      <c r="CT96" s="244">
        <f>CS96-CR96</f>
        <v>0</v>
      </c>
      <c r="CU96" s="245"/>
      <c r="CV96" s="13"/>
      <c r="CW96" s="13"/>
      <c r="CX96" s="244">
        <f>CW96-CV96</f>
        <v>0</v>
      </c>
      <c r="CY96" s="245"/>
      <c r="CZ96" s="13"/>
      <c r="DA96" s="13"/>
      <c r="DB96" s="244">
        <f t="shared" si="113"/>
        <v>0</v>
      </c>
      <c r="DC96" s="245"/>
      <c r="DG96" s="208"/>
      <c r="DH96" s="208"/>
      <c r="DI96" s="208">
        <f>DH96-DG96</f>
        <v>0</v>
      </c>
      <c r="DJ96" s="208"/>
      <c r="DK96" s="208"/>
      <c r="DL96" s="208">
        <f>2287.06345+562.52395+276.4984</f>
        <v>3126.0858000000003</v>
      </c>
      <c r="DM96" s="208">
        <f>DL96-DK96</f>
        <v>3126.0858000000003</v>
      </c>
      <c r="DN96" s="208"/>
    </row>
    <row r="97" spans="1:118" s="290" customFormat="1" ht="27" customHeight="1">
      <c r="A97" s="326" t="s">
        <v>345</v>
      </c>
      <c r="B97" s="326"/>
      <c r="C97" s="294" t="s">
        <v>346</v>
      </c>
      <c r="D97" s="179">
        <f>SUM(D99:D150)</f>
        <v>6249.4</v>
      </c>
      <c r="E97" s="179">
        <f>SUM(E99:E150)</f>
        <v>2857.9999999999991</v>
      </c>
      <c r="F97" s="15">
        <f>J97+N97+R97+V97+AK97+AO97+AW97+BM97+BQ97+CG97+CK97+CO97+DH97+DL97</f>
        <v>3949.3773300000003</v>
      </c>
      <c r="G97" s="178">
        <f t="shared" si="79"/>
        <v>1091.3773300000012</v>
      </c>
      <c r="H97" s="295">
        <f>F97/E97</f>
        <v>1.3818675052484259</v>
      </c>
      <c r="I97" s="179">
        <f>SUM(I99:I150)</f>
        <v>1972.0224599999997</v>
      </c>
      <c r="J97" s="179">
        <f>SUM(J99:J150)</f>
        <v>882.42915000000005</v>
      </c>
      <c r="K97" s="179">
        <f>SUM(K99:K150)</f>
        <v>-1089.56331</v>
      </c>
      <c r="L97" s="179">
        <f>J97/I97</f>
        <v>0.44747418850391807</v>
      </c>
      <c r="M97" s="179">
        <f>SUM(M99:M150)</f>
        <v>15.315999999999999</v>
      </c>
      <c r="N97" s="179">
        <f>SUM(N99:N150)</f>
        <v>1.0309999999999999</v>
      </c>
      <c r="O97" s="179">
        <f t="shared" ref="O97:CA97" si="114">SUM(O99:O150)</f>
        <v>-14.285</v>
      </c>
      <c r="P97" s="179">
        <f>N97/M97</f>
        <v>6.7315225907547668E-2</v>
      </c>
      <c r="Q97" s="179">
        <f>SUM(Q99:Q150)</f>
        <v>6.0000000000000001E-3</v>
      </c>
      <c r="R97" s="179">
        <f>SUM(R99:R150)</f>
        <v>68.786090000000002</v>
      </c>
      <c r="S97" s="179">
        <f t="shared" si="114"/>
        <v>68.780090000000001</v>
      </c>
      <c r="T97" s="179">
        <v>0</v>
      </c>
      <c r="U97" s="179">
        <f>SUM(U99:U150)</f>
        <v>0</v>
      </c>
      <c r="V97" s="179">
        <f t="shared" si="114"/>
        <v>0</v>
      </c>
      <c r="W97" s="179">
        <f t="shared" si="114"/>
        <v>0</v>
      </c>
      <c r="X97" s="179">
        <v>0</v>
      </c>
      <c r="Y97" s="179">
        <f>SUM(Y99:Y150)</f>
        <v>0</v>
      </c>
      <c r="Z97" s="179">
        <f t="shared" si="114"/>
        <v>0</v>
      </c>
      <c r="AA97" s="179">
        <f t="shared" si="114"/>
        <v>0</v>
      </c>
      <c r="AB97" s="179" t="e">
        <f t="shared" si="114"/>
        <v>#DIV/0!</v>
      </c>
      <c r="AC97" s="179">
        <f>SUM(AC99:AC150)</f>
        <v>0</v>
      </c>
      <c r="AD97" s="179">
        <f t="shared" si="114"/>
        <v>0</v>
      </c>
      <c r="AE97" s="179">
        <f t="shared" si="114"/>
        <v>0</v>
      </c>
      <c r="AF97" s="179" t="e">
        <f t="shared" si="114"/>
        <v>#DIV/0!</v>
      </c>
      <c r="AG97" s="179">
        <f>SUM(AG99:AG150)</f>
        <v>0</v>
      </c>
      <c r="AH97" s="179">
        <f t="shared" si="114"/>
        <v>0</v>
      </c>
      <c r="AI97" s="179">
        <f t="shared" si="114"/>
        <v>0</v>
      </c>
      <c r="AJ97" s="179">
        <f>SUM(AJ99:AJ150)</f>
        <v>48.493000000000002</v>
      </c>
      <c r="AK97" s="179">
        <f>SUM(AK99:AK150)</f>
        <v>20.9</v>
      </c>
      <c r="AL97" s="179">
        <f t="shared" si="114"/>
        <v>-48.493000000000002</v>
      </c>
      <c r="AM97" s="179">
        <f>AK97/AJ97</f>
        <v>0.43099003979955863</v>
      </c>
      <c r="AN97" s="179">
        <f>SUM(AN99:AN150)</f>
        <v>0</v>
      </c>
      <c r="AO97" s="179">
        <f>SUM(AO99:AO150)</f>
        <v>0</v>
      </c>
      <c r="AP97" s="179">
        <f t="shared" si="114"/>
        <v>0</v>
      </c>
      <c r="AQ97" s="179"/>
      <c r="AR97" s="179">
        <f t="shared" si="114"/>
        <v>0</v>
      </c>
      <c r="AS97" s="179">
        <f t="shared" si="114"/>
        <v>0</v>
      </c>
      <c r="AT97" s="179">
        <f t="shared" si="114"/>
        <v>0</v>
      </c>
      <c r="AU97" s="179" t="e">
        <f>AS97/AR97</f>
        <v>#DIV/0!</v>
      </c>
      <c r="AV97" s="179">
        <f>SUM(AV99:AV150)</f>
        <v>2.6869999999999998</v>
      </c>
      <c r="AW97" s="179">
        <f>SUM(AW99:AW150)</f>
        <v>0</v>
      </c>
      <c r="AX97" s="179">
        <f t="shared" si="114"/>
        <v>-2.6869999999999998</v>
      </c>
      <c r="AY97" s="179">
        <f>AW97/AV97</f>
        <v>0</v>
      </c>
      <c r="AZ97" s="179">
        <f t="shared" si="114"/>
        <v>0</v>
      </c>
      <c r="BA97" s="179">
        <f t="shared" si="114"/>
        <v>0</v>
      </c>
      <c r="BB97" s="179">
        <f t="shared" si="114"/>
        <v>0</v>
      </c>
      <c r="BC97" s="179" t="e">
        <f t="shared" si="114"/>
        <v>#DIV/0!</v>
      </c>
      <c r="BD97" s="179">
        <f>SUM(BD99:BD150)</f>
        <v>0</v>
      </c>
      <c r="BE97" s="179">
        <f t="shared" si="114"/>
        <v>0</v>
      </c>
      <c r="BF97" s="179">
        <f t="shared" si="114"/>
        <v>0</v>
      </c>
      <c r="BG97" s="179" t="e">
        <f t="shared" si="114"/>
        <v>#DIV/0!</v>
      </c>
      <c r="BH97" s="179">
        <f>SUM(BH99:BH150)</f>
        <v>0</v>
      </c>
      <c r="BI97" s="179">
        <f t="shared" si="114"/>
        <v>0</v>
      </c>
      <c r="BJ97" s="179">
        <f t="shared" si="114"/>
        <v>0</v>
      </c>
      <c r="BK97" s="179" t="e">
        <f t="shared" si="114"/>
        <v>#DIV/0!</v>
      </c>
      <c r="BL97" s="179">
        <f>SUM(BL100:BL150)</f>
        <v>76.345999999999989</v>
      </c>
      <c r="BM97" s="179">
        <f>SUM(BM99:BM150)</f>
        <v>10.65626</v>
      </c>
      <c r="BN97" s="142">
        <f t="shared" si="76"/>
        <v>-65.689739999999986</v>
      </c>
      <c r="BO97" s="212">
        <f>BM97/BL97</f>
        <v>0.13957849789117965</v>
      </c>
      <c r="BP97" s="179">
        <f>SUM(BP100:BP150)</f>
        <v>0</v>
      </c>
      <c r="BQ97" s="179">
        <f>SUM(BQ99:BQ150)</f>
        <v>0</v>
      </c>
      <c r="BR97" s="142">
        <f t="shared" si="77"/>
        <v>0</v>
      </c>
      <c r="BS97" s="212" t="e">
        <f>BQ97/BP97</f>
        <v>#DIV/0!</v>
      </c>
      <c r="BT97" s="179">
        <f>SUM(BT100:BT150)</f>
        <v>0</v>
      </c>
      <c r="BU97" s="179">
        <f>SUM(BU100:BU150)</f>
        <v>0</v>
      </c>
      <c r="BV97" s="142">
        <f t="shared" si="111"/>
        <v>0</v>
      </c>
      <c r="BW97" s="212" t="e">
        <f>BU97/BT97</f>
        <v>#DIV/0!</v>
      </c>
      <c r="BX97" s="179">
        <f>SUM(BX99:BX150)</f>
        <v>0</v>
      </c>
      <c r="BY97" s="179">
        <f t="shared" si="114"/>
        <v>0</v>
      </c>
      <c r="BZ97" s="179">
        <f t="shared" si="114"/>
        <v>0</v>
      </c>
      <c r="CA97" s="179" t="e">
        <f t="shared" si="114"/>
        <v>#DIV/0!</v>
      </c>
      <c r="CB97" s="179">
        <f>SUM(CB100:CB150)</f>
        <v>0</v>
      </c>
      <c r="CC97" s="179">
        <f>SUM(CC100:CC150)</f>
        <v>0</v>
      </c>
      <c r="CD97" s="142">
        <f t="shared" si="112"/>
        <v>0</v>
      </c>
      <c r="CE97" s="212"/>
      <c r="CF97" s="179">
        <f>SUM(CF99:CF150)</f>
        <v>739.125</v>
      </c>
      <c r="CG97" s="179">
        <f>SUM(CG99:CG150)</f>
        <v>9.9139999999999997</v>
      </c>
      <c r="CH97" s="179">
        <f t="shared" ref="CH97:CP97" si="115">SUM(CH99:CH150)</f>
        <v>-739.04499999999996</v>
      </c>
      <c r="CI97" s="208">
        <f t="shared" ref="CI97:CI100" si="116">CG97/CF97</f>
        <v>1.341315744968713E-2</v>
      </c>
      <c r="CJ97" s="179">
        <f t="shared" si="115"/>
        <v>1.2890000000000001</v>
      </c>
      <c r="CK97" s="179">
        <f>SUM(CK99:CK150)</f>
        <v>0</v>
      </c>
      <c r="CL97" s="179">
        <f t="shared" si="115"/>
        <v>-1.2890000000000001</v>
      </c>
      <c r="CM97" s="199">
        <f t="shared" ref="CM97:CM103" si="117">CK97/CJ97</f>
        <v>0</v>
      </c>
      <c r="CN97" s="15">
        <f t="shared" si="115"/>
        <v>0</v>
      </c>
      <c r="CO97" s="15">
        <f t="shared" si="115"/>
        <v>0</v>
      </c>
      <c r="CP97" s="15">
        <f t="shared" si="115"/>
        <v>0</v>
      </c>
      <c r="CQ97" s="15"/>
      <c r="CR97" s="246">
        <f t="shared" ref="CR97:CW97" si="118">SUM(CR99:CR150)</f>
        <v>0</v>
      </c>
      <c r="CS97" s="246">
        <f t="shared" si="118"/>
        <v>0</v>
      </c>
      <c r="CT97" s="246">
        <f t="shared" si="118"/>
        <v>0</v>
      </c>
      <c r="CU97" s="246" t="e">
        <f t="shared" si="118"/>
        <v>#DIV/0!</v>
      </c>
      <c r="CV97" s="246">
        <f t="shared" si="118"/>
        <v>0</v>
      </c>
      <c r="CW97" s="246">
        <f t="shared" si="118"/>
        <v>0</v>
      </c>
      <c r="CX97" s="242"/>
      <c r="CY97" s="243"/>
      <c r="CZ97" s="246">
        <f>SUM(CZ100:CZ150)</f>
        <v>0</v>
      </c>
      <c r="DA97" s="246">
        <f>SUM(DA100:DA150)</f>
        <v>0</v>
      </c>
      <c r="DB97" s="244">
        <f t="shared" si="113"/>
        <v>0</v>
      </c>
      <c r="DC97" s="243"/>
      <c r="DG97" s="15">
        <f t="shared" ref="DG97:DI97" si="119">SUM(DG99:DG150)</f>
        <v>0</v>
      </c>
      <c r="DH97" s="15">
        <f t="shared" si="119"/>
        <v>0</v>
      </c>
      <c r="DI97" s="15">
        <f t="shared" si="119"/>
        <v>0</v>
      </c>
      <c r="DJ97" s="15"/>
      <c r="DK97" s="15">
        <f t="shared" ref="DK97:DM97" si="120">SUM(DK99:DK150)</f>
        <v>0</v>
      </c>
      <c r="DL97" s="15">
        <f t="shared" si="120"/>
        <v>2955.6608300000003</v>
      </c>
      <c r="DM97" s="15">
        <f t="shared" si="120"/>
        <v>0</v>
      </c>
      <c r="DN97" s="15"/>
    </row>
    <row r="98" spans="1:118" ht="12.75" hidden="1" customHeight="1">
      <c r="A98" s="328"/>
      <c r="B98" s="328"/>
      <c r="C98" s="297" t="s">
        <v>347</v>
      </c>
      <c r="D98" s="211"/>
      <c r="E98" s="139">
        <f>I98+M98+Q98+U98+Y98+AJ98+AN98+AR98+AV98+BD98+BH98+BX98+CF98+CJ98+CN98+CR98+CV98+CZ98+AZ98+BL98+BT98</f>
        <v>0</v>
      </c>
      <c r="F98" s="16">
        <f>J98+N98+R98+V98+Z98+AK98+AO98+AS98+AW98+BE98+BI98+BY98+CG98+CK98+CO98+CS98+CW98+DA98+BM98+BU98</f>
        <v>0</v>
      </c>
      <c r="G98" s="178">
        <f t="shared" si="79"/>
        <v>0</v>
      </c>
      <c r="H98" s="178" t="e">
        <f t="shared" si="106"/>
        <v>#DIV/0!</v>
      </c>
      <c r="I98" s="139"/>
      <c r="J98" s="139"/>
      <c r="K98" s="142">
        <f>J98-I98</f>
        <v>0</v>
      </c>
      <c r="L98" s="179" t="e">
        <f t="shared" ref="L98:L102" si="121">J98/I98</f>
        <v>#DIV/0!</v>
      </c>
      <c r="M98" s="139"/>
      <c r="N98" s="139"/>
      <c r="O98" s="142"/>
      <c r="P98" s="142"/>
      <c r="Q98" s="139"/>
      <c r="R98" s="139"/>
      <c r="S98" s="142"/>
      <c r="T98" s="142"/>
      <c r="U98" s="139"/>
      <c r="V98" s="139"/>
      <c r="W98" s="142"/>
      <c r="X98" s="142"/>
      <c r="Y98" s="139">
        <f t="shared" ref="Y98:Z141" si="122">AC98</f>
        <v>0</v>
      </c>
      <c r="Z98" s="139">
        <f t="shared" si="122"/>
        <v>0</v>
      </c>
      <c r="AA98" s="142"/>
      <c r="AB98" s="142"/>
      <c r="AC98" s="139"/>
      <c r="AD98" s="139"/>
      <c r="AE98" s="142">
        <f>AD98-AC98</f>
        <v>0</v>
      </c>
      <c r="AF98" s="142" t="e">
        <f>AD98/AC98</f>
        <v>#DIV/0!</v>
      </c>
      <c r="AG98" s="139"/>
      <c r="AH98" s="139"/>
      <c r="AI98" s="142"/>
      <c r="AJ98" s="139"/>
      <c r="AK98" s="139"/>
      <c r="AL98" s="142">
        <f>AK98-AJ98</f>
        <v>0</v>
      </c>
      <c r="AM98" s="142"/>
      <c r="AN98" s="139"/>
      <c r="AO98" s="139"/>
      <c r="AP98" s="142"/>
      <c r="AQ98" s="142"/>
      <c r="AR98" s="139"/>
      <c r="AS98" s="139"/>
      <c r="AT98" s="142">
        <f>AS98-AR98</f>
        <v>0</v>
      </c>
      <c r="AU98" s="142"/>
      <c r="AV98" s="139"/>
      <c r="AW98" s="139"/>
      <c r="AX98" s="142"/>
      <c r="AY98" s="142"/>
      <c r="AZ98" s="139"/>
      <c r="BA98" s="139"/>
      <c r="BB98" s="142"/>
      <c r="BC98" s="142"/>
      <c r="BD98" s="139"/>
      <c r="BE98" s="139"/>
      <c r="BF98" s="142"/>
      <c r="BG98" s="142"/>
      <c r="BH98" s="139"/>
      <c r="BI98" s="139"/>
      <c r="BJ98" s="142"/>
      <c r="BK98" s="142"/>
      <c r="BL98" s="139"/>
      <c r="BM98" s="139"/>
      <c r="BN98" s="142">
        <f t="shared" si="76"/>
        <v>0</v>
      </c>
      <c r="BO98" s="142"/>
      <c r="BP98" s="139"/>
      <c r="BQ98" s="139"/>
      <c r="BR98" s="142">
        <f t="shared" si="77"/>
        <v>0</v>
      </c>
      <c r="BS98" s="142"/>
      <c r="BT98" s="139"/>
      <c r="BU98" s="139"/>
      <c r="BV98" s="142">
        <f t="shared" si="111"/>
        <v>0</v>
      </c>
      <c r="BW98" s="142"/>
      <c r="BX98" s="139"/>
      <c r="BY98" s="139"/>
      <c r="BZ98" s="142"/>
      <c r="CA98" s="142"/>
      <c r="CB98" s="139"/>
      <c r="CC98" s="139"/>
      <c r="CD98" s="142">
        <f t="shared" si="112"/>
        <v>0</v>
      </c>
      <c r="CE98" s="142"/>
      <c r="CF98" s="139"/>
      <c r="CG98" s="16"/>
      <c r="CH98" s="208"/>
      <c r="CI98" s="208" t="e">
        <f t="shared" si="116"/>
        <v>#DIV/0!</v>
      </c>
      <c r="CJ98" s="16"/>
      <c r="CK98" s="16"/>
      <c r="CL98" s="142"/>
      <c r="CM98" s="199" t="e">
        <f t="shared" si="117"/>
        <v>#DIV/0!</v>
      </c>
      <c r="CN98" s="16"/>
      <c r="CO98" s="16"/>
      <c r="CP98" s="208">
        <f>CO98-CN98</f>
        <v>0</v>
      </c>
      <c r="CQ98" s="208"/>
      <c r="CR98" s="13"/>
      <c r="CS98" s="13"/>
      <c r="CT98" s="244"/>
      <c r="CU98" s="245"/>
      <c r="CV98" s="13"/>
      <c r="CW98" s="13"/>
      <c r="CX98" s="244"/>
      <c r="CY98" s="245"/>
      <c r="CZ98" s="13"/>
      <c r="DA98" s="13"/>
      <c r="DB98" s="244">
        <f t="shared" si="113"/>
        <v>0</v>
      </c>
      <c r="DC98" s="245"/>
      <c r="DG98" s="16"/>
      <c r="DH98" s="16"/>
      <c r="DI98" s="208">
        <f>DH98-DG98</f>
        <v>0</v>
      </c>
      <c r="DJ98" s="208"/>
      <c r="DK98" s="16"/>
      <c r="DL98" s="16"/>
      <c r="DM98" s="208">
        <f>DL98-DK98</f>
        <v>0</v>
      </c>
      <c r="DN98" s="208"/>
    </row>
    <row r="99" spans="1:118" ht="16.5" customHeight="1">
      <c r="A99" s="328"/>
      <c r="B99" s="372" t="s">
        <v>746</v>
      </c>
      <c r="C99" s="297" t="s">
        <v>781</v>
      </c>
      <c r="D99" s="211">
        <v>778.2</v>
      </c>
      <c r="E99" s="139">
        <v>1.6</v>
      </c>
      <c r="F99" s="139">
        <f>J99+N99+R99+V99+AK99+AO99+AW99+BM99+BQ99+CG99+CK99+CO99+DH99+DL99</f>
        <v>30.733999999999998</v>
      </c>
      <c r="G99" s="178">
        <f t="shared" si="79"/>
        <v>29.133999999999997</v>
      </c>
      <c r="H99" s="178">
        <f t="shared" si="106"/>
        <v>19.208749999999998</v>
      </c>
      <c r="I99" s="139">
        <v>0.03</v>
      </c>
      <c r="J99" s="139"/>
      <c r="K99" s="142"/>
      <c r="L99" s="179">
        <f t="shared" si="121"/>
        <v>0</v>
      </c>
      <c r="M99" s="139">
        <v>1.601</v>
      </c>
      <c r="N99" s="139"/>
      <c r="O99" s="142">
        <f t="shared" ref="O99:O141" si="123">N99-M99</f>
        <v>-1.601</v>
      </c>
      <c r="P99" s="142"/>
      <c r="Q99" s="139"/>
      <c r="R99" s="139"/>
      <c r="S99" s="142">
        <f t="shared" ref="S99:S141" si="124">R99-Q99</f>
        <v>0</v>
      </c>
      <c r="T99" s="142"/>
      <c r="U99" s="139"/>
      <c r="V99" s="139"/>
      <c r="W99" s="142">
        <f t="shared" ref="W99:W141" si="125">V99-U99</f>
        <v>0</v>
      </c>
      <c r="X99" s="142"/>
      <c r="Y99" s="139">
        <f t="shared" si="122"/>
        <v>0</v>
      </c>
      <c r="Z99" s="139">
        <f t="shared" si="122"/>
        <v>0</v>
      </c>
      <c r="AA99" s="142"/>
      <c r="AB99" s="142"/>
      <c r="AC99" s="139"/>
      <c r="AD99" s="139"/>
      <c r="AE99" s="142"/>
      <c r="AF99" s="142"/>
      <c r="AG99" s="139"/>
      <c r="AH99" s="139"/>
      <c r="AI99" s="142"/>
      <c r="AJ99" s="139"/>
      <c r="AK99" s="16">
        <v>20.9</v>
      </c>
      <c r="AL99" s="142"/>
      <c r="AM99" s="142"/>
      <c r="AN99" s="139"/>
      <c r="AO99" s="139"/>
      <c r="AP99" s="142">
        <f t="shared" ref="AP99:AP152" si="126">AO99-AN99</f>
        <v>0</v>
      </c>
      <c r="AQ99" s="142"/>
      <c r="AR99" s="139"/>
      <c r="AS99" s="139"/>
      <c r="AT99" s="142"/>
      <c r="AU99" s="142"/>
      <c r="AV99" s="139"/>
      <c r="AW99" s="139"/>
      <c r="AX99" s="142"/>
      <c r="AY99" s="142"/>
      <c r="AZ99" s="139"/>
      <c r="BA99" s="139"/>
      <c r="BB99" s="142"/>
      <c r="BC99" s="142"/>
      <c r="BD99" s="139"/>
      <c r="BE99" s="139"/>
      <c r="BF99" s="142"/>
      <c r="BG99" s="142"/>
      <c r="BH99" s="139"/>
      <c r="BI99" s="139"/>
      <c r="BJ99" s="142"/>
      <c r="BK99" s="142"/>
      <c r="BL99" s="139"/>
      <c r="BM99" s="139"/>
      <c r="BN99" s="142"/>
      <c r="BO99" s="142"/>
      <c r="BP99" s="139"/>
      <c r="BQ99" s="139"/>
      <c r="BR99" s="142"/>
      <c r="BS99" s="142"/>
      <c r="BT99" s="139"/>
      <c r="BU99" s="139"/>
      <c r="BV99" s="142"/>
      <c r="BW99" s="142"/>
      <c r="BX99" s="139"/>
      <c r="BY99" s="139"/>
      <c r="BZ99" s="142"/>
      <c r="CA99" s="142"/>
      <c r="CB99" s="139"/>
      <c r="CC99" s="139"/>
      <c r="CD99" s="142"/>
      <c r="CE99" s="142"/>
      <c r="CF99" s="139"/>
      <c r="CG99" s="16">
        <v>9.8339999999999996</v>
      </c>
      <c r="CH99" s="208"/>
      <c r="CI99" s="208"/>
      <c r="CJ99" s="16"/>
      <c r="CK99" s="16"/>
      <c r="CL99" s="142"/>
      <c r="CM99" s="199"/>
      <c r="CN99" s="16"/>
      <c r="CO99" s="16"/>
      <c r="CP99" s="208"/>
      <c r="CQ99" s="208"/>
      <c r="CR99" s="13"/>
      <c r="CS99" s="13"/>
      <c r="CT99" s="244"/>
      <c r="CU99" s="245"/>
      <c r="CV99" s="13"/>
      <c r="CW99" s="13"/>
      <c r="CX99" s="244"/>
      <c r="CY99" s="245"/>
      <c r="CZ99" s="13"/>
      <c r="DA99" s="13"/>
      <c r="DB99" s="244"/>
      <c r="DC99" s="245"/>
      <c r="DG99" s="16"/>
      <c r="DH99" s="16"/>
      <c r="DI99" s="208"/>
      <c r="DJ99" s="208"/>
      <c r="DK99" s="16"/>
      <c r="DL99" s="16"/>
      <c r="DM99" s="208"/>
      <c r="DN99" s="208"/>
    </row>
    <row r="100" spans="1:118" ht="12.75" hidden="1" customHeight="1">
      <c r="A100" s="298"/>
      <c r="B100" s="201"/>
      <c r="C100" s="298" t="s">
        <v>348</v>
      </c>
      <c r="D100" s="207"/>
      <c r="E100" s="139">
        <f>I100+M100+Q100+U100+Y100+AJ100+AN100+AR100+AV100+BD100+BH100+BX100+CF100+CJ100+CN100+CR100+CV100+CZ100+AZ100+BL100+BT100</f>
        <v>0</v>
      </c>
      <c r="F100" s="139">
        <f t="shared" ref="F100:F150" si="127">J100+N100+R100+V100+AK100+AO100+AW100+BM100+BQ100+CG100+CK100+CO100+DH100+DL100</f>
        <v>0</v>
      </c>
      <c r="G100" s="178">
        <f t="shared" si="79"/>
        <v>0</v>
      </c>
      <c r="H100" s="178">
        <v>0</v>
      </c>
      <c r="I100" s="139"/>
      <c r="J100" s="139"/>
      <c r="K100" s="142">
        <f t="shared" ref="K100:K152" si="128">J100-I100</f>
        <v>0</v>
      </c>
      <c r="L100" s="179" t="e">
        <f t="shared" si="121"/>
        <v>#DIV/0!</v>
      </c>
      <c r="M100" s="139"/>
      <c r="N100" s="139"/>
      <c r="O100" s="142">
        <f t="shared" si="123"/>
        <v>0</v>
      </c>
      <c r="P100" s="142"/>
      <c r="Q100" s="139"/>
      <c r="R100" s="139"/>
      <c r="S100" s="142">
        <f t="shared" si="124"/>
        <v>0</v>
      </c>
      <c r="T100" s="142"/>
      <c r="U100" s="139"/>
      <c r="V100" s="139"/>
      <c r="W100" s="142">
        <f t="shared" si="125"/>
        <v>0</v>
      </c>
      <c r="X100" s="142"/>
      <c r="Y100" s="139">
        <f t="shared" si="122"/>
        <v>0</v>
      </c>
      <c r="Z100" s="139">
        <f t="shared" si="122"/>
        <v>0</v>
      </c>
      <c r="AA100" s="142">
        <f t="shared" ref="AA100:AA141" si="129">Z100-Y100</f>
        <v>0</v>
      </c>
      <c r="AB100" s="142"/>
      <c r="AC100" s="139"/>
      <c r="AD100" s="139"/>
      <c r="AE100" s="142">
        <f t="shared" ref="AE100:AE136" si="130">AD100-AC100</f>
        <v>0</v>
      </c>
      <c r="AF100" s="142" t="e">
        <f>AD100/AC100</f>
        <v>#DIV/0!</v>
      </c>
      <c r="AG100" s="139"/>
      <c r="AH100" s="139"/>
      <c r="AI100" s="142"/>
      <c r="AJ100" s="139"/>
      <c r="AK100" s="139"/>
      <c r="AL100" s="142">
        <f t="shared" ref="AL100:AL141" si="131">AK100-AJ100</f>
        <v>0</v>
      </c>
      <c r="AM100" s="142"/>
      <c r="AN100" s="139"/>
      <c r="AO100" s="139"/>
      <c r="AP100" s="142">
        <f t="shared" si="126"/>
        <v>0</v>
      </c>
      <c r="AQ100" s="142"/>
      <c r="AR100" s="142"/>
      <c r="AS100" s="142"/>
      <c r="AT100" s="142">
        <f>AS100-AR100</f>
        <v>0</v>
      </c>
      <c r="AU100" s="142"/>
      <c r="AV100" s="139"/>
      <c r="AW100" s="139"/>
      <c r="AX100" s="142">
        <f t="shared" ref="AX100:AX153" si="132">AW100-AV100</f>
        <v>0</v>
      </c>
      <c r="AY100" s="142"/>
      <c r="AZ100" s="139"/>
      <c r="BA100" s="139"/>
      <c r="BB100" s="142">
        <v>0</v>
      </c>
      <c r="BC100" s="142"/>
      <c r="BD100" s="139"/>
      <c r="BE100" s="139"/>
      <c r="BF100" s="142">
        <f t="shared" ref="BF100:BF154" si="133">BE100-BD100</f>
        <v>0</v>
      </c>
      <c r="BG100" s="142"/>
      <c r="BH100" s="139"/>
      <c r="BI100" s="139"/>
      <c r="BJ100" s="142">
        <f t="shared" ref="BJ100:BJ154" si="134">BI100-BH100</f>
        <v>0</v>
      </c>
      <c r="BK100" s="142"/>
      <c r="BL100" s="139"/>
      <c r="BM100" s="139"/>
      <c r="BN100" s="142">
        <f t="shared" ref="BN100:BN153" si="135">BM100-BL100</f>
        <v>0</v>
      </c>
      <c r="BO100" s="142"/>
      <c r="BP100" s="139"/>
      <c r="BQ100" s="139"/>
      <c r="BR100" s="142">
        <f t="shared" ref="BR100:BR153" si="136">BQ100-BP100</f>
        <v>0</v>
      </c>
      <c r="BS100" s="142"/>
      <c r="BT100" s="139"/>
      <c r="BU100" s="139"/>
      <c r="BV100" s="142">
        <f t="shared" ref="BV100:BV153" si="137">BU100-BT100</f>
        <v>0</v>
      </c>
      <c r="BW100" s="142"/>
      <c r="BX100" s="139"/>
      <c r="BY100" s="139"/>
      <c r="BZ100" s="142">
        <f t="shared" ref="BZ100:BZ154" si="138">BY100-BX100</f>
        <v>0</v>
      </c>
      <c r="CA100" s="142"/>
      <c r="CB100" s="139"/>
      <c r="CC100" s="139"/>
      <c r="CD100" s="142">
        <f t="shared" ref="CD100:CD153" si="139">CC100-CB100</f>
        <v>0</v>
      </c>
      <c r="CE100" s="142"/>
      <c r="CF100" s="139"/>
      <c r="CG100" s="16"/>
      <c r="CH100" s="208">
        <f t="shared" ref="CH100:CH154" si="140">CG100-CF100</f>
        <v>0</v>
      </c>
      <c r="CI100" s="208" t="e">
        <f t="shared" si="116"/>
        <v>#DIV/0!</v>
      </c>
      <c r="CJ100" s="16"/>
      <c r="CK100" s="16"/>
      <c r="CL100" s="142">
        <f t="shared" ref="CL100:CL154" si="141">CK100-CJ100</f>
        <v>0</v>
      </c>
      <c r="CM100" s="199"/>
      <c r="CN100" s="208"/>
      <c r="CO100" s="208"/>
      <c r="CP100" s="208">
        <f>CO100-CN100</f>
        <v>0</v>
      </c>
      <c r="CQ100" s="208"/>
      <c r="CR100" s="14"/>
      <c r="CS100" s="14"/>
      <c r="CT100" s="244"/>
      <c r="CU100" s="245"/>
      <c r="CV100" s="13"/>
      <c r="CW100" s="13"/>
      <c r="CX100" s="244"/>
      <c r="CY100" s="245"/>
      <c r="CZ100" s="13"/>
      <c r="DA100" s="13"/>
      <c r="DB100" s="244">
        <f t="shared" ref="DB100:DB154" si="142">DA100-CZ100</f>
        <v>0</v>
      </c>
      <c r="DC100" s="245"/>
      <c r="DG100" s="208"/>
      <c r="DH100" s="208"/>
      <c r="DI100" s="208">
        <f>DH100-DG100</f>
        <v>0</v>
      </c>
      <c r="DJ100" s="208"/>
      <c r="DK100" s="208"/>
      <c r="DL100" s="208"/>
      <c r="DM100" s="208">
        <f>DL100-DK100</f>
        <v>0</v>
      </c>
      <c r="DN100" s="208"/>
    </row>
    <row r="101" spans="1:118" ht="12.75" customHeight="1">
      <c r="A101" s="298"/>
      <c r="B101" s="201">
        <v>1718002126</v>
      </c>
      <c r="C101" s="298" t="s">
        <v>349</v>
      </c>
      <c r="D101" s="207"/>
      <c r="E101" s="139">
        <v>2.7</v>
      </c>
      <c r="F101" s="139">
        <f t="shared" si="127"/>
        <v>10.532080000000001</v>
      </c>
      <c r="G101" s="178">
        <f t="shared" si="79"/>
        <v>7.8320800000000004</v>
      </c>
      <c r="H101" s="178">
        <f t="shared" si="106"/>
        <v>3.9007703703703704</v>
      </c>
      <c r="I101" s="139"/>
      <c r="J101" s="16"/>
      <c r="K101" s="142">
        <f t="shared" si="128"/>
        <v>0</v>
      </c>
      <c r="L101" s="179">
        <v>0</v>
      </c>
      <c r="M101" s="139"/>
      <c r="N101" s="16"/>
      <c r="O101" s="142">
        <f t="shared" si="123"/>
        <v>0</v>
      </c>
      <c r="P101" s="142">
        <v>0</v>
      </c>
      <c r="Q101" s="139"/>
      <c r="R101" s="139">
        <v>10.532080000000001</v>
      </c>
      <c r="S101" s="142">
        <f t="shared" si="124"/>
        <v>10.532080000000001</v>
      </c>
      <c r="T101" s="142"/>
      <c r="U101" s="139"/>
      <c r="V101" s="139"/>
      <c r="W101" s="142">
        <f t="shared" si="125"/>
        <v>0</v>
      </c>
      <c r="X101" s="142"/>
      <c r="Y101" s="139">
        <f t="shared" si="122"/>
        <v>0</v>
      </c>
      <c r="Z101" s="139">
        <f t="shared" si="122"/>
        <v>0</v>
      </c>
      <c r="AA101" s="142">
        <f t="shared" si="129"/>
        <v>0</v>
      </c>
      <c r="AB101" s="142"/>
      <c r="AC101" s="139"/>
      <c r="AD101" s="139"/>
      <c r="AE101" s="142">
        <f t="shared" si="130"/>
        <v>0</v>
      </c>
      <c r="AF101" s="142"/>
      <c r="AG101" s="139"/>
      <c r="AH101" s="139"/>
      <c r="AI101" s="142"/>
      <c r="AJ101" s="139"/>
      <c r="AK101" s="139"/>
      <c r="AL101" s="142">
        <f t="shared" si="131"/>
        <v>0</v>
      </c>
      <c r="AM101" s="142"/>
      <c r="AN101" s="139"/>
      <c r="AO101" s="139"/>
      <c r="AP101" s="142">
        <f t="shared" si="126"/>
        <v>0</v>
      </c>
      <c r="AQ101" s="142"/>
      <c r="AR101" s="142"/>
      <c r="AS101" s="142"/>
      <c r="AT101" s="142"/>
      <c r="AU101" s="142"/>
      <c r="AV101" s="139">
        <v>2.6709999999999998</v>
      </c>
      <c r="AW101" s="139"/>
      <c r="AX101" s="142">
        <f>AW101-AV101</f>
        <v>-2.6709999999999998</v>
      </c>
      <c r="AY101" s="142"/>
      <c r="AZ101" s="139"/>
      <c r="BA101" s="139"/>
      <c r="BB101" s="142">
        <v>0</v>
      </c>
      <c r="BC101" s="142"/>
      <c r="BD101" s="139"/>
      <c r="BE101" s="139"/>
      <c r="BF101" s="142">
        <f t="shared" si="133"/>
        <v>0</v>
      </c>
      <c r="BG101" s="142"/>
      <c r="BH101" s="139"/>
      <c r="BI101" s="139"/>
      <c r="BJ101" s="142">
        <f t="shared" si="134"/>
        <v>0</v>
      </c>
      <c r="BK101" s="142"/>
      <c r="BL101" s="139"/>
      <c r="BM101" s="139"/>
      <c r="BN101" s="142">
        <f t="shared" si="135"/>
        <v>0</v>
      </c>
      <c r="BO101" s="142"/>
      <c r="BP101" s="139"/>
      <c r="BQ101" s="139"/>
      <c r="BR101" s="142">
        <f t="shared" si="136"/>
        <v>0</v>
      </c>
      <c r="BS101" s="142"/>
      <c r="BT101" s="139"/>
      <c r="BU101" s="139"/>
      <c r="BV101" s="142">
        <f t="shared" si="137"/>
        <v>0</v>
      </c>
      <c r="BW101" s="142"/>
      <c r="BX101" s="139"/>
      <c r="BY101" s="139"/>
      <c r="BZ101" s="142">
        <f t="shared" si="138"/>
        <v>0</v>
      </c>
      <c r="CA101" s="142"/>
      <c r="CB101" s="139"/>
      <c r="CC101" s="139"/>
      <c r="CD101" s="142">
        <f t="shared" si="139"/>
        <v>0</v>
      </c>
      <c r="CE101" s="142"/>
      <c r="CF101" s="222"/>
      <c r="CG101" s="5"/>
      <c r="CH101" s="208">
        <f t="shared" si="140"/>
        <v>0</v>
      </c>
      <c r="CI101" s="208"/>
      <c r="CJ101" s="16"/>
      <c r="CK101" s="16"/>
      <c r="CL101" s="142">
        <f t="shared" si="141"/>
        <v>0</v>
      </c>
      <c r="CM101" s="199"/>
      <c r="CN101" s="208"/>
      <c r="CO101" s="208"/>
      <c r="CP101" s="208">
        <v>0</v>
      </c>
      <c r="CQ101" s="208"/>
      <c r="CR101" s="14"/>
      <c r="CS101" s="14"/>
      <c r="CT101" s="244"/>
      <c r="CU101" s="245"/>
      <c r="CV101" s="13"/>
      <c r="CW101" s="13"/>
      <c r="CX101" s="244"/>
      <c r="CY101" s="245"/>
      <c r="CZ101" s="13"/>
      <c r="DA101" s="13"/>
      <c r="DB101" s="244">
        <f t="shared" si="142"/>
        <v>0</v>
      </c>
      <c r="DC101" s="245"/>
      <c r="DG101" s="208"/>
      <c r="DH101" s="208"/>
      <c r="DI101" s="208">
        <v>0</v>
      </c>
      <c r="DJ101" s="208"/>
      <c r="DK101" s="208"/>
      <c r="DL101" s="208"/>
      <c r="DM101" s="208">
        <v>0</v>
      </c>
      <c r="DN101" s="208"/>
    </row>
    <row r="102" spans="1:118" ht="12.75" customHeight="1">
      <c r="A102" s="298"/>
      <c r="B102" s="201">
        <v>1718002246</v>
      </c>
      <c r="C102" s="298" t="s">
        <v>350</v>
      </c>
      <c r="D102" s="207">
        <v>71.400000000000006</v>
      </c>
      <c r="E102" s="139">
        <v>766.3</v>
      </c>
      <c r="F102" s="139">
        <f t="shared" si="127"/>
        <v>58.531010000000002</v>
      </c>
      <c r="G102" s="178">
        <f t="shared" si="79"/>
        <v>-707.76898999999992</v>
      </c>
      <c r="H102" s="178">
        <f t="shared" si="106"/>
        <v>7.6381325851494195E-2</v>
      </c>
      <c r="I102" s="16">
        <v>765.54399999999998</v>
      </c>
      <c r="J102" s="16"/>
      <c r="K102" s="142">
        <f t="shared" si="128"/>
        <v>-765.54399999999998</v>
      </c>
      <c r="L102" s="179">
        <f t="shared" si="121"/>
        <v>0</v>
      </c>
      <c r="M102" s="139"/>
      <c r="N102" s="202">
        <v>0.27700000000000002</v>
      </c>
      <c r="O102" s="142">
        <f t="shared" si="123"/>
        <v>0.27700000000000002</v>
      </c>
      <c r="P102" s="142"/>
      <c r="Q102" s="139"/>
      <c r="R102" s="16">
        <v>58.254010000000001</v>
      </c>
      <c r="S102" s="142">
        <f t="shared" si="124"/>
        <v>58.254010000000001</v>
      </c>
      <c r="T102" s="142"/>
      <c r="U102" s="139"/>
      <c r="V102" s="139"/>
      <c r="W102" s="142">
        <f t="shared" si="125"/>
        <v>0</v>
      </c>
      <c r="X102" s="142"/>
      <c r="Y102" s="139">
        <f t="shared" si="122"/>
        <v>0</v>
      </c>
      <c r="Z102" s="139">
        <f t="shared" si="122"/>
        <v>0</v>
      </c>
      <c r="AA102" s="142">
        <f t="shared" si="129"/>
        <v>0</v>
      </c>
      <c r="AB102" s="142"/>
      <c r="AC102" s="139"/>
      <c r="AD102" s="139"/>
      <c r="AE102" s="142">
        <f t="shared" si="130"/>
        <v>0</v>
      </c>
      <c r="AF102" s="142"/>
      <c r="AG102" s="139"/>
      <c r="AH102" s="139"/>
      <c r="AI102" s="142"/>
      <c r="AJ102" s="139"/>
      <c r="AK102" s="139"/>
      <c r="AL102" s="142">
        <f t="shared" si="131"/>
        <v>0</v>
      </c>
      <c r="AM102" s="142"/>
      <c r="AN102" s="139"/>
      <c r="AO102" s="139"/>
      <c r="AP102" s="142">
        <f t="shared" si="126"/>
        <v>0</v>
      </c>
      <c r="AQ102" s="142"/>
      <c r="AR102" s="142"/>
      <c r="AS102" s="142"/>
      <c r="AT102" s="142"/>
      <c r="AU102" s="142"/>
      <c r="AV102" s="139"/>
      <c r="AW102" s="139"/>
      <c r="AX102" s="142">
        <f t="shared" si="132"/>
        <v>0</v>
      </c>
      <c r="AY102" s="142"/>
      <c r="AZ102" s="139"/>
      <c r="BA102" s="139"/>
      <c r="BB102" s="142">
        <v>0</v>
      </c>
      <c r="BC102" s="142"/>
      <c r="BD102" s="139"/>
      <c r="BE102" s="139"/>
      <c r="BF102" s="142">
        <f t="shared" si="133"/>
        <v>0</v>
      </c>
      <c r="BG102" s="142"/>
      <c r="BH102" s="139"/>
      <c r="BI102" s="139"/>
      <c r="BJ102" s="142">
        <f t="shared" si="134"/>
        <v>0</v>
      </c>
      <c r="BK102" s="142"/>
      <c r="BL102" s="139"/>
      <c r="BM102" s="139"/>
      <c r="BN102" s="142">
        <f t="shared" si="135"/>
        <v>0</v>
      </c>
      <c r="BO102" s="142"/>
      <c r="BP102" s="139"/>
      <c r="BQ102" s="139"/>
      <c r="BR102" s="142">
        <f t="shared" si="136"/>
        <v>0</v>
      </c>
      <c r="BS102" s="142"/>
      <c r="BT102" s="139"/>
      <c r="BU102" s="139"/>
      <c r="BV102" s="142">
        <f t="shared" si="137"/>
        <v>0</v>
      </c>
      <c r="BW102" s="142"/>
      <c r="BX102" s="139"/>
      <c r="BY102" s="139"/>
      <c r="BZ102" s="142">
        <f t="shared" si="138"/>
        <v>0</v>
      </c>
      <c r="CA102" s="142"/>
      <c r="CB102" s="139"/>
      <c r="CC102" s="139"/>
      <c r="CD102" s="142">
        <f t="shared" si="139"/>
        <v>0</v>
      </c>
      <c r="CE102" s="142"/>
      <c r="CF102" s="139"/>
      <c r="CG102" s="16"/>
      <c r="CH102" s="208">
        <f t="shared" si="140"/>
        <v>0</v>
      </c>
      <c r="CI102" s="208"/>
      <c r="CJ102" s="16">
        <v>0.8</v>
      </c>
      <c r="CK102" s="16"/>
      <c r="CL102" s="142">
        <f t="shared" si="141"/>
        <v>-0.8</v>
      </c>
      <c r="CM102" s="199">
        <f t="shared" si="117"/>
        <v>0</v>
      </c>
      <c r="CN102" s="208"/>
      <c r="CO102" s="208"/>
      <c r="CP102" s="208">
        <v>0</v>
      </c>
      <c r="CQ102" s="208"/>
      <c r="CR102" s="14"/>
      <c r="CS102" s="14"/>
      <c r="CT102" s="244"/>
      <c r="CU102" s="245"/>
      <c r="CV102" s="13"/>
      <c r="CW102" s="13"/>
      <c r="CX102" s="244"/>
      <c r="CY102" s="245"/>
      <c r="CZ102" s="13"/>
      <c r="DA102" s="13"/>
      <c r="DB102" s="244">
        <f t="shared" si="142"/>
        <v>0</v>
      </c>
      <c r="DC102" s="245"/>
      <c r="DG102" s="208"/>
      <c r="DH102" s="208"/>
      <c r="DI102" s="208">
        <v>0</v>
      </c>
      <c r="DJ102" s="208"/>
      <c r="DK102" s="208"/>
      <c r="DL102" s="208"/>
      <c r="DM102" s="208">
        <v>0</v>
      </c>
      <c r="DN102" s="208"/>
    </row>
    <row r="103" spans="1:118">
      <c r="A103" s="298"/>
      <c r="B103" s="328">
        <v>5406306334</v>
      </c>
      <c r="C103" s="298" t="s">
        <v>782</v>
      </c>
      <c r="D103" s="139">
        <v>2925.4</v>
      </c>
      <c r="E103" s="139">
        <v>0.5</v>
      </c>
      <c r="F103" s="139">
        <f t="shared" si="127"/>
        <v>0</v>
      </c>
      <c r="G103" s="178">
        <f t="shared" si="79"/>
        <v>-0.5</v>
      </c>
      <c r="H103" s="178">
        <f t="shared" si="106"/>
        <v>0</v>
      </c>
      <c r="I103" s="139"/>
      <c r="J103" s="16"/>
      <c r="K103" s="142">
        <f t="shared" si="128"/>
        <v>0</v>
      </c>
      <c r="L103" s="179">
        <v>0</v>
      </c>
      <c r="M103" s="139"/>
      <c r="N103" s="139"/>
      <c r="O103" s="142">
        <f t="shared" si="123"/>
        <v>0</v>
      </c>
      <c r="P103" s="142"/>
      <c r="Q103" s="139"/>
      <c r="R103" s="139"/>
      <c r="S103" s="142">
        <f t="shared" si="124"/>
        <v>0</v>
      </c>
      <c r="T103" s="142"/>
      <c r="U103" s="139"/>
      <c r="V103" s="139"/>
      <c r="W103" s="142">
        <f t="shared" si="125"/>
        <v>0</v>
      </c>
      <c r="X103" s="142"/>
      <c r="Y103" s="139">
        <f t="shared" si="122"/>
        <v>0</v>
      </c>
      <c r="Z103" s="139">
        <f t="shared" si="122"/>
        <v>0</v>
      </c>
      <c r="AA103" s="142">
        <f t="shared" si="129"/>
        <v>0</v>
      </c>
      <c r="AB103" s="142"/>
      <c r="AC103" s="139"/>
      <c r="AD103" s="139"/>
      <c r="AE103" s="142">
        <f t="shared" si="130"/>
        <v>0</v>
      </c>
      <c r="AF103" s="142"/>
      <c r="AG103" s="139"/>
      <c r="AH103" s="139"/>
      <c r="AI103" s="142"/>
      <c r="AJ103" s="139"/>
      <c r="AK103" s="139"/>
      <c r="AL103" s="142">
        <f t="shared" si="131"/>
        <v>0</v>
      </c>
      <c r="AM103" s="142"/>
      <c r="AN103" s="139"/>
      <c r="AO103" s="139"/>
      <c r="AP103" s="142">
        <f t="shared" si="126"/>
        <v>0</v>
      </c>
      <c r="AQ103" s="142"/>
      <c r="AR103" s="142"/>
      <c r="AS103" s="142"/>
      <c r="AT103" s="142"/>
      <c r="AU103" s="142"/>
      <c r="AV103" s="139"/>
      <c r="AW103" s="139"/>
      <c r="AX103" s="142">
        <f t="shared" si="132"/>
        <v>0</v>
      </c>
      <c r="AY103" s="142"/>
      <c r="AZ103" s="139"/>
      <c r="BA103" s="139"/>
      <c r="BB103" s="142">
        <v>0</v>
      </c>
      <c r="BC103" s="142"/>
      <c r="BD103" s="139"/>
      <c r="BE103" s="139"/>
      <c r="BF103" s="142">
        <f t="shared" si="133"/>
        <v>0</v>
      </c>
      <c r="BG103" s="142"/>
      <c r="BH103" s="139"/>
      <c r="BI103" s="139"/>
      <c r="BJ103" s="142">
        <f t="shared" si="134"/>
        <v>0</v>
      </c>
      <c r="BK103" s="142"/>
      <c r="BL103" s="139"/>
      <c r="BM103" s="139"/>
      <c r="BN103" s="142">
        <f t="shared" si="135"/>
        <v>0</v>
      </c>
      <c r="BO103" s="142"/>
      <c r="BP103" s="139"/>
      <c r="BQ103" s="139"/>
      <c r="BR103" s="142">
        <f t="shared" si="136"/>
        <v>0</v>
      </c>
      <c r="BS103" s="142"/>
      <c r="BT103" s="139"/>
      <c r="BU103" s="139"/>
      <c r="BV103" s="142">
        <f t="shared" si="137"/>
        <v>0</v>
      </c>
      <c r="BW103" s="142"/>
      <c r="BX103" s="139"/>
      <c r="BY103" s="139"/>
      <c r="BZ103" s="142">
        <f t="shared" si="138"/>
        <v>0</v>
      </c>
      <c r="CA103" s="142"/>
      <c r="CB103" s="139"/>
      <c r="CC103" s="139"/>
      <c r="CD103" s="142">
        <f t="shared" si="139"/>
        <v>0</v>
      </c>
      <c r="CE103" s="142"/>
      <c r="CF103" s="222"/>
      <c r="CG103" s="5"/>
      <c r="CH103" s="208">
        <f t="shared" si="140"/>
        <v>0</v>
      </c>
      <c r="CI103" s="208"/>
      <c r="CJ103" s="16">
        <v>0.48899999999999999</v>
      </c>
      <c r="CK103" s="16"/>
      <c r="CL103" s="142">
        <f t="shared" si="141"/>
        <v>-0.48899999999999999</v>
      </c>
      <c r="CM103" s="199">
        <f t="shared" si="117"/>
        <v>0</v>
      </c>
      <c r="CN103" s="208"/>
      <c r="CO103" s="208"/>
      <c r="CP103" s="208">
        <v>0</v>
      </c>
      <c r="CQ103" s="208"/>
      <c r="CR103" s="14"/>
      <c r="CS103" s="14"/>
      <c r="CT103" s="244"/>
      <c r="CU103" s="245"/>
      <c r="CV103" s="13"/>
      <c r="CW103" s="13"/>
      <c r="CX103" s="244"/>
      <c r="CY103" s="245"/>
      <c r="CZ103" s="13"/>
      <c r="DA103" s="13"/>
      <c r="DB103" s="244">
        <f t="shared" si="142"/>
        <v>0</v>
      </c>
      <c r="DC103" s="245"/>
      <c r="DG103" s="208"/>
      <c r="DH103" s="208"/>
      <c r="DI103" s="208">
        <v>0</v>
      </c>
      <c r="DJ103" s="208"/>
      <c r="DK103" s="208"/>
      <c r="DL103" s="208"/>
      <c r="DM103" s="208">
        <v>0</v>
      </c>
      <c r="DN103" s="208"/>
    </row>
    <row r="104" spans="1:118" ht="12.75" customHeight="1">
      <c r="A104" s="298"/>
      <c r="B104" s="328"/>
      <c r="C104" s="298" t="s">
        <v>536</v>
      </c>
      <c r="D104" s="207"/>
      <c r="E104" s="139">
        <f>I104+M104+Q104+U104+Y104+AJ104+AN104+AR104+AV104+BD104+BH104+BX104+CF104+CJ104+CN104+CR104+CV104+CZ104+AZ104+BL104+BT104</f>
        <v>0</v>
      </c>
      <c r="F104" s="139">
        <f t="shared" si="127"/>
        <v>0</v>
      </c>
      <c r="G104" s="178">
        <f t="shared" si="79"/>
        <v>0</v>
      </c>
      <c r="H104" s="178">
        <v>0</v>
      </c>
      <c r="I104" s="139"/>
      <c r="J104" s="16"/>
      <c r="K104" s="142">
        <f t="shared" si="128"/>
        <v>0</v>
      </c>
      <c r="L104" s="142"/>
      <c r="M104" s="139"/>
      <c r="N104" s="139"/>
      <c r="O104" s="142">
        <f t="shared" si="123"/>
        <v>0</v>
      </c>
      <c r="P104" s="142"/>
      <c r="Q104" s="139"/>
      <c r="R104" s="139"/>
      <c r="S104" s="142">
        <f t="shared" si="124"/>
        <v>0</v>
      </c>
      <c r="T104" s="142"/>
      <c r="U104" s="139"/>
      <c r="V104" s="139"/>
      <c r="W104" s="142">
        <f t="shared" si="125"/>
        <v>0</v>
      </c>
      <c r="X104" s="142"/>
      <c r="Y104" s="139">
        <f t="shared" si="122"/>
        <v>0</v>
      </c>
      <c r="Z104" s="139">
        <f t="shared" si="122"/>
        <v>0</v>
      </c>
      <c r="AA104" s="142">
        <f t="shared" si="129"/>
        <v>0</v>
      </c>
      <c r="AB104" s="142"/>
      <c r="AC104" s="139"/>
      <c r="AD104" s="139"/>
      <c r="AE104" s="142">
        <f t="shared" si="130"/>
        <v>0</v>
      </c>
      <c r="AF104" s="142"/>
      <c r="AG104" s="139"/>
      <c r="AH104" s="139"/>
      <c r="AI104" s="142"/>
      <c r="AJ104" s="139"/>
      <c r="AK104" s="139"/>
      <c r="AL104" s="142">
        <f t="shared" si="131"/>
        <v>0</v>
      </c>
      <c r="AM104" s="142"/>
      <c r="AN104" s="139"/>
      <c r="AO104" s="139"/>
      <c r="AP104" s="142">
        <f t="shared" si="126"/>
        <v>0</v>
      </c>
      <c r="AQ104" s="142"/>
      <c r="AR104" s="142"/>
      <c r="AS104" s="142"/>
      <c r="AT104" s="142"/>
      <c r="AU104" s="142"/>
      <c r="AV104" s="139"/>
      <c r="AW104" s="139"/>
      <c r="AX104" s="142">
        <f t="shared" si="132"/>
        <v>0</v>
      </c>
      <c r="AY104" s="142"/>
      <c r="AZ104" s="139"/>
      <c r="BA104" s="139"/>
      <c r="BB104" s="142">
        <v>0</v>
      </c>
      <c r="BC104" s="142"/>
      <c r="BD104" s="139"/>
      <c r="BE104" s="139"/>
      <c r="BF104" s="142">
        <f t="shared" si="133"/>
        <v>0</v>
      </c>
      <c r="BG104" s="142"/>
      <c r="BH104" s="139"/>
      <c r="BI104" s="139"/>
      <c r="BJ104" s="142">
        <f t="shared" si="134"/>
        <v>0</v>
      </c>
      <c r="BK104" s="142"/>
      <c r="BL104" s="139"/>
      <c r="BM104" s="139"/>
      <c r="BN104" s="142">
        <f t="shared" si="135"/>
        <v>0</v>
      </c>
      <c r="BO104" s="142"/>
      <c r="BP104" s="139"/>
      <c r="BQ104" s="139"/>
      <c r="BR104" s="142">
        <f t="shared" si="136"/>
        <v>0</v>
      </c>
      <c r="BS104" s="142"/>
      <c r="BT104" s="139"/>
      <c r="BU104" s="139"/>
      <c r="BV104" s="142">
        <f t="shared" si="137"/>
        <v>0</v>
      </c>
      <c r="BW104" s="142"/>
      <c r="BX104" s="139"/>
      <c r="BY104" s="139"/>
      <c r="BZ104" s="142">
        <f t="shared" si="138"/>
        <v>0</v>
      </c>
      <c r="CA104" s="142"/>
      <c r="CB104" s="139"/>
      <c r="CC104" s="139"/>
      <c r="CD104" s="142">
        <f t="shared" si="139"/>
        <v>0</v>
      </c>
      <c r="CE104" s="142"/>
      <c r="CF104" s="139"/>
      <c r="CG104" s="16"/>
      <c r="CH104" s="208">
        <f t="shared" si="140"/>
        <v>0</v>
      </c>
      <c r="CI104" s="208"/>
      <c r="CJ104" s="16"/>
      <c r="CK104" s="16"/>
      <c r="CL104" s="142">
        <f t="shared" si="141"/>
        <v>0</v>
      </c>
      <c r="CM104" s="199"/>
      <c r="CN104" s="208"/>
      <c r="CO104" s="208"/>
      <c r="CP104" s="208">
        <v>0</v>
      </c>
      <c r="CQ104" s="208"/>
      <c r="CR104" s="14"/>
      <c r="CS104" s="14"/>
      <c r="CT104" s="244"/>
      <c r="CU104" s="245"/>
      <c r="CV104" s="13"/>
      <c r="CW104" s="13"/>
      <c r="CX104" s="244"/>
      <c r="CY104" s="245"/>
      <c r="CZ104" s="13"/>
      <c r="DA104" s="13"/>
      <c r="DB104" s="244">
        <f t="shared" si="142"/>
        <v>0</v>
      </c>
      <c r="DC104" s="245"/>
      <c r="DG104" s="208"/>
      <c r="DH104" s="208"/>
      <c r="DI104" s="208">
        <v>0</v>
      </c>
      <c r="DJ104" s="208"/>
      <c r="DK104" s="208"/>
      <c r="DL104" s="208"/>
      <c r="DM104" s="208">
        <v>0</v>
      </c>
      <c r="DN104" s="208"/>
    </row>
    <row r="105" spans="1:118" ht="12.75" customHeight="1">
      <c r="A105" s="298"/>
      <c r="B105" s="328">
        <v>1718002510</v>
      </c>
      <c r="C105" s="298" t="s">
        <v>537</v>
      </c>
      <c r="D105" s="207">
        <v>1131.7</v>
      </c>
      <c r="E105" s="139">
        <v>41.1</v>
      </c>
      <c r="F105" s="139">
        <f t="shared" si="127"/>
        <v>3159.0432000000001</v>
      </c>
      <c r="G105" s="178">
        <f t="shared" si="79"/>
        <v>3117.9432000000002</v>
      </c>
      <c r="H105" s="178">
        <f t="shared" si="106"/>
        <v>76.862364963503651</v>
      </c>
      <c r="I105" s="16">
        <v>38.911000000000001</v>
      </c>
      <c r="J105" s="16">
        <v>878.90099999999995</v>
      </c>
      <c r="K105" s="142">
        <f t="shared" si="128"/>
        <v>839.99</v>
      </c>
      <c r="L105" s="142"/>
      <c r="M105" s="139"/>
      <c r="N105" s="16">
        <v>0.3</v>
      </c>
      <c r="O105" s="142">
        <f t="shared" si="123"/>
        <v>0.3</v>
      </c>
      <c r="P105" s="142"/>
      <c r="Q105" s="139"/>
      <c r="R105" s="139"/>
      <c r="S105" s="142">
        <f t="shared" si="124"/>
        <v>0</v>
      </c>
      <c r="T105" s="142"/>
      <c r="U105" s="139"/>
      <c r="V105" s="139"/>
      <c r="W105" s="142">
        <f t="shared" si="125"/>
        <v>0</v>
      </c>
      <c r="X105" s="142"/>
      <c r="Y105" s="139">
        <f t="shared" si="122"/>
        <v>0</v>
      </c>
      <c r="Z105" s="139">
        <f t="shared" si="122"/>
        <v>0</v>
      </c>
      <c r="AA105" s="142">
        <f t="shared" si="129"/>
        <v>0</v>
      </c>
      <c r="AB105" s="142"/>
      <c r="AC105" s="139"/>
      <c r="AD105" s="139"/>
      <c r="AE105" s="142">
        <f t="shared" si="130"/>
        <v>0</v>
      </c>
      <c r="AF105" s="142"/>
      <c r="AG105" s="139"/>
      <c r="AH105" s="139"/>
      <c r="AI105" s="142"/>
      <c r="AJ105" s="139"/>
      <c r="AK105" s="139"/>
      <c r="AL105" s="142">
        <f t="shared" si="131"/>
        <v>0</v>
      </c>
      <c r="AM105" s="142"/>
      <c r="AN105" s="139"/>
      <c r="AO105" s="139"/>
      <c r="AP105" s="142">
        <f t="shared" si="126"/>
        <v>0</v>
      </c>
      <c r="AQ105" s="142"/>
      <c r="AR105" s="142"/>
      <c r="AS105" s="142"/>
      <c r="AT105" s="142"/>
      <c r="AU105" s="142"/>
      <c r="AV105" s="139"/>
      <c r="AW105" s="139"/>
      <c r="AX105" s="142">
        <f t="shared" si="132"/>
        <v>0</v>
      </c>
      <c r="AY105" s="142"/>
      <c r="AZ105" s="139"/>
      <c r="BA105" s="139"/>
      <c r="BB105" s="142">
        <v>0</v>
      </c>
      <c r="BC105" s="142"/>
      <c r="BD105" s="139"/>
      <c r="BE105" s="139"/>
      <c r="BF105" s="142">
        <f t="shared" si="133"/>
        <v>0</v>
      </c>
      <c r="BG105" s="142"/>
      <c r="BH105" s="139"/>
      <c r="BI105" s="139"/>
      <c r="BJ105" s="142">
        <f t="shared" si="134"/>
        <v>0</v>
      </c>
      <c r="BK105" s="142"/>
      <c r="BL105" s="139">
        <v>2.2000000000000002</v>
      </c>
      <c r="BM105" s="139"/>
      <c r="BN105" s="142">
        <f t="shared" si="135"/>
        <v>-2.2000000000000002</v>
      </c>
      <c r="BO105" s="142"/>
      <c r="BP105" s="139"/>
      <c r="BQ105" s="139"/>
      <c r="BR105" s="142">
        <f t="shared" si="136"/>
        <v>0</v>
      </c>
      <c r="BS105" s="142"/>
      <c r="BT105" s="139"/>
      <c r="BU105" s="139"/>
      <c r="BV105" s="142">
        <f t="shared" si="137"/>
        <v>0</v>
      </c>
      <c r="BW105" s="142"/>
      <c r="BX105" s="139"/>
      <c r="BY105" s="139"/>
      <c r="BZ105" s="142">
        <f t="shared" si="138"/>
        <v>0</v>
      </c>
      <c r="CA105" s="142"/>
      <c r="CB105" s="139"/>
      <c r="CC105" s="139"/>
      <c r="CD105" s="142">
        <f t="shared" si="139"/>
        <v>0</v>
      </c>
      <c r="CE105" s="142"/>
      <c r="CF105" s="139"/>
      <c r="CG105" s="16">
        <v>0.08</v>
      </c>
      <c r="CH105" s="208">
        <f t="shared" si="140"/>
        <v>0.08</v>
      </c>
      <c r="CI105" s="208"/>
      <c r="CJ105" s="16"/>
      <c r="CK105" s="16"/>
      <c r="CL105" s="142">
        <f t="shared" si="141"/>
        <v>0</v>
      </c>
      <c r="CM105" s="199"/>
      <c r="CN105" s="208"/>
      <c r="CO105" s="208"/>
      <c r="CP105" s="208">
        <v>0</v>
      </c>
      <c r="CQ105" s="208"/>
      <c r="CR105" s="14"/>
      <c r="CS105" s="14"/>
      <c r="CT105" s="244"/>
      <c r="CU105" s="245"/>
      <c r="CV105" s="13"/>
      <c r="CW105" s="13"/>
      <c r="CX105" s="244"/>
      <c r="CY105" s="245"/>
      <c r="CZ105" s="13"/>
      <c r="DA105" s="13"/>
      <c r="DB105" s="244">
        <f t="shared" si="142"/>
        <v>0</v>
      </c>
      <c r="DC105" s="245"/>
      <c r="DG105" s="208"/>
      <c r="DH105" s="208"/>
      <c r="DI105" s="208">
        <v>0</v>
      </c>
      <c r="DJ105" s="208"/>
      <c r="DK105" s="208"/>
      <c r="DL105" s="208">
        <f>34.2155+1822.95304+422.59366</f>
        <v>2279.7622000000001</v>
      </c>
      <c r="DM105" s="208">
        <v>0</v>
      </c>
      <c r="DN105" s="208"/>
    </row>
    <row r="106" spans="1:118" hidden="1">
      <c r="A106" s="298"/>
      <c r="B106" s="328"/>
      <c r="C106" s="298" t="s">
        <v>352</v>
      </c>
      <c r="D106" s="207"/>
      <c r="E106" s="139">
        <f>I106+M106+Q106+U106+Y106+AJ106+AN106+AR106+AV106+BD106+BH106+BX106+CF106+CJ106+CN106+CR106+CV106+CZ106+AZ106+BL106+BT106</f>
        <v>0</v>
      </c>
      <c r="F106" s="139">
        <f t="shared" si="127"/>
        <v>0</v>
      </c>
      <c r="G106" s="178">
        <f t="shared" si="79"/>
        <v>0</v>
      </c>
      <c r="H106" s="178" t="e">
        <f t="shared" si="106"/>
        <v>#DIV/0!</v>
      </c>
      <c r="I106" s="139"/>
      <c r="J106" s="16"/>
      <c r="K106" s="142">
        <f t="shared" si="128"/>
        <v>0</v>
      </c>
      <c r="L106" s="142" t="e">
        <f>J106/I106</f>
        <v>#DIV/0!</v>
      </c>
      <c r="M106" s="139"/>
      <c r="N106" s="139"/>
      <c r="O106" s="142">
        <f t="shared" si="123"/>
        <v>0</v>
      </c>
      <c r="P106" s="142"/>
      <c r="Q106" s="139"/>
      <c r="R106" s="139"/>
      <c r="S106" s="142">
        <f t="shared" si="124"/>
        <v>0</v>
      </c>
      <c r="T106" s="142"/>
      <c r="U106" s="139"/>
      <c r="V106" s="139"/>
      <c r="W106" s="142">
        <f t="shared" si="125"/>
        <v>0</v>
      </c>
      <c r="X106" s="142"/>
      <c r="Y106" s="139">
        <f t="shared" si="122"/>
        <v>0</v>
      </c>
      <c r="Z106" s="139">
        <f t="shared" si="122"/>
        <v>0</v>
      </c>
      <c r="AA106" s="142">
        <f t="shared" si="129"/>
        <v>0</v>
      </c>
      <c r="AB106" s="142"/>
      <c r="AC106" s="139"/>
      <c r="AD106" s="139"/>
      <c r="AE106" s="142">
        <f t="shared" si="130"/>
        <v>0</v>
      </c>
      <c r="AF106" s="142"/>
      <c r="AG106" s="139"/>
      <c r="AH106" s="139"/>
      <c r="AI106" s="142"/>
      <c r="AJ106" s="139"/>
      <c r="AK106" s="139"/>
      <c r="AL106" s="142">
        <f t="shared" si="131"/>
        <v>0</v>
      </c>
      <c r="AM106" s="142"/>
      <c r="AN106" s="139"/>
      <c r="AO106" s="139"/>
      <c r="AP106" s="142">
        <f t="shared" si="126"/>
        <v>0</v>
      </c>
      <c r="AQ106" s="142"/>
      <c r="AR106" s="142"/>
      <c r="AS106" s="142"/>
      <c r="AT106" s="142">
        <f>AS106-AR106</f>
        <v>0</v>
      </c>
      <c r="AU106" s="142"/>
      <c r="AV106" s="139"/>
      <c r="AW106" s="139"/>
      <c r="AX106" s="142">
        <f t="shared" si="132"/>
        <v>0</v>
      </c>
      <c r="AY106" s="142"/>
      <c r="AZ106" s="139"/>
      <c r="BA106" s="139"/>
      <c r="BB106" s="142">
        <v>0</v>
      </c>
      <c r="BC106" s="142"/>
      <c r="BD106" s="139"/>
      <c r="BE106" s="139"/>
      <c r="BF106" s="142">
        <f t="shared" si="133"/>
        <v>0</v>
      </c>
      <c r="BG106" s="142"/>
      <c r="BH106" s="139"/>
      <c r="BI106" s="139"/>
      <c r="BJ106" s="142">
        <f t="shared" si="134"/>
        <v>0</v>
      </c>
      <c r="BK106" s="142"/>
      <c r="BL106" s="139"/>
      <c r="BM106" s="139"/>
      <c r="BN106" s="142">
        <f t="shared" si="135"/>
        <v>0</v>
      </c>
      <c r="BO106" s="142"/>
      <c r="BP106" s="139"/>
      <c r="BQ106" s="139"/>
      <c r="BR106" s="142">
        <f t="shared" si="136"/>
        <v>0</v>
      </c>
      <c r="BS106" s="142"/>
      <c r="BT106" s="139"/>
      <c r="BU106" s="139"/>
      <c r="BV106" s="142">
        <f t="shared" si="137"/>
        <v>0</v>
      </c>
      <c r="BW106" s="142"/>
      <c r="BX106" s="139"/>
      <c r="BY106" s="139"/>
      <c r="BZ106" s="142">
        <f t="shared" si="138"/>
        <v>0</v>
      </c>
      <c r="CA106" s="142"/>
      <c r="CB106" s="139"/>
      <c r="CC106" s="139"/>
      <c r="CD106" s="142">
        <f t="shared" si="139"/>
        <v>0</v>
      </c>
      <c r="CE106" s="142"/>
      <c r="CF106" s="139"/>
      <c r="CG106" s="16"/>
      <c r="CH106" s="208">
        <f t="shared" si="140"/>
        <v>0</v>
      </c>
      <c r="CI106" s="208"/>
      <c r="CJ106" s="16"/>
      <c r="CK106" s="16"/>
      <c r="CL106" s="142">
        <f t="shared" si="141"/>
        <v>0</v>
      </c>
      <c r="CM106" s="199"/>
      <c r="CN106" s="208"/>
      <c r="CO106" s="208"/>
      <c r="CP106" s="208">
        <v>0</v>
      </c>
      <c r="CQ106" s="208"/>
      <c r="CR106" s="14"/>
      <c r="CS106" s="14"/>
      <c r="CT106" s="244"/>
      <c r="CU106" s="245"/>
      <c r="CV106" s="13"/>
      <c r="CW106" s="13"/>
      <c r="CX106" s="244"/>
      <c r="CY106" s="245"/>
      <c r="CZ106" s="13"/>
      <c r="DA106" s="13"/>
      <c r="DB106" s="244">
        <f t="shared" si="142"/>
        <v>0</v>
      </c>
      <c r="DC106" s="245"/>
      <c r="DG106" s="208"/>
      <c r="DH106" s="208"/>
      <c r="DI106" s="208">
        <v>0</v>
      </c>
      <c r="DJ106" s="208"/>
      <c r="DK106" s="208"/>
      <c r="DL106" s="208"/>
      <c r="DM106" s="208">
        <v>0</v>
      </c>
      <c r="DN106" s="208"/>
    </row>
    <row r="107" spans="1:118" ht="12.75" hidden="1" customHeight="1">
      <c r="A107" s="298"/>
      <c r="B107" s="328"/>
      <c r="C107" s="298" t="s">
        <v>783</v>
      </c>
      <c r="D107" s="207"/>
      <c r="E107" s="139">
        <f>I107+M107+Q107+U107+Y107+AJ107+AN107+AR107+AV107+BD107+BH107+BX107+CF107+CJ107+CN107+CR107+CV107+CZ107+AZ107+BL107+BT107</f>
        <v>0</v>
      </c>
      <c r="F107" s="139">
        <f t="shared" si="127"/>
        <v>0</v>
      </c>
      <c r="G107" s="178">
        <f t="shared" si="79"/>
        <v>0</v>
      </c>
      <c r="H107" s="178" t="e">
        <f t="shared" si="106"/>
        <v>#DIV/0!</v>
      </c>
      <c r="I107" s="139"/>
      <c r="J107" s="16"/>
      <c r="K107" s="142">
        <f t="shared" si="128"/>
        <v>0</v>
      </c>
      <c r="L107" s="142"/>
      <c r="M107" s="139"/>
      <c r="N107" s="139"/>
      <c r="O107" s="142">
        <f t="shared" si="123"/>
        <v>0</v>
      </c>
      <c r="P107" s="142" t="e">
        <f>N107/M107</f>
        <v>#DIV/0!</v>
      </c>
      <c r="Q107" s="139"/>
      <c r="R107" s="139"/>
      <c r="S107" s="142">
        <f t="shared" si="124"/>
        <v>0</v>
      </c>
      <c r="T107" s="142"/>
      <c r="U107" s="139"/>
      <c r="V107" s="139"/>
      <c r="W107" s="142">
        <f t="shared" si="125"/>
        <v>0</v>
      </c>
      <c r="X107" s="142"/>
      <c r="Y107" s="139">
        <f t="shared" si="122"/>
        <v>0</v>
      </c>
      <c r="Z107" s="139">
        <f t="shared" si="122"/>
        <v>0</v>
      </c>
      <c r="AA107" s="142">
        <f t="shared" si="129"/>
        <v>0</v>
      </c>
      <c r="AB107" s="142"/>
      <c r="AC107" s="139"/>
      <c r="AD107" s="139"/>
      <c r="AE107" s="142">
        <f t="shared" si="130"/>
        <v>0</v>
      </c>
      <c r="AF107" s="142"/>
      <c r="AG107" s="139"/>
      <c r="AH107" s="139"/>
      <c r="AI107" s="142"/>
      <c r="AJ107" s="139"/>
      <c r="AK107" s="139"/>
      <c r="AL107" s="142">
        <f t="shared" si="131"/>
        <v>0</v>
      </c>
      <c r="AM107" s="142"/>
      <c r="AN107" s="139"/>
      <c r="AO107" s="139"/>
      <c r="AP107" s="142">
        <f t="shared" si="126"/>
        <v>0</v>
      </c>
      <c r="AQ107" s="142"/>
      <c r="AR107" s="142"/>
      <c r="AS107" s="142"/>
      <c r="AT107" s="142"/>
      <c r="AU107" s="142"/>
      <c r="AV107" s="139"/>
      <c r="AW107" s="139"/>
      <c r="AX107" s="142">
        <f t="shared" si="132"/>
        <v>0</v>
      </c>
      <c r="AY107" s="142"/>
      <c r="AZ107" s="139"/>
      <c r="BA107" s="139"/>
      <c r="BB107" s="142">
        <v>0</v>
      </c>
      <c r="BC107" s="142"/>
      <c r="BD107" s="139"/>
      <c r="BE107" s="139"/>
      <c r="BF107" s="142">
        <f t="shared" si="133"/>
        <v>0</v>
      </c>
      <c r="BG107" s="142"/>
      <c r="BH107" s="139"/>
      <c r="BI107" s="139"/>
      <c r="BJ107" s="142">
        <f t="shared" si="134"/>
        <v>0</v>
      </c>
      <c r="BK107" s="142"/>
      <c r="BL107" s="139"/>
      <c r="BM107" s="139"/>
      <c r="BN107" s="142">
        <f t="shared" si="135"/>
        <v>0</v>
      </c>
      <c r="BO107" s="142"/>
      <c r="BP107" s="139"/>
      <c r="BQ107" s="139"/>
      <c r="BR107" s="142">
        <f t="shared" si="136"/>
        <v>0</v>
      </c>
      <c r="BS107" s="142"/>
      <c r="BT107" s="139"/>
      <c r="BU107" s="139"/>
      <c r="BV107" s="142">
        <f t="shared" si="137"/>
        <v>0</v>
      </c>
      <c r="BW107" s="142"/>
      <c r="BX107" s="139"/>
      <c r="BY107" s="139"/>
      <c r="BZ107" s="142">
        <f t="shared" si="138"/>
        <v>0</v>
      </c>
      <c r="CA107" s="142"/>
      <c r="CB107" s="139"/>
      <c r="CC107" s="139"/>
      <c r="CD107" s="142">
        <f t="shared" si="139"/>
        <v>0</v>
      </c>
      <c r="CE107" s="142"/>
      <c r="CF107" s="139"/>
      <c r="CG107" s="16"/>
      <c r="CH107" s="208">
        <f t="shared" si="140"/>
        <v>0</v>
      </c>
      <c r="CI107" s="208"/>
      <c r="CJ107" s="16"/>
      <c r="CK107" s="16"/>
      <c r="CL107" s="142">
        <f t="shared" si="141"/>
        <v>0</v>
      </c>
      <c r="CM107" s="199"/>
      <c r="CN107" s="208"/>
      <c r="CO107" s="208"/>
      <c r="CP107" s="208">
        <v>0</v>
      </c>
      <c r="CQ107" s="208"/>
      <c r="CR107" s="14"/>
      <c r="CS107" s="14"/>
      <c r="CT107" s="244"/>
      <c r="CU107" s="245"/>
      <c r="CV107" s="13"/>
      <c r="CW107" s="13"/>
      <c r="CX107" s="244"/>
      <c r="CY107" s="245"/>
      <c r="CZ107" s="13"/>
      <c r="DA107" s="13"/>
      <c r="DB107" s="244">
        <f t="shared" si="142"/>
        <v>0</v>
      </c>
      <c r="DC107" s="245"/>
      <c r="DG107" s="208"/>
      <c r="DH107" s="208"/>
      <c r="DI107" s="208">
        <v>0</v>
      </c>
      <c r="DJ107" s="208"/>
      <c r="DK107" s="208"/>
      <c r="DL107" s="208"/>
      <c r="DM107" s="208">
        <v>0</v>
      </c>
      <c r="DN107" s="208"/>
    </row>
    <row r="108" spans="1:118" ht="12.75" hidden="1" customHeight="1">
      <c r="A108" s="298"/>
      <c r="B108" s="328">
        <v>1701029232</v>
      </c>
      <c r="C108" s="298" t="s">
        <v>747</v>
      </c>
      <c r="D108" s="207"/>
      <c r="E108" s="139">
        <f>I108+M108+Q108+U108+Y108+AJ108+AN108+AR108+AV108+BD108+BH108+BX108+CF108+CJ108+CN108+CR108+CV108+CZ108+AZ108+BL108+BT108</f>
        <v>0</v>
      </c>
      <c r="F108" s="139">
        <f t="shared" si="127"/>
        <v>0</v>
      </c>
      <c r="G108" s="245">
        <f t="shared" si="79"/>
        <v>0</v>
      </c>
      <c r="H108" s="178" t="e">
        <f t="shared" si="106"/>
        <v>#DIV/0!</v>
      </c>
      <c r="I108" s="139"/>
      <c r="J108" s="16"/>
      <c r="K108" s="142">
        <f t="shared" si="128"/>
        <v>0</v>
      </c>
      <c r="L108" s="142"/>
      <c r="M108" s="139"/>
      <c r="N108" s="139"/>
      <c r="O108" s="142">
        <f t="shared" si="123"/>
        <v>0</v>
      </c>
      <c r="P108" s="142" t="e">
        <f>N108/M108</f>
        <v>#DIV/0!</v>
      </c>
      <c r="Q108" s="139"/>
      <c r="R108" s="139"/>
      <c r="S108" s="142">
        <f t="shared" si="124"/>
        <v>0</v>
      </c>
      <c r="T108" s="142"/>
      <c r="U108" s="139"/>
      <c r="V108" s="139"/>
      <c r="W108" s="142">
        <f t="shared" si="125"/>
        <v>0</v>
      </c>
      <c r="X108" s="142"/>
      <c r="Y108" s="139">
        <f t="shared" si="122"/>
        <v>0</v>
      </c>
      <c r="Z108" s="139">
        <f t="shared" si="122"/>
        <v>0</v>
      </c>
      <c r="AA108" s="142">
        <f t="shared" si="129"/>
        <v>0</v>
      </c>
      <c r="AB108" s="142"/>
      <c r="AC108" s="139"/>
      <c r="AD108" s="139"/>
      <c r="AE108" s="142">
        <f t="shared" si="130"/>
        <v>0</v>
      </c>
      <c r="AF108" s="142"/>
      <c r="AG108" s="139"/>
      <c r="AH108" s="139"/>
      <c r="AI108" s="142"/>
      <c r="AJ108" s="139"/>
      <c r="AK108" s="139"/>
      <c r="AL108" s="142">
        <f t="shared" si="131"/>
        <v>0</v>
      </c>
      <c r="AM108" s="142"/>
      <c r="AN108" s="139"/>
      <c r="AO108" s="139"/>
      <c r="AP108" s="142">
        <f t="shared" si="126"/>
        <v>0</v>
      </c>
      <c r="AQ108" s="142"/>
      <c r="AR108" s="142"/>
      <c r="AS108" s="142"/>
      <c r="AT108" s="142"/>
      <c r="AU108" s="142"/>
      <c r="AV108" s="139"/>
      <c r="AW108" s="139"/>
      <c r="AX108" s="142">
        <f t="shared" si="132"/>
        <v>0</v>
      </c>
      <c r="AY108" s="142"/>
      <c r="AZ108" s="139"/>
      <c r="BA108" s="139"/>
      <c r="BB108" s="142">
        <v>0</v>
      </c>
      <c r="BC108" s="142"/>
      <c r="BD108" s="139"/>
      <c r="BE108" s="139"/>
      <c r="BF108" s="142">
        <f t="shared" si="133"/>
        <v>0</v>
      </c>
      <c r="BG108" s="142"/>
      <c r="BH108" s="139"/>
      <c r="BI108" s="139"/>
      <c r="BJ108" s="142">
        <f t="shared" si="134"/>
        <v>0</v>
      </c>
      <c r="BK108" s="142"/>
      <c r="BL108" s="139"/>
      <c r="BM108" s="139"/>
      <c r="BN108" s="142">
        <f t="shared" si="135"/>
        <v>0</v>
      </c>
      <c r="BO108" s="142"/>
      <c r="BP108" s="139"/>
      <c r="BQ108" s="139"/>
      <c r="BR108" s="142">
        <f t="shared" si="136"/>
        <v>0</v>
      </c>
      <c r="BS108" s="142"/>
      <c r="BT108" s="139"/>
      <c r="BU108" s="139"/>
      <c r="BV108" s="142">
        <f t="shared" si="137"/>
        <v>0</v>
      </c>
      <c r="BW108" s="142"/>
      <c r="BX108" s="139"/>
      <c r="BY108" s="139"/>
      <c r="BZ108" s="142">
        <f t="shared" si="138"/>
        <v>0</v>
      </c>
      <c r="CA108" s="142"/>
      <c r="CB108" s="139"/>
      <c r="CC108" s="139"/>
      <c r="CD108" s="142">
        <f t="shared" si="139"/>
        <v>0</v>
      </c>
      <c r="CE108" s="142"/>
      <c r="CF108" s="139"/>
      <c r="CG108" s="16"/>
      <c r="CH108" s="208">
        <f t="shared" si="140"/>
        <v>0</v>
      </c>
      <c r="CI108" s="208"/>
      <c r="CJ108" s="16"/>
      <c r="CK108" s="16"/>
      <c r="CL108" s="142">
        <f t="shared" si="141"/>
        <v>0</v>
      </c>
      <c r="CM108" s="199"/>
      <c r="CN108" s="208"/>
      <c r="CO108" s="208"/>
      <c r="CP108" s="208">
        <v>0</v>
      </c>
      <c r="CQ108" s="208"/>
      <c r="CR108" s="14"/>
      <c r="CS108" s="14"/>
      <c r="CT108" s="244"/>
      <c r="CU108" s="245"/>
      <c r="CV108" s="13"/>
      <c r="CW108" s="13"/>
      <c r="CX108" s="244"/>
      <c r="CY108" s="245"/>
      <c r="CZ108" s="13"/>
      <c r="DA108" s="13"/>
      <c r="DB108" s="244">
        <f t="shared" si="142"/>
        <v>0</v>
      </c>
      <c r="DC108" s="245"/>
      <c r="DG108" s="208"/>
      <c r="DH108" s="208"/>
      <c r="DI108" s="208">
        <v>0</v>
      </c>
      <c r="DJ108" s="208"/>
      <c r="DK108" s="208"/>
      <c r="DL108" s="208"/>
      <c r="DM108" s="208">
        <v>0</v>
      </c>
      <c r="DN108" s="208"/>
    </row>
    <row r="109" spans="1:118">
      <c r="A109" s="298"/>
      <c r="B109" s="328"/>
      <c r="C109" s="298" t="s">
        <v>671</v>
      </c>
      <c r="D109" s="207">
        <v>2</v>
      </c>
      <c r="E109" s="139">
        <v>0</v>
      </c>
      <c r="F109" s="139">
        <f t="shared" si="127"/>
        <v>0</v>
      </c>
      <c r="G109" s="178">
        <f>F109-E109</f>
        <v>0</v>
      </c>
      <c r="H109" s="178">
        <v>0</v>
      </c>
      <c r="I109" s="139"/>
      <c r="J109" s="16"/>
      <c r="K109" s="142">
        <f>J109-I109</f>
        <v>0</v>
      </c>
      <c r="L109" s="142"/>
      <c r="M109" s="139"/>
      <c r="N109" s="139"/>
      <c r="O109" s="142">
        <f>N109-M109</f>
        <v>0</v>
      </c>
      <c r="P109" s="142">
        <v>0</v>
      </c>
      <c r="Q109" s="139"/>
      <c r="R109" s="139"/>
      <c r="S109" s="142">
        <f>R109-Q109</f>
        <v>0</v>
      </c>
      <c r="T109" s="142"/>
      <c r="U109" s="139"/>
      <c r="V109" s="139"/>
      <c r="W109" s="142">
        <f>V109-U109</f>
        <v>0</v>
      </c>
      <c r="X109" s="142"/>
      <c r="Y109" s="139">
        <f>AC109</f>
        <v>0</v>
      </c>
      <c r="Z109" s="139">
        <f>AD109</f>
        <v>0</v>
      </c>
      <c r="AA109" s="142">
        <f>Z109-Y109</f>
        <v>0</v>
      </c>
      <c r="AB109" s="142"/>
      <c r="AC109" s="139"/>
      <c r="AD109" s="139"/>
      <c r="AE109" s="142">
        <f>AD109-AC109</f>
        <v>0</v>
      </c>
      <c r="AF109" s="142"/>
      <c r="AG109" s="139"/>
      <c r="AH109" s="139"/>
      <c r="AI109" s="142"/>
      <c r="AJ109" s="139"/>
      <c r="AK109" s="139"/>
      <c r="AL109" s="142">
        <f>AK109-AJ109</f>
        <v>0</v>
      </c>
      <c r="AM109" s="142"/>
      <c r="AN109" s="139"/>
      <c r="AO109" s="139"/>
      <c r="AP109" s="142">
        <f>AO109-AN109</f>
        <v>0</v>
      </c>
      <c r="AQ109" s="142"/>
      <c r="AR109" s="142"/>
      <c r="AS109" s="142"/>
      <c r="AT109" s="142">
        <f>AS109-AR109</f>
        <v>0</v>
      </c>
      <c r="AU109" s="142"/>
      <c r="AV109" s="139"/>
      <c r="AW109" s="16"/>
      <c r="AX109" s="208">
        <f>AW109-AV109</f>
        <v>0</v>
      </c>
      <c r="AY109" s="208"/>
      <c r="AZ109" s="16"/>
      <c r="BA109" s="16"/>
      <c r="BB109" s="208">
        <v>0</v>
      </c>
      <c r="BC109" s="208"/>
      <c r="BD109" s="16"/>
      <c r="BE109" s="16"/>
      <c r="BF109" s="208">
        <f>BE109-BD109</f>
        <v>0</v>
      </c>
      <c r="BG109" s="208"/>
      <c r="BH109" s="16"/>
      <c r="BI109" s="16"/>
      <c r="BJ109" s="208">
        <f>BI109-BH109</f>
        <v>0</v>
      </c>
      <c r="BK109" s="208"/>
      <c r="BL109" s="16"/>
      <c r="BM109" s="16"/>
      <c r="BN109" s="208">
        <f>BM109-BL109</f>
        <v>0</v>
      </c>
      <c r="BO109" s="208"/>
      <c r="BP109" s="16"/>
      <c r="BQ109" s="16"/>
      <c r="BR109" s="208">
        <f>BQ109-BP109</f>
        <v>0</v>
      </c>
      <c r="BS109" s="142"/>
      <c r="BT109" s="139"/>
      <c r="BU109" s="139"/>
      <c r="BV109" s="142">
        <f>BU109-BT109</f>
        <v>0</v>
      </c>
      <c r="BW109" s="142"/>
      <c r="BX109" s="139"/>
      <c r="BY109" s="139"/>
      <c r="BZ109" s="142">
        <f>BY109-BX109</f>
        <v>0</v>
      </c>
      <c r="CA109" s="142"/>
      <c r="CB109" s="139"/>
      <c r="CC109" s="139"/>
      <c r="CD109" s="142">
        <f>CC109-CB109</f>
        <v>0</v>
      </c>
      <c r="CE109" s="142"/>
      <c r="CF109" s="139"/>
      <c r="CG109" s="139"/>
      <c r="CH109" s="142">
        <f>CG109-CF109</f>
        <v>0</v>
      </c>
      <c r="CI109" s="142"/>
      <c r="CJ109" s="139"/>
      <c r="CK109" s="139"/>
      <c r="CL109" s="142">
        <f>CK109-CJ109</f>
        <v>0</v>
      </c>
      <c r="CM109" s="199"/>
      <c r="CN109" s="208"/>
      <c r="CO109" s="208"/>
      <c r="CP109" s="208">
        <v>0</v>
      </c>
      <c r="CQ109" s="208"/>
      <c r="CR109" s="14"/>
      <c r="CS109" s="14"/>
      <c r="CT109" s="244"/>
      <c r="CU109" s="245"/>
      <c r="CV109" s="13"/>
      <c r="CW109" s="13"/>
      <c r="CX109" s="244"/>
      <c r="CY109" s="245"/>
      <c r="CZ109" s="13"/>
      <c r="DA109" s="13"/>
      <c r="DB109" s="244">
        <f>DA109-CZ109</f>
        <v>0</v>
      </c>
      <c r="DC109" s="245"/>
      <c r="DG109" s="208"/>
      <c r="DH109" s="208"/>
      <c r="DI109" s="208">
        <v>0</v>
      </c>
      <c r="DJ109" s="208"/>
      <c r="DK109" s="208"/>
      <c r="DL109" s="208"/>
      <c r="DM109" s="208">
        <v>0</v>
      </c>
      <c r="DN109" s="208"/>
    </row>
    <row r="110" spans="1:118" hidden="1">
      <c r="A110" s="298"/>
      <c r="B110" s="328"/>
      <c r="C110" s="298" t="s">
        <v>355</v>
      </c>
      <c r="D110" s="207"/>
      <c r="E110" s="139">
        <f>I110+M110+Q110+U110+Y110+AJ110+AN110+AR110+AV110+BD110+BH110+BX110+CF110+CJ110+CN110+CR110+CV110+CZ110+AZ110+BL110+BT110</f>
        <v>0</v>
      </c>
      <c r="F110" s="139">
        <f t="shared" si="127"/>
        <v>0</v>
      </c>
      <c r="G110" s="178">
        <f t="shared" si="79"/>
        <v>0</v>
      </c>
      <c r="H110" s="178" t="e">
        <f t="shared" si="106"/>
        <v>#DIV/0!</v>
      </c>
      <c r="I110" s="139"/>
      <c r="J110" s="16"/>
      <c r="K110" s="142">
        <f t="shared" si="128"/>
        <v>0</v>
      </c>
      <c r="L110" s="142"/>
      <c r="M110" s="139"/>
      <c r="N110" s="139"/>
      <c r="O110" s="142">
        <f t="shared" si="123"/>
        <v>0</v>
      </c>
      <c r="P110" s="142" t="e">
        <f>N110/M110</f>
        <v>#DIV/0!</v>
      </c>
      <c r="Q110" s="139"/>
      <c r="R110" s="139"/>
      <c r="S110" s="142">
        <f t="shared" si="124"/>
        <v>0</v>
      </c>
      <c r="T110" s="142"/>
      <c r="U110" s="139"/>
      <c r="V110" s="139"/>
      <c r="W110" s="142">
        <f t="shared" si="125"/>
        <v>0</v>
      </c>
      <c r="X110" s="142"/>
      <c r="Y110" s="139">
        <f t="shared" si="122"/>
        <v>0</v>
      </c>
      <c r="Z110" s="139">
        <f t="shared" si="122"/>
        <v>0</v>
      </c>
      <c r="AA110" s="142">
        <f t="shared" si="129"/>
        <v>0</v>
      </c>
      <c r="AB110" s="142"/>
      <c r="AC110" s="139"/>
      <c r="AD110" s="139"/>
      <c r="AE110" s="142">
        <f t="shared" si="130"/>
        <v>0</v>
      </c>
      <c r="AF110" s="142"/>
      <c r="AG110" s="139"/>
      <c r="AH110" s="139"/>
      <c r="AI110" s="142"/>
      <c r="AJ110" s="139"/>
      <c r="AK110" s="139"/>
      <c r="AL110" s="142">
        <f t="shared" si="131"/>
        <v>0</v>
      </c>
      <c r="AM110" s="142"/>
      <c r="AN110" s="139"/>
      <c r="AO110" s="139"/>
      <c r="AP110" s="142">
        <f t="shared" si="126"/>
        <v>0</v>
      </c>
      <c r="AQ110" s="142" t="e">
        <f>AO110/AN110</f>
        <v>#DIV/0!</v>
      </c>
      <c r="AR110" s="142"/>
      <c r="AS110" s="142"/>
      <c r="AT110" s="142">
        <f>AS110-AR110</f>
        <v>0</v>
      </c>
      <c r="AU110" s="142"/>
      <c r="AV110" s="139"/>
      <c r="AW110" s="16"/>
      <c r="AX110" s="208">
        <f t="shared" si="132"/>
        <v>0</v>
      </c>
      <c r="AY110" s="208"/>
      <c r="AZ110" s="16"/>
      <c r="BA110" s="16"/>
      <c r="BB110" s="208">
        <v>0</v>
      </c>
      <c r="BC110" s="208"/>
      <c r="BD110" s="16"/>
      <c r="BE110" s="16"/>
      <c r="BF110" s="208">
        <f t="shared" si="133"/>
        <v>0</v>
      </c>
      <c r="BG110" s="208"/>
      <c r="BH110" s="16"/>
      <c r="BI110" s="16"/>
      <c r="BJ110" s="208">
        <f t="shared" si="134"/>
        <v>0</v>
      </c>
      <c r="BK110" s="208"/>
      <c r="BL110" s="16"/>
      <c r="BM110" s="16"/>
      <c r="BN110" s="208">
        <f t="shared" si="135"/>
        <v>0</v>
      </c>
      <c r="BO110" s="208"/>
      <c r="BP110" s="16"/>
      <c r="BQ110" s="16"/>
      <c r="BR110" s="208">
        <f t="shared" si="136"/>
        <v>0</v>
      </c>
      <c r="BS110" s="142"/>
      <c r="BT110" s="139"/>
      <c r="BU110" s="139"/>
      <c r="BV110" s="142">
        <f t="shared" si="137"/>
        <v>0</v>
      </c>
      <c r="BW110" s="142"/>
      <c r="BX110" s="139"/>
      <c r="BY110" s="139"/>
      <c r="BZ110" s="142">
        <f t="shared" si="138"/>
        <v>0</v>
      </c>
      <c r="CA110" s="142"/>
      <c r="CB110" s="139"/>
      <c r="CC110" s="139"/>
      <c r="CD110" s="142">
        <f t="shared" si="139"/>
        <v>0</v>
      </c>
      <c r="CE110" s="142"/>
      <c r="CF110" s="139"/>
      <c r="CG110" s="139"/>
      <c r="CH110" s="142">
        <f t="shared" si="140"/>
        <v>0</v>
      </c>
      <c r="CI110" s="142"/>
      <c r="CJ110" s="139"/>
      <c r="CK110" s="139"/>
      <c r="CL110" s="142">
        <f t="shared" si="141"/>
        <v>0</v>
      </c>
      <c r="CM110" s="199"/>
      <c r="CN110" s="208"/>
      <c r="CO110" s="208"/>
      <c r="CP110" s="208">
        <v>0</v>
      </c>
      <c r="CQ110" s="208"/>
      <c r="CR110" s="14"/>
      <c r="CS110" s="14"/>
      <c r="CT110" s="244"/>
      <c r="CU110" s="245"/>
      <c r="CV110" s="13"/>
      <c r="CW110" s="13"/>
      <c r="CX110" s="244"/>
      <c r="CY110" s="245"/>
      <c r="CZ110" s="13"/>
      <c r="DA110" s="13"/>
      <c r="DB110" s="244">
        <f t="shared" si="142"/>
        <v>0</v>
      </c>
      <c r="DC110" s="245"/>
      <c r="DG110" s="208"/>
      <c r="DH110" s="208"/>
      <c r="DI110" s="208">
        <v>0</v>
      </c>
      <c r="DJ110" s="208"/>
      <c r="DK110" s="208"/>
      <c r="DL110" s="208"/>
      <c r="DM110" s="208">
        <v>0</v>
      </c>
      <c r="DN110" s="208"/>
    </row>
    <row r="111" spans="1:118" ht="12" customHeight="1">
      <c r="A111" s="298"/>
      <c r="B111" s="328">
        <v>1718002020</v>
      </c>
      <c r="C111" s="298" t="s">
        <v>753</v>
      </c>
      <c r="D111" s="207"/>
      <c r="E111" s="139">
        <v>0.9</v>
      </c>
      <c r="F111" s="139">
        <f t="shared" si="127"/>
        <v>0</v>
      </c>
      <c r="G111" s="178">
        <f t="shared" si="79"/>
        <v>-0.9</v>
      </c>
      <c r="H111" s="178">
        <f t="shared" si="106"/>
        <v>0</v>
      </c>
      <c r="I111" s="139">
        <v>0.9</v>
      </c>
      <c r="J111" s="16"/>
      <c r="K111" s="142">
        <f t="shared" si="128"/>
        <v>-0.9</v>
      </c>
      <c r="L111" s="142"/>
      <c r="M111" s="139"/>
      <c r="N111" s="139"/>
      <c r="O111" s="142">
        <f t="shared" si="123"/>
        <v>0</v>
      </c>
      <c r="P111" s="142"/>
      <c r="Q111" s="139"/>
      <c r="R111" s="139"/>
      <c r="S111" s="142">
        <f t="shared" si="124"/>
        <v>0</v>
      </c>
      <c r="T111" s="142"/>
      <c r="U111" s="139"/>
      <c r="V111" s="139"/>
      <c r="W111" s="142">
        <f t="shared" si="125"/>
        <v>0</v>
      </c>
      <c r="X111" s="142"/>
      <c r="Y111" s="139">
        <f t="shared" si="122"/>
        <v>0</v>
      </c>
      <c r="Z111" s="139">
        <f t="shared" si="122"/>
        <v>0</v>
      </c>
      <c r="AA111" s="142">
        <f t="shared" si="129"/>
        <v>0</v>
      </c>
      <c r="AB111" s="142"/>
      <c r="AC111" s="139"/>
      <c r="AD111" s="139"/>
      <c r="AE111" s="142">
        <f t="shared" si="130"/>
        <v>0</v>
      </c>
      <c r="AF111" s="142"/>
      <c r="AG111" s="139"/>
      <c r="AH111" s="139"/>
      <c r="AI111" s="142"/>
      <c r="AJ111" s="139"/>
      <c r="AK111" s="139"/>
      <c r="AL111" s="142">
        <f t="shared" si="131"/>
        <v>0</v>
      </c>
      <c r="AM111" s="142"/>
      <c r="AN111" s="139"/>
      <c r="AO111" s="139"/>
      <c r="AP111" s="142">
        <f t="shared" si="126"/>
        <v>0</v>
      </c>
      <c r="AQ111" s="142"/>
      <c r="AR111" s="142"/>
      <c r="AS111" s="142"/>
      <c r="AT111" s="142"/>
      <c r="AU111" s="142"/>
      <c r="AV111" s="139"/>
      <c r="AW111" s="16"/>
      <c r="AX111" s="208">
        <f t="shared" si="132"/>
        <v>0</v>
      </c>
      <c r="AY111" s="208"/>
      <c r="AZ111" s="16"/>
      <c r="BA111" s="16"/>
      <c r="BB111" s="208">
        <v>0</v>
      </c>
      <c r="BC111" s="208"/>
      <c r="BD111" s="16"/>
      <c r="BE111" s="16"/>
      <c r="BF111" s="208">
        <f t="shared" si="133"/>
        <v>0</v>
      </c>
      <c r="BG111" s="208"/>
      <c r="BH111" s="16"/>
      <c r="BI111" s="16"/>
      <c r="BJ111" s="208">
        <f t="shared" si="134"/>
        <v>0</v>
      </c>
      <c r="BK111" s="208"/>
      <c r="BL111" s="16"/>
      <c r="BM111" s="16"/>
      <c r="BN111" s="208">
        <f t="shared" si="135"/>
        <v>0</v>
      </c>
      <c r="BO111" s="208"/>
      <c r="BP111" s="16"/>
      <c r="BQ111" s="16"/>
      <c r="BR111" s="208">
        <f t="shared" si="136"/>
        <v>0</v>
      </c>
      <c r="BS111" s="142"/>
      <c r="BT111" s="139"/>
      <c r="BU111" s="139"/>
      <c r="BV111" s="142">
        <f t="shared" si="137"/>
        <v>0</v>
      </c>
      <c r="BW111" s="142"/>
      <c r="BX111" s="139"/>
      <c r="BY111" s="139"/>
      <c r="BZ111" s="142">
        <f t="shared" si="138"/>
        <v>0</v>
      </c>
      <c r="CA111" s="142"/>
      <c r="CB111" s="139"/>
      <c r="CC111" s="139"/>
      <c r="CD111" s="142">
        <f t="shared" si="139"/>
        <v>0</v>
      </c>
      <c r="CE111" s="142"/>
      <c r="CF111" s="139"/>
      <c r="CG111" s="139"/>
      <c r="CH111" s="142">
        <f t="shared" si="140"/>
        <v>0</v>
      </c>
      <c r="CI111" s="142"/>
      <c r="CJ111" s="139"/>
      <c r="CK111" s="139"/>
      <c r="CL111" s="142">
        <f t="shared" si="141"/>
        <v>0</v>
      </c>
      <c r="CM111" s="199"/>
      <c r="CN111" s="208"/>
      <c r="CO111" s="208"/>
      <c r="CP111" s="208">
        <v>0</v>
      </c>
      <c r="CQ111" s="208"/>
      <c r="CR111" s="14"/>
      <c r="CS111" s="14"/>
      <c r="CT111" s="244"/>
      <c r="CU111" s="245"/>
      <c r="CV111" s="13"/>
      <c r="CW111" s="13"/>
      <c r="CX111" s="244"/>
      <c r="CY111" s="245"/>
      <c r="CZ111" s="13"/>
      <c r="DA111" s="13"/>
      <c r="DB111" s="244">
        <f t="shared" si="142"/>
        <v>0</v>
      </c>
      <c r="DC111" s="245"/>
      <c r="DG111" s="208"/>
      <c r="DH111" s="208"/>
      <c r="DI111" s="208">
        <v>0</v>
      </c>
      <c r="DJ111" s="208"/>
      <c r="DK111" s="208"/>
      <c r="DL111" s="208"/>
      <c r="DM111" s="208">
        <v>0</v>
      </c>
      <c r="DN111" s="208"/>
    </row>
    <row r="112" spans="1:118" ht="13.5" customHeight="1">
      <c r="A112" s="298"/>
      <c r="B112" s="328">
        <v>1701036078</v>
      </c>
      <c r="C112" s="298" t="s">
        <v>580</v>
      </c>
      <c r="D112" s="207">
        <v>123.7</v>
      </c>
      <c r="E112" s="139">
        <v>298</v>
      </c>
      <c r="F112" s="139">
        <f t="shared" si="127"/>
        <v>0.45400000000000001</v>
      </c>
      <c r="G112" s="178">
        <f t="shared" si="79"/>
        <v>-297.54599999999999</v>
      </c>
      <c r="H112" s="178">
        <f t="shared" si="106"/>
        <v>1.5234899328859062E-3</v>
      </c>
      <c r="I112" s="16">
        <v>298.03500000000003</v>
      </c>
      <c r="J112" s="16"/>
      <c r="K112" s="142">
        <f t="shared" si="128"/>
        <v>-298.03500000000003</v>
      </c>
      <c r="L112" s="142"/>
      <c r="M112" s="139"/>
      <c r="N112" s="16">
        <v>0.45400000000000001</v>
      </c>
      <c r="O112" s="142">
        <f t="shared" si="123"/>
        <v>0.45400000000000001</v>
      </c>
      <c r="P112" s="142"/>
      <c r="Q112" s="139"/>
      <c r="R112" s="139"/>
      <c r="S112" s="142">
        <f t="shared" si="124"/>
        <v>0</v>
      </c>
      <c r="T112" s="142"/>
      <c r="U112" s="139"/>
      <c r="V112" s="139"/>
      <c r="W112" s="142">
        <f t="shared" si="125"/>
        <v>0</v>
      </c>
      <c r="X112" s="142"/>
      <c r="Y112" s="139">
        <f t="shared" si="122"/>
        <v>0</v>
      </c>
      <c r="Z112" s="139">
        <f t="shared" si="122"/>
        <v>0</v>
      </c>
      <c r="AA112" s="142">
        <f t="shared" si="129"/>
        <v>0</v>
      </c>
      <c r="AB112" s="142"/>
      <c r="AC112" s="139"/>
      <c r="AD112" s="139"/>
      <c r="AE112" s="142">
        <f t="shared" si="130"/>
        <v>0</v>
      </c>
      <c r="AF112" s="142"/>
      <c r="AG112" s="139"/>
      <c r="AH112" s="139"/>
      <c r="AI112" s="142"/>
      <c r="AJ112" s="139"/>
      <c r="AK112" s="139"/>
      <c r="AL112" s="142">
        <f t="shared" si="131"/>
        <v>0</v>
      </c>
      <c r="AM112" s="142"/>
      <c r="AN112" s="139"/>
      <c r="AO112" s="139"/>
      <c r="AP112" s="142">
        <f t="shared" si="126"/>
        <v>0</v>
      </c>
      <c r="AQ112" s="142"/>
      <c r="AR112" s="142"/>
      <c r="AS112" s="142"/>
      <c r="AT112" s="142"/>
      <c r="AU112" s="142"/>
      <c r="AV112" s="139"/>
      <c r="AW112" s="16"/>
      <c r="AX112" s="208">
        <f t="shared" si="132"/>
        <v>0</v>
      </c>
      <c r="AY112" s="208"/>
      <c r="AZ112" s="16"/>
      <c r="BA112" s="16"/>
      <c r="BB112" s="208">
        <v>0</v>
      </c>
      <c r="BC112" s="208"/>
      <c r="BD112" s="16"/>
      <c r="BE112" s="16"/>
      <c r="BF112" s="208">
        <f t="shared" si="133"/>
        <v>0</v>
      </c>
      <c r="BG112" s="208"/>
      <c r="BH112" s="16"/>
      <c r="BI112" s="16"/>
      <c r="BJ112" s="208">
        <f t="shared" si="134"/>
        <v>0</v>
      </c>
      <c r="BK112" s="208"/>
      <c r="BL112" s="16"/>
      <c r="BM112" s="16"/>
      <c r="BN112" s="208">
        <f t="shared" si="135"/>
        <v>0</v>
      </c>
      <c r="BO112" s="208"/>
      <c r="BP112" s="16"/>
      <c r="BQ112" s="16"/>
      <c r="BR112" s="208">
        <f t="shared" si="136"/>
        <v>0</v>
      </c>
      <c r="BS112" s="142"/>
      <c r="BT112" s="139"/>
      <c r="BU112" s="139"/>
      <c r="BV112" s="142">
        <f t="shared" si="137"/>
        <v>0</v>
      </c>
      <c r="BW112" s="142"/>
      <c r="BX112" s="139"/>
      <c r="BY112" s="139"/>
      <c r="BZ112" s="142">
        <f t="shared" si="138"/>
        <v>0</v>
      </c>
      <c r="CA112" s="142"/>
      <c r="CB112" s="139"/>
      <c r="CC112" s="139"/>
      <c r="CD112" s="142">
        <f t="shared" si="139"/>
        <v>0</v>
      </c>
      <c r="CE112" s="142"/>
      <c r="CF112" s="139"/>
      <c r="CG112" s="16"/>
      <c r="CH112" s="142">
        <f t="shared" si="140"/>
        <v>0</v>
      </c>
      <c r="CI112" s="142"/>
      <c r="CJ112" s="139"/>
      <c r="CK112" s="139"/>
      <c r="CL112" s="142">
        <f t="shared" si="141"/>
        <v>0</v>
      </c>
      <c r="CM112" s="199"/>
      <c r="CN112" s="208"/>
      <c r="CO112" s="208"/>
      <c r="CP112" s="208">
        <v>0</v>
      </c>
      <c r="CQ112" s="208"/>
      <c r="CR112" s="14"/>
      <c r="CS112" s="14"/>
      <c r="CT112" s="244"/>
      <c r="CU112" s="245"/>
      <c r="CV112" s="13"/>
      <c r="CW112" s="13"/>
      <c r="CX112" s="244"/>
      <c r="CY112" s="245"/>
      <c r="CZ112" s="13"/>
      <c r="DA112" s="13"/>
      <c r="DB112" s="244">
        <f t="shared" si="142"/>
        <v>0</v>
      </c>
      <c r="DC112" s="245"/>
      <c r="DG112" s="208"/>
      <c r="DH112" s="208"/>
      <c r="DI112" s="208">
        <v>0</v>
      </c>
      <c r="DJ112" s="208"/>
      <c r="DK112" s="208"/>
      <c r="DL112" s="208"/>
      <c r="DM112" s="208">
        <v>0</v>
      </c>
      <c r="DN112" s="208"/>
    </row>
    <row r="113" spans="1:118">
      <c r="A113" s="298"/>
      <c r="B113" s="373" t="s">
        <v>736</v>
      </c>
      <c r="C113" s="298" t="s">
        <v>752</v>
      </c>
      <c r="D113" s="207">
        <v>3</v>
      </c>
      <c r="E113" s="139">
        <v>727.6</v>
      </c>
      <c r="F113" s="139">
        <f t="shared" si="127"/>
        <v>3.0059999999999998</v>
      </c>
      <c r="G113" s="178">
        <f t="shared" si="79"/>
        <v>-724.59400000000005</v>
      </c>
      <c r="H113" s="178"/>
      <c r="I113" s="139"/>
      <c r="J113" s="16"/>
      <c r="K113" s="142">
        <f t="shared" si="128"/>
        <v>0</v>
      </c>
      <c r="L113" s="142"/>
      <c r="M113" s="139"/>
      <c r="N113" s="139"/>
      <c r="O113" s="142">
        <f t="shared" si="123"/>
        <v>0</v>
      </c>
      <c r="P113" s="142"/>
      <c r="Q113" s="139"/>
      <c r="R113" s="139"/>
      <c r="S113" s="142">
        <f t="shared" si="124"/>
        <v>0</v>
      </c>
      <c r="T113" s="142"/>
      <c r="U113" s="139"/>
      <c r="V113" s="139"/>
      <c r="W113" s="142">
        <f t="shared" si="125"/>
        <v>0</v>
      </c>
      <c r="X113" s="142"/>
      <c r="Y113" s="139">
        <f t="shared" si="122"/>
        <v>0</v>
      </c>
      <c r="Z113" s="139">
        <f t="shared" si="122"/>
        <v>0</v>
      </c>
      <c r="AA113" s="142">
        <f t="shared" si="129"/>
        <v>0</v>
      </c>
      <c r="AB113" s="142"/>
      <c r="AC113" s="139"/>
      <c r="AD113" s="139"/>
      <c r="AE113" s="142">
        <f t="shared" si="130"/>
        <v>0</v>
      </c>
      <c r="AF113" s="142"/>
      <c r="AG113" s="139"/>
      <c r="AH113" s="139"/>
      <c r="AI113" s="142"/>
      <c r="AJ113" s="139"/>
      <c r="AK113" s="139"/>
      <c r="AL113" s="142">
        <f t="shared" si="131"/>
        <v>0</v>
      </c>
      <c r="AM113" s="142"/>
      <c r="AN113" s="139"/>
      <c r="AO113" s="139"/>
      <c r="AP113" s="142">
        <f t="shared" si="126"/>
        <v>0</v>
      </c>
      <c r="AQ113" s="142"/>
      <c r="AR113" s="142"/>
      <c r="AS113" s="142"/>
      <c r="AT113" s="142"/>
      <c r="AU113" s="142"/>
      <c r="AV113" s="139"/>
      <c r="AW113" s="16"/>
      <c r="AX113" s="208">
        <f t="shared" si="132"/>
        <v>0</v>
      </c>
      <c r="AY113" s="208"/>
      <c r="AZ113" s="16"/>
      <c r="BA113" s="16"/>
      <c r="BB113" s="208">
        <v>0</v>
      </c>
      <c r="BC113" s="208"/>
      <c r="BD113" s="16"/>
      <c r="BE113" s="16"/>
      <c r="BF113" s="208">
        <f t="shared" si="133"/>
        <v>0</v>
      </c>
      <c r="BG113" s="208"/>
      <c r="BH113" s="16"/>
      <c r="BI113" s="16"/>
      <c r="BJ113" s="208">
        <f t="shared" si="134"/>
        <v>0</v>
      </c>
      <c r="BK113" s="208"/>
      <c r="BL113" s="16"/>
      <c r="BM113" s="16">
        <v>3.0059999999999998</v>
      </c>
      <c r="BN113" s="208">
        <f t="shared" si="135"/>
        <v>3.0059999999999998</v>
      </c>
      <c r="BO113" s="208"/>
      <c r="BP113" s="16"/>
      <c r="BQ113" s="16"/>
      <c r="BR113" s="208">
        <f t="shared" si="136"/>
        <v>0</v>
      </c>
      <c r="BS113" s="142"/>
      <c r="BT113" s="139"/>
      <c r="BU113" s="139"/>
      <c r="BV113" s="142">
        <f t="shared" si="137"/>
        <v>0</v>
      </c>
      <c r="BW113" s="142"/>
      <c r="BX113" s="139"/>
      <c r="BY113" s="139"/>
      <c r="BZ113" s="142">
        <f t="shared" si="138"/>
        <v>0</v>
      </c>
      <c r="CA113" s="142"/>
      <c r="CB113" s="139"/>
      <c r="CC113" s="139"/>
      <c r="CD113" s="142">
        <f t="shared" si="139"/>
        <v>0</v>
      </c>
      <c r="CE113" s="142"/>
      <c r="CF113" s="16">
        <v>727.62199999999996</v>
      </c>
      <c r="CG113" s="16"/>
      <c r="CH113" s="142">
        <f t="shared" si="140"/>
        <v>-727.62199999999996</v>
      </c>
      <c r="CI113" s="142"/>
      <c r="CJ113" s="139"/>
      <c r="CK113" s="139"/>
      <c r="CL113" s="142">
        <f t="shared" si="141"/>
        <v>0</v>
      </c>
      <c r="CM113" s="199"/>
      <c r="CN113" s="208"/>
      <c r="CO113" s="208"/>
      <c r="CP113" s="208">
        <v>0</v>
      </c>
      <c r="CQ113" s="208"/>
      <c r="CR113" s="14"/>
      <c r="CS113" s="14"/>
      <c r="CT113" s="244"/>
      <c r="CU113" s="245"/>
      <c r="CV113" s="13"/>
      <c r="CW113" s="13"/>
      <c r="CX113" s="244"/>
      <c r="CY113" s="245"/>
      <c r="CZ113" s="13"/>
      <c r="DA113" s="13"/>
      <c r="DB113" s="244">
        <f t="shared" si="142"/>
        <v>0</v>
      </c>
      <c r="DC113" s="245"/>
      <c r="DG113" s="208"/>
      <c r="DH113" s="208"/>
      <c r="DI113" s="208">
        <v>0</v>
      </c>
      <c r="DJ113" s="208"/>
      <c r="DK113" s="208"/>
      <c r="DL113" s="208"/>
      <c r="DM113" s="208">
        <v>0</v>
      </c>
      <c r="DN113" s="208"/>
    </row>
    <row r="114" spans="1:118" ht="14.25" customHeight="1">
      <c r="A114" s="298"/>
      <c r="B114" s="328">
        <v>1701059029</v>
      </c>
      <c r="C114" s="298" t="s">
        <v>539</v>
      </c>
      <c r="D114" s="207"/>
      <c r="E114" s="139">
        <v>10.5</v>
      </c>
      <c r="F114" s="139">
        <f t="shared" si="127"/>
        <v>0</v>
      </c>
      <c r="G114" s="178">
        <f t="shared" si="79"/>
        <v>-10.5</v>
      </c>
      <c r="H114" s="178">
        <f t="shared" ref="H114:H139" si="143">F114/E114</f>
        <v>0</v>
      </c>
      <c r="I114" s="139"/>
      <c r="J114" s="139"/>
      <c r="K114" s="142">
        <f t="shared" si="128"/>
        <v>0</v>
      </c>
      <c r="L114" s="142">
        <v>0</v>
      </c>
      <c r="M114" s="139"/>
      <c r="N114" s="139"/>
      <c r="O114" s="142">
        <f t="shared" si="123"/>
        <v>0</v>
      </c>
      <c r="P114" s="142"/>
      <c r="Q114" s="139"/>
      <c r="R114" s="139"/>
      <c r="S114" s="142">
        <f t="shared" si="124"/>
        <v>0</v>
      </c>
      <c r="T114" s="142"/>
      <c r="U114" s="139"/>
      <c r="V114" s="139"/>
      <c r="W114" s="142">
        <f t="shared" si="125"/>
        <v>0</v>
      </c>
      <c r="X114" s="142"/>
      <c r="Y114" s="139">
        <f t="shared" si="122"/>
        <v>0</v>
      </c>
      <c r="Z114" s="139">
        <f t="shared" si="122"/>
        <v>0</v>
      </c>
      <c r="AA114" s="142">
        <f t="shared" si="129"/>
        <v>0</v>
      </c>
      <c r="AB114" s="142"/>
      <c r="AC114" s="139"/>
      <c r="AD114" s="139"/>
      <c r="AE114" s="142">
        <f t="shared" si="130"/>
        <v>0</v>
      </c>
      <c r="AF114" s="142"/>
      <c r="AG114" s="139"/>
      <c r="AH114" s="139"/>
      <c r="AI114" s="142"/>
      <c r="AJ114" s="139"/>
      <c r="AK114" s="139"/>
      <c r="AL114" s="142">
        <f t="shared" si="131"/>
        <v>0</v>
      </c>
      <c r="AM114" s="142"/>
      <c r="AN114" s="139"/>
      <c r="AO114" s="139"/>
      <c r="AP114" s="142">
        <f t="shared" si="126"/>
        <v>0</v>
      </c>
      <c r="AQ114" s="142"/>
      <c r="AR114" s="142"/>
      <c r="AS114" s="142"/>
      <c r="AT114" s="142">
        <f>AS114-AR114</f>
        <v>0</v>
      </c>
      <c r="AU114" s="142"/>
      <c r="AV114" s="16">
        <v>1.6E-2</v>
      </c>
      <c r="AW114" s="16"/>
      <c r="AX114" s="208">
        <f t="shared" si="132"/>
        <v>-1.6E-2</v>
      </c>
      <c r="AY114" s="208"/>
      <c r="AZ114" s="16"/>
      <c r="BA114" s="16"/>
      <c r="BB114" s="208">
        <v>0</v>
      </c>
      <c r="BC114" s="208"/>
      <c r="BD114" s="16"/>
      <c r="BE114" s="16"/>
      <c r="BF114" s="208">
        <f t="shared" si="133"/>
        <v>0</v>
      </c>
      <c r="BG114" s="208"/>
      <c r="BH114" s="16"/>
      <c r="BI114" s="16"/>
      <c r="BJ114" s="208">
        <f t="shared" si="134"/>
        <v>0</v>
      </c>
      <c r="BK114" s="208"/>
      <c r="BL114" s="16"/>
      <c r="BM114" s="16"/>
      <c r="BN114" s="208">
        <f t="shared" si="135"/>
        <v>0</v>
      </c>
      <c r="BO114" s="208"/>
      <c r="BP114" s="16"/>
      <c r="BQ114" s="16"/>
      <c r="BR114" s="208">
        <f t="shared" si="136"/>
        <v>0</v>
      </c>
      <c r="BS114" s="142"/>
      <c r="BT114" s="139"/>
      <c r="BU114" s="139"/>
      <c r="BV114" s="142">
        <f t="shared" si="137"/>
        <v>0</v>
      </c>
      <c r="BW114" s="142"/>
      <c r="BX114" s="139"/>
      <c r="BY114" s="139"/>
      <c r="BZ114" s="142">
        <f t="shared" si="138"/>
        <v>0</v>
      </c>
      <c r="CA114" s="142"/>
      <c r="CB114" s="139"/>
      <c r="CC114" s="139"/>
      <c r="CD114" s="142">
        <f t="shared" si="139"/>
        <v>0</v>
      </c>
      <c r="CE114" s="142"/>
      <c r="CF114" s="16">
        <v>10.503</v>
      </c>
      <c r="CG114" s="16"/>
      <c r="CH114" s="142">
        <f t="shared" si="140"/>
        <v>-10.503</v>
      </c>
      <c r="CI114" s="142"/>
      <c r="CJ114" s="139"/>
      <c r="CK114" s="139"/>
      <c r="CL114" s="142">
        <f t="shared" si="141"/>
        <v>0</v>
      </c>
      <c r="CM114" s="199"/>
      <c r="CN114" s="208"/>
      <c r="CO114" s="208"/>
      <c r="CP114" s="208">
        <v>0</v>
      </c>
      <c r="CQ114" s="208"/>
      <c r="CR114" s="14"/>
      <c r="CS114" s="14"/>
      <c r="CT114" s="244"/>
      <c r="CU114" s="245"/>
      <c r="CV114" s="13"/>
      <c r="CW114" s="13"/>
      <c r="CX114" s="244"/>
      <c r="CY114" s="245"/>
      <c r="CZ114" s="13"/>
      <c r="DA114" s="13"/>
      <c r="DB114" s="244">
        <f t="shared" si="142"/>
        <v>0</v>
      </c>
      <c r="DC114" s="245"/>
      <c r="DG114" s="208"/>
      <c r="DH114" s="208"/>
      <c r="DI114" s="208">
        <v>0</v>
      </c>
      <c r="DJ114" s="208"/>
      <c r="DK114" s="208"/>
      <c r="DL114" s="208"/>
      <c r="DM114" s="208">
        <v>0</v>
      </c>
      <c r="DN114" s="208"/>
    </row>
    <row r="115" spans="1:118" ht="16.5" hidden="1" customHeight="1">
      <c r="A115" s="298"/>
      <c r="B115" s="328"/>
      <c r="C115" s="298" t="s">
        <v>357</v>
      </c>
      <c r="D115" s="207"/>
      <c r="E115" s="139">
        <f>I115+M115+Q115+U115+Y115+AJ115+AN115+AR115+AV115+BD115+BH115+BX115+CF115+CJ115+CN115+CR115+CV115+CZ115+AZ115+BL115+BT115</f>
        <v>0</v>
      </c>
      <c r="F115" s="139">
        <f t="shared" si="127"/>
        <v>0</v>
      </c>
      <c r="G115" s="178">
        <f t="shared" si="79"/>
        <v>0</v>
      </c>
      <c r="H115" s="178" t="e">
        <f t="shared" si="143"/>
        <v>#DIV/0!</v>
      </c>
      <c r="I115" s="139"/>
      <c r="J115" s="139"/>
      <c r="K115" s="142">
        <f t="shared" si="128"/>
        <v>0</v>
      </c>
      <c r="L115" s="142"/>
      <c r="M115" s="139"/>
      <c r="N115" s="139"/>
      <c r="O115" s="142">
        <f t="shared" si="123"/>
        <v>0</v>
      </c>
      <c r="P115" s="142"/>
      <c r="Q115" s="139"/>
      <c r="R115" s="139"/>
      <c r="S115" s="142">
        <f t="shared" si="124"/>
        <v>0</v>
      </c>
      <c r="T115" s="142"/>
      <c r="U115" s="139"/>
      <c r="V115" s="139"/>
      <c r="W115" s="142">
        <f t="shared" si="125"/>
        <v>0</v>
      </c>
      <c r="X115" s="142"/>
      <c r="Y115" s="139">
        <f t="shared" si="122"/>
        <v>0</v>
      </c>
      <c r="Z115" s="139">
        <f t="shared" si="122"/>
        <v>0</v>
      </c>
      <c r="AA115" s="142">
        <f t="shared" si="129"/>
        <v>0</v>
      </c>
      <c r="AB115" s="142"/>
      <c r="AC115" s="139"/>
      <c r="AD115" s="139"/>
      <c r="AE115" s="142">
        <f t="shared" si="130"/>
        <v>0</v>
      </c>
      <c r="AF115" s="142"/>
      <c r="AG115" s="139"/>
      <c r="AH115" s="139"/>
      <c r="AI115" s="142"/>
      <c r="AJ115" s="139"/>
      <c r="AK115" s="139"/>
      <c r="AL115" s="142">
        <f t="shared" si="131"/>
        <v>0</v>
      </c>
      <c r="AM115" s="142"/>
      <c r="AN115" s="139"/>
      <c r="AO115" s="139"/>
      <c r="AP115" s="142">
        <f t="shared" si="126"/>
        <v>0</v>
      </c>
      <c r="AQ115" s="142"/>
      <c r="AR115" s="142"/>
      <c r="AS115" s="142"/>
      <c r="AT115" s="142">
        <f>AS115-AR115</f>
        <v>0</v>
      </c>
      <c r="AU115" s="142"/>
      <c r="AV115" s="139"/>
      <c r="AW115" s="16"/>
      <c r="AX115" s="208">
        <f t="shared" si="132"/>
        <v>0</v>
      </c>
      <c r="AY115" s="208"/>
      <c r="AZ115" s="16"/>
      <c r="BA115" s="16"/>
      <c r="BB115" s="208">
        <v>0</v>
      </c>
      <c r="BC115" s="208"/>
      <c r="BD115" s="16"/>
      <c r="BE115" s="16"/>
      <c r="BF115" s="208">
        <f t="shared" si="133"/>
        <v>0</v>
      </c>
      <c r="BG115" s="208"/>
      <c r="BH115" s="16"/>
      <c r="BI115" s="16"/>
      <c r="BJ115" s="208">
        <f t="shared" si="134"/>
        <v>0</v>
      </c>
      <c r="BK115" s="208"/>
      <c r="BL115" s="16"/>
      <c r="BM115" s="16"/>
      <c r="BN115" s="208">
        <f t="shared" si="135"/>
        <v>0</v>
      </c>
      <c r="BO115" s="208"/>
      <c r="BP115" s="16"/>
      <c r="BQ115" s="16"/>
      <c r="BR115" s="208">
        <f t="shared" si="136"/>
        <v>0</v>
      </c>
      <c r="BS115" s="142"/>
      <c r="BT115" s="139"/>
      <c r="BU115" s="139"/>
      <c r="BV115" s="142">
        <f t="shared" si="137"/>
        <v>0</v>
      </c>
      <c r="BW115" s="142"/>
      <c r="BX115" s="139"/>
      <c r="BY115" s="139"/>
      <c r="BZ115" s="142">
        <f t="shared" si="138"/>
        <v>0</v>
      </c>
      <c r="CA115" s="142"/>
      <c r="CB115" s="139"/>
      <c r="CC115" s="139"/>
      <c r="CD115" s="142">
        <f t="shared" si="139"/>
        <v>0</v>
      </c>
      <c r="CE115" s="142"/>
      <c r="CF115" s="139"/>
      <c r="CG115" s="16"/>
      <c r="CH115" s="142">
        <f t="shared" si="140"/>
        <v>0</v>
      </c>
      <c r="CI115" s="142"/>
      <c r="CJ115" s="139"/>
      <c r="CK115" s="139"/>
      <c r="CL115" s="142">
        <f t="shared" si="141"/>
        <v>0</v>
      </c>
      <c r="CM115" s="199"/>
      <c r="CN115" s="208"/>
      <c r="CO115" s="208"/>
      <c r="CP115" s="208">
        <v>0</v>
      </c>
      <c r="CQ115" s="208"/>
      <c r="CR115" s="14"/>
      <c r="CS115" s="14"/>
      <c r="CT115" s="244"/>
      <c r="CU115" s="245"/>
      <c r="CV115" s="13"/>
      <c r="CW115" s="13"/>
      <c r="CX115" s="244"/>
      <c r="CY115" s="245"/>
      <c r="CZ115" s="13"/>
      <c r="DA115" s="13"/>
      <c r="DB115" s="244">
        <f t="shared" si="142"/>
        <v>0</v>
      </c>
      <c r="DC115" s="245"/>
      <c r="DG115" s="208"/>
      <c r="DH115" s="208"/>
      <c r="DI115" s="208">
        <v>0</v>
      </c>
      <c r="DJ115" s="208"/>
      <c r="DK115" s="208"/>
      <c r="DL115" s="208"/>
      <c r="DM115" s="208">
        <v>0</v>
      </c>
      <c r="DN115" s="208"/>
    </row>
    <row r="116" spans="1:118" ht="16.5" customHeight="1">
      <c r="A116" s="298"/>
      <c r="B116" s="328">
        <v>1718002630</v>
      </c>
      <c r="C116" s="298" t="s">
        <v>624</v>
      </c>
      <c r="D116" s="207"/>
      <c r="E116" s="139">
        <f>I116+M116+Q116+U116+Y116+AJ116+AN116+AR116+AV116+BD116+BH116+BX116+CF116+CJ116+CN116+CR116+CV116+CZ116+AZ116+BL116+BT116</f>
        <v>0</v>
      </c>
      <c r="F116" s="139">
        <f t="shared" si="127"/>
        <v>18.157999999999998</v>
      </c>
      <c r="G116" s="178">
        <f>F116-E116</f>
        <v>18.157999999999998</v>
      </c>
      <c r="H116" s="178">
        <v>0</v>
      </c>
      <c r="I116" s="139"/>
      <c r="J116" s="139">
        <v>0.11799999999999999</v>
      </c>
      <c r="K116" s="142">
        <f>J116-I116</f>
        <v>0.11799999999999999</v>
      </c>
      <c r="L116" s="142"/>
      <c r="M116" s="139"/>
      <c r="N116" s="139"/>
      <c r="O116" s="142">
        <f>N116-M116</f>
        <v>0</v>
      </c>
      <c r="P116" s="142"/>
      <c r="Q116" s="139"/>
      <c r="R116" s="139"/>
      <c r="S116" s="142">
        <f>R116-Q116</f>
        <v>0</v>
      </c>
      <c r="T116" s="142"/>
      <c r="U116" s="139"/>
      <c r="V116" s="139"/>
      <c r="W116" s="142">
        <f>V116-U116</f>
        <v>0</v>
      </c>
      <c r="X116" s="142"/>
      <c r="Y116" s="139">
        <f>AC116</f>
        <v>0</v>
      </c>
      <c r="Z116" s="139">
        <f>AD116</f>
        <v>0</v>
      </c>
      <c r="AA116" s="142">
        <f>Z116-Y116</f>
        <v>0</v>
      </c>
      <c r="AB116" s="142"/>
      <c r="AC116" s="139"/>
      <c r="AD116" s="139"/>
      <c r="AE116" s="142">
        <f>AD116-AC116</f>
        <v>0</v>
      </c>
      <c r="AF116" s="142"/>
      <c r="AG116" s="139"/>
      <c r="AH116" s="139"/>
      <c r="AI116" s="142"/>
      <c r="AJ116" s="139"/>
      <c r="AK116" s="139"/>
      <c r="AL116" s="142">
        <f>AK116-AJ116</f>
        <v>0</v>
      </c>
      <c r="AM116" s="142"/>
      <c r="AN116" s="139"/>
      <c r="AO116" s="139"/>
      <c r="AP116" s="142">
        <f>AO116-AN116</f>
        <v>0</v>
      </c>
      <c r="AQ116" s="142"/>
      <c r="AR116" s="142"/>
      <c r="AS116" s="142"/>
      <c r="AT116" s="142">
        <f>AS116-AR116</f>
        <v>0</v>
      </c>
      <c r="AU116" s="142"/>
      <c r="AV116" s="139"/>
      <c r="AW116" s="16"/>
      <c r="AX116" s="208">
        <f>AW116-AV116</f>
        <v>0</v>
      </c>
      <c r="AY116" s="208"/>
      <c r="AZ116" s="16"/>
      <c r="BA116" s="16"/>
      <c r="BB116" s="208">
        <v>0</v>
      </c>
      <c r="BC116" s="208"/>
      <c r="BD116" s="16"/>
      <c r="BE116" s="16"/>
      <c r="BF116" s="208">
        <f>BE116-BD116</f>
        <v>0</v>
      </c>
      <c r="BG116" s="208"/>
      <c r="BH116" s="16"/>
      <c r="BI116" s="16"/>
      <c r="BJ116" s="208">
        <f>BI116-BH116</f>
        <v>0</v>
      </c>
      <c r="BK116" s="208"/>
      <c r="BL116" s="16"/>
      <c r="BM116" s="16"/>
      <c r="BN116" s="208">
        <f>BM116-BL116</f>
        <v>0</v>
      </c>
      <c r="BO116" s="208"/>
      <c r="BP116" s="16"/>
      <c r="BQ116" s="16"/>
      <c r="BR116" s="208">
        <f>BQ116-BP116</f>
        <v>0</v>
      </c>
      <c r="BS116" s="142"/>
      <c r="BT116" s="139"/>
      <c r="BU116" s="139"/>
      <c r="BV116" s="142">
        <f>BU116-BT116</f>
        <v>0</v>
      </c>
      <c r="BW116" s="142"/>
      <c r="BX116" s="139"/>
      <c r="BY116" s="139"/>
      <c r="BZ116" s="142">
        <f>BY116-BX116</f>
        <v>0</v>
      </c>
      <c r="CA116" s="142"/>
      <c r="CB116" s="139"/>
      <c r="CC116" s="139"/>
      <c r="CD116" s="142">
        <f>CC116-CB116</f>
        <v>0</v>
      </c>
      <c r="CE116" s="142"/>
      <c r="CF116" s="139"/>
      <c r="CG116" s="16"/>
      <c r="CH116" s="142">
        <f>CG116-CF116</f>
        <v>0</v>
      </c>
      <c r="CI116" s="142"/>
      <c r="CJ116" s="139"/>
      <c r="CK116" s="139"/>
      <c r="CL116" s="142">
        <f>CK116-CJ116</f>
        <v>0</v>
      </c>
      <c r="CM116" s="199"/>
      <c r="CN116" s="208"/>
      <c r="CO116" s="208"/>
      <c r="CP116" s="208">
        <v>0</v>
      </c>
      <c r="CQ116" s="208"/>
      <c r="CR116" s="14"/>
      <c r="CS116" s="14"/>
      <c r="CT116" s="244"/>
      <c r="CU116" s="245"/>
      <c r="CV116" s="13"/>
      <c r="CW116" s="13"/>
      <c r="CX116" s="244"/>
      <c r="CY116" s="245"/>
      <c r="CZ116" s="13"/>
      <c r="DA116" s="13"/>
      <c r="DB116" s="244">
        <f>DA116-CZ116</f>
        <v>0</v>
      </c>
      <c r="DC116" s="245"/>
      <c r="DG116" s="208"/>
      <c r="DH116" s="208"/>
      <c r="DI116" s="208">
        <v>0</v>
      </c>
      <c r="DJ116" s="208"/>
      <c r="DK116" s="208"/>
      <c r="DL116" s="208">
        <v>18.04</v>
      </c>
      <c r="DM116" s="208">
        <v>0</v>
      </c>
      <c r="DN116" s="208"/>
    </row>
    <row r="117" spans="1:118" ht="16.5" customHeight="1">
      <c r="A117" s="298"/>
      <c r="B117" s="328">
        <v>1718002415</v>
      </c>
      <c r="C117" s="298" t="s">
        <v>585</v>
      </c>
      <c r="D117" s="207">
        <v>2.2000000000000002</v>
      </c>
      <c r="E117" s="139">
        <f>I117+M117+Q117+U117+Y117+AJ117+AN117+AR117+AV117+BD117+BH117+BX117+CF117+CJ117+CN117+CR117+CV117+CZ117+AZ117+BL117+BT117</f>
        <v>0</v>
      </c>
      <c r="F117" s="139">
        <f t="shared" si="127"/>
        <v>0</v>
      </c>
      <c r="G117" s="178">
        <f>F117-E117</f>
        <v>0</v>
      </c>
      <c r="H117" s="178">
        <v>0</v>
      </c>
      <c r="I117" s="139"/>
      <c r="J117" s="139"/>
      <c r="K117" s="142">
        <f>J117-I117</f>
        <v>0</v>
      </c>
      <c r="L117" s="142"/>
      <c r="M117" s="139"/>
      <c r="N117" s="139"/>
      <c r="O117" s="142">
        <f>N117-M117</f>
        <v>0</v>
      </c>
      <c r="P117" s="142"/>
      <c r="Q117" s="139"/>
      <c r="R117" s="139"/>
      <c r="S117" s="142">
        <f>R117-Q117</f>
        <v>0</v>
      </c>
      <c r="T117" s="142"/>
      <c r="U117" s="139"/>
      <c r="V117" s="139"/>
      <c r="W117" s="142">
        <f>V117-U117</f>
        <v>0</v>
      </c>
      <c r="X117" s="142"/>
      <c r="Y117" s="139">
        <f>AC117</f>
        <v>0</v>
      </c>
      <c r="Z117" s="139">
        <f>AD117</f>
        <v>0</v>
      </c>
      <c r="AA117" s="142">
        <f>Z117-Y117</f>
        <v>0</v>
      </c>
      <c r="AB117" s="142"/>
      <c r="AC117" s="139"/>
      <c r="AD117" s="139"/>
      <c r="AE117" s="142">
        <f>AD117-AC117</f>
        <v>0</v>
      </c>
      <c r="AF117" s="142"/>
      <c r="AG117" s="139"/>
      <c r="AH117" s="139"/>
      <c r="AI117" s="142"/>
      <c r="AJ117" s="139"/>
      <c r="AK117" s="139"/>
      <c r="AL117" s="142">
        <f>AK117-AJ117</f>
        <v>0</v>
      </c>
      <c r="AM117" s="142"/>
      <c r="AN117" s="139"/>
      <c r="AO117" s="139"/>
      <c r="AP117" s="142">
        <f>AO117-AN117</f>
        <v>0</v>
      </c>
      <c r="AQ117" s="142"/>
      <c r="AR117" s="142"/>
      <c r="AS117" s="142"/>
      <c r="AT117" s="142">
        <f>AS117-AR117</f>
        <v>0</v>
      </c>
      <c r="AU117" s="142"/>
      <c r="AV117" s="139"/>
      <c r="AW117" s="16"/>
      <c r="AX117" s="208">
        <f>AW117-AV117</f>
        <v>0</v>
      </c>
      <c r="AY117" s="208"/>
      <c r="AZ117" s="16"/>
      <c r="BA117" s="16"/>
      <c r="BB117" s="208">
        <v>0</v>
      </c>
      <c r="BC117" s="208"/>
      <c r="BD117" s="16"/>
      <c r="BE117" s="16"/>
      <c r="BF117" s="208">
        <f>BE117-BD117</f>
        <v>0</v>
      </c>
      <c r="BG117" s="208"/>
      <c r="BH117" s="16"/>
      <c r="BI117" s="16"/>
      <c r="BJ117" s="208">
        <f>BI117-BH117</f>
        <v>0</v>
      </c>
      <c r="BK117" s="208"/>
      <c r="BL117" s="16"/>
      <c r="BM117" s="16"/>
      <c r="BN117" s="208">
        <f>BM117-BL117</f>
        <v>0</v>
      </c>
      <c r="BO117" s="208"/>
      <c r="BP117" s="16"/>
      <c r="BQ117" s="16"/>
      <c r="BR117" s="208">
        <f>BQ117-BP117</f>
        <v>0</v>
      </c>
      <c r="BS117" s="142"/>
      <c r="BT117" s="139"/>
      <c r="BU117" s="139"/>
      <c r="BV117" s="142">
        <f>BU117-BT117</f>
        <v>0</v>
      </c>
      <c r="BW117" s="142"/>
      <c r="BX117" s="139"/>
      <c r="BY117" s="139"/>
      <c r="BZ117" s="142">
        <f>BY117-BX117</f>
        <v>0</v>
      </c>
      <c r="CA117" s="142"/>
      <c r="CB117" s="139"/>
      <c r="CC117" s="139"/>
      <c r="CD117" s="142">
        <f>CC117-CB117</f>
        <v>0</v>
      </c>
      <c r="CE117" s="142"/>
      <c r="CF117" s="139"/>
      <c r="CG117" s="16"/>
      <c r="CH117" s="142">
        <f>CG117-CF117</f>
        <v>0</v>
      </c>
      <c r="CI117" s="142"/>
      <c r="CJ117" s="139"/>
      <c r="CK117" s="139"/>
      <c r="CL117" s="142">
        <f>CK117-CJ117</f>
        <v>0</v>
      </c>
      <c r="CM117" s="199"/>
      <c r="CN117" s="208"/>
      <c r="CO117" s="208"/>
      <c r="CP117" s="208">
        <v>0</v>
      </c>
      <c r="CQ117" s="208"/>
      <c r="CR117" s="14"/>
      <c r="CS117" s="14"/>
      <c r="CT117" s="244"/>
      <c r="CU117" s="245"/>
      <c r="CV117" s="13"/>
      <c r="CW117" s="13"/>
      <c r="CX117" s="244"/>
      <c r="CY117" s="245"/>
      <c r="CZ117" s="13"/>
      <c r="DA117" s="13"/>
      <c r="DB117" s="244">
        <f>DA117-CZ117</f>
        <v>0</v>
      </c>
      <c r="DC117" s="245"/>
      <c r="DG117" s="208"/>
      <c r="DH117" s="208"/>
      <c r="DI117" s="208">
        <v>0</v>
      </c>
      <c r="DJ117" s="208"/>
      <c r="DK117" s="208"/>
      <c r="DL117" s="208"/>
      <c r="DM117" s="208">
        <v>0</v>
      </c>
      <c r="DN117" s="208"/>
    </row>
    <row r="118" spans="1:118" ht="16.5" customHeight="1">
      <c r="A118" s="298"/>
      <c r="B118" s="328"/>
      <c r="C118" s="298" t="s">
        <v>358</v>
      </c>
      <c r="D118" s="207">
        <v>1.7</v>
      </c>
      <c r="E118" s="139">
        <v>835</v>
      </c>
      <c r="F118" s="139">
        <f t="shared" si="127"/>
        <v>0</v>
      </c>
      <c r="G118" s="178">
        <f t="shared" si="79"/>
        <v>-835</v>
      </c>
      <c r="H118" s="178">
        <f t="shared" si="143"/>
        <v>0</v>
      </c>
      <c r="I118" s="139">
        <v>835</v>
      </c>
      <c r="J118" s="139"/>
      <c r="K118" s="142">
        <f t="shared" si="128"/>
        <v>-835</v>
      </c>
      <c r="L118" s="142">
        <f t="shared" ref="L118:L122" si="144">J118/I118</f>
        <v>0</v>
      </c>
      <c r="M118" s="139"/>
      <c r="N118" s="139"/>
      <c r="O118" s="142">
        <f t="shared" si="123"/>
        <v>0</v>
      </c>
      <c r="P118" s="142"/>
      <c r="Q118" s="16">
        <v>6.0000000000000001E-3</v>
      </c>
      <c r="R118" s="16"/>
      <c r="S118" s="142">
        <f t="shared" si="124"/>
        <v>-6.0000000000000001E-3</v>
      </c>
      <c r="T118" s="142"/>
      <c r="U118" s="139"/>
      <c r="V118" s="139"/>
      <c r="W118" s="142">
        <f t="shared" si="125"/>
        <v>0</v>
      </c>
      <c r="X118" s="142"/>
      <c r="Y118" s="139">
        <f t="shared" si="122"/>
        <v>0</v>
      </c>
      <c r="Z118" s="139">
        <f t="shared" si="122"/>
        <v>0</v>
      </c>
      <c r="AA118" s="142">
        <f t="shared" si="129"/>
        <v>0</v>
      </c>
      <c r="AB118" s="142"/>
      <c r="AC118" s="139"/>
      <c r="AD118" s="139"/>
      <c r="AE118" s="142">
        <f t="shared" si="130"/>
        <v>0</v>
      </c>
      <c r="AF118" s="142"/>
      <c r="AG118" s="139"/>
      <c r="AH118" s="139"/>
      <c r="AI118" s="142"/>
      <c r="AJ118" s="139"/>
      <c r="AK118" s="139"/>
      <c r="AL118" s="142">
        <f t="shared" si="131"/>
        <v>0</v>
      </c>
      <c r="AM118" s="142"/>
      <c r="AN118" s="139"/>
      <c r="AO118" s="139"/>
      <c r="AP118" s="142">
        <f t="shared" si="126"/>
        <v>0</v>
      </c>
      <c r="AQ118" s="142"/>
      <c r="AR118" s="142"/>
      <c r="AS118" s="142"/>
      <c r="AT118" s="142"/>
      <c r="AU118" s="142"/>
      <c r="AV118" s="139"/>
      <c r="AW118" s="16"/>
      <c r="AX118" s="208">
        <f t="shared" si="132"/>
        <v>0</v>
      </c>
      <c r="AY118" s="208"/>
      <c r="AZ118" s="16"/>
      <c r="BA118" s="16"/>
      <c r="BB118" s="208">
        <v>0</v>
      </c>
      <c r="BC118" s="208"/>
      <c r="BD118" s="16"/>
      <c r="BE118" s="16"/>
      <c r="BF118" s="208">
        <f t="shared" si="133"/>
        <v>0</v>
      </c>
      <c r="BG118" s="208"/>
      <c r="BH118" s="16"/>
      <c r="BI118" s="16"/>
      <c r="BJ118" s="208">
        <f t="shared" si="134"/>
        <v>0</v>
      </c>
      <c r="BK118" s="208"/>
      <c r="BL118" s="16"/>
      <c r="BM118" s="16"/>
      <c r="BN118" s="208">
        <f t="shared" si="135"/>
        <v>0</v>
      </c>
      <c r="BO118" s="208"/>
      <c r="BP118" s="16"/>
      <c r="BQ118" s="16"/>
      <c r="BR118" s="208">
        <f t="shared" si="136"/>
        <v>0</v>
      </c>
      <c r="BS118" s="142"/>
      <c r="BT118" s="139"/>
      <c r="BU118" s="139"/>
      <c r="BV118" s="142">
        <f t="shared" si="137"/>
        <v>0</v>
      </c>
      <c r="BW118" s="142"/>
      <c r="BX118" s="139"/>
      <c r="BY118" s="139"/>
      <c r="BZ118" s="142">
        <f t="shared" si="138"/>
        <v>0</v>
      </c>
      <c r="CA118" s="142"/>
      <c r="CB118" s="139"/>
      <c r="CC118" s="139"/>
      <c r="CD118" s="142">
        <f t="shared" si="139"/>
        <v>0</v>
      </c>
      <c r="CE118" s="142"/>
      <c r="CF118" s="139"/>
      <c r="CG118" s="16"/>
      <c r="CH118" s="142">
        <f t="shared" si="140"/>
        <v>0</v>
      </c>
      <c r="CI118" s="142"/>
      <c r="CJ118" s="139"/>
      <c r="CK118" s="139"/>
      <c r="CL118" s="142">
        <f t="shared" si="141"/>
        <v>0</v>
      </c>
      <c r="CM118" s="199"/>
      <c r="CN118" s="208"/>
      <c r="CO118" s="208"/>
      <c r="CP118" s="208">
        <v>0</v>
      </c>
      <c r="CQ118" s="208"/>
      <c r="CR118" s="14"/>
      <c r="CS118" s="14"/>
      <c r="CT118" s="244"/>
      <c r="CU118" s="245"/>
      <c r="CV118" s="13"/>
      <c r="CW118" s="13"/>
      <c r="CX118" s="244"/>
      <c r="CY118" s="245"/>
      <c r="CZ118" s="13"/>
      <c r="DA118" s="13"/>
      <c r="DB118" s="244">
        <f t="shared" si="142"/>
        <v>0</v>
      </c>
      <c r="DC118" s="245"/>
      <c r="DG118" s="208"/>
      <c r="DH118" s="208"/>
      <c r="DI118" s="208">
        <v>0</v>
      </c>
      <c r="DJ118" s="208"/>
      <c r="DK118" s="208"/>
      <c r="DL118" s="208"/>
      <c r="DM118" s="208">
        <v>0</v>
      </c>
      <c r="DN118" s="208"/>
    </row>
    <row r="119" spans="1:118" ht="16.5" hidden="1" customHeight="1">
      <c r="A119" s="298"/>
      <c r="B119" s="328">
        <v>1718002581</v>
      </c>
      <c r="C119" s="298" t="s">
        <v>672</v>
      </c>
      <c r="D119" s="207"/>
      <c r="E119" s="139">
        <f>I119+M119+Q119+U119+Y119+AJ119+AN119+AR119+AV119+BD119+BH119+BX119+CF119+CJ119+CN119+CR119+CV119+CZ119+AZ119+BL119+BT119</f>
        <v>0</v>
      </c>
      <c r="F119" s="139">
        <f t="shared" si="127"/>
        <v>0</v>
      </c>
      <c r="G119" s="178">
        <f>F119-E119</f>
        <v>0</v>
      </c>
      <c r="H119" s="178" t="e">
        <f>F119/E119</f>
        <v>#DIV/0!</v>
      </c>
      <c r="I119" s="139"/>
      <c r="J119" s="139"/>
      <c r="K119" s="142">
        <f>J119-I119</f>
        <v>0</v>
      </c>
      <c r="L119" s="142" t="e">
        <f t="shared" si="144"/>
        <v>#DIV/0!</v>
      </c>
      <c r="M119" s="139"/>
      <c r="N119" s="139"/>
      <c r="O119" s="142">
        <f>N119-M119</f>
        <v>0</v>
      </c>
      <c r="P119" s="142"/>
      <c r="Q119" s="139"/>
      <c r="R119" s="139"/>
      <c r="S119" s="142">
        <f>R119-Q119</f>
        <v>0</v>
      </c>
      <c r="T119" s="142"/>
      <c r="U119" s="139"/>
      <c r="V119" s="139"/>
      <c r="W119" s="142">
        <f>V119-U119</f>
        <v>0</v>
      </c>
      <c r="X119" s="142"/>
      <c r="Y119" s="139">
        <f>AC119</f>
        <v>0</v>
      </c>
      <c r="Z119" s="139">
        <f>AD119</f>
        <v>0</v>
      </c>
      <c r="AA119" s="142">
        <f>Z119-Y119</f>
        <v>0</v>
      </c>
      <c r="AB119" s="142"/>
      <c r="AC119" s="139"/>
      <c r="AD119" s="139"/>
      <c r="AE119" s="142">
        <f>AD119-AC119</f>
        <v>0</v>
      </c>
      <c r="AF119" s="142"/>
      <c r="AG119" s="139"/>
      <c r="AH119" s="139"/>
      <c r="AI119" s="142"/>
      <c r="AJ119" s="139"/>
      <c r="AK119" s="139"/>
      <c r="AL119" s="142">
        <f>AK119-AJ119</f>
        <v>0</v>
      </c>
      <c r="AM119" s="142"/>
      <c r="AN119" s="139"/>
      <c r="AO119" s="139"/>
      <c r="AP119" s="142">
        <f>AO119-AN119</f>
        <v>0</v>
      </c>
      <c r="AQ119" s="142"/>
      <c r="AR119" s="142"/>
      <c r="AS119" s="142"/>
      <c r="AT119" s="142"/>
      <c r="AU119" s="142"/>
      <c r="AV119" s="139"/>
      <c r="AW119" s="16"/>
      <c r="AX119" s="208">
        <f>AW119-AV119</f>
        <v>0</v>
      </c>
      <c r="AY119" s="208"/>
      <c r="AZ119" s="16"/>
      <c r="BA119" s="16"/>
      <c r="BB119" s="208">
        <v>0</v>
      </c>
      <c r="BC119" s="208"/>
      <c r="BD119" s="16"/>
      <c r="BE119" s="16"/>
      <c r="BF119" s="208">
        <f>BE119-BD119</f>
        <v>0</v>
      </c>
      <c r="BG119" s="208"/>
      <c r="BH119" s="16"/>
      <c r="BI119" s="16"/>
      <c r="BJ119" s="208">
        <f>BI119-BH119</f>
        <v>0</v>
      </c>
      <c r="BK119" s="208"/>
      <c r="BL119" s="16"/>
      <c r="BM119" s="16"/>
      <c r="BN119" s="208">
        <f>BM119-BL119</f>
        <v>0</v>
      </c>
      <c r="BO119" s="208"/>
      <c r="BP119" s="16"/>
      <c r="BQ119" s="16"/>
      <c r="BR119" s="208">
        <f>BQ119-BP119</f>
        <v>0</v>
      </c>
      <c r="BS119" s="142"/>
      <c r="BT119" s="139"/>
      <c r="BU119" s="139"/>
      <c r="BV119" s="142">
        <f>BU119-BT119</f>
        <v>0</v>
      </c>
      <c r="BW119" s="142"/>
      <c r="BX119" s="139"/>
      <c r="BY119" s="139"/>
      <c r="BZ119" s="142">
        <f>BY119-BX119</f>
        <v>0</v>
      </c>
      <c r="CA119" s="142"/>
      <c r="CB119" s="139"/>
      <c r="CC119" s="139"/>
      <c r="CD119" s="142">
        <f>CC119-CB119</f>
        <v>0</v>
      </c>
      <c r="CE119" s="142"/>
      <c r="CF119" s="139"/>
      <c r="CG119" s="16"/>
      <c r="CH119" s="142">
        <f>CG119-CF119</f>
        <v>0</v>
      </c>
      <c r="CI119" s="142"/>
      <c r="CJ119" s="139"/>
      <c r="CK119" s="139"/>
      <c r="CL119" s="142">
        <f>CK119-CJ119</f>
        <v>0</v>
      </c>
      <c r="CM119" s="199"/>
      <c r="CN119" s="208"/>
      <c r="CO119" s="208"/>
      <c r="CP119" s="208">
        <v>0</v>
      </c>
      <c r="CQ119" s="208"/>
      <c r="CR119" s="14"/>
      <c r="CS119" s="14"/>
      <c r="CT119" s="244"/>
      <c r="CU119" s="245"/>
      <c r="CV119" s="13"/>
      <c r="CW119" s="13"/>
      <c r="CX119" s="244"/>
      <c r="CY119" s="245"/>
      <c r="CZ119" s="13"/>
      <c r="DA119" s="13"/>
      <c r="DB119" s="244">
        <f>DA119-CZ119</f>
        <v>0</v>
      </c>
      <c r="DC119" s="245"/>
      <c r="DG119" s="208"/>
      <c r="DH119" s="208"/>
      <c r="DI119" s="208">
        <v>0</v>
      </c>
      <c r="DJ119" s="208"/>
      <c r="DK119" s="208"/>
      <c r="DL119" s="208"/>
      <c r="DM119" s="208">
        <v>0</v>
      </c>
      <c r="DN119" s="208"/>
    </row>
    <row r="120" spans="1:118" ht="16.5" customHeight="1">
      <c r="A120" s="298"/>
      <c r="B120" s="328">
        <v>1718001796</v>
      </c>
      <c r="C120" s="298" t="s">
        <v>550</v>
      </c>
      <c r="D120" s="207"/>
      <c r="E120" s="139">
        <v>1</v>
      </c>
      <c r="F120" s="139">
        <f t="shared" si="127"/>
        <v>0</v>
      </c>
      <c r="G120" s="178">
        <f t="shared" si="79"/>
        <v>-1</v>
      </c>
      <c r="H120" s="178">
        <f t="shared" si="143"/>
        <v>0</v>
      </c>
      <c r="I120" s="16">
        <v>3.46E-3</v>
      </c>
      <c r="J120" s="16"/>
      <c r="K120" s="142">
        <f t="shared" si="128"/>
        <v>-3.46E-3</v>
      </c>
      <c r="L120" s="142">
        <f t="shared" si="144"/>
        <v>0</v>
      </c>
      <c r="M120" s="139"/>
      <c r="N120" s="139"/>
      <c r="O120" s="142">
        <f t="shared" si="123"/>
        <v>0</v>
      </c>
      <c r="P120" s="142"/>
      <c r="Q120" s="139"/>
      <c r="R120" s="139"/>
      <c r="S120" s="142">
        <f t="shared" si="124"/>
        <v>0</v>
      </c>
      <c r="T120" s="142"/>
      <c r="U120" s="139"/>
      <c r="V120" s="139"/>
      <c r="W120" s="142">
        <f t="shared" si="125"/>
        <v>0</v>
      </c>
      <c r="X120" s="142"/>
      <c r="Y120" s="139">
        <f t="shared" si="122"/>
        <v>0</v>
      </c>
      <c r="Z120" s="139">
        <f t="shared" si="122"/>
        <v>0</v>
      </c>
      <c r="AA120" s="142">
        <f t="shared" si="129"/>
        <v>0</v>
      </c>
      <c r="AB120" s="142"/>
      <c r="AC120" s="139"/>
      <c r="AD120" s="139"/>
      <c r="AE120" s="142">
        <f t="shared" si="130"/>
        <v>0</v>
      </c>
      <c r="AF120" s="142"/>
      <c r="AG120" s="139"/>
      <c r="AH120" s="139"/>
      <c r="AI120" s="142"/>
      <c r="AJ120" s="139"/>
      <c r="AK120" s="139"/>
      <c r="AL120" s="142">
        <f t="shared" si="131"/>
        <v>0</v>
      </c>
      <c r="AM120" s="142"/>
      <c r="AN120" s="139"/>
      <c r="AO120" s="139"/>
      <c r="AP120" s="142">
        <f t="shared" si="126"/>
        <v>0</v>
      </c>
      <c r="AQ120" s="142"/>
      <c r="AR120" s="142"/>
      <c r="AS120" s="142"/>
      <c r="AT120" s="142"/>
      <c r="AU120" s="142"/>
      <c r="AV120" s="139"/>
      <c r="AW120" s="16"/>
      <c r="AX120" s="208">
        <f t="shared" si="132"/>
        <v>0</v>
      </c>
      <c r="AY120" s="208"/>
      <c r="AZ120" s="16"/>
      <c r="BA120" s="16"/>
      <c r="BB120" s="208">
        <v>0</v>
      </c>
      <c r="BC120" s="208"/>
      <c r="BD120" s="16"/>
      <c r="BE120" s="16"/>
      <c r="BF120" s="208">
        <f t="shared" si="133"/>
        <v>0</v>
      </c>
      <c r="BG120" s="208"/>
      <c r="BH120" s="16"/>
      <c r="BI120" s="16"/>
      <c r="BJ120" s="208">
        <f t="shared" si="134"/>
        <v>0</v>
      </c>
      <c r="BK120" s="208"/>
      <c r="BL120" s="16"/>
      <c r="BM120" s="16"/>
      <c r="BN120" s="208">
        <f t="shared" si="135"/>
        <v>0</v>
      </c>
      <c r="BO120" s="208"/>
      <c r="BP120" s="16"/>
      <c r="BQ120" s="16"/>
      <c r="BR120" s="208">
        <f t="shared" si="136"/>
        <v>0</v>
      </c>
      <c r="BS120" s="142"/>
      <c r="BT120" s="139"/>
      <c r="BU120" s="139"/>
      <c r="BV120" s="142">
        <f t="shared" si="137"/>
        <v>0</v>
      </c>
      <c r="BW120" s="142"/>
      <c r="BX120" s="139"/>
      <c r="BY120" s="139"/>
      <c r="BZ120" s="142">
        <f t="shared" si="138"/>
        <v>0</v>
      </c>
      <c r="CA120" s="142"/>
      <c r="CB120" s="139"/>
      <c r="CC120" s="139"/>
      <c r="CD120" s="142">
        <f t="shared" si="139"/>
        <v>0</v>
      </c>
      <c r="CE120" s="142"/>
      <c r="CF120" s="16">
        <v>1</v>
      </c>
      <c r="CG120" s="16"/>
      <c r="CH120" s="142">
        <f t="shared" si="140"/>
        <v>-1</v>
      </c>
      <c r="CI120" s="142"/>
      <c r="CJ120" s="139"/>
      <c r="CK120" s="139"/>
      <c r="CL120" s="142">
        <f t="shared" si="141"/>
        <v>0</v>
      </c>
      <c r="CM120" s="199"/>
      <c r="CN120" s="208"/>
      <c r="CO120" s="208"/>
      <c r="CP120" s="208">
        <v>0</v>
      </c>
      <c r="CQ120" s="208"/>
      <c r="CR120" s="14"/>
      <c r="CS120" s="14"/>
      <c r="CT120" s="244"/>
      <c r="CU120" s="245"/>
      <c r="CV120" s="13"/>
      <c r="CW120" s="13"/>
      <c r="CX120" s="244"/>
      <c r="CY120" s="245"/>
      <c r="CZ120" s="13"/>
      <c r="DA120" s="13"/>
      <c r="DB120" s="244">
        <f t="shared" si="142"/>
        <v>0</v>
      </c>
      <c r="DC120" s="245"/>
      <c r="DG120" s="208"/>
      <c r="DH120" s="208"/>
      <c r="DI120" s="208">
        <v>0</v>
      </c>
      <c r="DJ120" s="208"/>
      <c r="DK120" s="208"/>
      <c r="DL120" s="208"/>
      <c r="DM120" s="208">
        <v>0</v>
      </c>
      <c r="DN120" s="208"/>
    </row>
    <row r="121" spans="1:118" ht="16.5" hidden="1" customHeight="1">
      <c r="A121" s="298"/>
      <c r="B121" s="328"/>
      <c r="C121" s="298" t="s">
        <v>673</v>
      </c>
      <c r="D121" s="207"/>
      <c r="E121" s="139">
        <f>I121+M121+Q121+U121+Y121+AJ121+AN121+AR121+AV121+BD121+BH121+BX121+CF121+CJ121+CN121+CR121+CV121+CZ121+AZ121+BL121+BT121</f>
        <v>0</v>
      </c>
      <c r="F121" s="139">
        <f t="shared" si="127"/>
        <v>0</v>
      </c>
      <c r="G121" s="178">
        <f t="shared" si="79"/>
        <v>0</v>
      </c>
      <c r="H121" s="178" t="e">
        <f t="shared" si="143"/>
        <v>#DIV/0!</v>
      </c>
      <c r="I121" s="139"/>
      <c r="J121" s="16"/>
      <c r="K121" s="142">
        <f t="shared" si="128"/>
        <v>0</v>
      </c>
      <c r="L121" s="142" t="e">
        <f t="shared" si="144"/>
        <v>#DIV/0!</v>
      </c>
      <c r="M121" s="139"/>
      <c r="N121" s="139"/>
      <c r="O121" s="142">
        <f t="shared" si="123"/>
        <v>0</v>
      </c>
      <c r="P121" s="142"/>
      <c r="Q121" s="139"/>
      <c r="R121" s="139"/>
      <c r="S121" s="142">
        <f t="shared" si="124"/>
        <v>0</v>
      </c>
      <c r="T121" s="142"/>
      <c r="U121" s="139"/>
      <c r="V121" s="139"/>
      <c r="W121" s="142">
        <f t="shared" si="125"/>
        <v>0</v>
      </c>
      <c r="X121" s="142"/>
      <c r="Y121" s="139">
        <f t="shared" si="122"/>
        <v>0</v>
      </c>
      <c r="Z121" s="139">
        <f t="shared" si="122"/>
        <v>0</v>
      </c>
      <c r="AA121" s="142">
        <f t="shared" si="129"/>
        <v>0</v>
      </c>
      <c r="AB121" s="142"/>
      <c r="AC121" s="139"/>
      <c r="AD121" s="139"/>
      <c r="AE121" s="142">
        <f t="shared" si="130"/>
        <v>0</v>
      </c>
      <c r="AF121" s="142"/>
      <c r="AG121" s="139"/>
      <c r="AH121" s="139"/>
      <c r="AI121" s="142"/>
      <c r="AJ121" s="139"/>
      <c r="AK121" s="139"/>
      <c r="AL121" s="142">
        <f t="shared" si="131"/>
        <v>0</v>
      </c>
      <c r="AM121" s="142"/>
      <c r="AN121" s="139"/>
      <c r="AO121" s="139"/>
      <c r="AP121" s="142">
        <f t="shared" si="126"/>
        <v>0</v>
      </c>
      <c r="AQ121" s="142"/>
      <c r="AR121" s="142"/>
      <c r="AS121" s="142"/>
      <c r="AT121" s="142"/>
      <c r="AU121" s="142"/>
      <c r="AV121" s="139"/>
      <c r="AW121" s="16"/>
      <c r="AX121" s="208">
        <f t="shared" si="132"/>
        <v>0</v>
      </c>
      <c r="AY121" s="208"/>
      <c r="AZ121" s="16"/>
      <c r="BA121" s="16"/>
      <c r="BB121" s="208">
        <v>0</v>
      </c>
      <c r="BC121" s="208"/>
      <c r="BD121" s="16"/>
      <c r="BE121" s="16"/>
      <c r="BF121" s="208">
        <f t="shared" si="133"/>
        <v>0</v>
      </c>
      <c r="BG121" s="208"/>
      <c r="BH121" s="16"/>
      <c r="BI121" s="16"/>
      <c r="BJ121" s="208">
        <f t="shared" si="134"/>
        <v>0</v>
      </c>
      <c r="BK121" s="208"/>
      <c r="BL121" s="16"/>
      <c r="BM121" s="16"/>
      <c r="BN121" s="208">
        <f t="shared" si="135"/>
        <v>0</v>
      </c>
      <c r="BO121" s="208"/>
      <c r="BP121" s="16"/>
      <c r="BQ121" s="16"/>
      <c r="BR121" s="208">
        <f t="shared" si="136"/>
        <v>0</v>
      </c>
      <c r="BS121" s="142"/>
      <c r="BT121" s="139"/>
      <c r="BU121" s="139"/>
      <c r="BV121" s="142">
        <f t="shared" si="137"/>
        <v>0</v>
      </c>
      <c r="BW121" s="142"/>
      <c r="BX121" s="139"/>
      <c r="BY121" s="139"/>
      <c r="BZ121" s="142">
        <f t="shared" si="138"/>
        <v>0</v>
      </c>
      <c r="CA121" s="142"/>
      <c r="CB121" s="139"/>
      <c r="CC121" s="139"/>
      <c r="CD121" s="142">
        <f t="shared" si="139"/>
        <v>0</v>
      </c>
      <c r="CE121" s="142"/>
      <c r="CF121" s="139"/>
      <c r="CG121" s="16"/>
      <c r="CH121" s="142">
        <f t="shared" si="140"/>
        <v>0</v>
      </c>
      <c r="CI121" s="142"/>
      <c r="CJ121" s="139"/>
      <c r="CK121" s="139"/>
      <c r="CL121" s="142">
        <f t="shared" si="141"/>
        <v>0</v>
      </c>
      <c r="CM121" s="199"/>
      <c r="CN121" s="208"/>
      <c r="CO121" s="208"/>
      <c r="CP121" s="208">
        <v>0</v>
      </c>
      <c r="CQ121" s="208"/>
      <c r="CR121" s="14"/>
      <c r="CS121" s="14"/>
      <c r="CT121" s="244"/>
      <c r="CU121" s="245"/>
      <c r="CV121" s="13"/>
      <c r="CW121" s="13"/>
      <c r="CX121" s="244"/>
      <c r="CY121" s="245"/>
      <c r="CZ121" s="13"/>
      <c r="DA121" s="13"/>
      <c r="DB121" s="244">
        <f t="shared" si="142"/>
        <v>0</v>
      </c>
      <c r="DC121" s="245"/>
      <c r="DG121" s="208"/>
      <c r="DH121" s="208"/>
      <c r="DI121" s="208">
        <v>0</v>
      </c>
      <c r="DJ121" s="208"/>
      <c r="DK121" s="208"/>
      <c r="DL121" s="208"/>
      <c r="DM121" s="208">
        <v>0</v>
      </c>
      <c r="DN121" s="208"/>
    </row>
    <row r="122" spans="1:118" hidden="1">
      <c r="A122" s="298"/>
      <c r="B122" s="328"/>
      <c r="C122" s="298" t="s">
        <v>623</v>
      </c>
      <c r="D122" s="207"/>
      <c r="E122" s="139">
        <f>I122+M122+Q122+U122+Y122+AJ122+AN122+AR122+AV122+BD122+BH122+BX122+CF122+CJ122+CN122+CR122+CV122+CZ122+AZ122+BL122+BT122</f>
        <v>0</v>
      </c>
      <c r="F122" s="139">
        <f t="shared" si="127"/>
        <v>0</v>
      </c>
      <c r="G122" s="178">
        <f t="shared" si="79"/>
        <v>0</v>
      </c>
      <c r="H122" s="178" t="e">
        <f t="shared" si="143"/>
        <v>#DIV/0!</v>
      </c>
      <c r="I122" s="139"/>
      <c r="J122" s="16"/>
      <c r="K122" s="142">
        <f t="shared" si="128"/>
        <v>0</v>
      </c>
      <c r="L122" s="142" t="e">
        <f t="shared" si="144"/>
        <v>#DIV/0!</v>
      </c>
      <c r="M122" s="139"/>
      <c r="N122" s="139"/>
      <c r="O122" s="142">
        <f t="shared" si="123"/>
        <v>0</v>
      </c>
      <c r="P122" s="142"/>
      <c r="Q122" s="139"/>
      <c r="R122" s="139"/>
      <c r="S122" s="142">
        <f t="shared" si="124"/>
        <v>0</v>
      </c>
      <c r="T122" s="142"/>
      <c r="U122" s="139"/>
      <c r="V122" s="139"/>
      <c r="W122" s="142">
        <f t="shared" si="125"/>
        <v>0</v>
      </c>
      <c r="X122" s="142"/>
      <c r="Y122" s="139">
        <f t="shared" si="122"/>
        <v>0</v>
      </c>
      <c r="Z122" s="139">
        <f t="shared" si="122"/>
        <v>0</v>
      </c>
      <c r="AA122" s="142">
        <f t="shared" si="129"/>
        <v>0</v>
      </c>
      <c r="AB122" s="142"/>
      <c r="AC122" s="139"/>
      <c r="AD122" s="139"/>
      <c r="AE122" s="142">
        <f t="shared" si="130"/>
        <v>0</v>
      </c>
      <c r="AF122" s="142"/>
      <c r="AG122" s="139"/>
      <c r="AH122" s="139"/>
      <c r="AI122" s="142"/>
      <c r="AJ122" s="139"/>
      <c r="AK122" s="139"/>
      <c r="AL122" s="142">
        <f t="shared" si="131"/>
        <v>0</v>
      </c>
      <c r="AM122" s="142"/>
      <c r="AN122" s="139"/>
      <c r="AO122" s="139"/>
      <c r="AP122" s="142">
        <f t="shared" si="126"/>
        <v>0</v>
      </c>
      <c r="AQ122" s="142"/>
      <c r="AR122" s="142"/>
      <c r="AS122" s="142"/>
      <c r="AT122" s="142">
        <f>AS122-AR122</f>
        <v>0</v>
      </c>
      <c r="AU122" s="142"/>
      <c r="AV122" s="139"/>
      <c r="AW122" s="139"/>
      <c r="AX122" s="142">
        <f t="shared" si="132"/>
        <v>0</v>
      </c>
      <c r="AY122" s="142"/>
      <c r="AZ122" s="139"/>
      <c r="BA122" s="139"/>
      <c r="BB122" s="142">
        <v>0</v>
      </c>
      <c r="BC122" s="142"/>
      <c r="BD122" s="139"/>
      <c r="BE122" s="139"/>
      <c r="BF122" s="142">
        <f t="shared" si="133"/>
        <v>0</v>
      </c>
      <c r="BG122" s="142"/>
      <c r="BH122" s="139"/>
      <c r="BI122" s="139"/>
      <c r="BJ122" s="142">
        <f t="shared" si="134"/>
        <v>0</v>
      </c>
      <c r="BK122" s="142"/>
      <c r="BL122" s="139"/>
      <c r="BM122" s="139"/>
      <c r="BN122" s="142">
        <f t="shared" si="135"/>
        <v>0</v>
      </c>
      <c r="BO122" s="142"/>
      <c r="BP122" s="139"/>
      <c r="BQ122" s="139"/>
      <c r="BR122" s="142">
        <f t="shared" si="136"/>
        <v>0</v>
      </c>
      <c r="BS122" s="142"/>
      <c r="BT122" s="139"/>
      <c r="BU122" s="139"/>
      <c r="BV122" s="142">
        <f t="shared" si="137"/>
        <v>0</v>
      </c>
      <c r="BW122" s="142" t="e">
        <f>BU122/BT122</f>
        <v>#DIV/0!</v>
      </c>
      <c r="BX122" s="139"/>
      <c r="BY122" s="139"/>
      <c r="BZ122" s="142">
        <f t="shared" si="138"/>
        <v>0</v>
      </c>
      <c r="CA122" s="142"/>
      <c r="CB122" s="139"/>
      <c r="CC122" s="139"/>
      <c r="CD122" s="142">
        <f t="shared" si="139"/>
        <v>0</v>
      </c>
      <c r="CE122" s="142"/>
      <c r="CF122" s="139"/>
      <c r="CG122" s="16"/>
      <c r="CH122" s="142">
        <f t="shared" si="140"/>
        <v>0</v>
      </c>
      <c r="CI122" s="142"/>
      <c r="CJ122" s="139"/>
      <c r="CK122" s="139"/>
      <c r="CL122" s="142">
        <f t="shared" si="141"/>
        <v>0</v>
      </c>
      <c r="CM122" s="199"/>
      <c r="CN122" s="208"/>
      <c r="CO122" s="208"/>
      <c r="CP122" s="208">
        <v>0</v>
      </c>
      <c r="CQ122" s="208"/>
      <c r="CR122" s="14"/>
      <c r="CS122" s="14"/>
      <c r="CT122" s="244"/>
      <c r="CU122" s="245"/>
      <c r="CV122" s="13"/>
      <c r="CW122" s="13"/>
      <c r="CX122" s="244"/>
      <c r="CY122" s="245"/>
      <c r="CZ122" s="13"/>
      <c r="DA122" s="13"/>
      <c r="DB122" s="244">
        <f t="shared" si="142"/>
        <v>0</v>
      </c>
      <c r="DC122" s="245"/>
      <c r="DG122" s="208"/>
      <c r="DH122" s="208"/>
      <c r="DI122" s="208">
        <v>0</v>
      </c>
      <c r="DJ122" s="208"/>
      <c r="DK122" s="208"/>
      <c r="DL122" s="208"/>
      <c r="DM122" s="208">
        <v>0</v>
      </c>
      <c r="DN122" s="208"/>
    </row>
    <row r="123" spans="1:118" hidden="1">
      <c r="A123" s="298"/>
      <c r="B123" s="328">
        <v>1718002535</v>
      </c>
      <c r="C123" s="298" t="s">
        <v>540</v>
      </c>
      <c r="D123" s="207"/>
      <c r="E123" s="139">
        <f>I123+M123+Q123+U123+Y123+AJ123+AN123+AR123+AV123+BD123+BH123+BX123+CF123+CJ123+CN123+CR123+CV123+CZ123+AZ123+BL123+BT123</f>
        <v>0</v>
      </c>
      <c r="F123" s="139">
        <f t="shared" si="127"/>
        <v>0</v>
      </c>
      <c r="G123" s="178">
        <f>F123-E123</f>
        <v>0</v>
      </c>
      <c r="H123" s="178">
        <v>0</v>
      </c>
      <c r="I123" s="139"/>
      <c r="J123" s="16"/>
      <c r="K123" s="142">
        <f>J123-I123</f>
        <v>0</v>
      </c>
      <c r="L123" s="142">
        <v>0</v>
      </c>
      <c r="M123" s="139"/>
      <c r="N123" s="139"/>
      <c r="O123" s="142">
        <f>N123-M123</f>
        <v>0</v>
      </c>
      <c r="P123" s="142"/>
      <c r="Q123" s="139"/>
      <c r="R123" s="139"/>
      <c r="S123" s="142">
        <f>R123-Q123</f>
        <v>0</v>
      </c>
      <c r="T123" s="142"/>
      <c r="U123" s="139"/>
      <c r="V123" s="139"/>
      <c r="W123" s="142">
        <f>V123-U123</f>
        <v>0</v>
      </c>
      <c r="X123" s="142"/>
      <c r="Y123" s="139">
        <f>AC123</f>
        <v>0</v>
      </c>
      <c r="Z123" s="139">
        <f>AD123</f>
        <v>0</v>
      </c>
      <c r="AA123" s="142">
        <f>Z123-Y123</f>
        <v>0</v>
      </c>
      <c r="AB123" s="142"/>
      <c r="AC123" s="139"/>
      <c r="AD123" s="139"/>
      <c r="AE123" s="142">
        <f>AD123-AC123</f>
        <v>0</v>
      </c>
      <c r="AF123" s="142"/>
      <c r="AG123" s="139"/>
      <c r="AH123" s="139"/>
      <c r="AI123" s="142"/>
      <c r="AJ123" s="139"/>
      <c r="AK123" s="139"/>
      <c r="AL123" s="142">
        <f>AK123-AJ123</f>
        <v>0</v>
      </c>
      <c r="AM123" s="142"/>
      <c r="AN123" s="139"/>
      <c r="AO123" s="139"/>
      <c r="AP123" s="142">
        <f>AO123-AN123</f>
        <v>0</v>
      </c>
      <c r="AQ123" s="142"/>
      <c r="AR123" s="142"/>
      <c r="AS123" s="142"/>
      <c r="AT123" s="142">
        <f>AS123-AR123</f>
        <v>0</v>
      </c>
      <c r="AU123" s="142"/>
      <c r="AV123" s="139"/>
      <c r="AW123" s="139"/>
      <c r="AX123" s="142">
        <f>AW123-AV123</f>
        <v>0</v>
      </c>
      <c r="AY123" s="142"/>
      <c r="AZ123" s="139"/>
      <c r="BA123" s="139"/>
      <c r="BB123" s="142">
        <v>0</v>
      </c>
      <c r="BC123" s="142"/>
      <c r="BD123" s="139"/>
      <c r="BE123" s="139"/>
      <c r="BF123" s="142">
        <f>BE123-BD123</f>
        <v>0</v>
      </c>
      <c r="BG123" s="142"/>
      <c r="BH123" s="139"/>
      <c r="BI123" s="139"/>
      <c r="BJ123" s="142">
        <f>BI123-BH123</f>
        <v>0</v>
      </c>
      <c r="BK123" s="142"/>
      <c r="BL123" s="139"/>
      <c r="BM123" s="139"/>
      <c r="BN123" s="142">
        <f>BM123-BL123</f>
        <v>0</v>
      </c>
      <c r="BO123" s="142"/>
      <c r="BP123" s="139"/>
      <c r="BQ123" s="139"/>
      <c r="BR123" s="142">
        <f>BQ123-BP123</f>
        <v>0</v>
      </c>
      <c r="BS123" s="142"/>
      <c r="BT123" s="139"/>
      <c r="BU123" s="139"/>
      <c r="BV123" s="142">
        <f>BU123-BT123</f>
        <v>0</v>
      </c>
      <c r="BW123" s="142" t="e">
        <f>BU123/BT123</f>
        <v>#DIV/0!</v>
      </c>
      <c r="BX123" s="139"/>
      <c r="BY123" s="139"/>
      <c r="BZ123" s="142">
        <f>BY123-BX123</f>
        <v>0</v>
      </c>
      <c r="CA123" s="142"/>
      <c r="CB123" s="139"/>
      <c r="CC123" s="139"/>
      <c r="CD123" s="142">
        <f>CC123-CB123</f>
        <v>0</v>
      </c>
      <c r="CE123" s="142"/>
      <c r="CF123" s="139"/>
      <c r="CG123" s="139"/>
      <c r="CH123" s="142">
        <f>CG123-CF123</f>
        <v>0</v>
      </c>
      <c r="CI123" s="142"/>
      <c r="CJ123" s="139"/>
      <c r="CK123" s="139"/>
      <c r="CL123" s="142">
        <f>CK123-CJ123</f>
        <v>0</v>
      </c>
      <c r="CM123" s="199"/>
      <c r="CN123" s="208"/>
      <c r="CO123" s="208"/>
      <c r="CP123" s="208">
        <v>0</v>
      </c>
      <c r="CQ123" s="208"/>
      <c r="CR123" s="14"/>
      <c r="CS123" s="14"/>
      <c r="CT123" s="244"/>
      <c r="CU123" s="245"/>
      <c r="CV123" s="13"/>
      <c r="CW123" s="13"/>
      <c r="CX123" s="244"/>
      <c r="CY123" s="245"/>
      <c r="CZ123" s="13"/>
      <c r="DA123" s="13"/>
      <c r="DB123" s="244">
        <f>DA123-CZ123</f>
        <v>0</v>
      </c>
      <c r="DC123" s="245"/>
      <c r="DG123" s="208"/>
      <c r="DH123" s="208"/>
      <c r="DI123" s="208">
        <v>0</v>
      </c>
      <c r="DJ123" s="208"/>
      <c r="DK123" s="208"/>
      <c r="DL123" s="208"/>
      <c r="DM123" s="208">
        <v>0</v>
      </c>
      <c r="DN123" s="208"/>
    </row>
    <row r="124" spans="1:118" ht="12.75" hidden="1" customHeight="1">
      <c r="A124" s="298"/>
      <c r="B124" s="328">
        <v>1718002623</v>
      </c>
      <c r="C124" s="298" t="s">
        <v>541</v>
      </c>
      <c r="D124" s="207"/>
      <c r="E124" s="139">
        <f>I124+M124+Q124+U124+Y124+AJ124+AN124+AR124+AV124+BD124+BH124+BX124+CF124+CJ124+CN124+CR124+CV124+CZ124+AZ124+BL124+BT124</f>
        <v>0</v>
      </c>
      <c r="F124" s="139">
        <f t="shared" si="127"/>
        <v>0</v>
      </c>
      <c r="G124" s="178">
        <f t="shared" si="79"/>
        <v>0</v>
      </c>
      <c r="H124" s="178">
        <v>0</v>
      </c>
      <c r="I124" s="139"/>
      <c r="J124" s="16"/>
      <c r="K124" s="142">
        <f t="shared" si="128"/>
        <v>0</v>
      </c>
      <c r="L124" s="142"/>
      <c r="M124" s="139"/>
      <c r="N124" s="139"/>
      <c r="O124" s="142">
        <f t="shared" si="123"/>
        <v>0</v>
      </c>
      <c r="P124" s="142"/>
      <c r="Q124" s="139"/>
      <c r="R124" s="139"/>
      <c r="S124" s="142">
        <f t="shared" si="124"/>
        <v>0</v>
      </c>
      <c r="T124" s="142"/>
      <c r="U124" s="139"/>
      <c r="V124" s="139"/>
      <c r="W124" s="142">
        <f t="shared" si="125"/>
        <v>0</v>
      </c>
      <c r="X124" s="142"/>
      <c r="Y124" s="139">
        <f t="shared" si="122"/>
        <v>0</v>
      </c>
      <c r="Z124" s="139">
        <f t="shared" si="122"/>
        <v>0</v>
      </c>
      <c r="AA124" s="142">
        <f t="shared" si="129"/>
        <v>0</v>
      </c>
      <c r="AB124" s="142"/>
      <c r="AC124" s="139"/>
      <c r="AD124" s="139"/>
      <c r="AE124" s="142">
        <f t="shared" si="130"/>
        <v>0</v>
      </c>
      <c r="AF124" s="142"/>
      <c r="AG124" s="139"/>
      <c r="AH124" s="139"/>
      <c r="AI124" s="142"/>
      <c r="AJ124" s="139"/>
      <c r="AK124" s="139"/>
      <c r="AL124" s="142">
        <f t="shared" si="131"/>
        <v>0</v>
      </c>
      <c r="AM124" s="142"/>
      <c r="AN124" s="139"/>
      <c r="AO124" s="139"/>
      <c r="AP124" s="142">
        <f t="shared" si="126"/>
        <v>0</v>
      </c>
      <c r="AQ124" s="142"/>
      <c r="AR124" s="142"/>
      <c r="AS124" s="142"/>
      <c r="AT124" s="142">
        <f>AS124-AR124</f>
        <v>0</v>
      </c>
      <c r="AU124" s="142"/>
      <c r="AV124" s="139"/>
      <c r="AW124" s="139"/>
      <c r="AX124" s="142">
        <f t="shared" si="132"/>
        <v>0</v>
      </c>
      <c r="AY124" s="142"/>
      <c r="AZ124" s="139"/>
      <c r="BA124" s="139"/>
      <c r="BB124" s="142">
        <v>0</v>
      </c>
      <c r="BC124" s="142"/>
      <c r="BD124" s="139"/>
      <c r="BE124" s="139"/>
      <c r="BF124" s="142">
        <f t="shared" si="133"/>
        <v>0</v>
      </c>
      <c r="BG124" s="142"/>
      <c r="BH124" s="139"/>
      <c r="BI124" s="139"/>
      <c r="BJ124" s="142">
        <f t="shared" si="134"/>
        <v>0</v>
      </c>
      <c r="BK124" s="142"/>
      <c r="BL124" s="139"/>
      <c r="BM124" s="139"/>
      <c r="BN124" s="142">
        <f t="shared" si="135"/>
        <v>0</v>
      </c>
      <c r="BO124" s="142"/>
      <c r="BP124" s="139"/>
      <c r="BQ124" s="139"/>
      <c r="BR124" s="142">
        <f t="shared" si="136"/>
        <v>0</v>
      </c>
      <c r="BS124" s="142"/>
      <c r="BT124" s="139"/>
      <c r="BU124" s="139"/>
      <c r="BV124" s="142">
        <f t="shared" si="137"/>
        <v>0</v>
      </c>
      <c r="BW124" s="142" t="e">
        <f t="shared" ref="BW124:BW139" si="145">BU124/BT124</f>
        <v>#DIV/0!</v>
      </c>
      <c r="BX124" s="139"/>
      <c r="BY124" s="139"/>
      <c r="BZ124" s="142">
        <f t="shared" si="138"/>
        <v>0</v>
      </c>
      <c r="CA124" s="142"/>
      <c r="CB124" s="139"/>
      <c r="CC124" s="139"/>
      <c r="CD124" s="142">
        <f t="shared" si="139"/>
        <v>0</v>
      </c>
      <c r="CE124" s="142"/>
      <c r="CF124" s="139"/>
      <c r="CG124" s="139"/>
      <c r="CH124" s="142">
        <f t="shared" si="140"/>
        <v>0</v>
      </c>
      <c r="CI124" s="142"/>
      <c r="CJ124" s="139"/>
      <c r="CK124" s="139"/>
      <c r="CL124" s="142">
        <f t="shared" si="141"/>
        <v>0</v>
      </c>
      <c r="CM124" s="199"/>
      <c r="CN124" s="208"/>
      <c r="CO124" s="208"/>
      <c r="CP124" s="208">
        <v>0</v>
      </c>
      <c r="CQ124" s="208"/>
      <c r="CR124" s="14"/>
      <c r="CS124" s="14"/>
      <c r="CT124" s="244"/>
      <c r="CU124" s="245"/>
      <c r="CV124" s="13"/>
      <c r="CW124" s="13"/>
      <c r="CX124" s="244"/>
      <c r="CY124" s="245"/>
      <c r="CZ124" s="13"/>
      <c r="DA124" s="13"/>
      <c r="DB124" s="244">
        <f t="shared" si="142"/>
        <v>0</v>
      </c>
      <c r="DC124" s="245"/>
      <c r="DG124" s="208"/>
      <c r="DH124" s="208"/>
      <c r="DI124" s="208">
        <v>0</v>
      </c>
      <c r="DJ124" s="208"/>
      <c r="DK124" s="208"/>
      <c r="DL124" s="208"/>
      <c r="DM124" s="208">
        <v>0</v>
      </c>
      <c r="DN124" s="208"/>
    </row>
    <row r="125" spans="1:118">
      <c r="A125" s="298"/>
      <c r="B125" s="328">
        <v>1718002334</v>
      </c>
      <c r="C125" s="298" t="s">
        <v>542</v>
      </c>
      <c r="D125" s="207"/>
      <c r="E125" s="139">
        <v>44.6</v>
      </c>
      <c r="F125" s="139">
        <f t="shared" si="127"/>
        <v>3.4101499999999998</v>
      </c>
      <c r="G125" s="178">
        <f t="shared" si="79"/>
        <v>-41.18985</v>
      </c>
      <c r="H125" s="178">
        <f t="shared" si="143"/>
        <v>7.6460762331838558E-2</v>
      </c>
      <c r="I125" s="16">
        <v>33.598999999999997</v>
      </c>
      <c r="J125" s="16">
        <v>3.4101499999999998</v>
      </c>
      <c r="K125" s="142">
        <f t="shared" si="128"/>
        <v>-30.188849999999995</v>
      </c>
      <c r="L125" s="142"/>
      <c r="M125" s="139">
        <v>10.978999999999999</v>
      </c>
      <c r="N125" s="139"/>
      <c r="O125" s="142">
        <f t="shared" si="123"/>
        <v>-10.978999999999999</v>
      </c>
      <c r="P125" s="142"/>
      <c r="Q125" s="139"/>
      <c r="R125" s="139"/>
      <c r="S125" s="142">
        <f t="shared" si="124"/>
        <v>0</v>
      </c>
      <c r="T125" s="142"/>
      <c r="U125" s="139"/>
      <c r="V125" s="139"/>
      <c r="W125" s="142">
        <f t="shared" si="125"/>
        <v>0</v>
      </c>
      <c r="X125" s="142"/>
      <c r="Y125" s="139">
        <f t="shared" si="122"/>
        <v>0</v>
      </c>
      <c r="Z125" s="139">
        <f t="shared" si="122"/>
        <v>0</v>
      </c>
      <c r="AA125" s="142">
        <f t="shared" si="129"/>
        <v>0</v>
      </c>
      <c r="AB125" s="142"/>
      <c r="AC125" s="139"/>
      <c r="AD125" s="139"/>
      <c r="AE125" s="142">
        <f t="shared" si="130"/>
        <v>0</v>
      </c>
      <c r="AF125" s="142"/>
      <c r="AG125" s="139"/>
      <c r="AH125" s="139"/>
      <c r="AI125" s="142"/>
      <c r="AJ125" s="139"/>
      <c r="AK125" s="139"/>
      <c r="AL125" s="142">
        <f t="shared" si="131"/>
        <v>0</v>
      </c>
      <c r="AM125" s="142"/>
      <c r="AN125" s="139"/>
      <c r="AO125" s="139"/>
      <c r="AP125" s="142">
        <f t="shared" si="126"/>
        <v>0</v>
      </c>
      <c r="AQ125" s="142"/>
      <c r="AR125" s="142"/>
      <c r="AS125" s="142"/>
      <c r="AT125" s="142"/>
      <c r="AU125" s="142"/>
      <c r="AV125" s="139"/>
      <c r="AW125" s="139"/>
      <c r="AX125" s="142">
        <f t="shared" si="132"/>
        <v>0</v>
      </c>
      <c r="AY125" s="142"/>
      <c r="AZ125" s="139"/>
      <c r="BA125" s="139"/>
      <c r="BB125" s="142">
        <v>0</v>
      </c>
      <c r="BC125" s="142"/>
      <c r="BD125" s="139"/>
      <c r="BE125" s="139"/>
      <c r="BF125" s="142">
        <f t="shared" si="133"/>
        <v>0</v>
      </c>
      <c r="BG125" s="142"/>
      <c r="BH125" s="139"/>
      <c r="BI125" s="139"/>
      <c r="BJ125" s="142">
        <f t="shared" si="134"/>
        <v>0</v>
      </c>
      <c r="BK125" s="142"/>
      <c r="BL125" s="139"/>
      <c r="BM125" s="16"/>
      <c r="BN125" s="142">
        <f t="shared" si="135"/>
        <v>0</v>
      </c>
      <c r="BO125" s="142"/>
      <c r="BP125" s="139"/>
      <c r="BQ125" s="139"/>
      <c r="BR125" s="142">
        <f t="shared" si="136"/>
        <v>0</v>
      </c>
      <c r="BS125" s="142"/>
      <c r="BT125" s="139"/>
      <c r="BU125" s="139"/>
      <c r="BV125" s="142">
        <f t="shared" si="137"/>
        <v>0</v>
      </c>
      <c r="BW125" s="142"/>
      <c r="BX125" s="139"/>
      <c r="BY125" s="139"/>
      <c r="BZ125" s="142">
        <f t="shared" si="138"/>
        <v>0</v>
      </c>
      <c r="CA125" s="142"/>
      <c r="CB125" s="139"/>
      <c r="CC125" s="139"/>
      <c r="CD125" s="142">
        <f t="shared" si="139"/>
        <v>0</v>
      </c>
      <c r="CE125" s="142"/>
      <c r="CF125" s="139"/>
      <c r="CG125" s="139"/>
      <c r="CH125" s="142">
        <f t="shared" si="140"/>
        <v>0</v>
      </c>
      <c r="CI125" s="142"/>
      <c r="CJ125" s="139"/>
      <c r="CK125" s="139"/>
      <c r="CL125" s="142">
        <f t="shared" si="141"/>
        <v>0</v>
      </c>
      <c r="CM125" s="199"/>
      <c r="CN125" s="208"/>
      <c r="CO125" s="208"/>
      <c r="CP125" s="208">
        <v>0</v>
      </c>
      <c r="CQ125" s="208"/>
      <c r="CR125" s="14"/>
      <c r="CS125" s="14"/>
      <c r="CT125" s="244"/>
      <c r="CU125" s="245"/>
      <c r="CV125" s="13"/>
      <c r="CW125" s="13"/>
      <c r="CX125" s="244"/>
      <c r="CY125" s="245"/>
      <c r="CZ125" s="13"/>
      <c r="DA125" s="13"/>
      <c r="DB125" s="244">
        <f t="shared" si="142"/>
        <v>0</v>
      </c>
      <c r="DC125" s="245"/>
      <c r="DG125" s="208"/>
      <c r="DH125" s="208"/>
      <c r="DI125" s="208">
        <v>0</v>
      </c>
      <c r="DJ125" s="208"/>
      <c r="DK125" s="208"/>
      <c r="DL125" s="208"/>
      <c r="DM125" s="208">
        <v>0</v>
      </c>
      <c r="DN125" s="208"/>
    </row>
    <row r="126" spans="1:118" ht="12.75" customHeight="1">
      <c r="A126" s="298"/>
      <c r="B126" s="328">
        <v>1718002567</v>
      </c>
      <c r="C126" s="298" t="s">
        <v>543</v>
      </c>
      <c r="D126" s="207">
        <v>9.6</v>
      </c>
      <c r="E126" s="139">
        <v>53</v>
      </c>
      <c r="F126" s="139">
        <f t="shared" si="127"/>
        <v>0</v>
      </c>
      <c r="G126" s="178">
        <f t="shared" si="79"/>
        <v>-53</v>
      </c>
      <c r="H126" s="178">
        <f t="shared" si="143"/>
        <v>0</v>
      </c>
      <c r="I126" s="139"/>
      <c r="J126" s="16"/>
      <c r="K126" s="142">
        <f t="shared" si="128"/>
        <v>0</v>
      </c>
      <c r="L126" s="142"/>
      <c r="M126" s="139"/>
      <c r="N126" s="139"/>
      <c r="O126" s="142">
        <f t="shared" si="123"/>
        <v>0</v>
      </c>
      <c r="P126" s="142"/>
      <c r="Q126" s="139"/>
      <c r="R126" s="139"/>
      <c r="S126" s="142">
        <f t="shared" si="124"/>
        <v>0</v>
      </c>
      <c r="T126" s="142"/>
      <c r="U126" s="139"/>
      <c r="V126" s="139"/>
      <c r="W126" s="142">
        <f t="shared" si="125"/>
        <v>0</v>
      </c>
      <c r="X126" s="142"/>
      <c r="Y126" s="139">
        <f t="shared" si="122"/>
        <v>0</v>
      </c>
      <c r="Z126" s="139">
        <f t="shared" si="122"/>
        <v>0</v>
      </c>
      <c r="AA126" s="142">
        <f t="shared" si="129"/>
        <v>0</v>
      </c>
      <c r="AB126" s="142"/>
      <c r="AC126" s="139"/>
      <c r="AD126" s="139"/>
      <c r="AE126" s="142">
        <f t="shared" si="130"/>
        <v>0</v>
      </c>
      <c r="AF126" s="142" t="e">
        <f>AD126/AC126</f>
        <v>#DIV/0!</v>
      </c>
      <c r="AG126" s="139"/>
      <c r="AH126" s="139"/>
      <c r="AI126" s="142"/>
      <c r="AJ126" s="139">
        <v>48.493000000000002</v>
      </c>
      <c r="AK126" s="139"/>
      <c r="AL126" s="142">
        <f t="shared" si="131"/>
        <v>-48.493000000000002</v>
      </c>
      <c r="AM126" s="142"/>
      <c r="AN126" s="139"/>
      <c r="AO126" s="139"/>
      <c r="AP126" s="142">
        <f t="shared" si="126"/>
        <v>0</v>
      </c>
      <c r="AQ126" s="142"/>
      <c r="AR126" s="142"/>
      <c r="AS126" s="142"/>
      <c r="AT126" s="142">
        <f>AS126-AR126</f>
        <v>0</v>
      </c>
      <c r="AU126" s="142"/>
      <c r="AV126" s="139"/>
      <c r="AW126" s="139"/>
      <c r="AX126" s="142">
        <f t="shared" si="132"/>
        <v>0</v>
      </c>
      <c r="AY126" s="142"/>
      <c r="AZ126" s="139"/>
      <c r="BA126" s="139"/>
      <c r="BB126" s="142">
        <v>0</v>
      </c>
      <c r="BC126" s="142"/>
      <c r="BD126" s="139"/>
      <c r="BE126" s="139"/>
      <c r="BF126" s="142">
        <f t="shared" si="133"/>
        <v>0</v>
      </c>
      <c r="BG126" s="142"/>
      <c r="BH126" s="139"/>
      <c r="BI126" s="139"/>
      <c r="BJ126" s="142">
        <f t="shared" si="134"/>
        <v>0</v>
      </c>
      <c r="BK126" s="142"/>
      <c r="BL126" s="16">
        <v>4.4820000000000002</v>
      </c>
      <c r="BM126" s="16"/>
      <c r="BN126" s="142">
        <f t="shared" si="135"/>
        <v>-4.4820000000000002</v>
      </c>
      <c r="BO126" s="142"/>
      <c r="BP126" s="139"/>
      <c r="BQ126" s="139"/>
      <c r="BR126" s="142">
        <f t="shared" si="136"/>
        <v>0</v>
      </c>
      <c r="BS126" s="142"/>
      <c r="BT126" s="139"/>
      <c r="BU126" s="139"/>
      <c r="BV126" s="142">
        <f t="shared" si="137"/>
        <v>0</v>
      </c>
      <c r="BW126" s="142" t="e">
        <f t="shared" si="145"/>
        <v>#DIV/0!</v>
      </c>
      <c r="BX126" s="139"/>
      <c r="BY126" s="139"/>
      <c r="BZ126" s="142">
        <f t="shared" si="138"/>
        <v>0</v>
      </c>
      <c r="CA126" s="142"/>
      <c r="CB126" s="139"/>
      <c r="CC126" s="139"/>
      <c r="CD126" s="142">
        <f t="shared" si="139"/>
        <v>0</v>
      </c>
      <c r="CE126" s="142"/>
      <c r="CF126" s="139"/>
      <c r="CG126" s="139"/>
      <c r="CH126" s="142">
        <f t="shared" si="140"/>
        <v>0</v>
      </c>
      <c r="CI126" s="142"/>
      <c r="CJ126" s="139"/>
      <c r="CK126" s="139"/>
      <c r="CL126" s="142">
        <f t="shared" si="141"/>
        <v>0</v>
      </c>
      <c r="CM126" s="199"/>
      <c r="CN126" s="208"/>
      <c r="CO126" s="208"/>
      <c r="CP126" s="208">
        <v>0</v>
      </c>
      <c r="CQ126" s="208"/>
      <c r="CR126" s="14"/>
      <c r="CS126" s="14"/>
      <c r="CT126" s="244">
        <f>CS126-CR126</f>
        <v>0</v>
      </c>
      <c r="CU126" s="245"/>
      <c r="CV126" s="13"/>
      <c r="CW126" s="13"/>
      <c r="CX126" s="244"/>
      <c r="CY126" s="245"/>
      <c r="CZ126" s="13"/>
      <c r="DA126" s="13"/>
      <c r="DB126" s="244">
        <f t="shared" si="142"/>
        <v>0</v>
      </c>
      <c r="DC126" s="245"/>
      <c r="DG126" s="208"/>
      <c r="DH126" s="208"/>
      <c r="DI126" s="208">
        <v>0</v>
      </c>
      <c r="DJ126" s="208"/>
      <c r="DK126" s="208"/>
      <c r="DL126" s="208"/>
      <c r="DM126" s="208">
        <v>0</v>
      </c>
      <c r="DN126" s="208"/>
    </row>
    <row r="127" spans="1:118" ht="12.75" customHeight="1">
      <c r="A127" s="298"/>
      <c r="B127" s="328">
        <v>1701059340</v>
      </c>
      <c r="C127" s="298" t="s">
        <v>674</v>
      </c>
      <c r="D127" s="207"/>
      <c r="E127" s="139">
        <v>0.2</v>
      </c>
      <c r="F127" s="139">
        <f t="shared" si="127"/>
        <v>0</v>
      </c>
      <c r="G127" s="178">
        <f t="shared" si="79"/>
        <v>-0.2</v>
      </c>
      <c r="H127" s="178">
        <f>F127/E127</f>
        <v>0</v>
      </c>
      <c r="I127" s="139"/>
      <c r="J127" s="139"/>
      <c r="K127" s="142">
        <f>J127-I127</f>
        <v>0</v>
      </c>
      <c r="L127" s="142"/>
      <c r="M127" s="139"/>
      <c r="N127" s="139"/>
      <c r="O127" s="142">
        <f>N127-M127</f>
        <v>0</v>
      </c>
      <c r="P127" s="142"/>
      <c r="Q127" s="139"/>
      <c r="R127" s="139"/>
      <c r="S127" s="142">
        <f>R127-Q127</f>
        <v>0</v>
      </c>
      <c r="T127" s="142"/>
      <c r="U127" s="139"/>
      <c r="V127" s="139"/>
      <c r="W127" s="142">
        <f>V127-U127</f>
        <v>0</v>
      </c>
      <c r="X127" s="142"/>
      <c r="Y127" s="139">
        <f>AC127</f>
        <v>0</v>
      </c>
      <c r="Z127" s="139">
        <f>AD127</f>
        <v>0</v>
      </c>
      <c r="AA127" s="142">
        <f>Z127-Y127</f>
        <v>0</v>
      </c>
      <c r="AB127" s="142"/>
      <c r="AC127" s="139"/>
      <c r="AD127" s="139"/>
      <c r="AE127" s="142">
        <f>AD127-AC127</f>
        <v>0</v>
      </c>
      <c r="AF127" s="142" t="e">
        <f>AD127/AC127</f>
        <v>#DIV/0!</v>
      </c>
      <c r="AG127" s="139"/>
      <c r="AH127" s="139"/>
      <c r="AI127" s="142"/>
      <c r="AJ127" s="139"/>
      <c r="AK127" s="139"/>
      <c r="AL127" s="142">
        <f>AK127-AJ127</f>
        <v>0</v>
      </c>
      <c r="AM127" s="142"/>
      <c r="AN127" s="139"/>
      <c r="AO127" s="139"/>
      <c r="AP127" s="142">
        <f>AO127-AN127</f>
        <v>0</v>
      </c>
      <c r="AQ127" s="142"/>
      <c r="AR127" s="142"/>
      <c r="AS127" s="142"/>
      <c r="AT127" s="142"/>
      <c r="AU127" s="142"/>
      <c r="AV127" s="139"/>
      <c r="AW127" s="139"/>
      <c r="AX127" s="142">
        <f>AW127-AV127</f>
        <v>0</v>
      </c>
      <c r="AY127" s="142"/>
      <c r="AZ127" s="139"/>
      <c r="BA127" s="139"/>
      <c r="BB127" s="142">
        <v>0</v>
      </c>
      <c r="BC127" s="142"/>
      <c r="BD127" s="139"/>
      <c r="BE127" s="139"/>
      <c r="BF127" s="142">
        <f>BE127-BD127</f>
        <v>0</v>
      </c>
      <c r="BG127" s="142"/>
      <c r="BH127" s="139"/>
      <c r="BI127" s="139"/>
      <c r="BJ127" s="142">
        <f>BI127-BH127</f>
        <v>0</v>
      </c>
      <c r="BK127" s="142"/>
      <c r="BL127" s="139">
        <v>0.20200000000000001</v>
      </c>
      <c r="BM127" s="139"/>
      <c r="BN127" s="142">
        <f>BM127-BL127</f>
        <v>-0.20200000000000001</v>
      </c>
      <c r="BO127" s="142"/>
      <c r="BP127" s="139"/>
      <c r="BQ127" s="139"/>
      <c r="BR127" s="142">
        <f>BQ127-BP127</f>
        <v>0</v>
      </c>
      <c r="BS127" s="142"/>
      <c r="BT127" s="139"/>
      <c r="BU127" s="139"/>
      <c r="BV127" s="142">
        <f>BU127-BT127</f>
        <v>0</v>
      </c>
      <c r="BW127" s="142" t="e">
        <f>BU127/BT127</f>
        <v>#DIV/0!</v>
      </c>
      <c r="BX127" s="139"/>
      <c r="BY127" s="139"/>
      <c r="BZ127" s="142">
        <f>BY127-BX127</f>
        <v>0</v>
      </c>
      <c r="CA127" s="142"/>
      <c r="CB127" s="139"/>
      <c r="CC127" s="139"/>
      <c r="CD127" s="142">
        <f>CC127-CB127</f>
        <v>0</v>
      </c>
      <c r="CE127" s="142"/>
      <c r="CF127" s="139"/>
      <c r="CG127" s="139"/>
      <c r="CH127" s="142">
        <f>CG127-CF127</f>
        <v>0</v>
      </c>
      <c r="CI127" s="142"/>
      <c r="CJ127" s="139"/>
      <c r="CK127" s="139"/>
      <c r="CL127" s="142">
        <f>CK127-CJ127</f>
        <v>0</v>
      </c>
      <c r="CM127" s="199"/>
      <c r="CN127" s="208"/>
      <c r="CO127" s="208"/>
      <c r="CP127" s="208">
        <v>0</v>
      </c>
      <c r="CQ127" s="208"/>
      <c r="CR127" s="14"/>
      <c r="CS127" s="14"/>
      <c r="CT127" s="244"/>
      <c r="CU127" s="245"/>
      <c r="CV127" s="13"/>
      <c r="CW127" s="13"/>
      <c r="CX127" s="244"/>
      <c r="CY127" s="245"/>
      <c r="CZ127" s="13"/>
      <c r="DA127" s="13"/>
      <c r="DB127" s="244">
        <f>DA127-CZ127</f>
        <v>0</v>
      </c>
      <c r="DC127" s="245"/>
      <c r="DG127" s="208"/>
      <c r="DH127" s="208"/>
      <c r="DI127" s="208">
        <v>0</v>
      </c>
      <c r="DJ127" s="208"/>
      <c r="DK127" s="208"/>
      <c r="DL127" s="208"/>
      <c r="DM127" s="208">
        <v>0</v>
      </c>
      <c r="DN127" s="208"/>
    </row>
    <row r="128" spans="1:118" ht="12.75" hidden="1" customHeight="1">
      <c r="A128" s="298"/>
      <c r="B128" s="328">
        <v>1718002648</v>
      </c>
      <c r="C128" s="298" t="s">
        <v>675</v>
      </c>
      <c r="D128" s="207"/>
      <c r="E128" s="139">
        <f>I128+M128+Q128+U128+Y128+AJ128+AN128+AR128+AV128+BD128+BH128+BX128+CF128+CJ128+CN128+CR128+CV128+CZ128+AZ128+BL128+BT128</f>
        <v>0</v>
      </c>
      <c r="F128" s="139">
        <f t="shared" si="127"/>
        <v>0</v>
      </c>
      <c r="G128" s="178">
        <f t="shared" si="79"/>
        <v>0</v>
      </c>
      <c r="H128" s="178">
        <v>0</v>
      </c>
      <c r="I128" s="139"/>
      <c r="J128" s="139"/>
      <c r="K128" s="142">
        <f>J128-I128</f>
        <v>0</v>
      </c>
      <c r="L128" s="142"/>
      <c r="M128" s="139"/>
      <c r="N128" s="139"/>
      <c r="O128" s="142">
        <f>N128-M128</f>
        <v>0</v>
      </c>
      <c r="P128" s="142"/>
      <c r="Q128" s="139"/>
      <c r="R128" s="139"/>
      <c r="S128" s="142">
        <f>R128-Q128</f>
        <v>0</v>
      </c>
      <c r="T128" s="142"/>
      <c r="U128" s="139"/>
      <c r="V128" s="139"/>
      <c r="W128" s="142">
        <f>V128-U128</f>
        <v>0</v>
      </c>
      <c r="X128" s="142"/>
      <c r="Y128" s="139">
        <f>AC128</f>
        <v>0</v>
      </c>
      <c r="Z128" s="139">
        <f>AD128</f>
        <v>0</v>
      </c>
      <c r="AA128" s="142">
        <f>Z128-Y128</f>
        <v>0</v>
      </c>
      <c r="AB128" s="142"/>
      <c r="AC128" s="139"/>
      <c r="AD128" s="139"/>
      <c r="AE128" s="142">
        <f>AD128-AC128</f>
        <v>0</v>
      </c>
      <c r="AF128" s="142" t="e">
        <f>AD128/AC128</f>
        <v>#DIV/0!</v>
      </c>
      <c r="AG128" s="139"/>
      <c r="AH128" s="139"/>
      <c r="AI128" s="142"/>
      <c r="AJ128" s="139"/>
      <c r="AK128" s="139"/>
      <c r="AL128" s="142">
        <f>AK128-AJ128</f>
        <v>0</v>
      </c>
      <c r="AM128" s="142"/>
      <c r="AN128" s="139"/>
      <c r="AO128" s="139"/>
      <c r="AP128" s="142">
        <f>AO128-AN128</f>
        <v>0</v>
      </c>
      <c r="AQ128" s="142"/>
      <c r="AR128" s="142"/>
      <c r="AS128" s="142"/>
      <c r="AT128" s="142"/>
      <c r="AU128" s="142"/>
      <c r="AV128" s="139"/>
      <c r="AW128" s="139"/>
      <c r="AX128" s="142">
        <f>AW128-AV128</f>
        <v>0</v>
      </c>
      <c r="AY128" s="142"/>
      <c r="AZ128" s="139"/>
      <c r="BA128" s="139"/>
      <c r="BB128" s="142">
        <v>0</v>
      </c>
      <c r="BC128" s="142"/>
      <c r="BD128" s="139"/>
      <c r="BE128" s="139"/>
      <c r="BF128" s="142">
        <f>BE128-BD128</f>
        <v>0</v>
      </c>
      <c r="BG128" s="142"/>
      <c r="BH128" s="139"/>
      <c r="BI128" s="139"/>
      <c r="BJ128" s="142">
        <f>BI128-BH128</f>
        <v>0</v>
      </c>
      <c r="BK128" s="142"/>
      <c r="BL128" s="139"/>
      <c r="BM128" s="139"/>
      <c r="BN128" s="142">
        <f>BM128-BL128</f>
        <v>0</v>
      </c>
      <c r="BO128" s="142"/>
      <c r="BP128" s="139"/>
      <c r="BQ128" s="139"/>
      <c r="BR128" s="142">
        <f>BQ128-BP128</f>
        <v>0</v>
      </c>
      <c r="BS128" s="142"/>
      <c r="BT128" s="139"/>
      <c r="BU128" s="139"/>
      <c r="BV128" s="142">
        <f>BU128-BT128</f>
        <v>0</v>
      </c>
      <c r="BW128" s="142" t="e">
        <f>BU128/BT128</f>
        <v>#DIV/0!</v>
      </c>
      <c r="BX128" s="139"/>
      <c r="BY128" s="139"/>
      <c r="BZ128" s="142">
        <f>BY128-BX128</f>
        <v>0</v>
      </c>
      <c r="CA128" s="142"/>
      <c r="CB128" s="139"/>
      <c r="CC128" s="139"/>
      <c r="CD128" s="142">
        <f>CC128-CB128</f>
        <v>0</v>
      </c>
      <c r="CE128" s="142"/>
      <c r="CF128" s="139"/>
      <c r="CG128" s="139"/>
      <c r="CH128" s="142">
        <f>CG128-CF128</f>
        <v>0</v>
      </c>
      <c r="CI128" s="142"/>
      <c r="CJ128" s="139"/>
      <c r="CK128" s="139"/>
      <c r="CL128" s="142">
        <f>CK128-CJ128</f>
        <v>0</v>
      </c>
      <c r="CM128" s="199"/>
      <c r="CN128" s="208"/>
      <c r="CO128" s="208"/>
      <c r="CP128" s="208">
        <v>0</v>
      </c>
      <c r="CQ128" s="208"/>
      <c r="CR128" s="14"/>
      <c r="CS128" s="14"/>
      <c r="CT128" s="244"/>
      <c r="CU128" s="245"/>
      <c r="CV128" s="13"/>
      <c r="CW128" s="13"/>
      <c r="CX128" s="244"/>
      <c r="CY128" s="245"/>
      <c r="CZ128" s="13"/>
      <c r="DA128" s="13"/>
      <c r="DB128" s="244">
        <f>DA128-CZ128</f>
        <v>0</v>
      </c>
      <c r="DC128" s="245"/>
      <c r="DG128" s="208"/>
      <c r="DH128" s="208"/>
      <c r="DI128" s="208">
        <v>0</v>
      </c>
      <c r="DJ128" s="208"/>
      <c r="DK128" s="208"/>
      <c r="DL128" s="208"/>
      <c r="DM128" s="208">
        <v>0</v>
      </c>
      <c r="DN128" s="208"/>
    </row>
    <row r="129" spans="1:118" ht="12.75" customHeight="1">
      <c r="A129" s="298"/>
      <c r="B129" s="372">
        <v>1718002662</v>
      </c>
      <c r="C129" s="298" t="s">
        <v>784</v>
      </c>
      <c r="D129" s="207"/>
      <c r="E129" s="139">
        <v>0</v>
      </c>
      <c r="F129" s="139">
        <f t="shared" si="127"/>
        <v>7.6378399999999997</v>
      </c>
      <c r="G129" s="178"/>
      <c r="H129" s="178"/>
      <c r="I129" s="139"/>
      <c r="J129" s="139"/>
      <c r="K129" s="142"/>
      <c r="L129" s="142"/>
      <c r="M129" s="139"/>
      <c r="N129" s="139"/>
      <c r="O129" s="142"/>
      <c r="P129" s="142"/>
      <c r="Q129" s="139"/>
      <c r="R129" s="139"/>
      <c r="S129" s="142"/>
      <c r="T129" s="142"/>
      <c r="U129" s="139"/>
      <c r="V129" s="139"/>
      <c r="W129" s="142">
        <f t="shared" ref="W129:W130" si="146">V129-U129</f>
        <v>0</v>
      </c>
      <c r="X129" s="142"/>
      <c r="Y129" s="139"/>
      <c r="Z129" s="139"/>
      <c r="AA129" s="142"/>
      <c r="AB129" s="142"/>
      <c r="AC129" s="139"/>
      <c r="AD129" s="139"/>
      <c r="AE129" s="142"/>
      <c r="AF129" s="142"/>
      <c r="AG129" s="139"/>
      <c r="AH129" s="139"/>
      <c r="AI129" s="142"/>
      <c r="AJ129" s="139"/>
      <c r="AK129" s="139"/>
      <c r="AL129" s="142"/>
      <c r="AM129" s="142"/>
      <c r="AN129" s="139"/>
      <c r="AO129" s="139"/>
      <c r="AP129" s="142"/>
      <c r="AQ129" s="142"/>
      <c r="AR129" s="142"/>
      <c r="AS129" s="142"/>
      <c r="AT129" s="142"/>
      <c r="AU129" s="142"/>
      <c r="AV129" s="139"/>
      <c r="AW129" s="139"/>
      <c r="AX129" s="142"/>
      <c r="AY129" s="142"/>
      <c r="AZ129" s="139"/>
      <c r="BA129" s="139"/>
      <c r="BB129" s="142"/>
      <c r="BC129" s="142"/>
      <c r="BD129" s="139"/>
      <c r="BE129" s="139"/>
      <c r="BF129" s="142"/>
      <c r="BG129" s="142"/>
      <c r="BH129" s="139"/>
      <c r="BI129" s="139"/>
      <c r="BJ129" s="142"/>
      <c r="BK129" s="142"/>
      <c r="BL129" s="139"/>
      <c r="BM129" s="139">
        <v>7.6378399999999997</v>
      </c>
      <c r="BN129" s="142">
        <f>BM129-BL129</f>
        <v>7.6378399999999997</v>
      </c>
      <c r="BO129" s="142"/>
      <c r="BP129" s="139"/>
      <c r="BQ129" s="139"/>
      <c r="BR129" s="142">
        <f>BQ129-BP129</f>
        <v>0</v>
      </c>
      <c r="BS129" s="142"/>
      <c r="BT129" s="139"/>
      <c r="BU129" s="139"/>
      <c r="BV129" s="142"/>
      <c r="BW129" s="142"/>
      <c r="BX129" s="139"/>
      <c r="BY129" s="139"/>
      <c r="BZ129" s="142"/>
      <c r="CA129" s="142"/>
      <c r="CB129" s="139"/>
      <c r="CC129" s="139"/>
      <c r="CD129" s="142"/>
      <c r="CE129" s="142"/>
      <c r="CF129" s="139"/>
      <c r="CG129" s="139"/>
      <c r="CH129" s="142"/>
      <c r="CI129" s="142"/>
      <c r="CJ129" s="139"/>
      <c r="CK129" s="139"/>
      <c r="CL129" s="142"/>
      <c r="CM129" s="199"/>
      <c r="CN129" s="208"/>
      <c r="CO129" s="208"/>
      <c r="CP129" s="208"/>
      <c r="CQ129" s="208"/>
      <c r="CR129" s="14"/>
      <c r="CS129" s="14"/>
      <c r="CT129" s="244"/>
      <c r="CU129" s="245"/>
      <c r="CV129" s="13"/>
      <c r="CW129" s="13"/>
      <c r="CX129" s="244"/>
      <c r="CY129" s="245"/>
      <c r="CZ129" s="13"/>
      <c r="DA129" s="13"/>
      <c r="DB129" s="244"/>
      <c r="DC129" s="245"/>
      <c r="DG129" s="208"/>
      <c r="DH129" s="208"/>
      <c r="DI129" s="208"/>
      <c r="DJ129" s="208"/>
      <c r="DK129" s="208"/>
      <c r="DL129" s="208"/>
      <c r="DM129" s="208"/>
      <c r="DN129" s="208"/>
    </row>
    <row r="130" spans="1:118" ht="12.75" hidden="1" customHeight="1">
      <c r="A130" s="298"/>
      <c r="B130" s="328">
        <v>1718002687</v>
      </c>
      <c r="C130" s="298" t="s">
        <v>697</v>
      </c>
      <c r="D130" s="207"/>
      <c r="E130" s="139">
        <f>I130+M130+Q130+U130+Y130+AJ130+AN130+AR130+AV130+BD130+BH130+BX130+CF130+CJ130+CN130+CR130+CV130+CZ130+AZ130+BL130+BT130</f>
        <v>0</v>
      </c>
      <c r="F130" s="139">
        <f t="shared" si="127"/>
        <v>0</v>
      </c>
      <c r="G130" s="178">
        <f t="shared" si="79"/>
        <v>0</v>
      </c>
      <c r="H130" s="178">
        <v>0</v>
      </c>
      <c r="I130" s="139"/>
      <c r="J130" s="139"/>
      <c r="K130" s="142">
        <f t="shared" si="128"/>
        <v>0</v>
      </c>
      <c r="L130" s="142"/>
      <c r="M130" s="139"/>
      <c r="N130" s="139"/>
      <c r="O130" s="142">
        <f t="shared" si="123"/>
        <v>0</v>
      </c>
      <c r="P130" s="142"/>
      <c r="Q130" s="139"/>
      <c r="R130" s="139"/>
      <c r="S130" s="142">
        <f t="shared" si="124"/>
        <v>0</v>
      </c>
      <c r="T130" s="142"/>
      <c r="U130" s="139"/>
      <c r="V130" s="139"/>
      <c r="W130" s="142">
        <f t="shared" si="146"/>
        <v>0</v>
      </c>
      <c r="X130" s="142"/>
      <c r="Y130" s="139">
        <f t="shared" si="122"/>
        <v>0</v>
      </c>
      <c r="Z130" s="139">
        <f t="shared" si="122"/>
        <v>0</v>
      </c>
      <c r="AA130" s="142">
        <f t="shared" si="129"/>
        <v>0</v>
      </c>
      <c r="AB130" s="142"/>
      <c r="AC130" s="139"/>
      <c r="AD130" s="139"/>
      <c r="AE130" s="142">
        <f t="shared" si="130"/>
        <v>0</v>
      </c>
      <c r="AF130" s="142" t="e">
        <f>AD130/AC130</f>
        <v>#DIV/0!</v>
      </c>
      <c r="AG130" s="139"/>
      <c r="AH130" s="139"/>
      <c r="AI130" s="142"/>
      <c r="AJ130" s="139"/>
      <c r="AK130" s="139"/>
      <c r="AL130" s="142">
        <f t="shared" si="131"/>
        <v>0</v>
      </c>
      <c r="AM130" s="142"/>
      <c r="AN130" s="139"/>
      <c r="AO130" s="139"/>
      <c r="AP130" s="142">
        <f t="shared" si="126"/>
        <v>0</v>
      </c>
      <c r="AQ130" s="142"/>
      <c r="AR130" s="142"/>
      <c r="AS130" s="142"/>
      <c r="AT130" s="142"/>
      <c r="AU130" s="142"/>
      <c r="AV130" s="139"/>
      <c r="AW130" s="139"/>
      <c r="AX130" s="142">
        <f t="shared" si="132"/>
        <v>0</v>
      </c>
      <c r="AY130" s="142"/>
      <c r="AZ130" s="139"/>
      <c r="BA130" s="139"/>
      <c r="BB130" s="142">
        <v>0</v>
      </c>
      <c r="BC130" s="142"/>
      <c r="BD130" s="139"/>
      <c r="BE130" s="139"/>
      <c r="BF130" s="142">
        <f t="shared" si="133"/>
        <v>0</v>
      </c>
      <c r="BG130" s="142"/>
      <c r="BH130" s="139"/>
      <c r="BI130" s="139"/>
      <c r="BJ130" s="142">
        <f t="shared" si="134"/>
        <v>0</v>
      </c>
      <c r="BK130" s="142"/>
      <c r="BL130" s="139"/>
      <c r="BM130" s="139"/>
      <c r="BN130" s="142">
        <f t="shared" si="135"/>
        <v>0</v>
      </c>
      <c r="BO130" s="142"/>
      <c r="BP130" s="139"/>
      <c r="BQ130" s="139"/>
      <c r="BR130" s="142">
        <f t="shared" si="136"/>
        <v>0</v>
      </c>
      <c r="BS130" s="142"/>
      <c r="BT130" s="139"/>
      <c r="BU130" s="139"/>
      <c r="BV130" s="142">
        <f t="shared" si="137"/>
        <v>0</v>
      </c>
      <c r="BW130" s="142" t="e">
        <f t="shared" si="145"/>
        <v>#DIV/0!</v>
      </c>
      <c r="BX130" s="139"/>
      <c r="BY130" s="139"/>
      <c r="BZ130" s="142">
        <f t="shared" si="138"/>
        <v>0</v>
      </c>
      <c r="CA130" s="142"/>
      <c r="CB130" s="139"/>
      <c r="CC130" s="139"/>
      <c r="CD130" s="142">
        <f t="shared" si="139"/>
        <v>0</v>
      </c>
      <c r="CE130" s="142"/>
      <c r="CF130" s="139"/>
      <c r="CG130" s="139"/>
      <c r="CH130" s="142">
        <f t="shared" si="140"/>
        <v>0</v>
      </c>
      <c r="CI130" s="142"/>
      <c r="CJ130" s="139"/>
      <c r="CK130" s="139"/>
      <c r="CL130" s="142">
        <f t="shared" si="141"/>
        <v>0</v>
      </c>
      <c r="CM130" s="199"/>
      <c r="CN130" s="208"/>
      <c r="CO130" s="208"/>
      <c r="CP130" s="208">
        <v>0</v>
      </c>
      <c r="CQ130" s="208"/>
      <c r="CR130" s="14"/>
      <c r="CS130" s="14"/>
      <c r="CT130" s="244"/>
      <c r="CU130" s="245"/>
      <c r="CV130" s="13"/>
      <c r="CW130" s="13"/>
      <c r="CX130" s="244"/>
      <c r="CY130" s="245"/>
      <c r="CZ130" s="13"/>
      <c r="DA130" s="13"/>
      <c r="DB130" s="244">
        <f t="shared" si="142"/>
        <v>0</v>
      </c>
      <c r="DC130" s="245"/>
      <c r="DG130" s="208"/>
      <c r="DH130" s="208"/>
      <c r="DI130" s="208">
        <v>0</v>
      </c>
      <c r="DJ130" s="208"/>
      <c r="DK130" s="208"/>
      <c r="DL130" s="208"/>
      <c r="DM130" s="208">
        <v>0</v>
      </c>
      <c r="DN130" s="208"/>
    </row>
    <row r="131" spans="1:118" ht="12.75" hidden="1" customHeight="1">
      <c r="A131" s="298"/>
      <c r="B131" s="328"/>
      <c r="C131" s="298" t="s">
        <v>545</v>
      </c>
      <c r="D131" s="207"/>
      <c r="E131" s="139">
        <f>I131+M131+Q131+U131+Y131+AJ131+AN131+AR131+AV131+BD131+BH131+BX131+CF131+CJ131+CN131+CR131+CV131+CZ131+AZ131+BL131+BT131</f>
        <v>0</v>
      </c>
      <c r="F131" s="139">
        <f t="shared" si="127"/>
        <v>0</v>
      </c>
      <c r="G131" s="178">
        <f t="shared" si="79"/>
        <v>0</v>
      </c>
      <c r="H131" s="178" t="e">
        <f t="shared" si="143"/>
        <v>#DIV/0!</v>
      </c>
      <c r="I131" s="139"/>
      <c r="J131" s="139"/>
      <c r="K131" s="142">
        <f t="shared" si="128"/>
        <v>0</v>
      </c>
      <c r="L131" s="142" t="e">
        <f t="shared" ref="L131:L136" si="147">J131/I131</f>
        <v>#DIV/0!</v>
      </c>
      <c r="M131" s="139"/>
      <c r="N131" s="139"/>
      <c r="O131" s="142">
        <f t="shared" si="123"/>
        <v>0</v>
      </c>
      <c r="P131" s="142"/>
      <c r="Q131" s="139"/>
      <c r="R131" s="139"/>
      <c r="S131" s="142">
        <f t="shared" si="124"/>
        <v>0</v>
      </c>
      <c r="T131" s="142"/>
      <c r="U131" s="139"/>
      <c r="V131" s="139"/>
      <c r="W131" s="142">
        <f t="shared" si="125"/>
        <v>0</v>
      </c>
      <c r="X131" s="142"/>
      <c r="Y131" s="139">
        <f t="shared" si="122"/>
        <v>0</v>
      </c>
      <c r="Z131" s="139">
        <f t="shared" si="122"/>
        <v>0</v>
      </c>
      <c r="AA131" s="142">
        <f t="shared" si="129"/>
        <v>0</v>
      </c>
      <c r="AB131" s="142"/>
      <c r="AC131" s="139"/>
      <c r="AD131" s="139"/>
      <c r="AE131" s="142">
        <f t="shared" si="130"/>
        <v>0</v>
      </c>
      <c r="AF131" s="142"/>
      <c r="AG131" s="139"/>
      <c r="AH131" s="139"/>
      <c r="AI131" s="142"/>
      <c r="AJ131" s="139"/>
      <c r="AK131" s="139"/>
      <c r="AL131" s="142">
        <f t="shared" si="131"/>
        <v>0</v>
      </c>
      <c r="AM131" s="142"/>
      <c r="AN131" s="139"/>
      <c r="AO131" s="139"/>
      <c r="AP131" s="142">
        <f t="shared" si="126"/>
        <v>0</v>
      </c>
      <c r="AQ131" s="142"/>
      <c r="AR131" s="142"/>
      <c r="AS131" s="142"/>
      <c r="AT131" s="142">
        <f>AS131-AR131</f>
        <v>0</v>
      </c>
      <c r="AU131" s="142"/>
      <c r="AV131" s="139"/>
      <c r="AW131" s="139"/>
      <c r="AX131" s="142">
        <f t="shared" si="132"/>
        <v>0</v>
      </c>
      <c r="AY131" s="142"/>
      <c r="AZ131" s="139"/>
      <c r="BA131" s="139"/>
      <c r="BB131" s="142">
        <v>0</v>
      </c>
      <c r="BC131" s="142"/>
      <c r="BD131" s="139"/>
      <c r="BE131" s="139"/>
      <c r="BF131" s="142">
        <f t="shared" si="133"/>
        <v>0</v>
      </c>
      <c r="BG131" s="142"/>
      <c r="BH131" s="139"/>
      <c r="BI131" s="139"/>
      <c r="BJ131" s="142">
        <f t="shared" si="134"/>
        <v>0</v>
      </c>
      <c r="BK131" s="142"/>
      <c r="BL131" s="139"/>
      <c r="BM131" s="139"/>
      <c r="BN131" s="142">
        <f t="shared" si="135"/>
        <v>0</v>
      </c>
      <c r="BO131" s="142"/>
      <c r="BP131" s="139"/>
      <c r="BQ131" s="139"/>
      <c r="BR131" s="142">
        <f t="shared" si="136"/>
        <v>0</v>
      </c>
      <c r="BS131" s="142"/>
      <c r="BT131" s="139"/>
      <c r="BU131" s="139"/>
      <c r="BV131" s="142">
        <f t="shared" si="137"/>
        <v>0</v>
      </c>
      <c r="BW131" s="142" t="e">
        <f t="shared" si="145"/>
        <v>#DIV/0!</v>
      </c>
      <c r="BX131" s="139"/>
      <c r="BY131" s="139"/>
      <c r="BZ131" s="142">
        <f t="shared" si="138"/>
        <v>0</v>
      </c>
      <c r="CA131" s="142"/>
      <c r="CB131" s="139"/>
      <c r="CC131" s="139"/>
      <c r="CD131" s="142">
        <f t="shared" si="139"/>
        <v>0</v>
      </c>
      <c r="CE131" s="142"/>
      <c r="CF131" s="139"/>
      <c r="CG131" s="139"/>
      <c r="CH131" s="142">
        <f t="shared" si="140"/>
        <v>0</v>
      </c>
      <c r="CI131" s="142"/>
      <c r="CJ131" s="139"/>
      <c r="CK131" s="139"/>
      <c r="CL131" s="142">
        <f t="shared" si="141"/>
        <v>0</v>
      </c>
      <c r="CM131" s="199"/>
      <c r="CN131" s="208"/>
      <c r="CO131" s="208"/>
      <c r="CP131" s="208">
        <v>0</v>
      </c>
      <c r="CQ131" s="208"/>
      <c r="CR131" s="14"/>
      <c r="CS131" s="14"/>
      <c r="CT131" s="244">
        <f>CS131-CR131</f>
        <v>0</v>
      </c>
      <c r="CU131" s="245"/>
      <c r="CV131" s="13"/>
      <c r="CW131" s="13"/>
      <c r="CX131" s="244"/>
      <c r="CY131" s="245"/>
      <c r="CZ131" s="13"/>
      <c r="DA131" s="13"/>
      <c r="DB131" s="244">
        <f t="shared" si="142"/>
        <v>0</v>
      </c>
      <c r="DC131" s="245"/>
      <c r="DG131" s="208"/>
      <c r="DH131" s="208"/>
      <c r="DI131" s="208">
        <v>0</v>
      </c>
      <c r="DJ131" s="208"/>
      <c r="DK131" s="208"/>
      <c r="DL131" s="208"/>
      <c r="DM131" s="208">
        <v>0</v>
      </c>
      <c r="DN131" s="208"/>
    </row>
    <row r="132" spans="1:118" ht="12.75" hidden="1" customHeight="1">
      <c r="A132" s="298"/>
      <c r="B132" s="328">
        <v>7704412966</v>
      </c>
      <c r="C132" s="298" t="s">
        <v>748</v>
      </c>
      <c r="D132" s="207"/>
      <c r="E132" s="139">
        <v>0</v>
      </c>
      <c r="F132" s="139">
        <f t="shared" si="127"/>
        <v>0</v>
      </c>
      <c r="G132" s="245">
        <f t="shared" si="79"/>
        <v>0</v>
      </c>
      <c r="H132" s="178"/>
      <c r="I132" s="139"/>
      <c r="J132" s="139"/>
      <c r="K132" s="142">
        <f t="shared" si="128"/>
        <v>0</v>
      </c>
      <c r="L132" s="142"/>
      <c r="M132" s="139"/>
      <c r="N132" s="139"/>
      <c r="O132" s="142">
        <f t="shared" si="123"/>
        <v>0</v>
      </c>
      <c r="P132" s="142"/>
      <c r="Q132" s="139"/>
      <c r="R132" s="139"/>
      <c r="S132" s="142">
        <f t="shared" si="124"/>
        <v>0</v>
      </c>
      <c r="T132" s="142"/>
      <c r="U132" s="139"/>
      <c r="V132" s="139"/>
      <c r="W132" s="142">
        <f t="shared" si="125"/>
        <v>0</v>
      </c>
      <c r="X132" s="142"/>
      <c r="Y132" s="139"/>
      <c r="Z132" s="139"/>
      <c r="AA132" s="142"/>
      <c r="AB132" s="142"/>
      <c r="AC132" s="139"/>
      <c r="AD132" s="139"/>
      <c r="AE132" s="142"/>
      <c r="AF132" s="142"/>
      <c r="AG132" s="139"/>
      <c r="AH132" s="139"/>
      <c r="AI132" s="142"/>
      <c r="AJ132" s="139"/>
      <c r="AK132" s="139"/>
      <c r="AL132" s="142">
        <f t="shared" si="131"/>
        <v>0</v>
      </c>
      <c r="AM132" s="142"/>
      <c r="AN132" s="139"/>
      <c r="AO132" s="139"/>
      <c r="AP132" s="142">
        <f t="shared" si="126"/>
        <v>0</v>
      </c>
      <c r="AQ132" s="142"/>
      <c r="AR132" s="142"/>
      <c r="AS132" s="142"/>
      <c r="AT132" s="142"/>
      <c r="AU132" s="142"/>
      <c r="AV132" s="139"/>
      <c r="AW132" s="139"/>
      <c r="AX132" s="142">
        <f t="shared" si="132"/>
        <v>0</v>
      </c>
      <c r="AY132" s="142"/>
      <c r="AZ132" s="139"/>
      <c r="BA132" s="139"/>
      <c r="BB132" s="142"/>
      <c r="BC132" s="142"/>
      <c r="BD132" s="139"/>
      <c r="BE132" s="139"/>
      <c r="BF132" s="142"/>
      <c r="BG132" s="142"/>
      <c r="BH132" s="139"/>
      <c r="BI132" s="139"/>
      <c r="BJ132" s="142"/>
      <c r="BK132" s="142"/>
      <c r="BL132" s="139"/>
      <c r="BM132" s="139"/>
      <c r="BN132" s="142">
        <f t="shared" si="135"/>
        <v>0</v>
      </c>
      <c r="BO132" s="142"/>
      <c r="BP132" s="139"/>
      <c r="BQ132" s="139"/>
      <c r="BR132" s="142">
        <f t="shared" si="136"/>
        <v>0</v>
      </c>
      <c r="BS132" s="142"/>
      <c r="BT132" s="139"/>
      <c r="BU132" s="139"/>
      <c r="BV132" s="142"/>
      <c r="BW132" s="142"/>
      <c r="BX132" s="139"/>
      <c r="BY132" s="139"/>
      <c r="BZ132" s="142"/>
      <c r="CA132" s="142"/>
      <c r="CB132" s="139"/>
      <c r="CC132" s="139"/>
      <c r="CD132" s="142"/>
      <c r="CE132" s="142"/>
      <c r="CF132" s="139"/>
      <c r="CG132" s="139"/>
      <c r="CH132" s="142">
        <f t="shared" si="140"/>
        <v>0</v>
      </c>
      <c r="CI132" s="142"/>
      <c r="CJ132" s="139"/>
      <c r="CK132" s="139"/>
      <c r="CL132" s="142">
        <f t="shared" si="141"/>
        <v>0</v>
      </c>
      <c r="CM132" s="199"/>
      <c r="CN132" s="208"/>
      <c r="CO132" s="208"/>
      <c r="CP132" s="208">
        <v>0</v>
      </c>
      <c r="CQ132" s="208"/>
      <c r="CR132" s="14"/>
      <c r="CS132" s="14"/>
      <c r="CT132" s="244"/>
      <c r="CU132" s="245"/>
      <c r="CV132" s="13"/>
      <c r="CW132" s="13"/>
      <c r="CX132" s="244"/>
      <c r="CY132" s="245"/>
      <c r="CZ132" s="13"/>
      <c r="DA132" s="13"/>
      <c r="DB132" s="244"/>
      <c r="DC132" s="245"/>
      <c r="DG132" s="208"/>
      <c r="DH132" s="208"/>
      <c r="DI132" s="208">
        <v>0</v>
      </c>
      <c r="DJ132" s="208"/>
      <c r="DK132" s="208"/>
      <c r="DL132" s="208"/>
      <c r="DM132" s="208">
        <v>0</v>
      </c>
      <c r="DN132" s="208"/>
    </row>
    <row r="133" spans="1:118" ht="12.75" customHeight="1">
      <c r="A133" s="298"/>
      <c r="B133" s="328"/>
      <c r="C133" s="298" t="s">
        <v>361</v>
      </c>
      <c r="D133" s="207"/>
      <c r="E133" s="139">
        <f>I133+M133+Q133+U133+Y133+AJ133+AN133+AR133+AV133+BD133+BH133+BX133+CF133+CJ133+CN133+CR133+CV133+CZ133+AZ133+BL133+BT133</f>
        <v>0</v>
      </c>
      <c r="F133" s="139">
        <f t="shared" si="127"/>
        <v>290.7543</v>
      </c>
      <c r="G133" s="245">
        <f t="shared" si="79"/>
        <v>290.7543</v>
      </c>
      <c r="H133" s="178" t="e">
        <f t="shared" si="143"/>
        <v>#DIV/0!</v>
      </c>
      <c r="I133" s="139"/>
      <c r="J133" s="139"/>
      <c r="K133" s="142">
        <f t="shared" si="128"/>
        <v>0</v>
      </c>
      <c r="L133" s="142" t="e">
        <f t="shared" si="147"/>
        <v>#DIV/0!</v>
      </c>
      <c r="M133" s="139"/>
      <c r="N133" s="139"/>
      <c r="O133" s="142">
        <f t="shared" si="123"/>
        <v>0</v>
      </c>
      <c r="P133" s="142"/>
      <c r="Q133" s="139"/>
      <c r="R133" s="139"/>
      <c r="S133" s="142">
        <f t="shared" si="124"/>
        <v>0</v>
      </c>
      <c r="T133" s="142"/>
      <c r="U133" s="139"/>
      <c r="V133" s="139"/>
      <c r="W133" s="142">
        <f t="shared" si="125"/>
        <v>0</v>
      </c>
      <c r="X133" s="142"/>
      <c r="Y133" s="139">
        <f t="shared" si="122"/>
        <v>0</v>
      </c>
      <c r="Z133" s="139">
        <f t="shared" si="122"/>
        <v>0</v>
      </c>
      <c r="AA133" s="142">
        <f t="shared" si="129"/>
        <v>0</v>
      </c>
      <c r="AB133" s="142"/>
      <c r="AC133" s="139"/>
      <c r="AD133" s="139"/>
      <c r="AE133" s="142">
        <f t="shared" si="130"/>
        <v>0</v>
      </c>
      <c r="AF133" s="142"/>
      <c r="AG133" s="139"/>
      <c r="AH133" s="139"/>
      <c r="AI133" s="142"/>
      <c r="AJ133" s="139"/>
      <c r="AK133" s="139"/>
      <c r="AL133" s="142">
        <f t="shared" si="131"/>
        <v>0</v>
      </c>
      <c r="AM133" s="142"/>
      <c r="AN133" s="139"/>
      <c r="AO133" s="139"/>
      <c r="AP133" s="142">
        <f t="shared" si="126"/>
        <v>0</v>
      </c>
      <c r="AQ133" s="142"/>
      <c r="AR133" s="142"/>
      <c r="AS133" s="142"/>
      <c r="AT133" s="142">
        <f>AS133-AR133</f>
        <v>0</v>
      </c>
      <c r="AU133" s="142"/>
      <c r="AV133" s="139"/>
      <c r="AW133" s="139"/>
      <c r="AX133" s="142">
        <f t="shared" si="132"/>
        <v>0</v>
      </c>
      <c r="AY133" s="142"/>
      <c r="AZ133" s="139"/>
      <c r="BA133" s="139"/>
      <c r="BB133" s="142">
        <v>0</v>
      </c>
      <c r="BC133" s="142"/>
      <c r="BD133" s="139"/>
      <c r="BE133" s="139"/>
      <c r="BF133" s="142">
        <f t="shared" si="133"/>
        <v>0</v>
      </c>
      <c r="BG133" s="142"/>
      <c r="BH133" s="139"/>
      <c r="BI133" s="139"/>
      <c r="BJ133" s="142">
        <f t="shared" si="134"/>
        <v>0</v>
      </c>
      <c r="BK133" s="142"/>
      <c r="BL133" s="139"/>
      <c r="BM133" s="139"/>
      <c r="BN133" s="142">
        <f t="shared" si="135"/>
        <v>0</v>
      </c>
      <c r="BO133" s="142"/>
      <c r="BP133" s="139"/>
      <c r="BQ133" s="139"/>
      <c r="BR133" s="142">
        <f t="shared" si="136"/>
        <v>0</v>
      </c>
      <c r="BS133" s="142"/>
      <c r="BT133" s="139"/>
      <c r="BU133" s="139"/>
      <c r="BV133" s="142">
        <f t="shared" si="137"/>
        <v>0</v>
      </c>
      <c r="BW133" s="142" t="e">
        <f t="shared" si="145"/>
        <v>#DIV/0!</v>
      </c>
      <c r="BX133" s="139"/>
      <c r="BY133" s="139"/>
      <c r="BZ133" s="142">
        <f t="shared" si="138"/>
        <v>0</v>
      </c>
      <c r="CA133" s="142"/>
      <c r="CB133" s="139"/>
      <c r="CC133" s="139"/>
      <c r="CD133" s="142">
        <f t="shared" si="139"/>
        <v>0</v>
      </c>
      <c r="CE133" s="142"/>
      <c r="CF133" s="139"/>
      <c r="CG133" s="139"/>
      <c r="CH133" s="142">
        <f t="shared" si="140"/>
        <v>0</v>
      </c>
      <c r="CI133" s="142"/>
      <c r="CJ133" s="139"/>
      <c r="CK133" s="139"/>
      <c r="CL133" s="142">
        <f t="shared" si="141"/>
        <v>0</v>
      </c>
      <c r="CM133" s="199"/>
      <c r="CN133" s="208"/>
      <c r="CO133" s="208"/>
      <c r="CP133" s="208">
        <v>0</v>
      </c>
      <c r="CQ133" s="208"/>
      <c r="CR133" s="14"/>
      <c r="CS133" s="14"/>
      <c r="CT133" s="244">
        <f>CS133-CR133</f>
        <v>0</v>
      </c>
      <c r="CU133" s="245"/>
      <c r="CV133" s="13"/>
      <c r="CW133" s="13"/>
      <c r="CX133" s="244"/>
      <c r="CY133" s="245"/>
      <c r="CZ133" s="13"/>
      <c r="DA133" s="13"/>
      <c r="DB133" s="244">
        <f t="shared" si="142"/>
        <v>0</v>
      </c>
      <c r="DC133" s="245"/>
      <c r="DG133" s="208"/>
      <c r="DH133" s="208"/>
      <c r="DI133" s="208">
        <v>0</v>
      </c>
      <c r="DJ133" s="208"/>
      <c r="DK133" s="208"/>
      <c r="DL133" s="208">
        <v>290.7543</v>
      </c>
      <c r="DM133" s="208">
        <v>0</v>
      </c>
      <c r="DN133" s="208"/>
    </row>
    <row r="134" spans="1:118" ht="12.75" hidden="1" customHeight="1">
      <c r="A134" s="298"/>
      <c r="B134" s="328">
        <v>1718002609</v>
      </c>
      <c r="C134" s="298" t="s">
        <v>785</v>
      </c>
      <c r="D134" s="207"/>
      <c r="E134" s="139"/>
      <c r="F134" s="139">
        <f t="shared" si="127"/>
        <v>0</v>
      </c>
      <c r="G134" s="245"/>
      <c r="H134" s="178"/>
      <c r="I134" s="139"/>
      <c r="J134" s="139"/>
      <c r="K134" s="142"/>
      <c r="L134" s="142"/>
      <c r="M134" s="139"/>
      <c r="N134" s="139"/>
      <c r="O134" s="142"/>
      <c r="P134" s="142"/>
      <c r="Q134" s="139"/>
      <c r="R134" s="139"/>
      <c r="S134" s="142"/>
      <c r="T134" s="142"/>
      <c r="U134" s="139"/>
      <c r="V134" s="139"/>
      <c r="W134" s="142"/>
      <c r="X134" s="142"/>
      <c r="Y134" s="139"/>
      <c r="Z134" s="139"/>
      <c r="AA134" s="142"/>
      <c r="AB134" s="142"/>
      <c r="AC134" s="139"/>
      <c r="AD134" s="139"/>
      <c r="AE134" s="142"/>
      <c r="AF134" s="142"/>
      <c r="AG134" s="139"/>
      <c r="AH134" s="139"/>
      <c r="AI134" s="142"/>
      <c r="AJ134" s="139"/>
      <c r="AK134" s="139"/>
      <c r="AL134" s="142"/>
      <c r="AM134" s="142"/>
      <c r="AN134" s="139"/>
      <c r="AO134" s="139"/>
      <c r="AP134" s="142"/>
      <c r="AQ134" s="142"/>
      <c r="AR134" s="142"/>
      <c r="AS134" s="142"/>
      <c r="AT134" s="142"/>
      <c r="AU134" s="142"/>
      <c r="AV134" s="139"/>
      <c r="AW134" s="139"/>
      <c r="AX134" s="142"/>
      <c r="AY134" s="142"/>
      <c r="AZ134" s="139"/>
      <c r="BA134" s="139"/>
      <c r="BB134" s="142"/>
      <c r="BC134" s="142"/>
      <c r="BD134" s="139"/>
      <c r="BE134" s="139"/>
      <c r="BF134" s="142"/>
      <c r="BG134" s="142"/>
      <c r="BH134" s="139"/>
      <c r="BI134" s="139"/>
      <c r="BJ134" s="142"/>
      <c r="BK134" s="142"/>
      <c r="BL134" s="139"/>
      <c r="BM134" s="139"/>
      <c r="BN134" s="142"/>
      <c r="BO134" s="142"/>
      <c r="BP134" s="139"/>
      <c r="BQ134" s="139"/>
      <c r="BR134" s="142"/>
      <c r="BS134" s="142"/>
      <c r="BT134" s="139"/>
      <c r="BU134" s="139"/>
      <c r="BV134" s="142"/>
      <c r="BW134" s="142"/>
      <c r="BX134" s="139"/>
      <c r="BY134" s="139"/>
      <c r="BZ134" s="142"/>
      <c r="CA134" s="142"/>
      <c r="CB134" s="139"/>
      <c r="CC134" s="139"/>
      <c r="CD134" s="142"/>
      <c r="CE134" s="142"/>
      <c r="CF134" s="139"/>
      <c r="CG134" s="139"/>
      <c r="CH134" s="142"/>
      <c r="CI134" s="142"/>
      <c r="CJ134" s="139"/>
      <c r="CK134" s="139"/>
      <c r="CL134" s="142"/>
      <c r="CM134" s="199"/>
      <c r="CN134" s="208"/>
      <c r="CO134" s="208"/>
      <c r="CP134" s="208"/>
      <c r="CQ134" s="208"/>
      <c r="CR134" s="14"/>
      <c r="CS134" s="14"/>
      <c r="CT134" s="244"/>
      <c r="CU134" s="245"/>
      <c r="CV134" s="13"/>
      <c r="CW134" s="13"/>
      <c r="CX134" s="244"/>
      <c r="CY134" s="245"/>
      <c r="CZ134" s="13"/>
      <c r="DA134" s="13"/>
      <c r="DB134" s="244"/>
      <c r="DC134" s="245"/>
      <c r="DG134" s="208"/>
      <c r="DH134" s="208"/>
      <c r="DI134" s="208"/>
      <c r="DJ134" s="208"/>
      <c r="DK134" s="208"/>
      <c r="DL134" s="208"/>
      <c r="DM134" s="208"/>
      <c r="DN134" s="208"/>
    </row>
    <row r="135" spans="1:118" ht="12.75" hidden="1" customHeight="1">
      <c r="A135" s="298"/>
      <c r="B135" s="328"/>
      <c r="C135" s="298" t="s">
        <v>676</v>
      </c>
      <c r="D135" s="207"/>
      <c r="E135" s="139">
        <f>I135+M135+Q135+U135+Y135+AJ135+AN135+AR135+AV135+BD135+BH135+BX135+CF135+CJ135+CN135+CR135+CV135+CZ135+AZ135+BL135+BT135</f>
        <v>0</v>
      </c>
      <c r="F135" s="139">
        <f t="shared" si="127"/>
        <v>0</v>
      </c>
      <c r="G135" s="245">
        <f t="shared" si="79"/>
        <v>0</v>
      </c>
      <c r="H135" s="178" t="e">
        <f t="shared" si="143"/>
        <v>#DIV/0!</v>
      </c>
      <c r="I135" s="139"/>
      <c r="J135" s="139"/>
      <c r="K135" s="142">
        <f t="shared" si="128"/>
        <v>0</v>
      </c>
      <c r="L135" s="142" t="e">
        <f t="shared" si="147"/>
        <v>#DIV/0!</v>
      </c>
      <c r="M135" s="139"/>
      <c r="N135" s="139"/>
      <c r="O135" s="142">
        <f t="shared" si="123"/>
        <v>0</v>
      </c>
      <c r="P135" s="142"/>
      <c r="Q135" s="139"/>
      <c r="R135" s="139"/>
      <c r="S135" s="142">
        <f t="shared" si="124"/>
        <v>0</v>
      </c>
      <c r="T135" s="142"/>
      <c r="U135" s="139"/>
      <c r="V135" s="139"/>
      <c r="W135" s="142">
        <f t="shared" si="125"/>
        <v>0</v>
      </c>
      <c r="X135" s="142"/>
      <c r="Y135" s="139">
        <f t="shared" si="122"/>
        <v>0</v>
      </c>
      <c r="Z135" s="139">
        <f t="shared" si="122"/>
        <v>0</v>
      </c>
      <c r="AA135" s="142">
        <f t="shared" si="129"/>
        <v>0</v>
      </c>
      <c r="AB135" s="142"/>
      <c r="AC135" s="139"/>
      <c r="AD135" s="139"/>
      <c r="AE135" s="142">
        <f t="shared" si="130"/>
        <v>0</v>
      </c>
      <c r="AF135" s="142"/>
      <c r="AG135" s="139"/>
      <c r="AH135" s="139"/>
      <c r="AI135" s="142"/>
      <c r="AJ135" s="139"/>
      <c r="AK135" s="139"/>
      <c r="AL135" s="142">
        <f t="shared" si="131"/>
        <v>0</v>
      </c>
      <c r="AM135" s="142"/>
      <c r="AN135" s="139"/>
      <c r="AO135" s="139"/>
      <c r="AP135" s="142">
        <f t="shared" si="126"/>
        <v>0</v>
      </c>
      <c r="AQ135" s="142"/>
      <c r="AR135" s="142"/>
      <c r="AS135" s="142"/>
      <c r="AT135" s="142"/>
      <c r="AU135" s="142"/>
      <c r="AV135" s="139"/>
      <c r="AW135" s="139"/>
      <c r="AX135" s="142">
        <f t="shared" si="132"/>
        <v>0</v>
      </c>
      <c r="AY135" s="142"/>
      <c r="AZ135" s="139"/>
      <c r="BA135" s="139"/>
      <c r="BB135" s="142">
        <v>0</v>
      </c>
      <c r="BC135" s="142"/>
      <c r="BD135" s="139"/>
      <c r="BE135" s="139"/>
      <c r="BF135" s="142">
        <f t="shared" si="133"/>
        <v>0</v>
      </c>
      <c r="BG135" s="142"/>
      <c r="BH135" s="139"/>
      <c r="BI135" s="139"/>
      <c r="BJ135" s="142">
        <f t="shared" si="134"/>
        <v>0</v>
      </c>
      <c r="BK135" s="142"/>
      <c r="BL135" s="139"/>
      <c r="BM135" s="139"/>
      <c r="BN135" s="142">
        <f t="shared" si="135"/>
        <v>0</v>
      </c>
      <c r="BO135" s="142"/>
      <c r="BP135" s="139"/>
      <c r="BQ135" s="139"/>
      <c r="BR135" s="142">
        <f t="shared" si="136"/>
        <v>0</v>
      </c>
      <c r="BS135" s="142"/>
      <c r="BT135" s="139"/>
      <c r="BU135" s="139"/>
      <c r="BV135" s="142">
        <f t="shared" si="137"/>
        <v>0</v>
      </c>
      <c r="BW135" s="142" t="e">
        <f t="shared" si="145"/>
        <v>#DIV/0!</v>
      </c>
      <c r="BX135" s="139"/>
      <c r="BY135" s="139"/>
      <c r="BZ135" s="142">
        <f t="shared" si="138"/>
        <v>0</v>
      </c>
      <c r="CA135" s="142"/>
      <c r="CB135" s="139"/>
      <c r="CC135" s="139"/>
      <c r="CD135" s="142">
        <f t="shared" si="139"/>
        <v>0</v>
      </c>
      <c r="CE135" s="142"/>
      <c r="CF135" s="139"/>
      <c r="CG135" s="139"/>
      <c r="CH135" s="142">
        <f t="shared" si="140"/>
        <v>0</v>
      </c>
      <c r="CI135" s="142"/>
      <c r="CJ135" s="139"/>
      <c r="CK135" s="139"/>
      <c r="CL135" s="142">
        <f t="shared" si="141"/>
        <v>0</v>
      </c>
      <c r="CM135" s="199"/>
      <c r="CN135" s="208"/>
      <c r="CO135" s="208"/>
      <c r="CP135" s="208">
        <v>0</v>
      </c>
      <c r="CQ135" s="208"/>
      <c r="CR135" s="14"/>
      <c r="CS135" s="14"/>
      <c r="CT135" s="244">
        <f>CS135-CR135</f>
        <v>0</v>
      </c>
      <c r="CU135" s="245"/>
      <c r="CV135" s="13"/>
      <c r="CW135" s="13"/>
      <c r="CX135" s="244"/>
      <c r="CY135" s="245"/>
      <c r="CZ135" s="13"/>
      <c r="DA135" s="13"/>
      <c r="DB135" s="244">
        <f t="shared" si="142"/>
        <v>0</v>
      </c>
      <c r="DC135" s="245"/>
      <c r="DG135" s="208"/>
      <c r="DH135" s="208"/>
      <c r="DI135" s="208">
        <v>0</v>
      </c>
      <c r="DJ135" s="208"/>
      <c r="DK135" s="208"/>
      <c r="DL135" s="208"/>
      <c r="DM135" s="208">
        <v>0</v>
      </c>
      <c r="DN135" s="208"/>
    </row>
    <row r="136" spans="1:118" ht="16.5" hidden="1" customHeight="1">
      <c r="A136" s="298"/>
      <c r="B136" s="328"/>
      <c r="C136" s="298" t="s">
        <v>362</v>
      </c>
      <c r="D136" s="207"/>
      <c r="E136" s="139">
        <v>0</v>
      </c>
      <c r="F136" s="139">
        <f t="shared" si="127"/>
        <v>0</v>
      </c>
      <c r="G136" s="245">
        <f t="shared" si="79"/>
        <v>0</v>
      </c>
      <c r="H136" s="178" t="e">
        <f t="shared" si="143"/>
        <v>#DIV/0!</v>
      </c>
      <c r="I136" s="139"/>
      <c r="J136" s="139"/>
      <c r="K136" s="142">
        <f t="shared" si="128"/>
        <v>0</v>
      </c>
      <c r="L136" s="142" t="e">
        <f t="shared" si="147"/>
        <v>#DIV/0!</v>
      </c>
      <c r="M136" s="139"/>
      <c r="N136" s="139"/>
      <c r="O136" s="142">
        <f t="shared" si="123"/>
        <v>0</v>
      </c>
      <c r="P136" s="142"/>
      <c r="Q136" s="139"/>
      <c r="R136" s="139"/>
      <c r="S136" s="142">
        <f t="shared" si="124"/>
        <v>0</v>
      </c>
      <c r="T136" s="142"/>
      <c r="U136" s="139"/>
      <c r="V136" s="139"/>
      <c r="W136" s="142">
        <f t="shared" si="125"/>
        <v>0</v>
      </c>
      <c r="X136" s="142"/>
      <c r="Y136" s="139">
        <f t="shared" si="122"/>
        <v>0</v>
      </c>
      <c r="Z136" s="139">
        <f t="shared" si="122"/>
        <v>0</v>
      </c>
      <c r="AA136" s="142">
        <f t="shared" si="129"/>
        <v>0</v>
      </c>
      <c r="AB136" s="142"/>
      <c r="AC136" s="139"/>
      <c r="AD136" s="139"/>
      <c r="AE136" s="142">
        <f t="shared" si="130"/>
        <v>0</v>
      </c>
      <c r="AF136" s="142"/>
      <c r="AG136" s="139"/>
      <c r="AH136" s="139"/>
      <c r="AI136" s="142"/>
      <c r="AJ136" s="139"/>
      <c r="AK136" s="139"/>
      <c r="AL136" s="142">
        <f t="shared" si="131"/>
        <v>0</v>
      </c>
      <c r="AM136" s="142"/>
      <c r="AN136" s="139"/>
      <c r="AO136" s="139"/>
      <c r="AP136" s="142">
        <f t="shared" si="126"/>
        <v>0</v>
      </c>
      <c r="AQ136" s="142"/>
      <c r="AR136" s="142"/>
      <c r="AS136" s="142"/>
      <c r="AT136" s="142">
        <f>AS136-AR136</f>
        <v>0</v>
      </c>
      <c r="AU136" s="142"/>
      <c r="AV136" s="139"/>
      <c r="AW136" s="139"/>
      <c r="AX136" s="142">
        <f t="shared" si="132"/>
        <v>0</v>
      </c>
      <c r="AY136" s="142"/>
      <c r="AZ136" s="139"/>
      <c r="BA136" s="139"/>
      <c r="BB136" s="142">
        <v>0</v>
      </c>
      <c r="BC136" s="142"/>
      <c r="BD136" s="139"/>
      <c r="BE136" s="139"/>
      <c r="BF136" s="142">
        <f t="shared" si="133"/>
        <v>0</v>
      </c>
      <c r="BG136" s="142"/>
      <c r="BH136" s="139"/>
      <c r="BI136" s="139"/>
      <c r="BJ136" s="142">
        <f t="shared" si="134"/>
        <v>0</v>
      </c>
      <c r="BK136" s="142"/>
      <c r="BL136" s="139"/>
      <c r="BM136" s="139"/>
      <c r="BN136" s="142">
        <f t="shared" si="135"/>
        <v>0</v>
      </c>
      <c r="BO136" s="142"/>
      <c r="BP136" s="139"/>
      <c r="BQ136" s="139"/>
      <c r="BR136" s="142">
        <f t="shared" si="136"/>
        <v>0</v>
      </c>
      <c r="BS136" s="142"/>
      <c r="BT136" s="139"/>
      <c r="BU136" s="139"/>
      <c r="BV136" s="142">
        <f t="shared" si="137"/>
        <v>0</v>
      </c>
      <c r="BW136" s="142" t="e">
        <f t="shared" si="145"/>
        <v>#DIV/0!</v>
      </c>
      <c r="BX136" s="139"/>
      <c r="BY136" s="139"/>
      <c r="BZ136" s="142">
        <f t="shared" si="138"/>
        <v>0</v>
      </c>
      <c r="CA136" s="142"/>
      <c r="CB136" s="139"/>
      <c r="CC136" s="139"/>
      <c r="CD136" s="142">
        <f t="shared" si="139"/>
        <v>0</v>
      </c>
      <c r="CE136" s="142"/>
      <c r="CF136" s="139"/>
      <c r="CG136" s="139"/>
      <c r="CH136" s="142">
        <f t="shared" si="140"/>
        <v>0</v>
      </c>
      <c r="CI136" s="142"/>
      <c r="CJ136" s="139"/>
      <c r="CK136" s="139"/>
      <c r="CL136" s="142">
        <f t="shared" si="141"/>
        <v>0</v>
      </c>
      <c r="CM136" s="199"/>
      <c r="CN136" s="208"/>
      <c r="CO136" s="208"/>
      <c r="CP136" s="208">
        <v>0</v>
      </c>
      <c r="CQ136" s="208"/>
      <c r="CR136" s="14"/>
      <c r="CS136" s="14"/>
      <c r="CT136" s="244">
        <f>CS136-CR136</f>
        <v>0</v>
      </c>
      <c r="CU136" s="245"/>
      <c r="CV136" s="13"/>
      <c r="CW136" s="13"/>
      <c r="CX136" s="244"/>
      <c r="CY136" s="245"/>
      <c r="CZ136" s="13"/>
      <c r="DA136" s="13"/>
      <c r="DB136" s="244">
        <f t="shared" si="142"/>
        <v>0</v>
      </c>
      <c r="DC136" s="245"/>
      <c r="DG136" s="208"/>
      <c r="DH136" s="208"/>
      <c r="DI136" s="208">
        <v>0</v>
      </c>
      <c r="DJ136" s="208"/>
      <c r="DK136" s="208"/>
      <c r="DL136" s="208"/>
      <c r="DM136" s="208">
        <v>0</v>
      </c>
      <c r="DN136" s="208"/>
    </row>
    <row r="137" spans="1:118" ht="16.5" customHeight="1">
      <c r="A137" s="298"/>
      <c r="B137" s="328">
        <v>1718002630</v>
      </c>
      <c r="C137" s="298" t="s">
        <v>786</v>
      </c>
      <c r="D137" s="207"/>
      <c r="E137" s="139">
        <v>0</v>
      </c>
      <c r="F137" s="139">
        <f t="shared" si="127"/>
        <v>6.2251899999999996</v>
      </c>
      <c r="G137" s="245">
        <f t="shared" si="79"/>
        <v>6.2251899999999996</v>
      </c>
      <c r="H137" s="178"/>
      <c r="I137" s="139"/>
      <c r="J137" s="139"/>
      <c r="K137" s="142"/>
      <c r="L137" s="142"/>
      <c r="M137" s="139"/>
      <c r="N137" s="139"/>
      <c r="O137" s="142"/>
      <c r="P137" s="142"/>
      <c r="Q137" s="139"/>
      <c r="R137" s="139"/>
      <c r="S137" s="142"/>
      <c r="T137" s="142"/>
      <c r="U137" s="139"/>
      <c r="V137" s="139"/>
      <c r="W137" s="142"/>
      <c r="X137" s="142"/>
      <c r="Y137" s="139"/>
      <c r="Z137" s="139"/>
      <c r="AA137" s="142"/>
      <c r="AB137" s="142"/>
      <c r="AC137" s="139"/>
      <c r="AD137" s="139"/>
      <c r="AE137" s="142"/>
      <c r="AF137" s="142"/>
      <c r="AG137" s="139"/>
      <c r="AH137" s="139"/>
      <c r="AI137" s="142"/>
      <c r="AJ137" s="139"/>
      <c r="AK137" s="139"/>
      <c r="AL137" s="142"/>
      <c r="AM137" s="142"/>
      <c r="AN137" s="139"/>
      <c r="AO137" s="139"/>
      <c r="AP137" s="142"/>
      <c r="AQ137" s="142"/>
      <c r="AR137" s="142"/>
      <c r="AS137" s="142"/>
      <c r="AT137" s="142"/>
      <c r="AU137" s="142"/>
      <c r="AV137" s="139"/>
      <c r="AW137" s="139"/>
      <c r="AX137" s="142"/>
      <c r="AY137" s="142"/>
      <c r="AZ137" s="139"/>
      <c r="BA137" s="139"/>
      <c r="BB137" s="142"/>
      <c r="BC137" s="142"/>
      <c r="BD137" s="139"/>
      <c r="BE137" s="139"/>
      <c r="BF137" s="142"/>
      <c r="BG137" s="142"/>
      <c r="BH137" s="139"/>
      <c r="BI137" s="139"/>
      <c r="BJ137" s="142"/>
      <c r="BK137" s="142"/>
      <c r="BL137" s="139"/>
      <c r="BM137" s="139">
        <v>1.242E-2</v>
      </c>
      <c r="BN137" s="142"/>
      <c r="BO137" s="142"/>
      <c r="BP137" s="139"/>
      <c r="BQ137" s="139"/>
      <c r="BR137" s="142"/>
      <c r="BS137" s="142"/>
      <c r="BT137" s="139"/>
      <c r="BU137" s="139"/>
      <c r="BV137" s="142"/>
      <c r="BW137" s="142"/>
      <c r="BX137" s="139"/>
      <c r="BY137" s="139"/>
      <c r="BZ137" s="142"/>
      <c r="CA137" s="142"/>
      <c r="CB137" s="139"/>
      <c r="CC137" s="139"/>
      <c r="CD137" s="142"/>
      <c r="CE137" s="142"/>
      <c r="CF137" s="139"/>
      <c r="CG137" s="139"/>
      <c r="CH137" s="142"/>
      <c r="CI137" s="142"/>
      <c r="CJ137" s="139"/>
      <c r="CK137" s="139"/>
      <c r="CL137" s="142"/>
      <c r="CM137" s="199"/>
      <c r="CN137" s="208"/>
      <c r="CO137" s="208"/>
      <c r="CP137" s="208"/>
      <c r="CQ137" s="208"/>
      <c r="CR137" s="14"/>
      <c r="CS137" s="14"/>
      <c r="CT137" s="244"/>
      <c r="CU137" s="245"/>
      <c r="CV137" s="13"/>
      <c r="CW137" s="13"/>
      <c r="CX137" s="244"/>
      <c r="CY137" s="245"/>
      <c r="CZ137" s="13"/>
      <c r="DA137" s="13"/>
      <c r="DB137" s="244"/>
      <c r="DC137" s="245"/>
      <c r="DG137" s="208"/>
      <c r="DH137" s="208"/>
      <c r="DI137" s="208"/>
      <c r="DJ137" s="208"/>
      <c r="DK137" s="208"/>
      <c r="DL137" s="208">
        <v>6.2127699999999999</v>
      </c>
      <c r="DM137" s="208"/>
      <c r="DN137" s="208"/>
    </row>
    <row r="138" spans="1:118" ht="16.5" customHeight="1">
      <c r="A138" s="298"/>
      <c r="B138" s="328">
        <v>1718001926</v>
      </c>
      <c r="C138" s="298" t="s">
        <v>363</v>
      </c>
      <c r="D138" s="207">
        <v>1197.2</v>
      </c>
      <c r="E138" s="139">
        <v>66.099999999999994</v>
      </c>
      <c r="F138" s="139">
        <f t="shared" si="127"/>
        <v>0</v>
      </c>
      <c r="G138" s="178">
        <f t="shared" si="79"/>
        <v>-66.099999999999994</v>
      </c>
      <c r="H138" s="178">
        <f t="shared" si="143"/>
        <v>0</v>
      </c>
      <c r="I138" s="139"/>
      <c r="J138" s="139"/>
      <c r="K138" s="142">
        <f t="shared" si="128"/>
        <v>0</v>
      </c>
      <c r="L138" s="142"/>
      <c r="M138" s="139"/>
      <c r="N138" s="139"/>
      <c r="O138" s="142">
        <f t="shared" si="123"/>
        <v>0</v>
      </c>
      <c r="P138" s="142"/>
      <c r="Q138" s="139"/>
      <c r="R138" s="139"/>
      <c r="S138" s="142">
        <f t="shared" si="124"/>
        <v>0</v>
      </c>
      <c r="T138" s="142"/>
      <c r="U138" s="139"/>
      <c r="V138" s="139"/>
      <c r="W138" s="142">
        <f t="shared" si="125"/>
        <v>0</v>
      </c>
      <c r="X138" s="142"/>
      <c r="Y138" s="139">
        <f t="shared" si="122"/>
        <v>0</v>
      </c>
      <c r="Z138" s="139">
        <f t="shared" si="122"/>
        <v>0</v>
      </c>
      <c r="AA138" s="142">
        <f t="shared" si="129"/>
        <v>0</v>
      </c>
      <c r="AB138" s="142"/>
      <c r="AC138" s="139"/>
      <c r="AD138" s="139"/>
      <c r="AE138" s="142"/>
      <c r="AF138" s="142"/>
      <c r="AG138" s="139"/>
      <c r="AH138" s="139"/>
      <c r="AI138" s="142"/>
      <c r="AJ138" s="139"/>
      <c r="AK138" s="139"/>
      <c r="AL138" s="142">
        <f t="shared" si="131"/>
        <v>0</v>
      </c>
      <c r="AM138" s="142"/>
      <c r="AN138" s="139"/>
      <c r="AO138" s="139"/>
      <c r="AP138" s="142">
        <f t="shared" si="126"/>
        <v>0</v>
      </c>
      <c r="AQ138" s="142"/>
      <c r="AR138" s="142"/>
      <c r="AS138" s="142"/>
      <c r="AT138" s="142"/>
      <c r="AU138" s="142"/>
      <c r="AV138" s="139"/>
      <c r="AW138" s="139"/>
      <c r="AX138" s="142">
        <f t="shared" si="132"/>
        <v>0</v>
      </c>
      <c r="AY138" s="142"/>
      <c r="AZ138" s="139"/>
      <c r="BA138" s="139"/>
      <c r="BB138" s="142">
        <v>0</v>
      </c>
      <c r="BC138" s="142"/>
      <c r="BD138" s="139"/>
      <c r="BE138" s="139"/>
      <c r="BF138" s="142">
        <f t="shared" si="133"/>
        <v>0</v>
      </c>
      <c r="BG138" s="142"/>
      <c r="BH138" s="139"/>
      <c r="BI138" s="139"/>
      <c r="BJ138" s="142">
        <f t="shared" si="134"/>
        <v>0</v>
      </c>
      <c r="BK138" s="142"/>
      <c r="BL138" s="16">
        <v>66.126999999999995</v>
      </c>
      <c r="BM138" s="16"/>
      <c r="BN138" s="142">
        <f t="shared" si="135"/>
        <v>-66.126999999999995</v>
      </c>
      <c r="BO138" s="142"/>
      <c r="BP138" s="139"/>
      <c r="BQ138" s="139"/>
      <c r="BR138" s="142">
        <f t="shared" si="136"/>
        <v>0</v>
      </c>
      <c r="BS138" s="142"/>
      <c r="BT138" s="139"/>
      <c r="BU138" s="139"/>
      <c r="BV138" s="142">
        <f t="shared" si="137"/>
        <v>0</v>
      </c>
      <c r="BW138" s="142" t="e">
        <f t="shared" si="145"/>
        <v>#DIV/0!</v>
      </c>
      <c r="BX138" s="139"/>
      <c r="BY138" s="139"/>
      <c r="BZ138" s="142">
        <f t="shared" si="138"/>
        <v>0</v>
      </c>
      <c r="CA138" s="142"/>
      <c r="CB138" s="139"/>
      <c r="CC138" s="139"/>
      <c r="CD138" s="142">
        <f t="shared" si="139"/>
        <v>0</v>
      </c>
      <c r="CE138" s="142"/>
      <c r="CF138" s="139"/>
      <c r="CG138" s="16"/>
      <c r="CH138" s="142"/>
      <c r="CI138" s="142"/>
      <c r="CJ138" s="139"/>
      <c r="CK138" s="139"/>
      <c r="CL138" s="142">
        <f t="shared" si="141"/>
        <v>0</v>
      </c>
      <c r="CM138" s="199"/>
      <c r="CN138" s="208"/>
      <c r="CO138" s="208"/>
      <c r="CP138" s="208">
        <v>0</v>
      </c>
      <c r="CQ138" s="208"/>
      <c r="CR138" s="14"/>
      <c r="CS138" s="14"/>
      <c r="CT138" s="244"/>
      <c r="CU138" s="245"/>
      <c r="CV138" s="13"/>
      <c r="CW138" s="13"/>
      <c r="CX138" s="244"/>
      <c r="CY138" s="245"/>
      <c r="CZ138" s="13"/>
      <c r="DA138" s="13"/>
      <c r="DB138" s="244">
        <f t="shared" si="142"/>
        <v>0</v>
      </c>
      <c r="DC138" s="245"/>
      <c r="DG138" s="208"/>
      <c r="DH138" s="208"/>
      <c r="DI138" s="208">
        <v>0</v>
      </c>
      <c r="DJ138" s="208"/>
      <c r="DK138" s="208"/>
      <c r="DL138" s="208"/>
      <c r="DM138" s="208">
        <v>0</v>
      </c>
      <c r="DN138" s="208"/>
    </row>
    <row r="139" spans="1:118" hidden="1">
      <c r="A139" s="298"/>
      <c r="B139" s="328"/>
      <c r="C139" s="304" t="s">
        <v>364</v>
      </c>
      <c r="D139" s="207"/>
      <c r="E139" s="139">
        <f t="shared" ref="E139:E146" si="148">I139+M139+Q139+U139+Y139+AJ139+AN139+AR139+AV139+BD139+BH139+BX139+CF139+CJ139+CN139+CR139+CV139+CZ139+AZ139+BL139+BT139</f>
        <v>0</v>
      </c>
      <c r="F139" s="139">
        <f t="shared" si="127"/>
        <v>0</v>
      </c>
      <c r="G139" s="178">
        <f t="shared" si="79"/>
        <v>0</v>
      </c>
      <c r="H139" s="178" t="e">
        <f t="shared" si="143"/>
        <v>#DIV/0!</v>
      </c>
      <c r="I139" s="139"/>
      <c r="J139" s="139"/>
      <c r="K139" s="142">
        <f t="shared" si="128"/>
        <v>0</v>
      </c>
      <c r="L139" s="142"/>
      <c r="M139" s="139"/>
      <c r="N139" s="139"/>
      <c r="O139" s="142">
        <f t="shared" si="123"/>
        <v>0</v>
      </c>
      <c r="P139" s="142"/>
      <c r="Q139" s="139"/>
      <c r="R139" s="139"/>
      <c r="S139" s="142">
        <f t="shared" si="124"/>
        <v>0</v>
      </c>
      <c r="T139" s="142" t="e">
        <f>R139/Q139</f>
        <v>#DIV/0!</v>
      </c>
      <c r="U139" s="139"/>
      <c r="V139" s="139"/>
      <c r="W139" s="142">
        <f t="shared" si="125"/>
        <v>0</v>
      </c>
      <c r="X139" s="142"/>
      <c r="Y139" s="139">
        <f t="shared" si="122"/>
        <v>0</v>
      </c>
      <c r="Z139" s="139">
        <f t="shared" si="122"/>
        <v>0</v>
      </c>
      <c r="AA139" s="142">
        <f t="shared" si="129"/>
        <v>0</v>
      </c>
      <c r="AB139" s="142"/>
      <c r="AC139" s="139"/>
      <c r="AD139" s="139"/>
      <c r="AE139" s="142">
        <f t="shared" ref="AE139:AE151" si="149">AD139-AC139</f>
        <v>0</v>
      </c>
      <c r="AF139" s="142"/>
      <c r="AG139" s="139"/>
      <c r="AH139" s="139"/>
      <c r="AI139" s="142"/>
      <c r="AJ139" s="139"/>
      <c r="AK139" s="139"/>
      <c r="AL139" s="142">
        <f t="shared" si="131"/>
        <v>0</v>
      </c>
      <c r="AM139" s="142"/>
      <c r="AN139" s="139"/>
      <c r="AO139" s="139"/>
      <c r="AP139" s="142">
        <f t="shared" si="126"/>
        <v>0</v>
      </c>
      <c r="AQ139" s="142"/>
      <c r="AR139" s="142"/>
      <c r="AS139" s="142"/>
      <c r="AT139" s="142"/>
      <c r="AU139" s="142"/>
      <c r="AV139" s="139"/>
      <c r="AW139" s="139"/>
      <c r="AX139" s="142">
        <f t="shared" si="132"/>
        <v>0</v>
      </c>
      <c r="AY139" s="142"/>
      <c r="AZ139" s="139"/>
      <c r="BA139" s="139"/>
      <c r="BB139" s="142">
        <v>0</v>
      </c>
      <c r="BC139" s="142"/>
      <c r="BD139" s="139"/>
      <c r="BE139" s="139"/>
      <c r="BF139" s="142">
        <f t="shared" si="133"/>
        <v>0</v>
      </c>
      <c r="BG139" s="142"/>
      <c r="BH139" s="139"/>
      <c r="BI139" s="139"/>
      <c r="BJ139" s="142">
        <f t="shared" si="134"/>
        <v>0</v>
      </c>
      <c r="BK139" s="142"/>
      <c r="BL139" s="139"/>
      <c r="BM139" s="139"/>
      <c r="BN139" s="142">
        <f t="shared" si="135"/>
        <v>0</v>
      </c>
      <c r="BO139" s="142"/>
      <c r="BP139" s="139"/>
      <c r="BQ139" s="139"/>
      <c r="BR139" s="142">
        <f t="shared" si="136"/>
        <v>0</v>
      </c>
      <c r="BS139" s="142"/>
      <c r="BT139" s="139"/>
      <c r="BU139" s="139"/>
      <c r="BV139" s="142">
        <f t="shared" si="137"/>
        <v>0</v>
      </c>
      <c r="BW139" s="142" t="e">
        <f t="shared" si="145"/>
        <v>#DIV/0!</v>
      </c>
      <c r="BX139" s="139"/>
      <c r="BY139" s="139"/>
      <c r="BZ139" s="142">
        <f t="shared" si="138"/>
        <v>0</v>
      </c>
      <c r="CA139" s="142"/>
      <c r="CB139" s="139"/>
      <c r="CC139" s="139"/>
      <c r="CD139" s="142">
        <f t="shared" si="139"/>
        <v>0</v>
      </c>
      <c r="CE139" s="142"/>
      <c r="CF139" s="139"/>
      <c r="CG139" s="139"/>
      <c r="CH139" s="142">
        <f t="shared" si="140"/>
        <v>0</v>
      </c>
      <c r="CI139" s="142"/>
      <c r="CJ139" s="139"/>
      <c r="CK139" s="139"/>
      <c r="CL139" s="142">
        <f t="shared" si="141"/>
        <v>0</v>
      </c>
      <c r="CM139" s="199"/>
      <c r="CN139" s="208"/>
      <c r="CO139" s="208"/>
      <c r="CP139" s="208">
        <v>0</v>
      </c>
      <c r="CQ139" s="208"/>
      <c r="CR139" s="14"/>
      <c r="CS139" s="14"/>
      <c r="CT139" s="244">
        <f t="shared" ref="CT139:CT153" si="150">CS139-CR139</f>
        <v>0</v>
      </c>
      <c r="CU139" s="245"/>
      <c r="CV139" s="13"/>
      <c r="CW139" s="13"/>
      <c r="CX139" s="244"/>
      <c r="CY139" s="245"/>
      <c r="CZ139" s="13"/>
      <c r="DA139" s="13"/>
      <c r="DB139" s="244">
        <f t="shared" si="142"/>
        <v>0</v>
      </c>
      <c r="DC139" s="245"/>
      <c r="DG139" s="208"/>
      <c r="DH139" s="208"/>
      <c r="DI139" s="208">
        <v>0</v>
      </c>
      <c r="DJ139" s="208"/>
      <c r="DK139" s="208"/>
      <c r="DL139" s="208"/>
      <c r="DM139" s="208">
        <v>0</v>
      </c>
      <c r="DN139" s="208"/>
    </row>
    <row r="140" spans="1:118" ht="12.75" customHeight="1">
      <c r="A140" s="298"/>
      <c r="B140" s="328">
        <v>1718002341</v>
      </c>
      <c r="C140" s="304" t="s">
        <v>547</v>
      </c>
      <c r="D140" s="207"/>
      <c r="E140" s="139">
        <f t="shared" si="148"/>
        <v>0</v>
      </c>
      <c r="F140" s="139">
        <f t="shared" si="127"/>
        <v>360.89156000000003</v>
      </c>
      <c r="G140" s="178">
        <f t="shared" si="79"/>
        <v>360.89156000000003</v>
      </c>
      <c r="H140" s="178">
        <v>0</v>
      </c>
      <c r="I140" s="139"/>
      <c r="J140" s="139"/>
      <c r="K140" s="142">
        <f t="shared" si="128"/>
        <v>0</v>
      </c>
      <c r="L140" s="142"/>
      <c r="M140" s="139"/>
      <c r="N140" s="139"/>
      <c r="O140" s="142">
        <f t="shared" si="123"/>
        <v>0</v>
      </c>
      <c r="P140" s="142"/>
      <c r="Q140" s="139"/>
      <c r="R140" s="139"/>
      <c r="S140" s="142">
        <f t="shared" si="124"/>
        <v>0</v>
      </c>
      <c r="T140" s="142">
        <v>0</v>
      </c>
      <c r="U140" s="139"/>
      <c r="V140" s="139"/>
      <c r="W140" s="142">
        <f t="shared" si="125"/>
        <v>0</v>
      </c>
      <c r="X140" s="142">
        <v>0</v>
      </c>
      <c r="Y140" s="139">
        <f t="shared" si="122"/>
        <v>0</v>
      </c>
      <c r="Z140" s="139">
        <f t="shared" si="122"/>
        <v>0</v>
      </c>
      <c r="AA140" s="142">
        <f t="shared" si="129"/>
        <v>0</v>
      </c>
      <c r="AB140" s="142" t="e">
        <f>Z140/Y140</f>
        <v>#DIV/0!</v>
      </c>
      <c r="AC140" s="139"/>
      <c r="AD140" s="139"/>
      <c r="AE140" s="142">
        <f t="shared" si="149"/>
        <v>0</v>
      </c>
      <c r="AF140" s="142" t="e">
        <f>AD140/AC140</f>
        <v>#DIV/0!</v>
      </c>
      <c r="AG140" s="139"/>
      <c r="AH140" s="139"/>
      <c r="AI140" s="142">
        <f>AH140-AG140</f>
        <v>0</v>
      </c>
      <c r="AJ140" s="139"/>
      <c r="AK140" s="139"/>
      <c r="AL140" s="142">
        <f t="shared" si="131"/>
        <v>0</v>
      </c>
      <c r="AM140" s="142">
        <v>0</v>
      </c>
      <c r="AN140" s="139"/>
      <c r="AO140" s="139"/>
      <c r="AP140" s="142">
        <f t="shared" si="126"/>
        <v>0</v>
      </c>
      <c r="AQ140" s="142"/>
      <c r="AR140" s="142"/>
      <c r="AS140" s="142"/>
      <c r="AT140" s="142"/>
      <c r="AU140" s="142"/>
      <c r="AV140" s="139"/>
      <c r="AW140" s="139"/>
      <c r="AX140" s="142">
        <f t="shared" si="132"/>
        <v>0</v>
      </c>
      <c r="AY140" s="142"/>
      <c r="AZ140" s="139"/>
      <c r="BA140" s="139"/>
      <c r="BB140" s="142">
        <v>0</v>
      </c>
      <c r="BC140" s="142"/>
      <c r="BD140" s="139"/>
      <c r="BE140" s="139"/>
      <c r="BF140" s="142">
        <f t="shared" si="133"/>
        <v>0</v>
      </c>
      <c r="BG140" s="142"/>
      <c r="BH140" s="139"/>
      <c r="BI140" s="139"/>
      <c r="BJ140" s="142">
        <f t="shared" si="134"/>
        <v>0</v>
      </c>
      <c r="BK140" s="142"/>
      <c r="BL140" s="139"/>
      <c r="BM140" s="139"/>
      <c r="BN140" s="142">
        <f t="shared" si="135"/>
        <v>0</v>
      </c>
      <c r="BO140" s="142"/>
      <c r="BP140" s="139"/>
      <c r="BQ140" s="139"/>
      <c r="BR140" s="142">
        <f t="shared" si="136"/>
        <v>0</v>
      </c>
      <c r="BS140" s="142"/>
      <c r="BT140" s="139"/>
      <c r="BU140" s="139"/>
      <c r="BV140" s="142">
        <f t="shared" si="137"/>
        <v>0</v>
      </c>
      <c r="BW140" s="142"/>
      <c r="BX140" s="139"/>
      <c r="BY140" s="139"/>
      <c r="BZ140" s="142">
        <f t="shared" si="138"/>
        <v>0</v>
      </c>
      <c r="CA140" s="142" t="e">
        <f>BY140/BX140</f>
        <v>#DIV/0!</v>
      </c>
      <c r="CB140" s="139"/>
      <c r="CC140" s="139"/>
      <c r="CD140" s="142">
        <f t="shared" si="139"/>
        <v>0</v>
      </c>
      <c r="CE140" s="142"/>
      <c r="CF140" s="139"/>
      <c r="CG140" s="139"/>
      <c r="CH140" s="142">
        <f t="shared" si="140"/>
        <v>0</v>
      </c>
      <c r="CI140" s="142"/>
      <c r="CJ140" s="139"/>
      <c r="CK140" s="139"/>
      <c r="CL140" s="142">
        <f t="shared" si="141"/>
        <v>0</v>
      </c>
      <c r="CM140" s="199"/>
      <c r="CN140" s="208"/>
      <c r="CO140" s="208"/>
      <c r="CP140" s="208">
        <v>0</v>
      </c>
      <c r="CQ140" s="208"/>
      <c r="CR140" s="14"/>
      <c r="CS140" s="14"/>
      <c r="CT140" s="244">
        <f t="shared" si="150"/>
        <v>0</v>
      </c>
      <c r="CU140" s="245" t="e">
        <f t="shared" ref="CU140:CU151" si="151">CS140/CR140</f>
        <v>#DIV/0!</v>
      </c>
      <c r="CV140" s="13"/>
      <c r="CW140" s="13"/>
      <c r="CX140" s="244">
        <f t="shared" ref="CX140:CX153" si="152">CW140-CV140</f>
        <v>0</v>
      </c>
      <c r="CY140" s="245" t="e">
        <f t="shared" ref="CY140:CY151" si="153">CW140/CV140</f>
        <v>#DIV/0!</v>
      </c>
      <c r="CZ140" s="13"/>
      <c r="DA140" s="13"/>
      <c r="DB140" s="244">
        <f t="shared" si="142"/>
        <v>0</v>
      </c>
      <c r="DC140" s="245" t="e">
        <f t="shared" ref="DC140:DC151" si="154">DA140/CZ140</f>
        <v>#DIV/0!</v>
      </c>
      <c r="DG140" s="208"/>
      <c r="DH140" s="208"/>
      <c r="DI140" s="208">
        <v>0</v>
      </c>
      <c r="DJ140" s="208"/>
      <c r="DK140" s="208"/>
      <c r="DL140" s="208">
        <f>71.86895+260.77604+28.24657</f>
        <v>360.89156000000003</v>
      </c>
      <c r="DM140" s="208">
        <v>0</v>
      </c>
      <c r="DN140" s="208"/>
    </row>
    <row r="141" spans="1:118" ht="12.75" hidden="1" customHeight="1">
      <c r="A141" s="298"/>
      <c r="B141" s="328"/>
      <c r="C141" s="304" t="s">
        <v>365</v>
      </c>
      <c r="D141" s="207"/>
      <c r="E141" s="139">
        <f t="shared" si="148"/>
        <v>0</v>
      </c>
      <c r="F141" s="139">
        <f t="shared" si="127"/>
        <v>0</v>
      </c>
      <c r="G141" s="178">
        <f t="shared" si="79"/>
        <v>0</v>
      </c>
      <c r="H141" s="178"/>
      <c r="I141" s="139"/>
      <c r="J141" s="139"/>
      <c r="K141" s="142">
        <f t="shared" si="128"/>
        <v>0</v>
      </c>
      <c r="L141" s="142"/>
      <c r="M141" s="139"/>
      <c r="N141" s="139"/>
      <c r="O141" s="142">
        <f t="shared" si="123"/>
        <v>0</v>
      </c>
      <c r="P141" s="142"/>
      <c r="Q141" s="139"/>
      <c r="R141" s="139"/>
      <c r="S141" s="142">
        <f t="shared" si="124"/>
        <v>0</v>
      </c>
      <c r="T141" s="142"/>
      <c r="U141" s="139"/>
      <c r="V141" s="139"/>
      <c r="W141" s="142">
        <f t="shared" si="125"/>
        <v>0</v>
      </c>
      <c r="X141" s="142"/>
      <c r="Y141" s="139">
        <f t="shared" si="122"/>
        <v>0</v>
      </c>
      <c r="Z141" s="139">
        <f t="shared" si="122"/>
        <v>0</v>
      </c>
      <c r="AA141" s="142">
        <f t="shared" si="129"/>
        <v>0</v>
      </c>
      <c r="AB141" s="142"/>
      <c r="AC141" s="139"/>
      <c r="AD141" s="139"/>
      <c r="AE141" s="142">
        <f t="shared" si="149"/>
        <v>0</v>
      </c>
      <c r="AF141" s="142"/>
      <c r="AG141" s="139"/>
      <c r="AH141" s="139"/>
      <c r="AI141" s="142">
        <f>AH141-AG141</f>
        <v>0</v>
      </c>
      <c r="AJ141" s="139"/>
      <c r="AK141" s="139"/>
      <c r="AL141" s="142">
        <f t="shared" si="131"/>
        <v>0</v>
      </c>
      <c r="AM141" s="142"/>
      <c r="AN141" s="139"/>
      <c r="AO141" s="139"/>
      <c r="AP141" s="142">
        <f t="shared" si="126"/>
        <v>0</v>
      </c>
      <c r="AQ141" s="142"/>
      <c r="AR141" s="142"/>
      <c r="AS141" s="142"/>
      <c r="AT141" s="142"/>
      <c r="AU141" s="142"/>
      <c r="AV141" s="139"/>
      <c r="AW141" s="139"/>
      <c r="AX141" s="142">
        <f t="shared" si="132"/>
        <v>0</v>
      </c>
      <c r="AY141" s="142"/>
      <c r="AZ141" s="139"/>
      <c r="BA141" s="139"/>
      <c r="BB141" s="142">
        <v>0</v>
      </c>
      <c r="BC141" s="142"/>
      <c r="BD141" s="139"/>
      <c r="BE141" s="139"/>
      <c r="BF141" s="142">
        <f t="shared" si="133"/>
        <v>0</v>
      </c>
      <c r="BG141" s="142"/>
      <c r="BH141" s="139"/>
      <c r="BI141" s="139"/>
      <c r="BJ141" s="142">
        <f t="shared" si="134"/>
        <v>0</v>
      </c>
      <c r="BK141" s="142"/>
      <c r="BL141" s="139"/>
      <c r="BM141" s="139"/>
      <c r="BN141" s="142">
        <f t="shared" si="135"/>
        <v>0</v>
      </c>
      <c r="BO141" s="142"/>
      <c r="BP141" s="139"/>
      <c r="BQ141" s="139"/>
      <c r="BR141" s="142">
        <f t="shared" si="136"/>
        <v>0</v>
      </c>
      <c r="BS141" s="142"/>
      <c r="BT141" s="139"/>
      <c r="BU141" s="139"/>
      <c r="BV141" s="142">
        <f t="shared" si="137"/>
        <v>0</v>
      </c>
      <c r="BW141" s="142"/>
      <c r="BX141" s="139"/>
      <c r="BY141" s="139"/>
      <c r="BZ141" s="142">
        <f t="shared" si="138"/>
        <v>0</v>
      </c>
      <c r="CA141" s="142"/>
      <c r="CB141" s="139"/>
      <c r="CC141" s="139"/>
      <c r="CD141" s="142">
        <f t="shared" si="139"/>
        <v>0</v>
      </c>
      <c r="CE141" s="142"/>
      <c r="CF141" s="139"/>
      <c r="CG141" s="139"/>
      <c r="CH141" s="142">
        <f t="shared" si="140"/>
        <v>0</v>
      </c>
      <c r="CI141" s="142"/>
      <c r="CJ141" s="139"/>
      <c r="CK141" s="139"/>
      <c r="CL141" s="142">
        <f t="shared" si="141"/>
        <v>0</v>
      </c>
      <c r="CM141" s="199"/>
      <c r="CN141" s="208"/>
      <c r="CO141" s="208"/>
      <c r="CP141" s="208">
        <v>0</v>
      </c>
      <c r="CQ141" s="208"/>
      <c r="CR141" s="14"/>
      <c r="CS141" s="14"/>
      <c r="CT141" s="244">
        <f t="shared" si="150"/>
        <v>0</v>
      </c>
      <c r="CU141" s="245" t="e">
        <f t="shared" si="151"/>
        <v>#DIV/0!</v>
      </c>
      <c r="CV141" s="13"/>
      <c r="CW141" s="13"/>
      <c r="CX141" s="244">
        <f t="shared" si="152"/>
        <v>0</v>
      </c>
      <c r="CY141" s="245" t="e">
        <f t="shared" si="153"/>
        <v>#DIV/0!</v>
      </c>
      <c r="CZ141" s="13"/>
      <c r="DA141" s="13"/>
      <c r="DB141" s="244">
        <f t="shared" si="142"/>
        <v>0</v>
      </c>
      <c r="DC141" s="245" t="e">
        <f t="shared" si="154"/>
        <v>#DIV/0!</v>
      </c>
      <c r="DG141" s="208"/>
      <c r="DH141" s="208"/>
      <c r="DI141" s="208">
        <v>0</v>
      </c>
      <c r="DJ141" s="208"/>
      <c r="DK141" s="208"/>
      <c r="DL141" s="208"/>
      <c r="DM141" s="208">
        <v>0</v>
      </c>
      <c r="DN141" s="208"/>
    </row>
    <row r="142" spans="1:118" hidden="1">
      <c r="A142" s="298"/>
      <c r="B142" s="328"/>
      <c r="C142" s="304" t="s">
        <v>548</v>
      </c>
      <c r="D142" s="207"/>
      <c r="E142" s="139">
        <f t="shared" si="148"/>
        <v>0</v>
      </c>
      <c r="F142" s="139">
        <f t="shared" si="127"/>
        <v>0</v>
      </c>
      <c r="G142" s="178">
        <f t="shared" ref="G142:G154" si="155">F142-E142</f>
        <v>0</v>
      </c>
      <c r="H142" s="178" t="e">
        <f t="shared" ref="H142:H154" si="156">F142/E142</f>
        <v>#DIV/0!</v>
      </c>
      <c r="I142" s="139"/>
      <c r="J142" s="139"/>
      <c r="K142" s="142">
        <f t="shared" si="128"/>
        <v>0</v>
      </c>
      <c r="L142" s="142"/>
      <c r="M142" s="139"/>
      <c r="N142" s="139"/>
      <c r="O142" s="142"/>
      <c r="P142" s="142"/>
      <c r="Q142" s="139"/>
      <c r="R142" s="139"/>
      <c r="S142" s="142"/>
      <c r="T142" s="142"/>
      <c r="U142" s="139"/>
      <c r="V142" s="139"/>
      <c r="W142" s="142"/>
      <c r="X142" s="142"/>
      <c r="Y142" s="139"/>
      <c r="Z142" s="139"/>
      <c r="AA142" s="142"/>
      <c r="AB142" s="142"/>
      <c r="AC142" s="139"/>
      <c r="AD142" s="139"/>
      <c r="AE142" s="142">
        <f t="shared" si="149"/>
        <v>0</v>
      </c>
      <c r="AF142" s="142"/>
      <c r="AG142" s="139"/>
      <c r="AH142" s="139"/>
      <c r="AI142" s="142"/>
      <c r="AJ142" s="139"/>
      <c r="AK142" s="139"/>
      <c r="AL142" s="142"/>
      <c r="AM142" s="142"/>
      <c r="AN142" s="139"/>
      <c r="AO142" s="139"/>
      <c r="AP142" s="142">
        <f t="shared" si="126"/>
        <v>0</v>
      </c>
      <c r="AQ142" s="142"/>
      <c r="AR142" s="142"/>
      <c r="AS142" s="142"/>
      <c r="AT142" s="142"/>
      <c r="AU142" s="142"/>
      <c r="AV142" s="139"/>
      <c r="AW142" s="139"/>
      <c r="AX142" s="142">
        <f t="shared" si="132"/>
        <v>0</v>
      </c>
      <c r="AY142" s="142"/>
      <c r="AZ142" s="139"/>
      <c r="BA142" s="139"/>
      <c r="BB142" s="142">
        <f t="shared" ref="BB142:BB154" si="157">BA142-AZ142</f>
        <v>0</v>
      </c>
      <c r="BC142" s="142"/>
      <c r="BD142" s="139"/>
      <c r="BE142" s="139"/>
      <c r="BF142" s="142">
        <f t="shared" si="133"/>
        <v>0</v>
      </c>
      <c r="BG142" s="142"/>
      <c r="BH142" s="139"/>
      <c r="BI142" s="139"/>
      <c r="BJ142" s="142">
        <f t="shared" si="134"/>
        <v>0</v>
      </c>
      <c r="BK142" s="142"/>
      <c r="BL142" s="139"/>
      <c r="BM142" s="139"/>
      <c r="BN142" s="142">
        <f t="shared" si="135"/>
        <v>0</v>
      </c>
      <c r="BO142" s="142"/>
      <c r="BP142" s="139"/>
      <c r="BQ142" s="139"/>
      <c r="BR142" s="142">
        <f t="shared" si="136"/>
        <v>0</v>
      </c>
      <c r="BS142" s="142"/>
      <c r="BT142" s="139"/>
      <c r="BU142" s="139"/>
      <c r="BV142" s="142">
        <f t="shared" si="137"/>
        <v>0</v>
      </c>
      <c r="BW142" s="142"/>
      <c r="BX142" s="139"/>
      <c r="BY142" s="139"/>
      <c r="BZ142" s="142">
        <f t="shared" si="138"/>
        <v>0</v>
      </c>
      <c r="CA142" s="142" t="e">
        <f t="shared" ref="CA142:CA152" si="158">BY142/BX142</f>
        <v>#DIV/0!</v>
      </c>
      <c r="CB142" s="139"/>
      <c r="CC142" s="139"/>
      <c r="CD142" s="142">
        <f t="shared" si="139"/>
        <v>0</v>
      </c>
      <c r="CE142" s="142"/>
      <c r="CF142" s="222"/>
      <c r="CG142" s="222"/>
      <c r="CH142" s="142">
        <f t="shared" si="140"/>
        <v>0</v>
      </c>
      <c r="CI142" s="142"/>
      <c r="CJ142" s="139"/>
      <c r="CK142" s="139"/>
      <c r="CL142" s="142">
        <f t="shared" si="141"/>
        <v>0</v>
      </c>
      <c r="CM142" s="199"/>
      <c r="CN142" s="208"/>
      <c r="CO142" s="208"/>
      <c r="CP142" s="208">
        <f t="shared" ref="CP142:CP154" si="159">CO142-CN142</f>
        <v>0</v>
      </c>
      <c r="CQ142" s="208"/>
      <c r="CR142" s="14"/>
      <c r="CS142" s="14"/>
      <c r="CT142" s="244">
        <f t="shared" si="150"/>
        <v>0</v>
      </c>
      <c r="CU142" s="245" t="e">
        <f t="shared" si="151"/>
        <v>#DIV/0!</v>
      </c>
      <c r="CV142" s="13"/>
      <c r="CW142" s="13"/>
      <c r="CX142" s="244">
        <f t="shared" si="152"/>
        <v>0</v>
      </c>
      <c r="CY142" s="245" t="e">
        <f t="shared" si="153"/>
        <v>#DIV/0!</v>
      </c>
      <c r="CZ142" s="13"/>
      <c r="DA142" s="13"/>
      <c r="DB142" s="244">
        <f t="shared" si="142"/>
        <v>0</v>
      </c>
      <c r="DC142" s="245" t="e">
        <f t="shared" si="154"/>
        <v>#DIV/0!</v>
      </c>
      <c r="DG142" s="208"/>
      <c r="DH142" s="208"/>
      <c r="DI142" s="208">
        <f t="shared" ref="DI142:DI147" si="160">DH142-DG142</f>
        <v>0</v>
      </c>
      <c r="DJ142" s="208"/>
      <c r="DK142" s="208"/>
      <c r="DL142" s="208"/>
      <c r="DM142" s="208">
        <f t="shared" ref="DM142:DM147" si="161">DL142-DK142</f>
        <v>0</v>
      </c>
      <c r="DN142" s="208"/>
    </row>
    <row r="143" spans="1:118" ht="12.75" hidden="1" customHeight="1">
      <c r="A143" s="298"/>
      <c r="B143" s="328"/>
      <c r="C143" s="298" t="s">
        <v>549</v>
      </c>
      <c r="D143" s="207"/>
      <c r="E143" s="139">
        <f t="shared" si="148"/>
        <v>0</v>
      </c>
      <c r="F143" s="139">
        <f t="shared" si="127"/>
        <v>0</v>
      </c>
      <c r="G143" s="178">
        <f t="shared" si="155"/>
        <v>0</v>
      </c>
      <c r="H143" s="178" t="e">
        <f t="shared" si="156"/>
        <v>#DIV/0!</v>
      </c>
      <c r="I143" s="139"/>
      <c r="J143" s="139"/>
      <c r="K143" s="142">
        <f t="shared" si="128"/>
        <v>0</v>
      </c>
      <c r="L143" s="142"/>
      <c r="M143" s="139"/>
      <c r="N143" s="139"/>
      <c r="O143" s="142"/>
      <c r="P143" s="142"/>
      <c r="Q143" s="139"/>
      <c r="R143" s="139"/>
      <c r="S143" s="142"/>
      <c r="T143" s="142"/>
      <c r="U143" s="139"/>
      <c r="V143" s="139"/>
      <c r="W143" s="142"/>
      <c r="X143" s="142"/>
      <c r="Y143" s="139"/>
      <c r="Z143" s="139"/>
      <c r="AA143" s="142"/>
      <c r="AB143" s="142"/>
      <c r="AC143" s="139"/>
      <c r="AD143" s="139"/>
      <c r="AE143" s="142">
        <f t="shared" si="149"/>
        <v>0</v>
      </c>
      <c r="AF143" s="142"/>
      <c r="AG143" s="139"/>
      <c r="AH143" s="139"/>
      <c r="AI143" s="142"/>
      <c r="AJ143" s="139"/>
      <c r="AK143" s="139"/>
      <c r="AL143" s="142"/>
      <c r="AM143" s="142"/>
      <c r="AN143" s="139"/>
      <c r="AO143" s="139"/>
      <c r="AP143" s="142">
        <f t="shared" si="126"/>
        <v>0</v>
      </c>
      <c r="AQ143" s="142"/>
      <c r="AR143" s="142"/>
      <c r="AS143" s="142"/>
      <c r="AT143" s="142"/>
      <c r="AU143" s="142"/>
      <c r="AV143" s="139"/>
      <c r="AW143" s="139"/>
      <c r="AX143" s="142">
        <f t="shared" si="132"/>
        <v>0</v>
      </c>
      <c r="AY143" s="142"/>
      <c r="AZ143" s="139"/>
      <c r="BA143" s="139"/>
      <c r="BB143" s="142">
        <f t="shared" si="157"/>
        <v>0</v>
      </c>
      <c r="BC143" s="142"/>
      <c r="BD143" s="139"/>
      <c r="BE143" s="139"/>
      <c r="BF143" s="142">
        <f t="shared" si="133"/>
        <v>0</v>
      </c>
      <c r="BG143" s="142"/>
      <c r="BH143" s="139"/>
      <c r="BI143" s="139"/>
      <c r="BJ143" s="142">
        <f t="shared" si="134"/>
        <v>0</v>
      </c>
      <c r="BK143" s="142"/>
      <c r="BL143" s="139"/>
      <c r="BM143" s="139"/>
      <c r="BN143" s="142">
        <f t="shared" si="135"/>
        <v>0</v>
      </c>
      <c r="BO143" s="142"/>
      <c r="BP143" s="139"/>
      <c r="BQ143" s="139"/>
      <c r="BR143" s="142">
        <f t="shared" si="136"/>
        <v>0</v>
      </c>
      <c r="BS143" s="142"/>
      <c r="BT143" s="139"/>
      <c r="BU143" s="139"/>
      <c r="BV143" s="142">
        <f t="shared" si="137"/>
        <v>0</v>
      </c>
      <c r="BW143" s="142"/>
      <c r="BX143" s="139"/>
      <c r="BY143" s="139"/>
      <c r="BZ143" s="142">
        <f t="shared" si="138"/>
        <v>0</v>
      </c>
      <c r="CA143" s="142" t="e">
        <f t="shared" si="158"/>
        <v>#DIV/0!</v>
      </c>
      <c r="CB143" s="139"/>
      <c r="CC143" s="139"/>
      <c r="CD143" s="142">
        <f t="shared" si="139"/>
        <v>0</v>
      </c>
      <c r="CE143" s="142"/>
      <c r="CF143" s="139"/>
      <c r="CG143" s="139"/>
      <c r="CH143" s="142">
        <f t="shared" si="140"/>
        <v>0</v>
      </c>
      <c r="CI143" s="142"/>
      <c r="CJ143" s="139"/>
      <c r="CK143" s="139"/>
      <c r="CL143" s="142">
        <f t="shared" si="141"/>
        <v>0</v>
      </c>
      <c r="CM143" s="199"/>
      <c r="CN143" s="208"/>
      <c r="CO143" s="208"/>
      <c r="CP143" s="208">
        <f t="shared" si="159"/>
        <v>0</v>
      </c>
      <c r="CQ143" s="208"/>
      <c r="CR143" s="14"/>
      <c r="CS143" s="14"/>
      <c r="CT143" s="244">
        <f t="shared" si="150"/>
        <v>0</v>
      </c>
      <c r="CU143" s="245" t="e">
        <f t="shared" si="151"/>
        <v>#DIV/0!</v>
      </c>
      <c r="CV143" s="13"/>
      <c r="CW143" s="13"/>
      <c r="CX143" s="244">
        <f t="shared" si="152"/>
        <v>0</v>
      </c>
      <c r="CY143" s="245" t="e">
        <f t="shared" si="153"/>
        <v>#DIV/0!</v>
      </c>
      <c r="CZ143" s="13"/>
      <c r="DA143" s="13"/>
      <c r="DB143" s="244">
        <f t="shared" si="142"/>
        <v>0</v>
      </c>
      <c r="DC143" s="245" t="e">
        <f t="shared" si="154"/>
        <v>#DIV/0!</v>
      </c>
      <c r="DG143" s="208"/>
      <c r="DH143" s="208"/>
      <c r="DI143" s="208">
        <f t="shared" si="160"/>
        <v>0</v>
      </c>
      <c r="DJ143" s="208"/>
      <c r="DK143" s="208"/>
      <c r="DL143" s="208"/>
      <c r="DM143" s="208">
        <f t="shared" si="161"/>
        <v>0</v>
      </c>
      <c r="DN143" s="208"/>
    </row>
    <row r="144" spans="1:118" hidden="1">
      <c r="A144" s="298"/>
      <c r="B144" s="328"/>
      <c r="C144" s="298" t="s">
        <v>750</v>
      </c>
      <c r="D144" s="207"/>
      <c r="E144" s="139">
        <f t="shared" si="148"/>
        <v>0</v>
      </c>
      <c r="F144" s="139">
        <f t="shared" si="127"/>
        <v>0</v>
      </c>
      <c r="G144" s="178">
        <f t="shared" si="155"/>
        <v>0</v>
      </c>
      <c r="H144" s="178">
        <v>0</v>
      </c>
      <c r="I144" s="139"/>
      <c r="J144" s="139"/>
      <c r="K144" s="142">
        <f t="shared" si="128"/>
        <v>0</v>
      </c>
      <c r="L144" s="142"/>
      <c r="M144" s="139"/>
      <c r="N144" s="139"/>
      <c r="O144" s="142"/>
      <c r="P144" s="142"/>
      <c r="Q144" s="139"/>
      <c r="R144" s="139"/>
      <c r="S144" s="142"/>
      <c r="T144" s="142"/>
      <c r="U144" s="139"/>
      <c r="V144" s="139"/>
      <c r="W144" s="142"/>
      <c r="X144" s="142"/>
      <c r="Y144" s="139"/>
      <c r="Z144" s="139"/>
      <c r="AA144" s="142"/>
      <c r="AB144" s="142"/>
      <c r="AC144" s="139"/>
      <c r="AD144" s="139"/>
      <c r="AE144" s="142">
        <f t="shared" si="149"/>
        <v>0</v>
      </c>
      <c r="AF144" s="142"/>
      <c r="AG144" s="139"/>
      <c r="AH144" s="139"/>
      <c r="AI144" s="142"/>
      <c r="AJ144" s="139"/>
      <c r="AK144" s="139"/>
      <c r="AL144" s="142"/>
      <c r="AM144" s="142"/>
      <c r="AN144" s="139"/>
      <c r="AO144" s="139"/>
      <c r="AP144" s="142">
        <f t="shared" si="126"/>
        <v>0</v>
      </c>
      <c r="AQ144" s="142"/>
      <c r="AR144" s="142"/>
      <c r="AS144" s="142"/>
      <c r="AT144" s="142"/>
      <c r="AU144" s="142"/>
      <c r="AV144" s="139"/>
      <c r="AW144" s="139"/>
      <c r="AX144" s="142">
        <f t="shared" si="132"/>
        <v>0</v>
      </c>
      <c r="AY144" s="142"/>
      <c r="AZ144" s="139"/>
      <c r="BA144" s="139"/>
      <c r="BB144" s="142">
        <f t="shared" si="157"/>
        <v>0</v>
      </c>
      <c r="BC144" s="142"/>
      <c r="BD144" s="139"/>
      <c r="BE144" s="139"/>
      <c r="BF144" s="142">
        <f t="shared" si="133"/>
        <v>0</v>
      </c>
      <c r="BG144" s="142"/>
      <c r="BH144" s="139"/>
      <c r="BI144" s="139"/>
      <c r="BJ144" s="142">
        <f t="shared" si="134"/>
        <v>0</v>
      </c>
      <c r="BK144" s="142"/>
      <c r="BL144" s="139"/>
      <c r="BM144" s="139"/>
      <c r="BN144" s="142">
        <f t="shared" si="135"/>
        <v>0</v>
      </c>
      <c r="BO144" s="142"/>
      <c r="BP144" s="139"/>
      <c r="BQ144" s="139"/>
      <c r="BR144" s="142">
        <f t="shared" si="136"/>
        <v>0</v>
      </c>
      <c r="BS144" s="142"/>
      <c r="BT144" s="139"/>
      <c r="BU144" s="139"/>
      <c r="BV144" s="142">
        <f t="shared" si="137"/>
        <v>0</v>
      </c>
      <c r="BW144" s="142"/>
      <c r="BX144" s="139"/>
      <c r="BY144" s="139"/>
      <c r="BZ144" s="142">
        <f t="shared" si="138"/>
        <v>0</v>
      </c>
      <c r="CA144" s="142" t="e">
        <f t="shared" si="158"/>
        <v>#DIV/0!</v>
      </c>
      <c r="CB144" s="139"/>
      <c r="CC144" s="139"/>
      <c r="CD144" s="142">
        <f t="shared" si="139"/>
        <v>0</v>
      </c>
      <c r="CE144" s="142"/>
      <c r="CF144" s="139"/>
      <c r="CG144" s="139"/>
      <c r="CH144" s="142">
        <f t="shared" si="140"/>
        <v>0</v>
      </c>
      <c r="CI144" s="142"/>
      <c r="CJ144" s="139"/>
      <c r="CK144" s="139"/>
      <c r="CL144" s="142">
        <f t="shared" si="141"/>
        <v>0</v>
      </c>
      <c r="CM144" s="199"/>
      <c r="CN144" s="208"/>
      <c r="CO144" s="208"/>
      <c r="CP144" s="208">
        <f t="shared" si="159"/>
        <v>0</v>
      </c>
      <c r="CQ144" s="208"/>
      <c r="CR144" s="14"/>
      <c r="CS144" s="14"/>
      <c r="CT144" s="244">
        <f t="shared" si="150"/>
        <v>0</v>
      </c>
      <c r="CU144" s="245" t="e">
        <f t="shared" si="151"/>
        <v>#DIV/0!</v>
      </c>
      <c r="CV144" s="13"/>
      <c r="CW144" s="13"/>
      <c r="CX144" s="244">
        <f t="shared" si="152"/>
        <v>0</v>
      </c>
      <c r="CY144" s="245" t="e">
        <f t="shared" si="153"/>
        <v>#DIV/0!</v>
      </c>
      <c r="CZ144" s="13"/>
      <c r="DA144" s="13"/>
      <c r="DB144" s="244">
        <f t="shared" si="142"/>
        <v>0</v>
      </c>
      <c r="DC144" s="245" t="e">
        <f t="shared" si="154"/>
        <v>#DIV/0!</v>
      </c>
      <c r="DG144" s="208"/>
      <c r="DH144" s="208"/>
      <c r="DI144" s="208">
        <f t="shared" si="160"/>
        <v>0</v>
      </c>
      <c r="DJ144" s="208"/>
      <c r="DK144" s="208"/>
      <c r="DL144" s="208"/>
      <c r="DM144" s="208">
        <f t="shared" si="161"/>
        <v>0</v>
      </c>
      <c r="DN144" s="208"/>
    </row>
    <row r="145" spans="1:118" ht="12.75" hidden="1" customHeight="1">
      <c r="A145" s="298"/>
      <c r="B145" s="328"/>
      <c r="C145" s="298" t="s">
        <v>366</v>
      </c>
      <c r="D145" s="207"/>
      <c r="E145" s="139">
        <f t="shared" si="148"/>
        <v>0</v>
      </c>
      <c r="F145" s="139">
        <f t="shared" si="127"/>
        <v>0</v>
      </c>
      <c r="G145" s="178">
        <f t="shared" si="155"/>
        <v>0</v>
      </c>
      <c r="H145" s="178" t="e">
        <f t="shared" si="156"/>
        <v>#DIV/0!</v>
      </c>
      <c r="I145" s="139"/>
      <c r="J145" s="139"/>
      <c r="K145" s="142">
        <f t="shared" si="128"/>
        <v>0</v>
      </c>
      <c r="L145" s="142"/>
      <c r="M145" s="139"/>
      <c r="N145" s="139"/>
      <c r="O145" s="142">
        <f t="shared" ref="O145:O154" si="162">N145-M145</f>
        <v>0</v>
      </c>
      <c r="P145" s="142"/>
      <c r="Q145" s="139"/>
      <c r="R145" s="139"/>
      <c r="S145" s="142">
        <f t="shared" ref="S145:S154" si="163">R145-Q145</f>
        <v>0</v>
      </c>
      <c r="T145" s="142" t="e">
        <f t="shared" ref="T145:T154" si="164">R145/Q145</f>
        <v>#DIV/0!</v>
      </c>
      <c r="U145" s="139"/>
      <c r="V145" s="139"/>
      <c r="W145" s="142">
        <f t="shared" ref="W145:W154" si="165">V145-U145</f>
        <v>0</v>
      </c>
      <c r="X145" s="142" t="e">
        <f t="shared" ref="X145:X154" si="166">V145/U145</f>
        <v>#DIV/0!</v>
      </c>
      <c r="Y145" s="139">
        <f t="shared" ref="Y145:Z154" si="167">AC145</f>
        <v>0</v>
      </c>
      <c r="Z145" s="139">
        <f t="shared" si="167"/>
        <v>0</v>
      </c>
      <c r="AA145" s="142">
        <f t="shared" ref="AA145:AA154" si="168">Z145-Y145</f>
        <v>0</v>
      </c>
      <c r="AB145" s="142" t="e">
        <f>Z145/Y145</f>
        <v>#DIV/0!</v>
      </c>
      <c r="AC145" s="139"/>
      <c r="AD145" s="139"/>
      <c r="AE145" s="142">
        <f t="shared" si="149"/>
        <v>0</v>
      </c>
      <c r="AF145" s="142" t="e">
        <f>AD145/AC145</f>
        <v>#DIV/0!</v>
      </c>
      <c r="AG145" s="139"/>
      <c r="AH145" s="139"/>
      <c r="AI145" s="142">
        <f t="shared" ref="AI145:AI152" si="169">AH145-AG145</f>
        <v>0</v>
      </c>
      <c r="AJ145" s="139"/>
      <c r="AK145" s="139"/>
      <c r="AL145" s="142">
        <f t="shared" ref="AL145:AL154" si="170">AK145-AJ145</f>
        <v>0</v>
      </c>
      <c r="AM145" s="142"/>
      <c r="AN145" s="139"/>
      <c r="AO145" s="139"/>
      <c r="AP145" s="142">
        <f t="shared" si="126"/>
        <v>0</v>
      </c>
      <c r="AQ145" s="142"/>
      <c r="AR145" s="142"/>
      <c r="AS145" s="142"/>
      <c r="AT145" s="142">
        <f t="shared" ref="AT145:AT154" si="171">AS145-AR145</f>
        <v>0</v>
      </c>
      <c r="AU145" s="142"/>
      <c r="AV145" s="139"/>
      <c r="AW145" s="139"/>
      <c r="AX145" s="142">
        <f t="shared" si="132"/>
        <v>0</v>
      </c>
      <c r="AY145" s="142"/>
      <c r="AZ145" s="139"/>
      <c r="BA145" s="139"/>
      <c r="BB145" s="142">
        <f t="shared" si="157"/>
        <v>0</v>
      </c>
      <c r="BC145" s="142"/>
      <c r="BD145" s="139"/>
      <c r="BE145" s="139"/>
      <c r="BF145" s="142">
        <f t="shared" si="133"/>
        <v>0</v>
      </c>
      <c r="BG145" s="142"/>
      <c r="BH145" s="139"/>
      <c r="BI145" s="139"/>
      <c r="BJ145" s="142">
        <f t="shared" si="134"/>
        <v>0</v>
      </c>
      <c r="BK145" s="142"/>
      <c r="BL145" s="139"/>
      <c r="BM145" s="139"/>
      <c r="BN145" s="142">
        <f t="shared" si="135"/>
        <v>0</v>
      </c>
      <c r="BO145" s="142"/>
      <c r="BP145" s="139"/>
      <c r="BQ145" s="139"/>
      <c r="BR145" s="142">
        <f t="shared" si="136"/>
        <v>0</v>
      </c>
      <c r="BS145" s="142"/>
      <c r="BT145" s="139"/>
      <c r="BU145" s="139"/>
      <c r="BV145" s="142">
        <f t="shared" si="137"/>
        <v>0</v>
      </c>
      <c r="BW145" s="142"/>
      <c r="BX145" s="139"/>
      <c r="BY145" s="139"/>
      <c r="BZ145" s="142">
        <f t="shared" si="138"/>
        <v>0</v>
      </c>
      <c r="CA145" s="142" t="e">
        <f t="shared" si="158"/>
        <v>#DIV/0!</v>
      </c>
      <c r="CB145" s="139"/>
      <c r="CC145" s="139"/>
      <c r="CD145" s="142">
        <f t="shared" si="139"/>
        <v>0</v>
      </c>
      <c r="CE145" s="142"/>
      <c r="CF145" s="139"/>
      <c r="CG145" s="139"/>
      <c r="CH145" s="142">
        <f t="shared" si="140"/>
        <v>0</v>
      </c>
      <c r="CI145" s="142"/>
      <c r="CJ145" s="139"/>
      <c r="CK145" s="139"/>
      <c r="CL145" s="142">
        <f t="shared" si="141"/>
        <v>0</v>
      </c>
      <c r="CM145" s="199"/>
      <c r="CN145" s="208"/>
      <c r="CO145" s="208"/>
      <c r="CP145" s="208">
        <f t="shared" si="159"/>
        <v>0</v>
      </c>
      <c r="CQ145" s="208"/>
      <c r="CR145" s="14"/>
      <c r="CS145" s="14"/>
      <c r="CT145" s="244">
        <f t="shared" si="150"/>
        <v>0</v>
      </c>
      <c r="CU145" s="245" t="e">
        <f t="shared" si="151"/>
        <v>#DIV/0!</v>
      </c>
      <c r="CV145" s="13"/>
      <c r="CW145" s="13"/>
      <c r="CX145" s="244">
        <f t="shared" si="152"/>
        <v>0</v>
      </c>
      <c r="CY145" s="245" t="e">
        <f t="shared" si="153"/>
        <v>#DIV/0!</v>
      </c>
      <c r="CZ145" s="13"/>
      <c r="DA145" s="13"/>
      <c r="DB145" s="244">
        <f t="shared" si="142"/>
        <v>0</v>
      </c>
      <c r="DC145" s="245" t="e">
        <f t="shared" si="154"/>
        <v>#DIV/0!</v>
      </c>
      <c r="DG145" s="208"/>
      <c r="DH145" s="208"/>
      <c r="DI145" s="208">
        <f t="shared" si="160"/>
        <v>0</v>
      </c>
      <c r="DJ145" s="208"/>
      <c r="DK145" s="208"/>
      <c r="DL145" s="208"/>
      <c r="DM145" s="208">
        <f t="shared" si="161"/>
        <v>0</v>
      </c>
      <c r="DN145" s="208"/>
    </row>
    <row r="146" spans="1:118" ht="12.75" hidden="1" customHeight="1">
      <c r="A146" s="298"/>
      <c r="B146" s="328"/>
      <c r="C146" s="298" t="s">
        <v>677</v>
      </c>
      <c r="D146" s="207"/>
      <c r="E146" s="139">
        <f t="shared" si="148"/>
        <v>0</v>
      </c>
      <c r="F146" s="139">
        <f t="shared" si="127"/>
        <v>0</v>
      </c>
      <c r="G146" s="178">
        <f t="shared" si="155"/>
        <v>0</v>
      </c>
      <c r="H146" s="178" t="e">
        <f t="shared" si="156"/>
        <v>#DIV/0!</v>
      </c>
      <c r="I146" s="139"/>
      <c r="J146" s="139"/>
      <c r="K146" s="142">
        <f t="shared" si="128"/>
        <v>0</v>
      </c>
      <c r="L146" s="142"/>
      <c r="M146" s="139"/>
      <c r="N146" s="139"/>
      <c r="O146" s="142">
        <f t="shared" si="162"/>
        <v>0</v>
      </c>
      <c r="P146" s="142"/>
      <c r="Q146" s="139"/>
      <c r="R146" s="139"/>
      <c r="S146" s="142">
        <f t="shared" si="163"/>
        <v>0</v>
      </c>
      <c r="T146" s="142" t="e">
        <f t="shared" si="164"/>
        <v>#DIV/0!</v>
      </c>
      <c r="U146" s="139"/>
      <c r="V146" s="139"/>
      <c r="W146" s="142">
        <f t="shared" si="165"/>
        <v>0</v>
      </c>
      <c r="X146" s="142" t="e">
        <f t="shared" si="166"/>
        <v>#DIV/0!</v>
      </c>
      <c r="Y146" s="139">
        <f t="shared" si="167"/>
        <v>0</v>
      </c>
      <c r="Z146" s="139">
        <f t="shared" si="167"/>
        <v>0</v>
      </c>
      <c r="AA146" s="142">
        <f t="shared" si="168"/>
        <v>0</v>
      </c>
      <c r="AB146" s="142" t="e">
        <f>Z146/Y146</f>
        <v>#DIV/0!</v>
      </c>
      <c r="AC146" s="139"/>
      <c r="AD146" s="139"/>
      <c r="AE146" s="142">
        <f t="shared" si="149"/>
        <v>0</v>
      </c>
      <c r="AF146" s="142" t="e">
        <f>AD146/AC146</f>
        <v>#DIV/0!</v>
      </c>
      <c r="AG146" s="139"/>
      <c r="AH146" s="139"/>
      <c r="AI146" s="142">
        <f t="shared" si="169"/>
        <v>0</v>
      </c>
      <c r="AJ146" s="139"/>
      <c r="AK146" s="139"/>
      <c r="AL146" s="142">
        <f t="shared" si="170"/>
        <v>0</v>
      </c>
      <c r="AM146" s="142"/>
      <c r="AN146" s="139"/>
      <c r="AO146" s="139"/>
      <c r="AP146" s="142">
        <f t="shared" si="126"/>
        <v>0</v>
      </c>
      <c r="AQ146" s="142"/>
      <c r="AR146" s="142"/>
      <c r="AS146" s="142"/>
      <c r="AT146" s="142">
        <f t="shared" si="171"/>
        <v>0</v>
      </c>
      <c r="AU146" s="142"/>
      <c r="AV146" s="139"/>
      <c r="AW146" s="139"/>
      <c r="AX146" s="142">
        <f t="shared" si="132"/>
        <v>0</v>
      </c>
      <c r="AY146" s="142"/>
      <c r="AZ146" s="139"/>
      <c r="BA146" s="139"/>
      <c r="BB146" s="142">
        <f t="shared" si="157"/>
        <v>0</v>
      </c>
      <c r="BC146" s="142"/>
      <c r="BD146" s="139"/>
      <c r="BE146" s="139"/>
      <c r="BF146" s="142">
        <f t="shared" si="133"/>
        <v>0</v>
      </c>
      <c r="BG146" s="142"/>
      <c r="BH146" s="139"/>
      <c r="BI146" s="139"/>
      <c r="BJ146" s="142">
        <f t="shared" si="134"/>
        <v>0</v>
      </c>
      <c r="BK146" s="142"/>
      <c r="BL146" s="139"/>
      <c r="BM146" s="139"/>
      <c r="BN146" s="142">
        <f t="shared" si="135"/>
        <v>0</v>
      </c>
      <c r="BO146" s="142"/>
      <c r="BP146" s="139"/>
      <c r="BQ146" s="139"/>
      <c r="BR146" s="142">
        <f t="shared" si="136"/>
        <v>0</v>
      </c>
      <c r="BS146" s="142"/>
      <c r="BT146" s="139"/>
      <c r="BU146" s="139"/>
      <c r="BV146" s="142">
        <f t="shared" si="137"/>
        <v>0</v>
      </c>
      <c r="BW146" s="142"/>
      <c r="BX146" s="139"/>
      <c r="BY146" s="139"/>
      <c r="BZ146" s="142">
        <f t="shared" si="138"/>
        <v>0</v>
      </c>
      <c r="CA146" s="142" t="e">
        <f t="shared" si="158"/>
        <v>#DIV/0!</v>
      </c>
      <c r="CB146" s="139"/>
      <c r="CC146" s="139"/>
      <c r="CD146" s="142">
        <f t="shared" si="139"/>
        <v>0</v>
      </c>
      <c r="CE146" s="142"/>
      <c r="CF146" s="139"/>
      <c r="CG146" s="139"/>
      <c r="CH146" s="142">
        <f t="shared" si="140"/>
        <v>0</v>
      </c>
      <c r="CI146" s="142"/>
      <c r="CJ146" s="139"/>
      <c r="CK146" s="139"/>
      <c r="CL146" s="142">
        <f t="shared" si="141"/>
        <v>0</v>
      </c>
      <c r="CM146" s="199"/>
      <c r="CN146" s="208"/>
      <c r="CO146" s="208"/>
      <c r="CP146" s="208">
        <f t="shared" si="159"/>
        <v>0</v>
      </c>
      <c r="CQ146" s="208"/>
      <c r="CR146" s="14"/>
      <c r="CS146" s="14"/>
      <c r="CT146" s="244">
        <f t="shared" si="150"/>
        <v>0</v>
      </c>
      <c r="CU146" s="245" t="e">
        <f t="shared" si="151"/>
        <v>#DIV/0!</v>
      </c>
      <c r="CV146" s="13"/>
      <c r="CW146" s="13"/>
      <c r="CX146" s="244">
        <f t="shared" si="152"/>
        <v>0</v>
      </c>
      <c r="CY146" s="245" t="e">
        <f t="shared" si="153"/>
        <v>#DIV/0!</v>
      </c>
      <c r="CZ146" s="13"/>
      <c r="DA146" s="13"/>
      <c r="DB146" s="244">
        <f t="shared" si="142"/>
        <v>0</v>
      </c>
      <c r="DC146" s="245" t="e">
        <f t="shared" si="154"/>
        <v>#DIV/0!</v>
      </c>
      <c r="DG146" s="208"/>
      <c r="DH146" s="208"/>
      <c r="DI146" s="208">
        <f t="shared" si="160"/>
        <v>0</v>
      </c>
      <c r="DJ146" s="208"/>
      <c r="DK146" s="208"/>
      <c r="DL146" s="208"/>
      <c r="DM146" s="208">
        <f t="shared" si="161"/>
        <v>0</v>
      </c>
      <c r="DN146" s="208"/>
    </row>
    <row r="147" spans="1:118" ht="12.75" customHeight="1">
      <c r="A147" s="298"/>
      <c r="B147" s="328">
        <v>1718002422</v>
      </c>
      <c r="C147" s="298" t="s">
        <v>551</v>
      </c>
      <c r="D147" s="207">
        <v>3.3</v>
      </c>
      <c r="E147" s="139">
        <v>2.7</v>
      </c>
      <c r="F147" s="139">
        <f t="shared" si="127"/>
        <v>0</v>
      </c>
      <c r="G147" s="178">
        <f t="shared" si="155"/>
        <v>-2.7</v>
      </c>
      <c r="H147" s="178">
        <f t="shared" si="156"/>
        <v>0</v>
      </c>
      <c r="I147" s="139"/>
      <c r="J147" s="139"/>
      <c r="K147" s="142">
        <f t="shared" si="128"/>
        <v>0</v>
      </c>
      <c r="L147" s="142"/>
      <c r="M147" s="139">
        <v>2.7360000000000002</v>
      </c>
      <c r="N147" s="139"/>
      <c r="O147" s="142">
        <f t="shared" si="162"/>
        <v>-2.7360000000000002</v>
      </c>
      <c r="P147" s="142"/>
      <c r="Q147" s="139"/>
      <c r="R147" s="139"/>
      <c r="S147" s="142">
        <f t="shared" si="163"/>
        <v>0</v>
      </c>
      <c r="T147" s="142">
        <v>0</v>
      </c>
      <c r="U147" s="139"/>
      <c r="V147" s="139"/>
      <c r="W147" s="142">
        <f t="shared" si="165"/>
        <v>0</v>
      </c>
      <c r="X147" s="142">
        <v>0</v>
      </c>
      <c r="Y147" s="139">
        <f t="shared" si="167"/>
        <v>0</v>
      </c>
      <c r="Z147" s="139">
        <f t="shared" si="167"/>
        <v>0</v>
      </c>
      <c r="AA147" s="142">
        <f t="shared" si="168"/>
        <v>0</v>
      </c>
      <c r="AB147" s="142" t="e">
        <f>Z147/Y147</f>
        <v>#DIV/0!</v>
      </c>
      <c r="AC147" s="139"/>
      <c r="AD147" s="139"/>
      <c r="AE147" s="142">
        <f t="shared" si="149"/>
        <v>0</v>
      </c>
      <c r="AF147" s="142" t="e">
        <f>AD147/AC147</f>
        <v>#DIV/0!</v>
      </c>
      <c r="AG147" s="139"/>
      <c r="AH147" s="139"/>
      <c r="AI147" s="142">
        <f t="shared" si="169"/>
        <v>0</v>
      </c>
      <c r="AJ147" s="139"/>
      <c r="AK147" s="139"/>
      <c r="AL147" s="142">
        <f t="shared" si="170"/>
        <v>0</v>
      </c>
      <c r="AM147" s="142"/>
      <c r="AN147" s="139"/>
      <c r="AO147" s="139"/>
      <c r="AP147" s="142">
        <f t="shared" si="126"/>
        <v>0</v>
      </c>
      <c r="AQ147" s="142"/>
      <c r="AR147" s="142"/>
      <c r="AS147" s="142"/>
      <c r="AT147" s="142">
        <f t="shared" si="171"/>
        <v>0</v>
      </c>
      <c r="AU147" s="142"/>
      <c r="AV147" s="139"/>
      <c r="AW147" s="139"/>
      <c r="AX147" s="142">
        <f t="shared" si="132"/>
        <v>0</v>
      </c>
      <c r="AY147" s="142"/>
      <c r="AZ147" s="139"/>
      <c r="BA147" s="139"/>
      <c r="BB147" s="142">
        <f t="shared" si="157"/>
        <v>0</v>
      </c>
      <c r="BC147" s="142"/>
      <c r="BD147" s="139"/>
      <c r="BE147" s="139"/>
      <c r="BF147" s="142">
        <f t="shared" si="133"/>
        <v>0</v>
      </c>
      <c r="BG147" s="142"/>
      <c r="BH147" s="139"/>
      <c r="BI147" s="139"/>
      <c r="BJ147" s="142">
        <f t="shared" si="134"/>
        <v>0</v>
      </c>
      <c r="BK147" s="142"/>
      <c r="BL147" s="139"/>
      <c r="BM147" s="16"/>
      <c r="BN147" s="142">
        <f t="shared" si="135"/>
        <v>0</v>
      </c>
      <c r="BO147" s="142"/>
      <c r="BP147" s="139"/>
      <c r="BQ147" s="139"/>
      <c r="BR147" s="142">
        <f t="shared" si="136"/>
        <v>0</v>
      </c>
      <c r="BS147" s="142"/>
      <c r="BT147" s="139"/>
      <c r="BU147" s="139"/>
      <c r="BV147" s="142">
        <f t="shared" si="137"/>
        <v>0</v>
      </c>
      <c r="BW147" s="142"/>
      <c r="BX147" s="139"/>
      <c r="BY147" s="139"/>
      <c r="BZ147" s="142">
        <f t="shared" si="138"/>
        <v>0</v>
      </c>
      <c r="CA147" s="142" t="e">
        <f t="shared" si="158"/>
        <v>#DIV/0!</v>
      </c>
      <c r="CB147" s="139"/>
      <c r="CC147" s="139"/>
      <c r="CD147" s="142">
        <f t="shared" si="139"/>
        <v>0</v>
      </c>
      <c r="CE147" s="142"/>
      <c r="CF147" s="139"/>
      <c r="CG147" s="139"/>
      <c r="CH147" s="142">
        <f t="shared" si="140"/>
        <v>0</v>
      </c>
      <c r="CI147" s="142"/>
      <c r="CJ147" s="139"/>
      <c r="CK147" s="139"/>
      <c r="CL147" s="142">
        <f t="shared" si="141"/>
        <v>0</v>
      </c>
      <c r="CM147" s="199"/>
      <c r="CN147" s="208"/>
      <c r="CO147" s="208"/>
      <c r="CP147" s="208">
        <f t="shared" si="159"/>
        <v>0</v>
      </c>
      <c r="CQ147" s="208"/>
      <c r="CR147" s="14"/>
      <c r="CS147" s="14"/>
      <c r="CT147" s="244">
        <f t="shared" si="150"/>
        <v>0</v>
      </c>
      <c r="CU147" s="245" t="e">
        <f t="shared" si="151"/>
        <v>#DIV/0!</v>
      </c>
      <c r="CV147" s="13"/>
      <c r="CW147" s="13"/>
      <c r="CX147" s="244">
        <f t="shared" si="152"/>
        <v>0</v>
      </c>
      <c r="CY147" s="245" t="e">
        <f t="shared" si="153"/>
        <v>#DIV/0!</v>
      </c>
      <c r="CZ147" s="13"/>
      <c r="DA147" s="13"/>
      <c r="DB147" s="244">
        <f t="shared" si="142"/>
        <v>0</v>
      </c>
      <c r="DC147" s="245" t="e">
        <f t="shared" si="154"/>
        <v>#DIV/0!</v>
      </c>
      <c r="DG147" s="208"/>
      <c r="DH147" s="208"/>
      <c r="DI147" s="208">
        <f t="shared" si="160"/>
        <v>0</v>
      </c>
      <c r="DJ147" s="208"/>
      <c r="DK147" s="208"/>
      <c r="DL147" s="208"/>
      <c r="DM147" s="208">
        <f t="shared" si="161"/>
        <v>0</v>
      </c>
      <c r="DN147" s="208"/>
    </row>
    <row r="148" spans="1:118" ht="12.75" customHeight="1">
      <c r="A148" s="298"/>
      <c r="B148" s="328"/>
      <c r="C148" s="200" t="s">
        <v>393</v>
      </c>
      <c r="D148" s="207"/>
      <c r="E148" s="139">
        <v>2.7</v>
      </c>
      <c r="F148" s="139">
        <f t="shared" si="127"/>
        <v>0</v>
      </c>
      <c r="G148" s="178"/>
      <c r="H148" s="178"/>
      <c r="I148" s="139"/>
      <c r="J148" s="139"/>
      <c r="K148" s="142"/>
      <c r="L148" s="142"/>
      <c r="M148" s="139"/>
      <c r="N148" s="139"/>
      <c r="O148" s="142"/>
      <c r="P148" s="142"/>
      <c r="Q148" s="139"/>
      <c r="R148" s="139"/>
      <c r="S148" s="142"/>
      <c r="T148" s="142"/>
      <c r="U148" s="139"/>
      <c r="V148" s="139"/>
      <c r="W148" s="142"/>
      <c r="X148" s="142"/>
      <c r="Y148" s="139"/>
      <c r="Z148" s="139"/>
      <c r="AA148" s="142"/>
      <c r="AB148" s="142"/>
      <c r="AC148" s="139"/>
      <c r="AD148" s="139"/>
      <c r="AE148" s="142"/>
      <c r="AF148" s="142"/>
      <c r="AG148" s="139"/>
      <c r="AH148" s="139"/>
      <c r="AI148" s="142"/>
      <c r="AJ148" s="139"/>
      <c r="AK148" s="139"/>
      <c r="AL148" s="142"/>
      <c r="AM148" s="142"/>
      <c r="AN148" s="139"/>
      <c r="AO148" s="139"/>
      <c r="AP148" s="142"/>
      <c r="AQ148" s="142"/>
      <c r="AR148" s="142"/>
      <c r="AS148" s="142"/>
      <c r="AT148" s="142"/>
      <c r="AU148" s="142"/>
      <c r="AV148" s="139"/>
      <c r="AW148" s="139"/>
      <c r="AX148" s="142"/>
      <c r="AY148" s="142"/>
      <c r="AZ148" s="139"/>
      <c r="BA148" s="139"/>
      <c r="BB148" s="142"/>
      <c r="BC148" s="142"/>
      <c r="BD148" s="139"/>
      <c r="BE148" s="139"/>
      <c r="BF148" s="142"/>
      <c r="BG148" s="142"/>
      <c r="BH148" s="139"/>
      <c r="BI148" s="139"/>
      <c r="BJ148" s="142"/>
      <c r="BK148" s="142"/>
      <c r="BL148" s="139"/>
      <c r="BM148" s="16"/>
      <c r="BN148" s="142"/>
      <c r="BO148" s="142"/>
      <c r="BP148" s="139"/>
      <c r="BQ148" s="139"/>
      <c r="BR148" s="142"/>
      <c r="BS148" s="142"/>
      <c r="BT148" s="139"/>
      <c r="BU148" s="139"/>
      <c r="BV148" s="142"/>
      <c r="BW148" s="142"/>
      <c r="BX148" s="139"/>
      <c r="BY148" s="139"/>
      <c r="BZ148" s="142"/>
      <c r="CA148" s="142"/>
      <c r="CB148" s="139"/>
      <c r="CC148" s="139"/>
      <c r="CD148" s="142"/>
      <c r="CE148" s="142"/>
      <c r="CF148" s="139"/>
      <c r="CG148" s="139"/>
      <c r="CH148" s="142"/>
      <c r="CI148" s="142"/>
      <c r="CJ148" s="139"/>
      <c r="CK148" s="139"/>
      <c r="CL148" s="142"/>
      <c r="CM148" s="199"/>
      <c r="CN148" s="208"/>
      <c r="CO148" s="208"/>
      <c r="CP148" s="208"/>
      <c r="CQ148" s="208"/>
      <c r="CR148" s="14"/>
      <c r="CS148" s="14"/>
      <c r="CT148" s="244"/>
      <c r="CU148" s="245"/>
      <c r="CV148" s="13"/>
      <c r="CW148" s="13"/>
      <c r="CX148" s="244"/>
      <c r="CY148" s="245"/>
      <c r="CZ148" s="13"/>
      <c r="DA148" s="13"/>
      <c r="DB148" s="244"/>
      <c r="DC148" s="245"/>
      <c r="DG148" s="208"/>
      <c r="DH148" s="208"/>
      <c r="DI148" s="208"/>
      <c r="DJ148" s="208"/>
      <c r="DK148" s="208"/>
      <c r="DL148" s="208"/>
      <c r="DM148" s="208"/>
      <c r="DN148" s="208"/>
    </row>
    <row r="149" spans="1:118" ht="12.75" customHeight="1">
      <c r="A149" s="298"/>
      <c r="B149" s="328">
        <v>1718002528</v>
      </c>
      <c r="C149" s="200" t="s">
        <v>696</v>
      </c>
      <c r="D149" s="207"/>
      <c r="E149" s="139">
        <v>0.2</v>
      </c>
      <c r="F149" s="139">
        <f t="shared" si="127"/>
        <v>0</v>
      </c>
      <c r="G149" s="178"/>
      <c r="H149" s="178"/>
      <c r="I149" s="139"/>
      <c r="J149" s="139"/>
      <c r="K149" s="142"/>
      <c r="L149" s="142"/>
      <c r="M149" s="139"/>
      <c r="N149" s="139"/>
      <c r="O149" s="142"/>
      <c r="P149" s="142"/>
      <c r="Q149" s="139"/>
      <c r="R149" s="139"/>
      <c r="S149" s="142"/>
      <c r="T149" s="142"/>
      <c r="U149" s="139"/>
      <c r="V149" s="139"/>
      <c r="W149" s="142"/>
      <c r="X149" s="142"/>
      <c r="Y149" s="139"/>
      <c r="Z149" s="139"/>
      <c r="AA149" s="142"/>
      <c r="AB149" s="142"/>
      <c r="AC149" s="139"/>
      <c r="AD149" s="139"/>
      <c r="AE149" s="142"/>
      <c r="AF149" s="142"/>
      <c r="AG149" s="139"/>
      <c r="AH149" s="139"/>
      <c r="AI149" s="142"/>
      <c r="AJ149" s="139"/>
      <c r="AK149" s="139"/>
      <c r="AL149" s="142"/>
      <c r="AM149" s="142"/>
      <c r="AN149" s="139"/>
      <c r="AO149" s="139"/>
      <c r="AP149" s="142"/>
      <c r="AQ149" s="142"/>
      <c r="AR149" s="142"/>
      <c r="AS149" s="142"/>
      <c r="AT149" s="142"/>
      <c r="AU149" s="142"/>
      <c r="AV149" s="139"/>
      <c r="AW149" s="139"/>
      <c r="AX149" s="142"/>
      <c r="AY149" s="142"/>
      <c r="AZ149" s="139"/>
      <c r="BA149" s="139"/>
      <c r="BB149" s="142"/>
      <c r="BC149" s="142"/>
      <c r="BD149" s="139"/>
      <c r="BE149" s="139"/>
      <c r="BF149" s="142"/>
      <c r="BG149" s="142"/>
      <c r="BH149" s="139"/>
      <c r="BI149" s="139"/>
      <c r="BJ149" s="142"/>
      <c r="BK149" s="142"/>
      <c r="BL149" s="139"/>
      <c r="BM149" s="16"/>
      <c r="BN149" s="142"/>
      <c r="BO149" s="142"/>
      <c r="BP149" s="139"/>
      <c r="BQ149" s="139"/>
      <c r="BR149" s="142"/>
      <c r="BS149" s="142"/>
      <c r="BT149" s="139"/>
      <c r="BU149" s="139"/>
      <c r="BV149" s="142"/>
      <c r="BW149" s="142"/>
      <c r="BX149" s="139"/>
      <c r="BY149" s="139"/>
      <c r="BZ149" s="142"/>
      <c r="CA149" s="142"/>
      <c r="CB149" s="139"/>
      <c r="CC149" s="139"/>
      <c r="CD149" s="142"/>
      <c r="CE149" s="142"/>
      <c r="CF149" s="139"/>
      <c r="CG149" s="139"/>
      <c r="CH149" s="142"/>
      <c r="CI149" s="142"/>
      <c r="CJ149" s="139"/>
      <c r="CK149" s="139"/>
      <c r="CL149" s="142"/>
      <c r="CM149" s="199"/>
      <c r="CN149" s="208"/>
      <c r="CO149" s="208"/>
      <c r="CP149" s="208"/>
      <c r="CQ149" s="208"/>
      <c r="CR149" s="14"/>
      <c r="CS149" s="14"/>
      <c r="CT149" s="244"/>
      <c r="CU149" s="245"/>
      <c r="CV149" s="13"/>
      <c r="CW149" s="13"/>
      <c r="CX149" s="244"/>
      <c r="CY149" s="245"/>
      <c r="CZ149" s="13"/>
      <c r="DA149" s="13"/>
      <c r="DB149" s="244"/>
      <c r="DC149" s="245"/>
      <c r="DG149" s="208"/>
      <c r="DH149" s="208"/>
      <c r="DI149" s="208"/>
      <c r="DJ149" s="208"/>
      <c r="DK149" s="208"/>
      <c r="DL149" s="208"/>
      <c r="DM149" s="208"/>
      <c r="DN149" s="208"/>
    </row>
    <row r="150" spans="1:118" ht="16.5" customHeight="1">
      <c r="A150" s="200"/>
      <c r="B150" s="532"/>
      <c r="C150" s="200" t="s">
        <v>787</v>
      </c>
      <c r="D150" s="207"/>
      <c r="E150" s="139">
        <v>3.3</v>
      </c>
      <c r="F150" s="139">
        <f t="shared" si="127"/>
        <v>0</v>
      </c>
      <c r="G150" s="178">
        <f t="shared" si="155"/>
        <v>-3.3</v>
      </c>
      <c r="H150" s="178">
        <f t="shared" si="156"/>
        <v>0</v>
      </c>
      <c r="I150" s="139"/>
      <c r="J150" s="139"/>
      <c r="K150" s="142">
        <f t="shared" si="128"/>
        <v>0</v>
      </c>
      <c r="L150" s="142"/>
      <c r="M150" s="139"/>
      <c r="N150" s="139"/>
      <c r="O150" s="142">
        <f t="shared" si="162"/>
        <v>0</v>
      </c>
      <c r="P150" s="142"/>
      <c r="Q150" s="139"/>
      <c r="R150" s="139"/>
      <c r="S150" s="208">
        <f t="shared" si="163"/>
        <v>0</v>
      </c>
      <c r="T150" s="208">
        <v>0</v>
      </c>
      <c r="U150" s="16"/>
      <c r="V150" s="16"/>
      <c r="W150" s="208">
        <f t="shared" si="165"/>
        <v>0</v>
      </c>
      <c r="X150" s="208">
        <v>0</v>
      </c>
      <c r="Y150" s="209">
        <f t="shared" si="167"/>
        <v>0</v>
      </c>
      <c r="Z150" s="209">
        <f t="shared" si="167"/>
        <v>0</v>
      </c>
      <c r="AA150" s="208">
        <f t="shared" si="168"/>
        <v>0</v>
      </c>
      <c r="AB150" s="208" t="e">
        <f>Z150/Y150</f>
        <v>#DIV/0!</v>
      </c>
      <c r="AC150" s="16"/>
      <c r="AD150" s="16"/>
      <c r="AE150" s="208">
        <f t="shared" si="149"/>
        <v>0</v>
      </c>
      <c r="AF150" s="208" t="e">
        <f>AD150/AC150</f>
        <v>#DIV/0!</v>
      </c>
      <c r="AG150" s="16"/>
      <c r="AH150" s="16"/>
      <c r="AI150" s="208">
        <f t="shared" si="169"/>
        <v>0</v>
      </c>
      <c r="AJ150" s="16"/>
      <c r="AK150" s="16"/>
      <c r="AL150" s="208">
        <f t="shared" si="170"/>
        <v>0</v>
      </c>
      <c r="AM150" s="208"/>
      <c r="AN150" s="16"/>
      <c r="AO150" s="16"/>
      <c r="AP150" s="208">
        <f t="shared" si="126"/>
        <v>0</v>
      </c>
      <c r="AQ150" s="208"/>
      <c r="AR150" s="208"/>
      <c r="AS150" s="208"/>
      <c r="AT150" s="208">
        <f t="shared" si="171"/>
        <v>0</v>
      </c>
      <c r="AU150" s="208"/>
      <c r="AV150" s="16"/>
      <c r="AW150" s="16"/>
      <c r="AX150" s="208">
        <f t="shared" si="132"/>
        <v>0</v>
      </c>
      <c r="AY150" s="208"/>
      <c r="AZ150" s="16"/>
      <c r="BA150" s="16"/>
      <c r="BB150" s="208">
        <f t="shared" si="157"/>
        <v>0</v>
      </c>
      <c r="BC150" s="208" t="e">
        <f>BA150/AZ150</f>
        <v>#DIV/0!</v>
      </c>
      <c r="BD150" s="16"/>
      <c r="BE150" s="16"/>
      <c r="BF150" s="208">
        <f t="shared" si="133"/>
        <v>0</v>
      </c>
      <c r="BG150" s="208" t="e">
        <f>BE150/BD150</f>
        <v>#DIV/0!</v>
      </c>
      <c r="BH150" s="16"/>
      <c r="BI150" s="16"/>
      <c r="BJ150" s="208">
        <f t="shared" si="134"/>
        <v>0</v>
      </c>
      <c r="BK150" s="208" t="e">
        <f>BI150/BH150</f>
        <v>#DIV/0!</v>
      </c>
      <c r="BL150" s="16">
        <v>3.335</v>
      </c>
      <c r="BM150" s="16"/>
      <c r="BN150" s="208">
        <f t="shared" si="135"/>
        <v>-3.335</v>
      </c>
      <c r="BO150" s="208"/>
      <c r="BP150" s="16"/>
      <c r="BQ150" s="16"/>
      <c r="BR150" s="208">
        <f t="shared" si="136"/>
        <v>0</v>
      </c>
      <c r="BS150" s="208"/>
      <c r="BT150" s="16"/>
      <c r="BU150" s="16"/>
      <c r="BV150" s="208">
        <f t="shared" si="137"/>
        <v>0</v>
      </c>
      <c r="BW150" s="208"/>
      <c r="BX150" s="16"/>
      <c r="BY150" s="16"/>
      <c r="BZ150" s="208">
        <f t="shared" si="138"/>
        <v>0</v>
      </c>
      <c r="CA150" s="208" t="e">
        <f t="shared" si="158"/>
        <v>#DIV/0!</v>
      </c>
      <c r="CB150" s="16"/>
      <c r="CC150" s="16"/>
      <c r="CD150" s="208">
        <f t="shared" si="139"/>
        <v>0</v>
      </c>
      <c r="CE150" s="208"/>
      <c r="CF150" s="16"/>
      <c r="CG150" s="16"/>
      <c r="CH150" s="208">
        <f t="shared" si="140"/>
        <v>0</v>
      </c>
      <c r="CI150" s="208"/>
      <c r="CJ150" s="16"/>
      <c r="CK150" s="16"/>
      <c r="CL150" s="208">
        <f t="shared" si="141"/>
        <v>0</v>
      </c>
      <c r="CM150" s="199"/>
      <c r="CN150" s="208"/>
      <c r="CO150" s="208"/>
      <c r="CP150" s="208">
        <f t="shared" si="159"/>
        <v>0</v>
      </c>
      <c r="CQ150" s="208"/>
      <c r="CR150" s="14"/>
      <c r="CS150" s="14"/>
      <c r="CT150" s="244">
        <f t="shared" si="150"/>
        <v>0</v>
      </c>
      <c r="CU150" s="245" t="e">
        <f t="shared" si="151"/>
        <v>#DIV/0!</v>
      </c>
      <c r="CV150" s="13"/>
      <c r="CW150" s="13"/>
      <c r="CX150" s="244">
        <f t="shared" si="152"/>
        <v>0</v>
      </c>
      <c r="CY150" s="245" t="e">
        <f t="shared" si="153"/>
        <v>#DIV/0!</v>
      </c>
      <c r="CZ150" s="13"/>
      <c r="DA150" s="13"/>
      <c r="DB150" s="244">
        <f t="shared" si="142"/>
        <v>0</v>
      </c>
      <c r="DC150" s="245" t="e">
        <f t="shared" si="154"/>
        <v>#DIV/0!</v>
      </c>
      <c r="DG150" s="208"/>
      <c r="DH150" s="208"/>
      <c r="DI150" s="208">
        <f t="shared" ref="DI150:DI154" si="172">DH150-DG150</f>
        <v>0</v>
      </c>
      <c r="DJ150" s="208"/>
      <c r="DK150" s="208"/>
      <c r="DL150" s="208"/>
      <c r="DM150" s="208">
        <f t="shared" ref="DM150:DM154" si="173">DL150-DK150</f>
        <v>0</v>
      </c>
      <c r="DN150" s="208"/>
    </row>
    <row r="151" spans="1:118" s="307" customFormat="1" ht="12.75" customHeight="1">
      <c r="A151" s="305"/>
      <c r="B151" s="306"/>
      <c r="C151" s="306" t="s">
        <v>367</v>
      </c>
      <c r="D151" s="141">
        <f>D5+D19+D36+D86+D97</f>
        <v>9030.0999999999985</v>
      </c>
      <c r="E151" s="141">
        <f>E5+E19+E36+E86+E97-3</f>
        <v>3512.5399999999991</v>
      </c>
      <c r="F151" s="141">
        <f>J151+N151+R151+V151+AK151+AO151+AW151+BM151+CG151+CK151+CO151+DH151+DL151</f>
        <v>13742.79407</v>
      </c>
      <c r="G151" s="216">
        <f t="shared" si="155"/>
        <v>10230.254070000001</v>
      </c>
      <c r="H151" s="251">
        <f t="shared" si="156"/>
        <v>3.9124946819110966</v>
      </c>
      <c r="I151" s="141">
        <f>I5+I19+I36+I86+I97</f>
        <v>2412.9784599999998</v>
      </c>
      <c r="J151" s="141">
        <f>J5+J19+J36+J86+J97</f>
        <v>6883.1455399999995</v>
      </c>
      <c r="K151" s="216">
        <f t="shared" si="128"/>
        <v>4470.1670799999993</v>
      </c>
      <c r="L151" s="216">
        <f t="shared" ref="L151:L154" si="174">J151/I151</f>
        <v>2.8525515888774242</v>
      </c>
      <c r="M151" s="141">
        <f>M5+M19+M36+M86+M97</f>
        <v>66.150000000000006</v>
      </c>
      <c r="N151" s="141">
        <f>N5+N19+N36+N86+N97</f>
        <v>1.0696299999999999</v>
      </c>
      <c r="O151" s="216">
        <f t="shared" si="162"/>
        <v>-65.080370000000002</v>
      </c>
      <c r="P151" s="216">
        <f>N151/M151</f>
        <v>1.6169765684051395E-2</v>
      </c>
      <c r="Q151" s="141">
        <f>Q5+Q19+Q36+Q86+Q97</f>
        <v>28.204000000000001</v>
      </c>
      <c r="R151" s="141">
        <f>R5+R19+R36+R86+R97</f>
        <v>68.786090000000002</v>
      </c>
      <c r="S151" s="216">
        <f t="shared" si="163"/>
        <v>40.582090000000001</v>
      </c>
      <c r="T151" s="216">
        <f t="shared" si="164"/>
        <v>2.4388771096298396</v>
      </c>
      <c r="U151" s="141">
        <f>U5+U19+U36+U86+U97</f>
        <v>42.87</v>
      </c>
      <c r="V151" s="141">
        <f>V5+V19+V36+V86+V97</f>
        <v>0.68323</v>
      </c>
      <c r="W151" s="216">
        <f t="shared" si="165"/>
        <v>-42.186769999999996</v>
      </c>
      <c r="X151" s="216">
        <f t="shared" si="166"/>
        <v>1.593725215768603E-2</v>
      </c>
      <c r="Y151" s="141" t="e">
        <f t="shared" si="167"/>
        <v>#REF!</v>
      </c>
      <c r="Z151" s="141" t="e">
        <f t="shared" si="167"/>
        <v>#REF!</v>
      </c>
      <c r="AA151" s="216" t="e">
        <f t="shared" si="168"/>
        <v>#REF!</v>
      </c>
      <c r="AB151" s="216" t="e">
        <f>Z151/Y151</f>
        <v>#REF!</v>
      </c>
      <c r="AC151" s="141" t="e">
        <f>AC5+AC19+AC36+#REF!+AC86+AC97</f>
        <v>#REF!</v>
      </c>
      <c r="AD151" s="141" t="e">
        <f>AD5+AD19+AD36+#REF!+AD86+AD97</f>
        <v>#REF!</v>
      </c>
      <c r="AE151" s="216" t="e">
        <f t="shared" si="149"/>
        <v>#REF!</v>
      </c>
      <c r="AF151" s="216" t="e">
        <f>AD151/AC151</f>
        <v>#REF!</v>
      </c>
      <c r="AG151" s="141" t="e">
        <f>AG5+AG19+AG36+#REF!+AG86+AG97</f>
        <v>#REF!</v>
      </c>
      <c r="AH151" s="141" t="e">
        <f>AH5+AH19+AH36+#REF!+AH86+AH97</f>
        <v>#REF!</v>
      </c>
      <c r="AI151" s="216" t="e">
        <f t="shared" si="169"/>
        <v>#REF!</v>
      </c>
      <c r="AJ151" s="141">
        <f>AJ5+AJ19+AJ36+AJ86+AJ97</f>
        <v>48.493000000000002</v>
      </c>
      <c r="AK151" s="141">
        <f>AK5+AK19+AK36+AK86+AK97</f>
        <v>20.9</v>
      </c>
      <c r="AL151" s="216">
        <f t="shared" si="170"/>
        <v>-27.593000000000004</v>
      </c>
      <c r="AM151" s="216">
        <f>AK151/AJ151</f>
        <v>0.43099003979955863</v>
      </c>
      <c r="AN151" s="141">
        <f>AN5+AN19+AN36+AN86+AN97</f>
        <v>0</v>
      </c>
      <c r="AO151" s="141">
        <f>AO5+AO19+AO36+AO86+AO97</f>
        <v>13.439</v>
      </c>
      <c r="AP151" s="216">
        <f t="shared" si="126"/>
        <v>13.439</v>
      </c>
      <c r="AQ151" s="216">
        <v>0</v>
      </c>
      <c r="AR151" s="141" t="e">
        <f>AR5+AR19+AR36+#REF!+AR86+AR97</f>
        <v>#REF!</v>
      </c>
      <c r="AS151" s="141" t="e">
        <f>AS5+AS19+AS36+#REF!+AS86+AS97</f>
        <v>#REF!</v>
      </c>
      <c r="AT151" s="216" t="e">
        <f t="shared" si="171"/>
        <v>#REF!</v>
      </c>
      <c r="AU151" s="216" t="e">
        <f>AS151/AR151</f>
        <v>#REF!</v>
      </c>
      <c r="AV151" s="141">
        <f>AV5+AV19+AV36+AV86+AV97</f>
        <v>2.8089999999999997</v>
      </c>
      <c r="AW151" s="141">
        <f>AW5+AW19+AW36+AW86+AW97</f>
        <v>0</v>
      </c>
      <c r="AX151" s="216">
        <f t="shared" si="132"/>
        <v>-2.8089999999999997</v>
      </c>
      <c r="AY151" s="216">
        <f>AW151/AV151</f>
        <v>0</v>
      </c>
      <c r="AZ151" s="141" t="e">
        <f>AZ5+AZ19+AZ36+#REF!+AZ86+AZ97</f>
        <v>#REF!</v>
      </c>
      <c r="BA151" s="141" t="e">
        <f>BA5+BA19+BA36+#REF!+BA86+BA97</f>
        <v>#REF!</v>
      </c>
      <c r="BB151" s="216" t="e">
        <f t="shared" si="157"/>
        <v>#REF!</v>
      </c>
      <c r="BC151" s="216" t="e">
        <f>BA151/AZ151</f>
        <v>#REF!</v>
      </c>
      <c r="BD151" s="141" t="e">
        <f>BD5+BD19+BD36+#REF!+BD86+BD97</f>
        <v>#REF!</v>
      </c>
      <c r="BE151" s="141" t="e">
        <f>BE5+BE19+BE36+#REF!+BE86+BE97</f>
        <v>#REF!</v>
      </c>
      <c r="BF151" s="216" t="e">
        <f t="shared" si="133"/>
        <v>#REF!</v>
      </c>
      <c r="BG151" s="216" t="e">
        <f>BE151/BD151</f>
        <v>#REF!</v>
      </c>
      <c r="BH151" s="141" t="e">
        <f>BH5+BH19+BH36+#REF!+BH86+BH97</f>
        <v>#REF!</v>
      </c>
      <c r="BI151" s="141" t="e">
        <f>BI5+BI19+BI36+#REF!+BI86+BI97</f>
        <v>#REF!</v>
      </c>
      <c r="BJ151" s="216" t="e">
        <f t="shared" si="134"/>
        <v>#REF!</v>
      </c>
      <c r="BK151" s="216" t="e">
        <f>BI151/BH151</f>
        <v>#REF!</v>
      </c>
      <c r="BL151" s="141">
        <f>BL5+BL19+BL36+BL86+BL97</f>
        <v>158.80199999999999</v>
      </c>
      <c r="BM151" s="141">
        <f>BM5+BM19+BM36+BM86+BM97</f>
        <v>93.717939999999999</v>
      </c>
      <c r="BN151" s="216">
        <f t="shared" si="135"/>
        <v>-65.084059999999994</v>
      </c>
      <c r="BO151" s="216">
        <f>BM151/BL151</f>
        <v>0.59015591743177043</v>
      </c>
      <c r="BP151" s="141" t="e">
        <f>BP5+BP19+BP36+#REF!+BP86+BP97</f>
        <v>#REF!</v>
      </c>
      <c r="BQ151" s="141" t="e">
        <f>BQ5+BQ19+BQ36+#REF!+BQ86+BQ97</f>
        <v>#REF!</v>
      </c>
      <c r="BR151" s="216" t="e">
        <f t="shared" si="136"/>
        <v>#REF!</v>
      </c>
      <c r="BS151" s="216" t="e">
        <f>BQ151/BP151</f>
        <v>#REF!</v>
      </c>
      <c r="BT151" s="141" t="e">
        <f>BT5+BT19+BT36+#REF!+BT86+BT97</f>
        <v>#REF!</v>
      </c>
      <c r="BU151" s="141" t="e">
        <f>BU5+BU19+BU36+#REF!+BU86+BU97</f>
        <v>#REF!</v>
      </c>
      <c r="BV151" s="216" t="e">
        <f t="shared" si="137"/>
        <v>#REF!</v>
      </c>
      <c r="BW151" s="216" t="e">
        <f>BU151/BT151</f>
        <v>#REF!</v>
      </c>
      <c r="BX151" s="141" t="e">
        <f>BX5+BX19+BX36+#REF!+BX86+BX97</f>
        <v>#REF!</v>
      </c>
      <c r="BY151" s="141" t="e">
        <f>BY5+BY19+BY36+#REF!+BY86+BY97</f>
        <v>#REF!</v>
      </c>
      <c r="BZ151" s="216" t="e">
        <f t="shared" si="138"/>
        <v>#REF!</v>
      </c>
      <c r="CA151" s="216" t="e">
        <f t="shared" si="158"/>
        <v>#REF!</v>
      </c>
      <c r="CB151" s="141" t="e">
        <f>CB5+CB19+CB36+#REF!+CB86+CB97</f>
        <v>#REF!</v>
      </c>
      <c r="CC151" s="141" t="e">
        <f>CC5+CC19+CC36+#REF!+CC86+CC97</f>
        <v>#REF!</v>
      </c>
      <c r="CD151" s="216" t="e">
        <f t="shared" si="139"/>
        <v>#REF!</v>
      </c>
      <c r="CE151" s="216" t="e">
        <f>CC151/CB151</f>
        <v>#REF!</v>
      </c>
      <c r="CF151" s="141">
        <f>CF5+CF19+CF36+CF86+CF97</f>
        <v>750.63499999999999</v>
      </c>
      <c r="CG151" s="141">
        <f>CG5+CG19+CG36+CG86+CG97</f>
        <v>9.9139999999999997</v>
      </c>
      <c r="CH151" s="216">
        <f t="shared" si="140"/>
        <v>-740.721</v>
      </c>
      <c r="CI151" s="216">
        <f>CG151/CF151</f>
        <v>1.3207484329933988E-2</v>
      </c>
      <c r="CJ151" s="141">
        <f>CJ5+CJ19+CJ36+CJ86+CJ97</f>
        <v>1.2890000000000001</v>
      </c>
      <c r="CK151" s="141">
        <f>CK5+CK19+CK36+CK86+CK97</f>
        <v>0</v>
      </c>
      <c r="CL151" s="216">
        <f t="shared" si="141"/>
        <v>-1.2890000000000001</v>
      </c>
      <c r="CM151" s="216">
        <f>CK151/CJ151</f>
        <v>0</v>
      </c>
      <c r="CN151" s="141">
        <f>CN5+CN19+CN36+CN86+CN97</f>
        <v>0</v>
      </c>
      <c r="CO151" s="141">
        <f>CO5+CO19+CO36+CO86+CO97</f>
        <v>0</v>
      </c>
      <c r="CP151" s="216">
        <f t="shared" si="159"/>
        <v>0</v>
      </c>
      <c r="CQ151" s="216">
        <v>0</v>
      </c>
      <c r="CR151" s="249" t="e">
        <f>CR5+CR19+CR36+#REF!+CR86+CR97</f>
        <v>#REF!</v>
      </c>
      <c r="CS151" s="249" t="e">
        <f>CS5+CS19+CS36+#REF!+CS86+CS97</f>
        <v>#REF!</v>
      </c>
      <c r="CT151" s="250" t="e">
        <f t="shared" si="150"/>
        <v>#REF!</v>
      </c>
      <c r="CU151" s="251" t="e">
        <f t="shared" si="151"/>
        <v>#REF!</v>
      </c>
      <c r="CV151" s="249" t="e">
        <f>CV5+CV19+CV36+#REF!+CV86+CV97</f>
        <v>#REF!</v>
      </c>
      <c r="CW151" s="249" t="e">
        <f>CW5+CW19+CW36+#REF!+CW86+CW97</f>
        <v>#REF!</v>
      </c>
      <c r="CX151" s="252" t="e">
        <f t="shared" si="152"/>
        <v>#REF!</v>
      </c>
      <c r="CY151" s="251" t="e">
        <f t="shared" si="153"/>
        <v>#REF!</v>
      </c>
      <c r="CZ151" s="249" t="e">
        <f>CZ5+CZ19+CZ36+#REF!+CZ86+CZ97</f>
        <v>#REF!</v>
      </c>
      <c r="DA151" s="249" t="e">
        <f>DA5+DA19+DA36+#REF!+DA86+DA97</f>
        <v>#REF!</v>
      </c>
      <c r="DB151" s="250" t="e">
        <f t="shared" si="142"/>
        <v>#REF!</v>
      </c>
      <c r="DC151" s="251" t="e">
        <f t="shared" si="154"/>
        <v>#REF!</v>
      </c>
      <c r="DG151" s="141">
        <f>DG5+DG19+DG36+DG86+DG97</f>
        <v>0</v>
      </c>
      <c r="DH151" s="141">
        <f>DH5+DH19+DH36+DH86+DH97</f>
        <v>0</v>
      </c>
      <c r="DI151" s="216">
        <f t="shared" si="172"/>
        <v>0</v>
      </c>
      <c r="DJ151" s="216">
        <v>0</v>
      </c>
      <c r="DK151" s="141">
        <f>DK5+DK19+DK36+DK86+DK97</f>
        <v>0</v>
      </c>
      <c r="DL151" s="141">
        <f>DL5+DL19+DL36+DL86+DL97</f>
        <v>6651.138640000001</v>
      </c>
      <c r="DM151" s="216">
        <f t="shared" si="173"/>
        <v>6651.138640000001</v>
      </c>
      <c r="DN151" s="216">
        <v>0</v>
      </c>
    </row>
    <row r="152" spans="1:118" ht="16.5" customHeight="1">
      <c r="A152" s="215" t="s">
        <v>368</v>
      </c>
      <c r="B152" s="215"/>
      <c r="C152" s="217" t="s">
        <v>369</v>
      </c>
      <c r="D152" s="211">
        <v>4013.8</v>
      </c>
      <c r="E152" s="16">
        <f>+CF152+CN152+AV152+I152</f>
        <v>373.43893000000003</v>
      </c>
      <c r="F152" s="16">
        <f>J152+N152+R152+V152+Z152+AK152+AO152+AS152+AW152+BE152+BI152+BY152+CG152+CK152+CO152+CS152+CW152+DA152+BM152+BU152+DL152</f>
        <v>5237.6618899999994</v>
      </c>
      <c r="G152" s="245">
        <f t="shared" si="155"/>
        <v>4864.2229599999991</v>
      </c>
      <c r="H152" s="245">
        <f t="shared" si="156"/>
        <v>14.025484407852172</v>
      </c>
      <c r="I152" s="16">
        <v>3.2204600000000001</v>
      </c>
      <c r="J152" s="16">
        <v>1316.55</v>
      </c>
      <c r="K152" s="213">
        <f t="shared" si="128"/>
        <v>1313.32954</v>
      </c>
      <c r="L152" s="213">
        <f t="shared" si="174"/>
        <v>408.80805847611828</v>
      </c>
      <c r="M152" s="16">
        <v>0</v>
      </c>
      <c r="N152" s="16"/>
      <c r="O152" s="213">
        <f t="shared" si="162"/>
        <v>0</v>
      </c>
      <c r="P152" s="213">
        <v>0</v>
      </c>
      <c r="Q152" s="16"/>
      <c r="R152" s="16"/>
      <c r="S152" s="208">
        <f t="shared" si="163"/>
        <v>0</v>
      </c>
      <c r="T152" s="213">
        <v>0</v>
      </c>
      <c r="U152" s="16"/>
      <c r="V152" s="16"/>
      <c r="W152" s="208">
        <f t="shared" si="165"/>
        <v>0</v>
      </c>
      <c r="X152" s="213">
        <v>0</v>
      </c>
      <c r="Y152" s="209">
        <f t="shared" si="167"/>
        <v>0</v>
      </c>
      <c r="Z152" s="209">
        <f t="shared" si="167"/>
        <v>0</v>
      </c>
      <c r="AA152" s="208">
        <f t="shared" si="168"/>
        <v>0</v>
      </c>
      <c r="AB152" s="208"/>
      <c r="AC152" s="16"/>
      <c r="AD152" s="16"/>
      <c r="AE152" s="208"/>
      <c r="AF152" s="208"/>
      <c r="AG152" s="16"/>
      <c r="AH152" s="16"/>
      <c r="AI152" s="208">
        <f t="shared" si="169"/>
        <v>0</v>
      </c>
      <c r="AJ152" s="16"/>
      <c r="AK152" s="16"/>
      <c r="AL152" s="208">
        <f t="shared" si="170"/>
        <v>0</v>
      </c>
      <c r="AM152" s="213">
        <v>0</v>
      </c>
      <c r="AN152" s="16"/>
      <c r="AO152" s="16"/>
      <c r="AP152" s="208">
        <f t="shared" si="126"/>
        <v>0</v>
      </c>
      <c r="AQ152" s="213">
        <v>0</v>
      </c>
      <c r="AR152" s="208"/>
      <c r="AS152" s="208"/>
      <c r="AT152" s="213">
        <f t="shared" si="171"/>
        <v>0</v>
      </c>
      <c r="AU152" s="213" t="e">
        <f>AS152/AR152</f>
        <v>#DIV/0!</v>
      </c>
      <c r="AV152" s="16">
        <v>108.96473</v>
      </c>
      <c r="AW152" s="16">
        <v>221.73793000000001</v>
      </c>
      <c r="AX152" s="208">
        <f>AW152-AV152</f>
        <v>112.7732</v>
      </c>
      <c r="AY152" s="208">
        <f>AW152/AV152</f>
        <v>2.0349514012469907</v>
      </c>
      <c r="AZ152" s="16"/>
      <c r="BA152" s="16">
        <v>0</v>
      </c>
      <c r="BB152" s="208">
        <f t="shared" si="157"/>
        <v>0</v>
      </c>
      <c r="BC152" s="208"/>
      <c r="BD152" s="16"/>
      <c r="BE152" s="16"/>
      <c r="BF152" s="208">
        <f t="shared" si="133"/>
        <v>0</v>
      </c>
      <c r="BG152" s="208"/>
      <c r="BH152" s="16"/>
      <c r="BI152" s="16"/>
      <c r="BJ152" s="208">
        <f t="shared" si="134"/>
        <v>0</v>
      </c>
      <c r="BK152" s="208" t="e">
        <f>BI152/BH152</f>
        <v>#DIV/0!</v>
      </c>
      <c r="BL152" s="16"/>
      <c r="BM152" s="16">
        <v>4.5090399999999997</v>
      </c>
      <c r="BN152" s="208">
        <f t="shared" si="135"/>
        <v>4.5090399999999997</v>
      </c>
      <c r="BO152" s="213">
        <v>0</v>
      </c>
      <c r="BP152" s="16"/>
      <c r="BQ152" s="16">
        <v>1.0000000000000001E-5</v>
      </c>
      <c r="BR152" s="208">
        <f t="shared" si="136"/>
        <v>1.0000000000000001E-5</v>
      </c>
      <c r="BS152" s="213">
        <v>0</v>
      </c>
      <c r="BT152" s="16"/>
      <c r="BU152" s="16"/>
      <c r="BV152" s="208">
        <f t="shared" si="137"/>
        <v>0</v>
      </c>
      <c r="BW152" s="213" t="e">
        <f>BU152/BT152</f>
        <v>#DIV/0!</v>
      </c>
      <c r="BX152" s="16">
        <v>0</v>
      </c>
      <c r="BY152" s="16"/>
      <c r="BZ152" s="208">
        <f t="shared" si="138"/>
        <v>0</v>
      </c>
      <c r="CA152" s="208" t="e">
        <f t="shared" si="158"/>
        <v>#DIV/0!</v>
      </c>
      <c r="CB152" s="16"/>
      <c r="CC152" s="16"/>
      <c r="CD152" s="208">
        <f t="shared" si="139"/>
        <v>0</v>
      </c>
      <c r="CE152" s="213" t="e">
        <f>CC152/CB152</f>
        <v>#DIV/0!</v>
      </c>
      <c r="CF152" s="16">
        <v>29.744029999999999</v>
      </c>
      <c r="CG152" s="16">
        <v>407.81295</v>
      </c>
      <c r="CH152" s="208">
        <v>0</v>
      </c>
      <c r="CI152" s="213">
        <f>CG152/CF152</f>
        <v>13.710749686575761</v>
      </c>
      <c r="CJ152" s="16">
        <v>0</v>
      </c>
      <c r="CK152" s="16"/>
      <c r="CL152" s="208">
        <f t="shared" si="141"/>
        <v>0</v>
      </c>
      <c r="CM152" s="213"/>
      <c r="CN152" s="147">
        <v>231.50971000000001</v>
      </c>
      <c r="CO152" s="147">
        <v>67.364000000000004</v>
      </c>
      <c r="CP152" s="147">
        <f t="shared" si="159"/>
        <v>-164.14571000000001</v>
      </c>
      <c r="CQ152" s="213">
        <f>CO152/CN152</f>
        <v>0.29097699617005268</v>
      </c>
      <c r="CR152" s="14"/>
      <c r="CS152" s="14"/>
      <c r="CT152" s="244">
        <f t="shared" si="150"/>
        <v>0</v>
      </c>
      <c r="CU152" s="245"/>
      <c r="CV152" s="13"/>
      <c r="CW152" s="13"/>
      <c r="CX152" s="244">
        <f t="shared" si="152"/>
        <v>0</v>
      </c>
      <c r="CY152" s="245"/>
      <c r="CZ152" s="13"/>
      <c r="DA152" s="13"/>
      <c r="DB152" s="244">
        <f t="shared" si="142"/>
        <v>0</v>
      </c>
      <c r="DC152" s="245"/>
      <c r="DG152" s="147"/>
      <c r="DH152" s="147"/>
      <c r="DI152" s="147">
        <f t="shared" si="172"/>
        <v>0</v>
      </c>
      <c r="DJ152" s="213" t="e">
        <f>DH152/DG152</f>
        <v>#DIV/0!</v>
      </c>
      <c r="DK152" s="147"/>
      <c r="DL152" s="147">
        <v>3219.68797</v>
      </c>
      <c r="DM152" s="147">
        <f t="shared" si="173"/>
        <v>3219.68797</v>
      </c>
      <c r="DN152" s="213" t="e">
        <f>DL152/DK152</f>
        <v>#DIV/0!</v>
      </c>
    </row>
    <row r="153" spans="1:118" ht="13.95" customHeight="1">
      <c r="A153" s="215" t="s">
        <v>370</v>
      </c>
      <c r="B153" s="215"/>
      <c r="C153" s="217" t="s">
        <v>371</v>
      </c>
      <c r="D153" s="16">
        <v>5496</v>
      </c>
      <c r="E153" s="16">
        <f>+M153+Q153+U153</f>
        <v>4986.2</v>
      </c>
      <c r="F153" s="16">
        <f>J153+N153+R153+V153+Z153+AK153+AO153+AS153+AW153+BE153+BI153+BY153+CG153+CK153+CO153+CS153+CW153+DA153+BM153+BU153</f>
        <v>5775</v>
      </c>
      <c r="G153" s="245">
        <f t="shared" si="155"/>
        <v>788.80000000000018</v>
      </c>
      <c r="H153" s="245">
        <f t="shared" si="156"/>
        <v>1.1581966226785929</v>
      </c>
      <c r="I153" s="15">
        <v>0</v>
      </c>
      <c r="J153" s="15"/>
      <c r="K153" s="15">
        <f>+O153+S153+W153+AA153+AP153+AT153+BB153+BR153+BV153+CL153+CP153+CT153</f>
        <v>0</v>
      </c>
      <c r="L153" s="15">
        <v>0</v>
      </c>
      <c r="M153" s="15">
        <v>2028.2</v>
      </c>
      <c r="N153" s="15">
        <v>2545</v>
      </c>
      <c r="O153" s="15">
        <f>+S153+W153+AA153+AE153+AT153+AX153+BF153+BV153+BZ153+CP153+CT153+CX153</f>
        <v>0</v>
      </c>
      <c r="P153" s="245">
        <f t="shared" ref="P153" si="175">N153/M153</f>
        <v>1.254807218223055</v>
      </c>
      <c r="Q153" s="15">
        <v>2352.8000000000002</v>
      </c>
      <c r="R153" s="15">
        <v>2636</v>
      </c>
      <c r="S153" s="15">
        <f>+W153+AA153+AE153+AI153+AX153+BB153+BJ153+BZ153+CD153+CT153+CX153+DB153</f>
        <v>0</v>
      </c>
      <c r="T153" s="15" t="e">
        <f>+X153+AB153+AF153+AJ153+AY153+BC153+BK153+CA153+CE153+CU153+CY153+DC153</f>
        <v>#DIV/0!</v>
      </c>
      <c r="U153" s="15">
        <v>605.20000000000005</v>
      </c>
      <c r="V153" s="15">
        <v>594</v>
      </c>
      <c r="W153" s="15">
        <f t="shared" ref="W153:AI153" si="176">+AA153+AE153+AI153+AM153+BB153+BF153+BN153+CD153+CH153+CX153+DB153+DF153</f>
        <v>0</v>
      </c>
      <c r="X153" s="15" t="e">
        <f t="shared" si="176"/>
        <v>#DIV/0!</v>
      </c>
      <c r="Y153" s="15">
        <f t="shared" si="176"/>
        <v>0</v>
      </c>
      <c r="Z153" s="15">
        <f t="shared" si="176"/>
        <v>0</v>
      </c>
      <c r="AA153" s="15">
        <f t="shared" si="176"/>
        <v>0</v>
      </c>
      <c r="AB153" s="15" t="e">
        <f t="shared" si="176"/>
        <v>#DIV/0!</v>
      </c>
      <c r="AC153" s="15">
        <f t="shared" si="176"/>
        <v>0</v>
      </c>
      <c r="AD153" s="15">
        <f t="shared" si="176"/>
        <v>0</v>
      </c>
      <c r="AE153" s="15">
        <f t="shared" si="176"/>
        <v>0</v>
      </c>
      <c r="AF153" s="15" t="e">
        <f t="shared" si="176"/>
        <v>#DIV/0!</v>
      </c>
      <c r="AG153" s="15">
        <f t="shared" si="176"/>
        <v>0</v>
      </c>
      <c r="AH153" s="15">
        <f t="shared" si="176"/>
        <v>0</v>
      </c>
      <c r="AI153" s="15">
        <f t="shared" si="176"/>
        <v>0</v>
      </c>
      <c r="AJ153" s="15">
        <v>0</v>
      </c>
      <c r="AK153" s="15"/>
      <c r="AL153" s="15">
        <f>+AP153+AT153+AX153+BB153+BQ153+BU153+CC153+CS153+CW153+DM153+DQ153+DU153</f>
        <v>0</v>
      </c>
      <c r="AM153" s="15">
        <f>+AQ153+AU153+AY153+BC153+BR153+BV153+CD153+CT153+CX153+DN153+DR153+DV153</f>
        <v>0</v>
      </c>
      <c r="AN153" s="15">
        <v>0</v>
      </c>
      <c r="AO153" s="15"/>
      <c r="AP153" s="15">
        <f t="shared" ref="AP153:AU153" si="177">+AT153+AX153+BB153+BF153+BU153+BY153+CG153+CW153+DA153+DQ153+DU153+DY153</f>
        <v>0</v>
      </c>
      <c r="AQ153" s="15">
        <f t="shared" si="177"/>
        <v>0</v>
      </c>
      <c r="AR153" s="15" t="e">
        <f t="shared" si="177"/>
        <v>#DIV/0!</v>
      </c>
      <c r="AS153" s="15">
        <f t="shared" si="177"/>
        <v>0</v>
      </c>
      <c r="AT153" s="15">
        <f t="shared" si="177"/>
        <v>0</v>
      </c>
      <c r="AU153" s="15">
        <f t="shared" si="177"/>
        <v>0</v>
      </c>
      <c r="AV153" s="16"/>
      <c r="AW153" s="16"/>
      <c r="AX153" s="208">
        <f t="shared" si="132"/>
        <v>0</v>
      </c>
      <c r="AY153" s="208"/>
      <c r="AZ153" s="16"/>
      <c r="BA153" s="16"/>
      <c r="BB153" s="208">
        <f t="shared" si="157"/>
        <v>0</v>
      </c>
      <c r="BC153" s="208"/>
      <c r="BD153" s="16"/>
      <c r="BE153" s="16"/>
      <c r="BF153" s="208">
        <f t="shared" si="133"/>
        <v>0</v>
      </c>
      <c r="BG153" s="208"/>
      <c r="BH153" s="16"/>
      <c r="BI153" s="16"/>
      <c r="BJ153" s="208">
        <f t="shared" si="134"/>
        <v>0</v>
      </c>
      <c r="BK153" s="208"/>
      <c r="BL153" s="16">
        <v>0</v>
      </c>
      <c r="BM153" s="16"/>
      <c r="BN153" s="208">
        <f t="shared" si="135"/>
        <v>0</v>
      </c>
      <c r="BO153" s="213">
        <v>0</v>
      </c>
      <c r="BP153" s="16">
        <v>0</v>
      </c>
      <c r="BQ153" s="16"/>
      <c r="BR153" s="208">
        <f t="shared" si="136"/>
        <v>0</v>
      </c>
      <c r="BS153" s="213">
        <v>0</v>
      </c>
      <c r="BT153" s="16">
        <v>0</v>
      </c>
      <c r="BU153" s="16"/>
      <c r="BV153" s="208">
        <f t="shared" si="137"/>
        <v>0</v>
      </c>
      <c r="BW153" s="213" t="e">
        <f>BU153/BT153</f>
        <v>#DIV/0!</v>
      </c>
      <c r="BX153" s="16">
        <v>0</v>
      </c>
      <c r="BY153" s="16">
        <v>0</v>
      </c>
      <c r="BZ153" s="208">
        <f t="shared" si="138"/>
        <v>0</v>
      </c>
      <c r="CA153" s="208"/>
      <c r="CB153" s="16"/>
      <c r="CC153" s="16"/>
      <c r="CD153" s="208">
        <f t="shared" si="139"/>
        <v>0</v>
      </c>
      <c r="CE153" s="213" t="e">
        <f>CC153/CB153</f>
        <v>#DIV/0!</v>
      </c>
      <c r="CF153" s="16">
        <v>0</v>
      </c>
      <c r="CG153" s="16"/>
      <c r="CH153" s="208">
        <f t="shared" si="140"/>
        <v>0</v>
      </c>
      <c r="CI153" s="213">
        <v>0</v>
      </c>
      <c r="CJ153" s="16">
        <v>0</v>
      </c>
      <c r="CK153" s="16"/>
      <c r="CL153" s="208">
        <f t="shared" si="141"/>
        <v>0</v>
      </c>
      <c r="CM153" s="213"/>
      <c r="CN153" s="147"/>
      <c r="CO153" s="147"/>
      <c r="CP153" s="147">
        <f t="shared" si="159"/>
        <v>0</v>
      </c>
      <c r="CQ153" s="213">
        <v>0</v>
      </c>
      <c r="CR153" s="14"/>
      <c r="CS153" s="14"/>
      <c r="CT153" s="244">
        <f t="shared" si="150"/>
        <v>0</v>
      </c>
      <c r="CU153" s="245"/>
      <c r="CV153" s="13"/>
      <c r="CW153" s="13"/>
      <c r="CX153" s="244">
        <f t="shared" si="152"/>
        <v>0</v>
      </c>
      <c r="CY153" s="245"/>
      <c r="CZ153" s="13"/>
      <c r="DA153" s="13"/>
      <c r="DB153" s="244">
        <f t="shared" si="142"/>
        <v>0</v>
      </c>
      <c r="DC153" s="245"/>
      <c r="DG153" s="147"/>
      <c r="DH153" s="147"/>
      <c r="DI153" s="147">
        <f t="shared" si="172"/>
        <v>0</v>
      </c>
      <c r="DJ153" s="213">
        <v>0</v>
      </c>
      <c r="DK153" s="147"/>
      <c r="DL153" s="147"/>
      <c r="DM153" s="147">
        <f t="shared" si="173"/>
        <v>0</v>
      </c>
      <c r="DN153" s="213">
        <v>0</v>
      </c>
    </row>
    <row r="154" spans="1:118" s="307" customFormat="1">
      <c r="A154" s="218"/>
      <c r="B154" s="218"/>
      <c r="C154" s="308" t="s">
        <v>372</v>
      </c>
      <c r="D154" s="141">
        <f>D151+D153+D152</f>
        <v>18539.899999999998</v>
      </c>
      <c r="E154" s="141">
        <f>E151+E153+E152</f>
        <v>8872.1789299999982</v>
      </c>
      <c r="F154" s="141">
        <f>F151+F152+F153</f>
        <v>24755.455959999999</v>
      </c>
      <c r="G154" s="216">
        <f t="shared" si="155"/>
        <v>15883.277030000001</v>
      </c>
      <c r="H154" s="251">
        <f t="shared" si="156"/>
        <v>2.7902340738747933</v>
      </c>
      <c r="I154" s="141">
        <f>I151+I153+I152</f>
        <v>2416.1989199999998</v>
      </c>
      <c r="J154" s="141">
        <f>J151+J153+J152</f>
        <v>8199.6955399999988</v>
      </c>
      <c r="K154" s="141">
        <f>J154-I154</f>
        <v>5783.496619999999</v>
      </c>
      <c r="L154" s="216">
        <f t="shared" si="174"/>
        <v>3.3936343039173278</v>
      </c>
      <c r="M154" s="141">
        <f>M151+M153+M152</f>
        <v>2094.35</v>
      </c>
      <c r="N154" s="141">
        <f>N151+N153+N152</f>
        <v>2546.06963</v>
      </c>
      <c r="O154" s="141">
        <f t="shared" si="162"/>
        <v>451.71963000000005</v>
      </c>
      <c r="P154" s="216">
        <f>N154/M154</f>
        <v>1.2156848807505909</v>
      </c>
      <c r="Q154" s="141">
        <f>Q151+Q153+Q152</f>
        <v>2381.0040000000004</v>
      </c>
      <c r="R154" s="141">
        <f>R151+R153+R152</f>
        <v>2704.7860900000001</v>
      </c>
      <c r="S154" s="141">
        <f t="shared" si="163"/>
        <v>323.7820899999997</v>
      </c>
      <c r="T154" s="216">
        <f t="shared" si="164"/>
        <v>1.1359855296337174</v>
      </c>
      <c r="U154" s="141">
        <f>U151+U153+U152</f>
        <v>648.07000000000005</v>
      </c>
      <c r="V154" s="141">
        <f>V151+V153+V152</f>
        <v>594.68322999999998</v>
      </c>
      <c r="W154" s="141">
        <f t="shared" si="165"/>
        <v>-53.38677000000007</v>
      </c>
      <c r="X154" s="216">
        <f t="shared" si="166"/>
        <v>0.91762190812720834</v>
      </c>
      <c r="Y154" s="141" t="e">
        <f t="shared" si="167"/>
        <v>#REF!</v>
      </c>
      <c r="Z154" s="141" t="e">
        <f t="shared" si="167"/>
        <v>#REF!</v>
      </c>
      <c r="AA154" s="141" t="e">
        <f t="shared" si="168"/>
        <v>#REF!</v>
      </c>
      <c r="AB154" s="216" t="e">
        <f>Z154/Y154</f>
        <v>#REF!</v>
      </c>
      <c r="AC154" s="141" t="e">
        <f>AC151+AC153+AC152</f>
        <v>#REF!</v>
      </c>
      <c r="AD154" s="141" t="e">
        <f>AD151+AD153+AD152</f>
        <v>#REF!</v>
      </c>
      <c r="AE154" s="141" t="e">
        <f>AD154-AC154</f>
        <v>#REF!</v>
      </c>
      <c r="AF154" s="216" t="e">
        <f>AD154/AC154</f>
        <v>#REF!</v>
      </c>
      <c r="AG154" s="141" t="e">
        <f>AG151+AG153+AG152</f>
        <v>#REF!</v>
      </c>
      <c r="AH154" s="141" t="e">
        <f>AH151+AH153+AH152</f>
        <v>#REF!</v>
      </c>
      <c r="AI154" s="141" t="e">
        <f>AI5+AI19+AI36+AI86+AI97+AI151+AI152+AI153+#REF!</f>
        <v>#REF!</v>
      </c>
      <c r="AJ154" s="141">
        <f>AJ151+AJ153+AJ152</f>
        <v>48.493000000000002</v>
      </c>
      <c r="AK154" s="141">
        <f>AK151+AK153+AK152</f>
        <v>20.9</v>
      </c>
      <c r="AL154" s="141">
        <f t="shared" si="170"/>
        <v>-27.593000000000004</v>
      </c>
      <c r="AM154" s="216">
        <f>AK154/AJ154</f>
        <v>0.43099003979955863</v>
      </c>
      <c r="AN154" s="141">
        <f>AN151+AN153+AN152</f>
        <v>0</v>
      </c>
      <c r="AO154" s="141">
        <f>AO151+AO153+AO152</f>
        <v>13.439</v>
      </c>
      <c r="AP154" s="141">
        <f>AO154-AN154</f>
        <v>13.439</v>
      </c>
      <c r="AQ154" s="216">
        <v>0</v>
      </c>
      <c r="AR154" s="141" t="e">
        <f>AR5+AR19+AR36+AR86+AR97+AR151+AR152+AR153+#REF!</f>
        <v>#REF!</v>
      </c>
      <c r="AS154" s="141" t="e">
        <f>AS5+AS19+AS36+AS86+AS97+AS151+AS152+AS153</f>
        <v>#REF!</v>
      </c>
      <c r="AT154" s="141" t="e">
        <f t="shared" si="171"/>
        <v>#REF!</v>
      </c>
      <c r="AU154" s="141" t="e">
        <f>AS154/AR154</f>
        <v>#REF!</v>
      </c>
      <c r="AV154" s="141">
        <f>AV151+AV153+AV152</f>
        <v>111.77373</v>
      </c>
      <c r="AW154" s="141">
        <f>AW151+AW153+AW152</f>
        <v>221.73793000000001</v>
      </c>
      <c r="AX154" s="141">
        <f>AW154-AV154</f>
        <v>109.96420000000001</v>
      </c>
      <c r="AY154" s="216">
        <f>AW154/AV154</f>
        <v>1.9838107755731156</v>
      </c>
      <c r="AZ154" s="141" t="e">
        <f>AZ151+AZ153+AZ152</f>
        <v>#REF!</v>
      </c>
      <c r="BA154" s="141" t="e">
        <f>BA151+BA153+BA152</f>
        <v>#REF!</v>
      </c>
      <c r="BB154" s="141" t="e">
        <f t="shared" si="157"/>
        <v>#REF!</v>
      </c>
      <c r="BC154" s="216" t="e">
        <f>BA154/AZ154</f>
        <v>#REF!</v>
      </c>
      <c r="BD154" s="141" t="e">
        <f>BD151+BD153+BD152</f>
        <v>#REF!</v>
      </c>
      <c r="BE154" s="141" t="e">
        <f>BE151+BE153+BE152</f>
        <v>#REF!</v>
      </c>
      <c r="BF154" s="141" t="e">
        <f t="shared" si="133"/>
        <v>#REF!</v>
      </c>
      <c r="BG154" s="216" t="e">
        <f>BE154/BD154</f>
        <v>#REF!</v>
      </c>
      <c r="BH154" s="141" t="e">
        <f>BH151+BH153+BH152</f>
        <v>#REF!</v>
      </c>
      <c r="BI154" s="141" t="e">
        <f>BI151+BI153+BI152</f>
        <v>#REF!</v>
      </c>
      <c r="BJ154" s="141" t="e">
        <f t="shared" si="134"/>
        <v>#REF!</v>
      </c>
      <c r="BK154" s="216" t="e">
        <f>BI154/BH154</f>
        <v>#REF!</v>
      </c>
      <c r="BL154" s="141">
        <f>BL151+BL153+BL152</f>
        <v>158.80199999999999</v>
      </c>
      <c r="BM154" s="141">
        <f>BM151+BM153+BM152</f>
        <v>98.226979999999998</v>
      </c>
      <c r="BN154" s="141">
        <f>BM154-BL154</f>
        <v>-60.575019999999995</v>
      </c>
      <c r="BO154" s="216">
        <f>BM154/BL154</f>
        <v>0.61855001826173472</v>
      </c>
      <c r="BP154" s="141" t="e">
        <f>BP151+BP153+BP152</f>
        <v>#REF!</v>
      </c>
      <c r="BQ154" s="141" t="e">
        <f>BQ151+BQ153+BQ152</f>
        <v>#REF!</v>
      </c>
      <c r="BR154" s="141" t="e">
        <f>BQ154-BP154</f>
        <v>#REF!</v>
      </c>
      <c r="BS154" s="216" t="e">
        <f>BQ154/BP154</f>
        <v>#REF!</v>
      </c>
      <c r="BT154" s="141" t="e">
        <f>BT151+BT153+BT152</f>
        <v>#REF!</v>
      </c>
      <c r="BU154" s="141" t="e">
        <f>BU151+BU153+BU152</f>
        <v>#REF!</v>
      </c>
      <c r="BV154" s="141" t="e">
        <f>BU154-BT154</f>
        <v>#REF!</v>
      </c>
      <c r="BW154" s="216" t="e">
        <f>BU154/BT154</f>
        <v>#REF!</v>
      </c>
      <c r="BX154" s="141" t="e">
        <f>BX151+BX153+BX152</f>
        <v>#REF!</v>
      </c>
      <c r="BY154" s="141" t="e">
        <f>BY151+BY153+BY152</f>
        <v>#REF!</v>
      </c>
      <c r="BZ154" s="141" t="e">
        <f t="shared" si="138"/>
        <v>#REF!</v>
      </c>
      <c r="CA154" s="216" t="e">
        <f>BY154/BX154</f>
        <v>#REF!</v>
      </c>
      <c r="CB154" s="141" t="e">
        <f>CB151+CB153+CB152</f>
        <v>#REF!</v>
      </c>
      <c r="CC154" s="141" t="e">
        <f>CC151+CC153+CC152</f>
        <v>#REF!</v>
      </c>
      <c r="CD154" s="141" t="e">
        <f>CC154-CB154</f>
        <v>#REF!</v>
      </c>
      <c r="CE154" s="216" t="e">
        <f>CC154/CB154</f>
        <v>#REF!</v>
      </c>
      <c r="CF154" s="141">
        <f>CF151+CF153+CF152</f>
        <v>780.37902999999994</v>
      </c>
      <c r="CG154" s="141">
        <f>CG151+CG153+CG152</f>
        <v>417.72694999999999</v>
      </c>
      <c r="CH154" s="141">
        <f t="shared" si="140"/>
        <v>-362.65207999999996</v>
      </c>
      <c r="CI154" s="216">
        <f>CG154/CF154</f>
        <v>0.53528725650149778</v>
      </c>
      <c r="CJ154" s="141">
        <f>CJ151+CJ153+CJ152</f>
        <v>1.2890000000000001</v>
      </c>
      <c r="CK154" s="141">
        <f>CK151+CK153+CK152</f>
        <v>0</v>
      </c>
      <c r="CL154" s="141">
        <f t="shared" si="141"/>
        <v>-1.2890000000000001</v>
      </c>
      <c r="CM154" s="216">
        <f>CK154/CJ154</f>
        <v>0</v>
      </c>
      <c r="CN154" s="219">
        <f>CN151+CN153+CN152</f>
        <v>231.50971000000001</v>
      </c>
      <c r="CO154" s="219">
        <f>CO151+CO153+CO152</f>
        <v>67.364000000000004</v>
      </c>
      <c r="CP154" s="219">
        <f t="shared" si="159"/>
        <v>-164.14571000000001</v>
      </c>
      <c r="CQ154" s="220">
        <f>CO154/CN154</f>
        <v>0.29097699617005268</v>
      </c>
      <c r="CR154" s="249" t="e">
        <f>CR151+CR153+CR152</f>
        <v>#REF!</v>
      </c>
      <c r="CS154" s="249" t="e">
        <f>CS151+CS153+CS152</f>
        <v>#REF!</v>
      </c>
      <c r="CT154" s="249" t="e">
        <f>CT5+CT19+CT36+CT86+CT97+CT151+CT152+CT153+#REF!</f>
        <v>#REF!</v>
      </c>
      <c r="CU154" s="251" t="e">
        <f>CS154/CR154</f>
        <v>#REF!</v>
      </c>
      <c r="CV154" s="107" t="e">
        <f>CV151+CV153+CV152</f>
        <v>#REF!</v>
      </c>
      <c r="CW154" s="107" t="e">
        <f>CW151+CW153+CW152</f>
        <v>#REF!</v>
      </c>
      <c r="CX154" s="249" t="e">
        <f>CX5+CX19+CX36+CX86+CX97+CX151+CX152+CX153+#REF!</f>
        <v>#REF!</v>
      </c>
      <c r="CY154" s="251" t="e">
        <f>CW154/CV154</f>
        <v>#REF!</v>
      </c>
      <c r="CZ154" s="107" t="e">
        <f>CZ151+CZ153+CZ152</f>
        <v>#REF!</v>
      </c>
      <c r="DA154" s="107" t="e">
        <f>DA151+DA153+DA152</f>
        <v>#REF!</v>
      </c>
      <c r="DB154" s="107" t="e">
        <f t="shared" si="142"/>
        <v>#REF!</v>
      </c>
      <c r="DC154" s="251" t="e">
        <f>DA154/CZ154</f>
        <v>#REF!</v>
      </c>
      <c r="DG154" s="219">
        <f>DG151+DG153+DG152</f>
        <v>0</v>
      </c>
      <c r="DH154" s="219">
        <f>DH151+DH153+DH152</f>
        <v>0</v>
      </c>
      <c r="DI154" s="219">
        <f t="shared" si="172"/>
        <v>0</v>
      </c>
      <c r="DJ154" s="220" t="e">
        <f>DH154/DG154</f>
        <v>#DIV/0!</v>
      </c>
      <c r="DK154" s="219">
        <f>DK151+DK153+DK152</f>
        <v>0</v>
      </c>
      <c r="DL154" s="219">
        <f>DL151+DL153+DL152</f>
        <v>9870.8266100000001</v>
      </c>
      <c r="DM154" s="219">
        <f t="shared" si="173"/>
        <v>9870.8266100000001</v>
      </c>
      <c r="DN154" s="220" t="e">
        <f>DL154/DK154</f>
        <v>#DIV/0!</v>
      </c>
    </row>
    <row r="155" spans="1:118">
      <c r="AI155" s="313"/>
    </row>
    <row r="156" spans="1:118" ht="14.25" customHeight="1">
      <c r="E156" s="314"/>
      <c r="F156" s="315"/>
      <c r="AI156" s="313"/>
    </row>
    <row r="157" spans="1:118" s="311" customFormat="1">
      <c r="C157" s="309"/>
      <c r="D157" s="310"/>
      <c r="F157" s="316"/>
      <c r="G157" s="289"/>
      <c r="H157" s="289"/>
      <c r="K157" s="289"/>
      <c r="L157" s="289"/>
      <c r="O157" s="289"/>
      <c r="P157" s="289"/>
      <c r="S157" s="289"/>
      <c r="T157" s="289"/>
      <c r="W157" s="289"/>
      <c r="X157" s="289"/>
      <c r="Y157" s="312"/>
      <c r="Z157" s="312"/>
      <c r="AA157" s="289"/>
      <c r="AB157" s="289"/>
      <c r="AE157" s="289"/>
      <c r="AF157" s="289"/>
      <c r="AG157" s="289"/>
      <c r="AH157" s="289"/>
      <c r="AI157" s="313"/>
      <c r="AL157" s="289"/>
      <c r="AM157" s="289"/>
      <c r="AP157" s="289"/>
      <c r="AQ157" s="289"/>
      <c r="AR157" s="289"/>
      <c r="AS157" s="289"/>
      <c r="AT157" s="289"/>
      <c r="AU157" s="289"/>
      <c r="AX157" s="289"/>
      <c r="AY157" s="289"/>
      <c r="AZ157" s="289"/>
      <c r="BA157" s="289"/>
      <c r="BB157" s="289"/>
      <c r="BC157" s="289"/>
      <c r="BF157" s="289"/>
      <c r="BG157" s="289"/>
      <c r="BJ157" s="289"/>
      <c r="BK157" s="289"/>
      <c r="BL157" s="289"/>
      <c r="BM157" s="289"/>
      <c r="BN157" s="289"/>
      <c r="BO157" s="289"/>
      <c r="BP157" s="289"/>
      <c r="BQ157" s="289"/>
      <c r="BR157" s="289"/>
      <c r="BS157" s="289"/>
      <c r="BT157" s="289"/>
      <c r="BU157" s="289"/>
      <c r="BV157" s="289"/>
      <c r="BW157" s="289"/>
      <c r="BZ157" s="289"/>
      <c r="CA157" s="289"/>
      <c r="CB157" s="289"/>
      <c r="CC157" s="289"/>
      <c r="CD157" s="289"/>
      <c r="CE157" s="289"/>
      <c r="CH157" s="289"/>
      <c r="CI157" s="289"/>
      <c r="CL157" s="289"/>
      <c r="CM157" s="289"/>
      <c r="CN157" s="289"/>
      <c r="CO157" s="289"/>
      <c r="CP157" s="289"/>
      <c r="CQ157" s="289"/>
      <c r="CR157" s="289"/>
      <c r="CS157" s="289"/>
      <c r="CT157" s="289"/>
      <c r="CU157" s="289"/>
      <c r="CX157" s="289"/>
      <c r="CY157" s="289"/>
      <c r="DG157" s="289"/>
      <c r="DH157" s="289"/>
      <c r="DI157" s="289"/>
      <c r="DJ157" s="289"/>
      <c r="DK157" s="289"/>
      <c r="DL157" s="289"/>
      <c r="DM157" s="289"/>
      <c r="DN157" s="289"/>
    </row>
    <row r="158" spans="1:118" s="311" customFormat="1">
      <c r="C158" s="374"/>
      <c r="D158" s="310"/>
      <c r="F158" s="315"/>
      <c r="G158" s="289"/>
      <c r="H158" s="289"/>
      <c r="K158" s="289"/>
      <c r="L158" s="289"/>
      <c r="O158" s="289"/>
      <c r="P158" s="289"/>
      <c r="S158" s="289"/>
      <c r="T158" s="289"/>
      <c r="W158" s="289"/>
      <c r="X158" s="289"/>
      <c r="Y158" s="312"/>
      <c r="Z158" s="312"/>
      <c r="AA158" s="289"/>
      <c r="AB158" s="289"/>
      <c r="AE158" s="289"/>
      <c r="AF158" s="289"/>
      <c r="AG158" s="289"/>
      <c r="AH158" s="289"/>
      <c r="AI158" s="313"/>
      <c r="AL158" s="289"/>
      <c r="AM158" s="289"/>
      <c r="AP158" s="289"/>
      <c r="AQ158" s="289"/>
      <c r="AR158" s="289"/>
      <c r="AS158" s="289"/>
      <c r="AT158" s="289"/>
      <c r="AU158" s="289"/>
      <c r="AX158" s="289"/>
      <c r="AY158" s="289"/>
      <c r="AZ158" s="289"/>
      <c r="BA158" s="289"/>
      <c r="BB158" s="289"/>
      <c r="BC158" s="289"/>
      <c r="BF158" s="289"/>
      <c r="BG158" s="289"/>
      <c r="BJ158" s="289"/>
      <c r="BK158" s="289"/>
      <c r="BL158" s="289"/>
      <c r="BM158" s="289"/>
      <c r="BN158" s="289"/>
      <c r="BO158" s="289"/>
      <c r="BP158" s="289"/>
      <c r="BQ158" s="289"/>
      <c r="BR158" s="289"/>
      <c r="BS158" s="289"/>
      <c r="BT158" s="289"/>
      <c r="BU158" s="289"/>
      <c r="BV158" s="289"/>
      <c r="BW158" s="289"/>
      <c r="BZ158" s="289"/>
      <c r="CA158" s="289"/>
      <c r="CB158" s="289"/>
      <c r="CC158" s="289"/>
      <c r="CD158" s="289"/>
      <c r="CE158" s="289"/>
      <c r="CH158" s="289"/>
      <c r="CI158" s="289"/>
      <c r="CL158" s="289"/>
      <c r="CM158" s="289"/>
      <c r="CN158" s="289"/>
      <c r="CO158" s="289"/>
      <c r="CP158" s="289"/>
      <c r="CQ158" s="289"/>
      <c r="CR158" s="289"/>
      <c r="CS158" s="289"/>
      <c r="CT158" s="289"/>
      <c r="CU158" s="289"/>
      <c r="CX158" s="289"/>
      <c r="CY158" s="289"/>
      <c r="DG158" s="289"/>
      <c r="DH158" s="289"/>
      <c r="DI158" s="289"/>
      <c r="DJ158" s="289"/>
      <c r="DK158" s="289"/>
      <c r="DL158" s="289"/>
      <c r="DM158" s="289"/>
      <c r="DN158" s="289"/>
    </row>
    <row r="159" spans="1:118" s="311" customFormat="1">
      <c r="C159" s="309"/>
      <c r="D159" s="310"/>
      <c r="G159" s="289"/>
      <c r="H159" s="289"/>
      <c r="K159" s="289"/>
      <c r="L159" s="289"/>
      <c r="O159" s="289"/>
      <c r="P159" s="289"/>
      <c r="S159" s="289"/>
      <c r="T159" s="289"/>
      <c r="W159" s="289"/>
      <c r="X159" s="289"/>
      <c r="Y159" s="312"/>
      <c r="Z159" s="312"/>
      <c r="AA159" s="289"/>
      <c r="AB159" s="289"/>
      <c r="AE159" s="289"/>
      <c r="AF159" s="289"/>
      <c r="AG159" s="289"/>
      <c r="AH159" s="289"/>
      <c r="AI159" s="313"/>
      <c r="AL159" s="289"/>
      <c r="AM159" s="289"/>
      <c r="AP159" s="289"/>
      <c r="AQ159" s="289"/>
      <c r="AR159" s="289"/>
      <c r="AS159" s="289"/>
      <c r="AT159" s="289"/>
      <c r="AU159" s="289"/>
      <c r="AX159" s="289"/>
      <c r="AY159" s="289"/>
      <c r="AZ159" s="289"/>
      <c r="BA159" s="289"/>
      <c r="BB159" s="289"/>
      <c r="BC159" s="289"/>
      <c r="BF159" s="289"/>
      <c r="BG159" s="289"/>
      <c r="BJ159" s="289"/>
      <c r="BK159" s="289"/>
      <c r="BL159" s="289"/>
      <c r="BM159" s="289"/>
      <c r="BN159" s="289"/>
      <c r="BO159" s="289"/>
      <c r="BP159" s="289"/>
      <c r="BQ159" s="289"/>
      <c r="BR159" s="289"/>
      <c r="BS159" s="289"/>
      <c r="BT159" s="289"/>
      <c r="BU159" s="289"/>
      <c r="BV159" s="289"/>
      <c r="BW159" s="289"/>
      <c r="BZ159" s="289"/>
      <c r="CA159" s="289"/>
      <c r="CB159" s="289"/>
      <c r="CC159" s="289"/>
      <c r="CD159" s="289"/>
      <c r="CE159" s="289"/>
      <c r="CH159" s="289"/>
      <c r="CI159" s="289"/>
      <c r="CL159" s="289"/>
      <c r="CM159" s="289"/>
      <c r="CN159" s="289"/>
      <c r="CO159" s="289"/>
      <c r="CP159" s="289"/>
      <c r="CQ159" s="289"/>
      <c r="CR159" s="289"/>
      <c r="CS159" s="289"/>
      <c r="CT159" s="289"/>
      <c r="CU159" s="289"/>
      <c r="CX159" s="289"/>
      <c r="CY159" s="289"/>
      <c r="DG159" s="289"/>
      <c r="DH159" s="289"/>
      <c r="DI159" s="289"/>
      <c r="DJ159" s="289"/>
      <c r="DK159" s="289"/>
      <c r="DL159" s="289"/>
      <c r="DM159" s="289"/>
      <c r="DN159" s="289"/>
    </row>
    <row r="160" spans="1:118" s="311" customFormat="1">
      <c r="C160" s="309"/>
      <c r="D160" s="310"/>
      <c r="G160" s="289"/>
      <c r="H160" s="289"/>
      <c r="K160" s="289"/>
      <c r="L160" s="289"/>
      <c r="O160" s="289"/>
      <c r="P160" s="289"/>
      <c r="S160" s="289"/>
      <c r="T160" s="289"/>
      <c r="W160" s="289"/>
      <c r="X160" s="289"/>
      <c r="Y160" s="312"/>
      <c r="Z160" s="312"/>
      <c r="AA160" s="289"/>
      <c r="AB160" s="289"/>
      <c r="AE160" s="289"/>
      <c r="AF160" s="289"/>
      <c r="AG160" s="289"/>
      <c r="AH160" s="289"/>
      <c r="AI160" s="313"/>
      <c r="AL160" s="289"/>
      <c r="AM160" s="289"/>
      <c r="AP160" s="289"/>
      <c r="AQ160" s="289"/>
      <c r="AR160" s="289"/>
      <c r="AS160" s="289"/>
      <c r="AT160" s="289"/>
      <c r="AU160" s="289"/>
      <c r="AX160" s="289"/>
      <c r="AY160" s="289"/>
      <c r="AZ160" s="289"/>
      <c r="BA160" s="289"/>
      <c r="BB160" s="289"/>
      <c r="BC160" s="289"/>
      <c r="BF160" s="289"/>
      <c r="BG160" s="289"/>
      <c r="BJ160" s="289"/>
      <c r="BK160" s="289"/>
      <c r="BL160" s="289"/>
      <c r="BM160" s="289"/>
      <c r="BN160" s="289"/>
      <c r="BO160" s="289"/>
      <c r="BP160" s="289"/>
      <c r="BQ160" s="289"/>
      <c r="BR160" s="289"/>
      <c r="BS160" s="289"/>
      <c r="BT160" s="289"/>
      <c r="BU160" s="289"/>
      <c r="BV160" s="289"/>
      <c r="BW160" s="289"/>
      <c r="BZ160" s="289"/>
      <c r="CA160" s="289"/>
      <c r="CB160" s="289"/>
      <c r="CC160" s="289"/>
      <c r="CD160" s="289"/>
      <c r="CE160" s="289"/>
      <c r="CH160" s="289"/>
      <c r="CI160" s="289"/>
      <c r="CL160" s="289"/>
      <c r="CM160" s="289"/>
      <c r="CN160" s="289"/>
      <c r="CO160" s="289"/>
      <c r="CP160" s="289"/>
      <c r="CQ160" s="289"/>
      <c r="CR160" s="289"/>
      <c r="CS160" s="289"/>
      <c r="CT160" s="289"/>
      <c r="CU160" s="289"/>
      <c r="CX160" s="289"/>
      <c r="CY160" s="289"/>
      <c r="DG160" s="289"/>
      <c r="DH160" s="289"/>
      <c r="DI160" s="289"/>
      <c r="DJ160" s="289"/>
      <c r="DK160" s="289"/>
      <c r="DL160" s="289"/>
      <c r="DM160" s="289"/>
      <c r="DN160" s="289"/>
    </row>
    <row r="161" spans="3:118" s="311" customFormat="1">
      <c r="C161" s="309"/>
      <c r="D161" s="310"/>
      <c r="G161" s="289"/>
      <c r="H161" s="289"/>
      <c r="K161" s="289"/>
      <c r="L161" s="289"/>
      <c r="O161" s="289"/>
      <c r="P161" s="289"/>
      <c r="S161" s="289"/>
      <c r="T161" s="289"/>
      <c r="W161" s="289"/>
      <c r="X161" s="289"/>
      <c r="Y161" s="312"/>
      <c r="Z161" s="312"/>
      <c r="AA161" s="289"/>
      <c r="AB161" s="289"/>
      <c r="AE161" s="289"/>
      <c r="AF161" s="289"/>
      <c r="AG161" s="289"/>
      <c r="AH161" s="289"/>
      <c r="AI161" s="313"/>
      <c r="AL161" s="289"/>
      <c r="AM161" s="289"/>
      <c r="AP161" s="289"/>
      <c r="AQ161" s="289"/>
      <c r="AR161" s="289"/>
      <c r="AS161" s="289"/>
      <c r="AT161" s="289"/>
      <c r="AU161" s="289"/>
      <c r="AX161" s="289"/>
      <c r="AY161" s="289"/>
      <c r="AZ161" s="289"/>
      <c r="BA161" s="289"/>
      <c r="BB161" s="289"/>
      <c r="BC161" s="289"/>
      <c r="BF161" s="289"/>
      <c r="BG161" s="289"/>
      <c r="BJ161" s="289"/>
      <c r="BK161" s="289"/>
      <c r="BL161" s="289"/>
      <c r="BM161" s="289"/>
      <c r="BN161" s="289"/>
      <c r="BO161" s="289"/>
      <c r="BP161" s="289"/>
      <c r="BQ161" s="289"/>
      <c r="BR161" s="289"/>
      <c r="BS161" s="289"/>
      <c r="BT161" s="289"/>
      <c r="BU161" s="289"/>
      <c r="BV161" s="289"/>
      <c r="BW161" s="289"/>
      <c r="BZ161" s="289"/>
      <c r="CA161" s="289"/>
      <c r="CB161" s="289"/>
      <c r="CC161" s="289"/>
      <c r="CD161" s="289"/>
      <c r="CE161" s="289"/>
      <c r="CH161" s="289"/>
      <c r="CI161" s="289"/>
      <c r="CL161" s="289"/>
      <c r="CM161" s="289"/>
      <c r="CN161" s="289"/>
      <c r="CO161" s="289"/>
      <c r="CP161" s="289"/>
      <c r="CQ161" s="289"/>
      <c r="CR161" s="289"/>
      <c r="CS161" s="289"/>
      <c r="CT161" s="289"/>
      <c r="CU161" s="289"/>
      <c r="CX161" s="289"/>
      <c r="CY161" s="289"/>
      <c r="DG161" s="289"/>
      <c r="DH161" s="289"/>
      <c r="DI161" s="289"/>
      <c r="DJ161" s="289"/>
      <c r="DK161" s="289"/>
      <c r="DL161" s="289"/>
      <c r="DM161" s="289"/>
      <c r="DN161" s="289"/>
    </row>
    <row r="162" spans="3:118" s="311" customFormat="1">
      <c r="C162" s="309"/>
      <c r="D162" s="310"/>
      <c r="G162" s="289"/>
      <c r="H162" s="289"/>
      <c r="K162" s="289"/>
      <c r="L162" s="289"/>
      <c r="O162" s="289"/>
      <c r="P162" s="289"/>
      <c r="S162" s="289"/>
      <c r="T162" s="289"/>
      <c r="W162" s="289"/>
      <c r="X162" s="289"/>
      <c r="Y162" s="312"/>
      <c r="Z162" s="312"/>
      <c r="AA162" s="289"/>
      <c r="AB162" s="289"/>
      <c r="AE162" s="289"/>
      <c r="AF162" s="289"/>
      <c r="AG162" s="289"/>
      <c r="AH162" s="289"/>
      <c r="AI162" s="313"/>
      <c r="AL162" s="289"/>
      <c r="AM162" s="289"/>
      <c r="AP162" s="289"/>
      <c r="AQ162" s="289"/>
      <c r="AR162" s="289"/>
      <c r="AS162" s="289"/>
      <c r="AT162" s="289"/>
      <c r="AU162" s="289"/>
      <c r="AX162" s="289"/>
      <c r="AY162" s="289"/>
      <c r="AZ162" s="289"/>
      <c r="BA162" s="289"/>
      <c r="BB162" s="289"/>
      <c r="BC162" s="289"/>
      <c r="BF162" s="289"/>
      <c r="BG162" s="289"/>
      <c r="BJ162" s="289"/>
      <c r="BK162" s="289"/>
      <c r="BL162" s="289"/>
      <c r="BM162" s="289"/>
      <c r="BN162" s="289"/>
      <c r="BO162" s="289"/>
      <c r="BP162" s="289"/>
      <c r="BQ162" s="289"/>
      <c r="BR162" s="289"/>
      <c r="BS162" s="289"/>
      <c r="BT162" s="289"/>
      <c r="BU162" s="289"/>
      <c r="BV162" s="289"/>
      <c r="BW162" s="289"/>
      <c r="BZ162" s="289"/>
      <c r="CA162" s="289"/>
      <c r="CB162" s="289"/>
      <c r="CC162" s="289"/>
      <c r="CD162" s="289"/>
      <c r="CE162" s="289"/>
      <c r="CH162" s="289"/>
      <c r="CI162" s="289"/>
      <c r="CL162" s="289"/>
      <c r="CM162" s="289"/>
      <c r="CN162" s="289"/>
      <c r="CO162" s="289"/>
      <c r="CP162" s="289"/>
      <c r="CQ162" s="289"/>
      <c r="CR162" s="289"/>
      <c r="CS162" s="289"/>
      <c r="CT162" s="289"/>
      <c r="CU162" s="289"/>
      <c r="CX162" s="289"/>
      <c r="CY162" s="289"/>
      <c r="DG162" s="289"/>
      <c r="DH162" s="289"/>
      <c r="DI162" s="289"/>
      <c r="DJ162" s="289"/>
      <c r="DK162" s="289"/>
      <c r="DL162" s="289"/>
      <c r="DM162" s="289"/>
      <c r="DN162" s="289"/>
    </row>
    <row r="163" spans="3:118" s="311" customFormat="1">
      <c r="C163" s="309"/>
      <c r="D163" s="310"/>
      <c r="G163" s="289"/>
      <c r="H163" s="289"/>
      <c r="K163" s="289"/>
      <c r="L163" s="289"/>
      <c r="O163" s="289"/>
      <c r="P163" s="289"/>
      <c r="S163" s="289"/>
      <c r="T163" s="289"/>
      <c r="W163" s="289"/>
      <c r="X163" s="289"/>
      <c r="Y163" s="312"/>
      <c r="Z163" s="312"/>
      <c r="AA163" s="289"/>
      <c r="AB163" s="289"/>
      <c r="AE163" s="289"/>
      <c r="AF163" s="289"/>
      <c r="AG163" s="289"/>
      <c r="AH163" s="289"/>
      <c r="AI163" s="317"/>
      <c r="AL163" s="289"/>
      <c r="AM163" s="289"/>
      <c r="AP163" s="289"/>
      <c r="AQ163" s="289"/>
      <c r="AR163" s="289"/>
      <c r="AS163" s="289"/>
      <c r="AT163" s="289"/>
      <c r="AU163" s="289"/>
      <c r="AX163" s="289"/>
      <c r="AY163" s="289"/>
      <c r="AZ163" s="289"/>
      <c r="BA163" s="289"/>
      <c r="BB163" s="289"/>
      <c r="BC163" s="289"/>
      <c r="BF163" s="289"/>
      <c r="BG163" s="289"/>
      <c r="BJ163" s="289"/>
      <c r="BK163" s="289"/>
      <c r="BL163" s="289"/>
      <c r="BM163" s="289"/>
      <c r="BN163" s="289"/>
      <c r="BO163" s="289"/>
      <c r="BP163" s="289"/>
      <c r="BQ163" s="289"/>
      <c r="BR163" s="289"/>
      <c r="BS163" s="289"/>
      <c r="BT163" s="289"/>
      <c r="BU163" s="289"/>
      <c r="BV163" s="289"/>
      <c r="BW163" s="289"/>
      <c r="BZ163" s="289"/>
      <c r="CA163" s="289"/>
      <c r="CB163" s="289"/>
      <c r="CC163" s="289"/>
      <c r="CD163" s="289"/>
      <c r="CE163" s="289"/>
      <c r="CH163" s="289"/>
      <c r="CI163" s="289"/>
      <c r="CL163" s="289"/>
      <c r="CM163" s="289"/>
      <c r="CN163" s="289"/>
      <c r="CO163" s="289"/>
      <c r="CP163" s="289"/>
      <c r="CQ163" s="289"/>
      <c r="CR163" s="289"/>
      <c r="CS163" s="289"/>
      <c r="CT163" s="289"/>
      <c r="CU163" s="289"/>
      <c r="CX163" s="289"/>
      <c r="CY163" s="289"/>
      <c r="DG163" s="289"/>
      <c r="DH163" s="289"/>
      <c r="DI163" s="289"/>
      <c r="DJ163" s="289"/>
      <c r="DK163" s="289"/>
      <c r="DL163" s="289"/>
      <c r="DM163" s="289"/>
      <c r="DN163" s="289"/>
    </row>
    <row r="164" spans="3:118" s="311" customFormat="1">
      <c r="C164" s="309"/>
      <c r="D164" s="310"/>
      <c r="G164" s="289"/>
      <c r="H164" s="289"/>
      <c r="K164" s="289"/>
      <c r="L164" s="289"/>
      <c r="O164" s="289"/>
      <c r="P164" s="289"/>
      <c r="S164" s="289"/>
      <c r="T164" s="289"/>
      <c r="W164" s="289"/>
      <c r="X164" s="289"/>
      <c r="Y164" s="312"/>
      <c r="Z164" s="312"/>
      <c r="AA164" s="289"/>
      <c r="AB164" s="289"/>
      <c r="AE164" s="289"/>
      <c r="AF164" s="289"/>
      <c r="AG164" s="289"/>
      <c r="AH164" s="289"/>
      <c r="AI164" s="313"/>
      <c r="AL164" s="289"/>
      <c r="AM164" s="289"/>
      <c r="AP164" s="289"/>
      <c r="AQ164" s="289"/>
      <c r="AR164" s="289"/>
      <c r="AS164" s="289"/>
      <c r="AT164" s="289"/>
      <c r="AU164" s="289"/>
      <c r="AX164" s="289"/>
      <c r="AY164" s="289"/>
      <c r="AZ164" s="289"/>
      <c r="BA164" s="289"/>
      <c r="BB164" s="289"/>
      <c r="BC164" s="289"/>
      <c r="BF164" s="289"/>
      <c r="BG164" s="289"/>
      <c r="BJ164" s="289"/>
      <c r="BK164" s="289"/>
      <c r="BL164" s="289"/>
      <c r="BM164" s="289"/>
      <c r="BN164" s="289"/>
      <c r="BO164" s="289"/>
      <c r="BP164" s="289"/>
      <c r="BQ164" s="289"/>
      <c r="BR164" s="289"/>
      <c r="BS164" s="289"/>
      <c r="BT164" s="289"/>
      <c r="BU164" s="289"/>
      <c r="BV164" s="289"/>
      <c r="BW164" s="289"/>
      <c r="BZ164" s="289"/>
      <c r="CA164" s="289"/>
      <c r="CB164" s="289"/>
      <c r="CC164" s="289"/>
      <c r="CD164" s="289"/>
      <c r="CE164" s="289"/>
      <c r="CH164" s="289"/>
      <c r="CI164" s="289"/>
      <c r="CL164" s="289"/>
      <c r="CM164" s="289"/>
      <c r="CN164" s="289"/>
      <c r="CO164" s="289"/>
      <c r="CP164" s="289"/>
      <c r="CQ164" s="289"/>
      <c r="CR164" s="289"/>
      <c r="CS164" s="289"/>
      <c r="CT164" s="289"/>
      <c r="CU164" s="289"/>
      <c r="CX164" s="289"/>
      <c r="CY164" s="289"/>
      <c r="DG164" s="289"/>
      <c r="DH164" s="289"/>
      <c r="DI164" s="289"/>
      <c r="DJ164" s="289"/>
      <c r="DK164" s="289"/>
      <c r="DL164" s="289"/>
      <c r="DM164" s="289"/>
      <c r="DN164" s="289"/>
    </row>
    <row r="165" spans="3:118" s="311" customFormat="1">
      <c r="C165" s="309"/>
      <c r="D165" s="310"/>
      <c r="G165" s="289"/>
      <c r="H165" s="289"/>
      <c r="K165" s="289"/>
      <c r="L165" s="289"/>
      <c r="O165" s="289"/>
      <c r="P165" s="289"/>
      <c r="S165" s="289"/>
      <c r="T165" s="289"/>
      <c r="W165" s="289"/>
      <c r="X165" s="289"/>
      <c r="Y165" s="312"/>
      <c r="Z165" s="312"/>
      <c r="AA165" s="289"/>
      <c r="AB165" s="289"/>
      <c r="AE165" s="289"/>
      <c r="AF165" s="289"/>
      <c r="AG165" s="289"/>
      <c r="AH165" s="289"/>
      <c r="AI165" s="313"/>
      <c r="AL165" s="289"/>
      <c r="AM165" s="289"/>
      <c r="AP165" s="289"/>
      <c r="AQ165" s="289"/>
      <c r="AR165" s="289"/>
      <c r="AS165" s="289"/>
      <c r="AT165" s="289"/>
      <c r="AU165" s="289"/>
      <c r="AX165" s="289"/>
      <c r="AY165" s="289"/>
      <c r="AZ165" s="289"/>
      <c r="BA165" s="289"/>
      <c r="BB165" s="289"/>
      <c r="BC165" s="289"/>
      <c r="BF165" s="289"/>
      <c r="BG165" s="289"/>
      <c r="BJ165" s="289"/>
      <c r="BK165" s="289"/>
      <c r="BL165" s="289"/>
      <c r="BM165" s="289"/>
      <c r="BN165" s="289"/>
      <c r="BO165" s="289"/>
      <c r="BP165" s="289"/>
      <c r="BQ165" s="289"/>
      <c r="BR165" s="289"/>
      <c r="BS165" s="289"/>
      <c r="BT165" s="289"/>
      <c r="BU165" s="289"/>
      <c r="BV165" s="289"/>
      <c r="BW165" s="289"/>
      <c r="BZ165" s="289"/>
      <c r="CA165" s="289"/>
      <c r="CB165" s="289"/>
      <c r="CC165" s="289"/>
      <c r="CD165" s="289"/>
      <c r="CE165" s="289"/>
      <c r="CH165" s="289"/>
      <c r="CI165" s="289"/>
      <c r="CL165" s="289"/>
      <c r="CM165" s="289"/>
      <c r="CN165" s="289"/>
      <c r="CO165" s="289"/>
      <c r="CP165" s="289"/>
      <c r="CQ165" s="289"/>
      <c r="CR165" s="289"/>
      <c r="CS165" s="289"/>
      <c r="CT165" s="289"/>
      <c r="CU165" s="289"/>
      <c r="CX165" s="289"/>
      <c r="CY165" s="289"/>
      <c r="DG165" s="289"/>
      <c r="DH165" s="289"/>
      <c r="DI165" s="289"/>
      <c r="DJ165" s="289"/>
      <c r="DK165" s="289"/>
      <c r="DL165" s="289"/>
      <c r="DM165" s="289"/>
      <c r="DN165" s="289"/>
    </row>
    <row r="166" spans="3:118" s="311" customFormat="1">
      <c r="C166" s="309"/>
      <c r="D166" s="310"/>
      <c r="G166" s="289"/>
      <c r="H166" s="289"/>
      <c r="K166" s="289"/>
      <c r="L166" s="289"/>
      <c r="O166" s="289"/>
      <c r="P166" s="289"/>
      <c r="S166" s="289"/>
      <c r="T166" s="289"/>
      <c r="W166" s="289"/>
      <c r="X166" s="289"/>
      <c r="Y166" s="312"/>
      <c r="Z166" s="312"/>
      <c r="AA166" s="289"/>
      <c r="AB166" s="289"/>
      <c r="AE166" s="289"/>
      <c r="AF166" s="289"/>
      <c r="AG166" s="289"/>
      <c r="AH166" s="289"/>
      <c r="AI166" s="317"/>
      <c r="AL166" s="289"/>
      <c r="AM166" s="289"/>
      <c r="AP166" s="289"/>
      <c r="AQ166" s="289"/>
      <c r="AR166" s="289"/>
      <c r="AS166" s="289"/>
      <c r="AT166" s="289"/>
      <c r="AU166" s="289"/>
      <c r="AX166" s="289"/>
      <c r="AY166" s="289"/>
      <c r="AZ166" s="289"/>
      <c r="BA166" s="289"/>
      <c r="BB166" s="289"/>
      <c r="BC166" s="289"/>
      <c r="BF166" s="289"/>
      <c r="BG166" s="289"/>
      <c r="BJ166" s="289"/>
      <c r="BK166" s="289"/>
      <c r="BL166" s="289"/>
      <c r="BM166" s="289"/>
      <c r="BN166" s="289"/>
      <c r="BO166" s="289"/>
      <c r="BP166" s="289"/>
      <c r="BQ166" s="289"/>
      <c r="BR166" s="289"/>
      <c r="BS166" s="289"/>
      <c r="BT166" s="289"/>
      <c r="BU166" s="289"/>
      <c r="BV166" s="289"/>
      <c r="BW166" s="289"/>
      <c r="BZ166" s="289"/>
      <c r="CA166" s="289"/>
      <c r="CB166" s="289"/>
      <c r="CC166" s="289"/>
      <c r="CD166" s="289"/>
      <c r="CE166" s="289"/>
      <c r="CH166" s="289"/>
      <c r="CI166" s="289"/>
      <c r="CL166" s="289"/>
      <c r="CM166" s="289"/>
      <c r="CN166" s="289"/>
      <c r="CO166" s="289"/>
      <c r="CP166" s="289"/>
      <c r="CQ166" s="289"/>
      <c r="CR166" s="289"/>
      <c r="CS166" s="289"/>
      <c r="CT166" s="289"/>
      <c r="CU166" s="289"/>
      <c r="CX166" s="289"/>
      <c r="CY166" s="289"/>
      <c r="DG166" s="289"/>
      <c r="DH166" s="289"/>
      <c r="DI166" s="289"/>
      <c r="DJ166" s="289"/>
      <c r="DK166" s="289"/>
      <c r="DL166" s="289"/>
      <c r="DM166" s="289"/>
      <c r="DN166" s="289"/>
    </row>
    <row r="167" spans="3:118" s="311" customFormat="1">
      <c r="C167" s="309"/>
      <c r="D167" s="310"/>
      <c r="G167" s="289"/>
      <c r="H167" s="289"/>
      <c r="K167" s="289"/>
      <c r="L167" s="289"/>
      <c r="O167" s="289"/>
      <c r="P167" s="289"/>
      <c r="S167" s="289"/>
      <c r="T167" s="289"/>
      <c r="W167" s="289"/>
      <c r="X167" s="289"/>
      <c r="Y167" s="312"/>
      <c r="Z167" s="312"/>
      <c r="AA167" s="289"/>
      <c r="AB167" s="289"/>
      <c r="AE167" s="289"/>
      <c r="AF167" s="289"/>
      <c r="AG167" s="289"/>
      <c r="AH167" s="289"/>
      <c r="AI167" s="313"/>
      <c r="AL167" s="289"/>
      <c r="AM167" s="289"/>
      <c r="AP167" s="289"/>
      <c r="AQ167" s="289"/>
      <c r="AR167" s="289"/>
      <c r="AS167" s="289"/>
      <c r="AT167" s="289"/>
      <c r="AU167" s="289"/>
      <c r="AX167" s="289"/>
      <c r="AY167" s="289"/>
      <c r="AZ167" s="289"/>
      <c r="BA167" s="289"/>
      <c r="BB167" s="289"/>
      <c r="BC167" s="289"/>
      <c r="BF167" s="289"/>
      <c r="BG167" s="289"/>
      <c r="BJ167" s="289"/>
      <c r="BK167" s="289"/>
      <c r="BL167" s="289"/>
      <c r="BM167" s="289"/>
      <c r="BN167" s="289"/>
      <c r="BO167" s="289"/>
      <c r="BP167" s="289"/>
      <c r="BQ167" s="289"/>
      <c r="BR167" s="289"/>
      <c r="BS167" s="289"/>
      <c r="BT167" s="289"/>
      <c r="BU167" s="289"/>
      <c r="BV167" s="289"/>
      <c r="BW167" s="289"/>
      <c r="BZ167" s="289"/>
      <c r="CA167" s="289"/>
      <c r="CB167" s="289"/>
      <c r="CC167" s="289"/>
      <c r="CD167" s="289"/>
      <c r="CE167" s="289"/>
      <c r="CH167" s="289"/>
      <c r="CI167" s="289"/>
      <c r="CL167" s="289"/>
      <c r="CM167" s="289"/>
      <c r="CN167" s="289"/>
      <c r="CO167" s="289"/>
      <c r="CP167" s="289"/>
      <c r="CQ167" s="289"/>
      <c r="CR167" s="289"/>
      <c r="CS167" s="289"/>
      <c r="CT167" s="289"/>
      <c r="CU167" s="289"/>
      <c r="CX167" s="289"/>
      <c r="CY167" s="289"/>
      <c r="DG167" s="289"/>
      <c r="DH167" s="289"/>
      <c r="DI167" s="289"/>
      <c r="DJ167" s="289"/>
      <c r="DK167" s="289"/>
      <c r="DL167" s="289"/>
      <c r="DM167" s="289"/>
      <c r="DN167" s="289"/>
    </row>
  </sheetData>
  <mergeCells count="86"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DJ3:DJ4"/>
    <mergeCell ref="DK3:DL3"/>
    <mergeCell ref="DM3:DM4"/>
    <mergeCell ref="DN3:DN4"/>
    <mergeCell ref="CY3:CY4"/>
    <mergeCell ref="CZ3:DA3"/>
    <mergeCell ref="DB3:DB4"/>
    <mergeCell ref="DC3:DC4"/>
    <mergeCell ref="DG3:DH3"/>
    <mergeCell ref="DI3:DI4"/>
  </mergeCells>
  <pageMargins left="0.23622047244094491" right="0.19685039370078741" top="0.31496062992125984" bottom="0.19685039370078741" header="0.31496062992125984" footer="0.19685039370078741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5"/>
  <sheetViews>
    <sheetView view="pageBreakPreview" zoomScale="84" zoomScaleSheetLayoutView="84" workbookViewId="0">
      <pane xSplit="3" ySplit="6" topLeftCell="F99" activePane="bottomRight" state="frozen"/>
      <selection pane="topRight" activeCell="C1" sqref="C1"/>
      <selection pane="bottomLeft" activeCell="A7" sqref="A7"/>
      <selection pane="bottomRight" activeCell="F137" sqref="F137"/>
    </sheetView>
  </sheetViews>
  <sheetFormatPr defaultColWidth="9.109375" defaultRowHeight="13.2"/>
  <cols>
    <col min="1" max="1" width="4.6640625" style="341" customWidth="1"/>
    <col min="2" max="2" width="15.44140625" style="341" hidden="1" customWidth="1"/>
    <col min="3" max="3" width="39.44140625" style="341" customWidth="1"/>
    <col min="4" max="4" width="9.6640625" style="341" hidden="1" customWidth="1"/>
    <col min="5" max="5" width="10" style="341" hidden="1" customWidth="1"/>
    <col min="6" max="6" width="11.44140625" style="341" customWidth="1"/>
    <col min="7" max="7" width="12.44140625" style="341" customWidth="1"/>
    <col min="8" max="9" width="11.33203125" style="341" customWidth="1"/>
    <col min="10" max="10" width="9.33203125" style="341" hidden="1" customWidth="1"/>
    <col min="11" max="11" width="12.44140625" style="341" customWidth="1"/>
    <col min="12" max="12" width="12" style="341" customWidth="1"/>
    <col min="13" max="16384" width="9.109375" style="341"/>
  </cols>
  <sheetData>
    <row r="1" spans="1:12">
      <c r="J1" s="342" t="s">
        <v>559</v>
      </c>
    </row>
    <row r="2" spans="1:12" ht="37.5" customHeight="1">
      <c r="A2" s="340"/>
      <c r="B2" s="340" t="s">
        <v>717</v>
      </c>
      <c r="C2" s="400" t="s">
        <v>706</v>
      </c>
      <c r="D2" s="400"/>
      <c r="E2" s="400"/>
      <c r="F2" s="400"/>
      <c r="G2" s="400"/>
      <c r="H2" s="400"/>
      <c r="I2" s="400"/>
      <c r="J2" s="400"/>
      <c r="K2" s="400"/>
      <c r="L2" s="400"/>
    </row>
    <row r="3" spans="1:12" ht="5.25" customHeight="1">
      <c r="A3" s="401" t="s">
        <v>286</v>
      </c>
      <c r="B3" s="360"/>
      <c r="C3" s="404" t="s">
        <v>287</v>
      </c>
      <c r="D3" s="407" t="s">
        <v>288</v>
      </c>
      <c r="E3" s="408"/>
      <c r="F3" s="408"/>
      <c r="G3" s="408"/>
      <c r="H3" s="408"/>
      <c r="I3" s="409"/>
      <c r="J3" s="413" t="s">
        <v>627</v>
      </c>
      <c r="K3" s="416" t="s">
        <v>714</v>
      </c>
      <c r="L3" s="416" t="s">
        <v>715</v>
      </c>
    </row>
    <row r="4" spans="1:12" ht="9" customHeight="1">
      <c r="A4" s="402"/>
      <c r="B4" s="361"/>
      <c r="C4" s="405"/>
      <c r="D4" s="410"/>
      <c r="E4" s="411"/>
      <c r="F4" s="411"/>
      <c r="G4" s="411"/>
      <c r="H4" s="411"/>
      <c r="I4" s="412"/>
      <c r="J4" s="414"/>
      <c r="K4" s="417"/>
      <c r="L4" s="417"/>
    </row>
    <row r="5" spans="1:12" ht="39" customHeight="1">
      <c r="A5" s="403"/>
      <c r="B5" s="362"/>
      <c r="C5" s="406"/>
      <c r="D5" s="343" t="s">
        <v>560</v>
      </c>
      <c r="E5" s="344" t="s">
        <v>621</v>
      </c>
      <c r="F5" s="343" t="s">
        <v>622</v>
      </c>
      <c r="G5" s="343" t="s">
        <v>700</v>
      </c>
      <c r="H5" s="343" t="s">
        <v>694</v>
      </c>
      <c r="I5" s="343" t="s">
        <v>707</v>
      </c>
      <c r="J5" s="415"/>
      <c r="K5" s="418"/>
      <c r="L5" s="418"/>
    </row>
    <row r="6" spans="1:12" ht="12.75" customHeight="1">
      <c r="A6" s="345" t="s">
        <v>289</v>
      </c>
      <c r="B6" s="345"/>
      <c r="C6" s="346" t="s">
        <v>290</v>
      </c>
      <c r="D6" s="347">
        <f t="shared" ref="D6" si="0">SUM(D8:D19)</f>
        <v>0</v>
      </c>
      <c r="E6" s="347">
        <f t="shared" ref="E6" si="1">SUM(E8:E19)</f>
        <v>0</v>
      </c>
      <c r="F6" s="347">
        <f t="shared" ref="F6:G6" si="2">SUM(F8:F19)</f>
        <v>0</v>
      </c>
      <c r="G6" s="347">
        <f t="shared" si="2"/>
        <v>0</v>
      </c>
      <c r="H6" s="347">
        <f>SUM(H7:H19)</f>
        <v>0.73736000000000002</v>
      </c>
      <c r="I6" s="347">
        <f>SUM(I7:I19)</f>
        <v>620.80665999999997</v>
      </c>
      <c r="J6" s="348">
        <f>H6-F6</f>
        <v>0.73736000000000002</v>
      </c>
      <c r="K6" s="349">
        <v>0</v>
      </c>
      <c r="L6" s="349">
        <f>I6-H6</f>
        <v>620.0693</v>
      </c>
    </row>
    <row r="7" spans="1:12" ht="12.75" customHeight="1">
      <c r="A7" s="364"/>
      <c r="B7" s="365" t="s">
        <v>718</v>
      </c>
      <c r="C7" s="350" t="s">
        <v>719</v>
      </c>
      <c r="D7" s="366"/>
      <c r="E7" s="366"/>
      <c r="F7" s="366">
        <v>0</v>
      </c>
      <c r="G7" s="366">
        <v>0</v>
      </c>
      <c r="H7" s="366">
        <v>0</v>
      </c>
      <c r="I7" s="336">
        <v>620.80665999999997</v>
      </c>
      <c r="J7" s="339"/>
      <c r="K7" s="359">
        <v>0</v>
      </c>
      <c r="L7" s="359">
        <f>I7-H7</f>
        <v>620.80665999999997</v>
      </c>
    </row>
    <row r="8" spans="1:12" hidden="1">
      <c r="A8" s="335"/>
      <c r="B8" s="335"/>
      <c r="C8" s="335" t="s">
        <v>291</v>
      </c>
      <c r="D8" s="338"/>
      <c r="E8" s="336"/>
      <c r="F8" s="338"/>
      <c r="G8" s="338"/>
      <c r="H8" s="338"/>
      <c r="I8" s="338"/>
      <c r="J8" s="348">
        <f t="shared" ref="J8:J74" si="3">H8-F8</f>
        <v>0</v>
      </c>
      <c r="K8" s="359" t="e">
        <f t="shared" ref="K8:K72" si="4">I8/G8</f>
        <v>#DIV/0!</v>
      </c>
      <c r="L8" s="359">
        <f t="shared" ref="L8:L72" si="5">I8-H8</f>
        <v>0</v>
      </c>
    </row>
    <row r="9" spans="1:12" ht="14.25" hidden="1" customHeight="1">
      <c r="A9" s="335"/>
      <c r="B9" s="335"/>
      <c r="C9" s="335" t="s">
        <v>292</v>
      </c>
      <c r="D9" s="332"/>
      <c r="E9" s="331"/>
      <c r="F9" s="332"/>
      <c r="G9" s="332"/>
      <c r="H9" s="332"/>
      <c r="I9" s="332"/>
      <c r="J9" s="348">
        <f t="shared" si="3"/>
        <v>0</v>
      </c>
      <c r="K9" s="359" t="e">
        <f t="shared" si="4"/>
        <v>#DIV/0!</v>
      </c>
      <c r="L9" s="359">
        <f t="shared" si="5"/>
        <v>0</v>
      </c>
    </row>
    <row r="10" spans="1:12" ht="14.25" hidden="1" customHeight="1">
      <c r="A10" s="335"/>
      <c r="B10" s="335"/>
      <c r="C10" s="350" t="s">
        <v>516</v>
      </c>
      <c r="D10" s="332"/>
      <c r="E10" s="331"/>
      <c r="F10" s="332"/>
      <c r="G10" s="332"/>
      <c r="H10" s="332"/>
      <c r="I10" s="332"/>
      <c r="J10" s="348">
        <f t="shared" si="3"/>
        <v>0</v>
      </c>
      <c r="K10" s="359" t="e">
        <f t="shared" si="4"/>
        <v>#DIV/0!</v>
      </c>
      <c r="L10" s="359">
        <f t="shared" si="5"/>
        <v>0</v>
      </c>
    </row>
    <row r="11" spans="1:12" ht="14.25" hidden="1" customHeight="1">
      <c r="A11" s="335"/>
      <c r="B11" s="335"/>
      <c r="C11" s="350" t="s">
        <v>293</v>
      </c>
      <c r="D11" s="332"/>
      <c r="E11" s="331"/>
      <c r="F11" s="332"/>
      <c r="G11" s="332"/>
      <c r="H11" s="332"/>
      <c r="I11" s="332"/>
      <c r="J11" s="348">
        <f t="shared" si="3"/>
        <v>0</v>
      </c>
      <c r="K11" s="359" t="e">
        <f t="shared" si="4"/>
        <v>#DIV/0!</v>
      </c>
      <c r="L11" s="359">
        <f t="shared" si="5"/>
        <v>0</v>
      </c>
    </row>
    <row r="12" spans="1:12" ht="14.25" hidden="1" customHeight="1">
      <c r="A12" s="335"/>
      <c r="B12" s="335"/>
      <c r="C12" s="350" t="s">
        <v>562</v>
      </c>
      <c r="D12" s="332"/>
      <c r="E12" s="331"/>
      <c r="F12" s="332"/>
      <c r="G12" s="332"/>
      <c r="H12" s="332"/>
      <c r="I12" s="332"/>
      <c r="J12" s="348">
        <f t="shared" si="3"/>
        <v>0</v>
      </c>
      <c r="K12" s="359" t="e">
        <f t="shared" si="4"/>
        <v>#DIV/0!</v>
      </c>
      <c r="L12" s="359">
        <f t="shared" si="5"/>
        <v>0</v>
      </c>
    </row>
    <row r="13" spans="1:12" ht="14.25" customHeight="1">
      <c r="A13" s="335"/>
      <c r="B13" s="335"/>
      <c r="C13" s="350" t="s">
        <v>716</v>
      </c>
      <c r="D13" s="332"/>
      <c r="E13" s="331"/>
      <c r="F13" s="332"/>
      <c r="G13" s="332"/>
      <c r="H13" s="332">
        <v>0.73736000000000002</v>
      </c>
      <c r="I13" s="332"/>
      <c r="J13" s="348">
        <f t="shared" si="3"/>
        <v>0.73736000000000002</v>
      </c>
      <c r="K13" s="359">
        <v>0</v>
      </c>
      <c r="L13" s="359">
        <f t="shared" si="5"/>
        <v>-0.73736000000000002</v>
      </c>
    </row>
    <row r="14" spans="1:12" ht="14.25" hidden="1" customHeight="1">
      <c r="A14" s="335"/>
      <c r="B14" s="335"/>
      <c r="C14" s="350" t="s">
        <v>518</v>
      </c>
      <c r="D14" s="332"/>
      <c r="E14" s="331"/>
      <c r="F14" s="332"/>
      <c r="G14" s="332"/>
      <c r="H14" s="332"/>
      <c r="I14" s="332"/>
      <c r="J14" s="348">
        <f t="shared" si="3"/>
        <v>0</v>
      </c>
      <c r="K14" s="349" t="e">
        <f t="shared" si="4"/>
        <v>#DIV/0!</v>
      </c>
      <c r="L14" s="349">
        <f t="shared" si="5"/>
        <v>0</v>
      </c>
    </row>
    <row r="15" spans="1:12" ht="14.25" hidden="1" customHeight="1">
      <c r="A15" s="335"/>
      <c r="B15" s="335"/>
      <c r="C15" s="351" t="s">
        <v>701</v>
      </c>
      <c r="D15" s="332"/>
      <c r="E15" s="331"/>
      <c r="F15" s="332"/>
      <c r="G15" s="332"/>
      <c r="H15" s="332"/>
      <c r="I15" s="332"/>
      <c r="J15" s="348">
        <f t="shared" si="3"/>
        <v>0</v>
      </c>
      <c r="K15" s="349" t="e">
        <f t="shared" si="4"/>
        <v>#DIV/0!</v>
      </c>
      <c r="L15" s="349">
        <f t="shared" si="5"/>
        <v>0</v>
      </c>
    </row>
    <row r="16" spans="1:12" ht="14.25" hidden="1" customHeight="1">
      <c r="A16" s="335"/>
      <c r="B16" s="335"/>
      <c r="C16" s="350" t="s">
        <v>294</v>
      </c>
      <c r="D16" s="332"/>
      <c r="E16" s="331"/>
      <c r="F16" s="332"/>
      <c r="G16" s="332"/>
      <c r="H16" s="332"/>
      <c r="I16" s="332"/>
      <c r="J16" s="348">
        <f t="shared" si="3"/>
        <v>0</v>
      </c>
      <c r="K16" s="349" t="e">
        <f t="shared" si="4"/>
        <v>#DIV/0!</v>
      </c>
      <c r="L16" s="349">
        <f t="shared" si="5"/>
        <v>0</v>
      </c>
    </row>
    <row r="17" spans="1:17" ht="14.25" hidden="1" customHeight="1">
      <c r="A17" s="335"/>
      <c r="B17" s="335"/>
      <c r="C17" s="350" t="s">
        <v>295</v>
      </c>
      <c r="D17" s="332"/>
      <c r="E17" s="331"/>
      <c r="F17" s="332"/>
      <c r="G17" s="332"/>
      <c r="H17" s="332"/>
      <c r="I17" s="332"/>
      <c r="J17" s="348">
        <f t="shared" si="3"/>
        <v>0</v>
      </c>
      <c r="K17" s="349" t="e">
        <f t="shared" si="4"/>
        <v>#DIV/0!</v>
      </c>
      <c r="L17" s="349">
        <f t="shared" si="5"/>
        <v>0</v>
      </c>
    </row>
    <row r="18" spans="1:17" ht="14.25" hidden="1" customHeight="1">
      <c r="A18" s="335"/>
      <c r="B18" s="335"/>
      <c r="C18" s="350" t="s">
        <v>296</v>
      </c>
      <c r="D18" s="332"/>
      <c r="E18" s="331"/>
      <c r="F18" s="332"/>
      <c r="G18" s="332"/>
      <c r="H18" s="332"/>
      <c r="I18" s="332"/>
      <c r="J18" s="348">
        <f t="shared" si="3"/>
        <v>0</v>
      </c>
      <c r="K18" s="349" t="e">
        <f t="shared" si="4"/>
        <v>#DIV/0!</v>
      </c>
      <c r="L18" s="349">
        <f t="shared" si="5"/>
        <v>0</v>
      </c>
    </row>
    <row r="19" spans="1:17" ht="14.25" hidden="1" customHeight="1">
      <c r="A19" s="335"/>
      <c r="B19" s="335"/>
      <c r="C19" s="350" t="s">
        <v>519</v>
      </c>
      <c r="D19" s="337"/>
      <c r="E19" s="331"/>
      <c r="F19" s="337"/>
      <c r="G19" s="337"/>
      <c r="H19" s="337"/>
      <c r="I19" s="337"/>
      <c r="J19" s="348">
        <f t="shared" si="3"/>
        <v>0</v>
      </c>
      <c r="K19" s="349" t="e">
        <f t="shared" si="4"/>
        <v>#DIV/0!</v>
      </c>
      <c r="L19" s="349">
        <f t="shared" si="5"/>
        <v>0</v>
      </c>
    </row>
    <row r="20" spans="1:17" ht="14.25" customHeight="1">
      <c r="A20" s="345" t="s">
        <v>297</v>
      </c>
      <c r="B20" s="345"/>
      <c r="C20" s="346" t="s">
        <v>298</v>
      </c>
      <c r="D20" s="352">
        <f t="shared" ref="D20:I20" si="6">SUM(D21:D37)</f>
        <v>0.6</v>
      </c>
      <c r="E20" s="352">
        <f t="shared" si="6"/>
        <v>10.52</v>
      </c>
      <c r="F20" s="352">
        <f t="shared" ref="F20:G20" si="7">SUM(F21:F37)</f>
        <v>0</v>
      </c>
      <c r="G20" s="352">
        <f t="shared" si="7"/>
        <v>6.91</v>
      </c>
      <c r="H20" s="352">
        <f t="shared" si="6"/>
        <v>7.4</v>
      </c>
      <c r="I20" s="352">
        <f t="shared" si="6"/>
        <v>41.184449999999998</v>
      </c>
      <c r="J20" s="348">
        <f t="shared" si="3"/>
        <v>7.4</v>
      </c>
      <c r="K20" s="349">
        <f t="shared" si="4"/>
        <v>5.9601230101302454</v>
      </c>
      <c r="L20" s="349">
        <f t="shared" si="5"/>
        <v>33.78445</v>
      </c>
    </row>
    <row r="21" spans="1:17" ht="14.25" customHeight="1">
      <c r="A21" s="335"/>
      <c r="B21" s="363" t="s">
        <v>732</v>
      </c>
      <c r="C21" s="335" t="s">
        <v>299</v>
      </c>
      <c r="D21" s="332"/>
      <c r="E21" s="332"/>
      <c r="F21" s="332"/>
      <c r="G21" s="332"/>
      <c r="H21" s="332"/>
      <c r="I21" s="332">
        <v>3.9630100000000001</v>
      </c>
      <c r="J21" s="348">
        <f t="shared" si="3"/>
        <v>0</v>
      </c>
      <c r="K21" s="359">
        <v>0</v>
      </c>
      <c r="L21" s="359">
        <f t="shared" si="5"/>
        <v>3.9630100000000001</v>
      </c>
      <c r="Q21" s="363" t="s">
        <v>718</v>
      </c>
    </row>
    <row r="22" spans="1:17" ht="14.25" customHeight="1">
      <c r="A22" s="335"/>
      <c r="B22" s="335"/>
      <c r="C22" s="350" t="s">
        <v>300</v>
      </c>
      <c r="D22" s="332"/>
      <c r="E22" s="332"/>
      <c r="F22" s="332"/>
      <c r="G22" s="332">
        <v>4.6900000000000004</v>
      </c>
      <c r="H22" s="332"/>
      <c r="I22" s="332"/>
      <c r="J22" s="348">
        <f t="shared" si="3"/>
        <v>0</v>
      </c>
      <c r="K22" s="359">
        <f t="shared" si="4"/>
        <v>0</v>
      </c>
      <c r="L22" s="359">
        <f t="shared" si="5"/>
        <v>0</v>
      </c>
    </row>
    <row r="23" spans="1:17" ht="14.25" customHeight="1">
      <c r="A23" s="335"/>
      <c r="B23" s="335"/>
      <c r="C23" s="350" t="s">
        <v>563</v>
      </c>
      <c r="D23" s="332"/>
      <c r="E23" s="332"/>
      <c r="F23" s="332"/>
      <c r="G23" s="332">
        <v>2.2200000000000002</v>
      </c>
      <c r="H23" s="332"/>
      <c r="I23" s="332"/>
      <c r="J23" s="348">
        <f t="shared" si="3"/>
        <v>0</v>
      </c>
      <c r="K23" s="359">
        <f t="shared" si="4"/>
        <v>0</v>
      </c>
      <c r="L23" s="359">
        <f t="shared" si="5"/>
        <v>0</v>
      </c>
    </row>
    <row r="24" spans="1:17" ht="14.25" hidden="1" customHeight="1">
      <c r="A24" s="335"/>
      <c r="B24" s="335"/>
      <c r="C24" s="353" t="s">
        <v>301</v>
      </c>
      <c r="D24" s="332">
        <v>0</v>
      </c>
      <c r="E24" s="332">
        <v>10.52</v>
      </c>
      <c r="F24" s="332"/>
      <c r="G24" s="332"/>
      <c r="H24" s="332"/>
      <c r="I24" s="332"/>
      <c r="J24" s="348">
        <f t="shared" si="3"/>
        <v>0</v>
      </c>
      <c r="K24" s="359" t="e">
        <f t="shared" si="4"/>
        <v>#DIV/0!</v>
      </c>
      <c r="L24" s="359">
        <f t="shared" si="5"/>
        <v>0</v>
      </c>
    </row>
    <row r="25" spans="1:17" ht="14.25" customHeight="1">
      <c r="A25" s="335"/>
      <c r="B25" s="335"/>
      <c r="C25" s="335" t="s">
        <v>564</v>
      </c>
      <c r="D25" s="332"/>
      <c r="E25" s="332"/>
      <c r="F25" s="332"/>
      <c r="G25" s="332"/>
      <c r="H25" s="332"/>
      <c r="I25" s="332">
        <v>0.35686000000000001</v>
      </c>
      <c r="J25" s="348">
        <f t="shared" si="3"/>
        <v>0</v>
      </c>
      <c r="K25" s="359">
        <v>0</v>
      </c>
      <c r="L25" s="359">
        <f t="shared" si="5"/>
        <v>0.35686000000000001</v>
      </c>
    </row>
    <row r="26" spans="1:17" ht="14.25" customHeight="1">
      <c r="A26" s="335"/>
      <c r="B26" s="363" t="s">
        <v>735</v>
      </c>
      <c r="C26" s="350" t="s">
        <v>520</v>
      </c>
      <c r="D26" s="332"/>
      <c r="E26" s="332"/>
      <c r="F26" s="332"/>
      <c r="G26" s="332"/>
      <c r="H26" s="332"/>
      <c r="I26" s="332">
        <v>36.864579999999997</v>
      </c>
      <c r="J26" s="348">
        <f t="shared" si="3"/>
        <v>0</v>
      </c>
      <c r="K26" s="359">
        <v>0</v>
      </c>
      <c r="L26" s="359">
        <f t="shared" si="5"/>
        <v>36.864579999999997</v>
      </c>
    </row>
    <row r="27" spans="1:17" ht="14.25" customHeight="1">
      <c r="A27" s="335"/>
      <c r="B27" s="335"/>
      <c r="C27" s="335" t="s">
        <v>597</v>
      </c>
      <c r="D27" s="332"/>
      <c r="E27" s="332"/>
      <c r="F27" s="332"/>
      <c r="G27" s="332"/>
      <c r="H27" s="332"/>
      <c r="I27" s="332"/>
      <c r="J27" s="348">
        <f t="shared" si="3"/>
        <v>0</v>
      </c>
      <c r="K27" s="359">
        <v>0</v>
      </c>
      <c r="L27" s="359">
        <f t="shared" si="5"/>
        <v>0</v>
      </c>
    </row>
    <row r="28" spans="1:17" ht="14.25" customHeight="1">
      <c r="A28" s="335"/>
      <c r="B28" s="335"/>
      <c r="C28" s="350" t="s">
        <v>521</v>
      </c>
      <c r="D28" s="332"/>
      <c r="E28" s="332"/>
      <c r="F28" s="332"/>
      <c r="G28" s="332"/>
      <c r="H28" s="332">
        <v>7.4</v>
      </c>
      <c r="I28" s="332"/>
      <c r="J28" s="348">
        <f t="shared" si="3"/>
        <v>7.4</v>
      </c>
      <c r="K28" s="359">
        <v>0</v>
      </c>
      <c r="L28" s="359">
        <f t="shared" si="5"/>
        <v>-7.4</v>
      </c>
    </row>
    <row r="29" spans="1:17" ht="14.25" hidden="1" customHeight="1">
      <c r="A29" s="335"/>
      <c r="B29" s="335"/>
      <c r="C29" s="350" t="s">
        <v>565</v>
      </c>
      <c r="D29" s="332"/>
      <c r="E29" s="332"/>
      <c r="F29" s="332"/>
      <c r="G29" s="332"/>
      <c r="H29" s="332"/>
      <c r="I29" s="332"/>
      <c r="J29" s="348">
        <f t="shared" si="3"/>
        <v>0</v>
      </c>
      <c r="K29" s="359" t="e">
        <f t="shared" si="4"/>
        <v>#DIV/0!</v>
      </c>
      <c r="L29" s="359">
        <f t="shared" si="5"/>
        <v>0</v>
      </c>
    </row>
    <row r="30" spans="1:17" ht="14.25" hidden="1" customHeight="1">
      <c r="A30" s="335"/>
      <c r="B30" s="335"/>
      <c r="C30" s="350" t="s">
        <v>302</v>
      </c>
      <c r="D30" s="332"/>
      <c r="E30" s="332"/>
      <c r="F30" s="332"/>
      <c r="G30" s="332"/>
      <c r="H30" s="332"/>
      <c r="I30" s="332"/>
      <c r="J30" s="348">
        <f t="shared" si="3"/>
        <v>0</v>
      </c>
      <c r="K30" s="359" t="e">
        <f t="shared" si="4"/>
        <v>#DIV/0!</v>
      </c>
      <c r="L30" s="359">
        <f t="shared" si="5"/>
        <v>0</v>
      </c>
    </row>
    <row r="31" spans="1:17" ht="14.25" hidden="1" customHeight="1">
      <c r="A31" s="335"/>
      <c r="B31" s="335"/>
      <c r="C31" s="350" t="s">
        <v>303</v>
      </c>
      <c r="D31" s="332"/>
      <c r="E31" s="332"/>
      <c r="F31" s="332"/>
      <c r="G31" s="332"/>
      <c r="H31" s="332"/>
      <c r="I31" s="332"/>
      <c r="J31" s="348">
        <f t="shared" si="3"/>
        <v>0</v>
      </c>
      <c r="K31" s="359" t="e">
        <f t="shared" si="4"/>
        <v>#DIV/0!</v>
      </c>
      <c r="L31" s="359">
        <f t="shared" si="5"/>
        <v>0</v>
      </c>
    </row>
    <row r="32" spans="1:17" ht="14.25" hidden="1" customHeight="1">
      <c r="A32" s="335"/>
      <c r="B32" s="335"/>
      <c r="C32" s="350" t="s">
        <v>304</v>
      </c>
      <c r="D32" s="332"/>
      <c r="E32" s="332"/>
      <c r="F32" s="332"/>
      <c r="G32" s="332"/>
      <c r="H32" s="332"/>
      <c r="I32" s="332"/>
      <c r="J32" s="348">
        <f t="shared" si="3"/>
        <v>0</v>
      </c>
      <c r="K32" s="359" t="e">
        <f t="shared" si="4"/>
        <v>#DIV/0!</v>
      </c>
      <c r="L32" s="359">
        <f t="shared" si="5"/>
        <v>0</v>
      </c>
    </row>
    <row r="33" spans="1:12" ht="14.25" hidden="1" customHeight="1">
      <c r="A33" s="335"/>
      <c r="B33" s="335"/>
      <c r="C33" s="350" t="s">
        <v>305</v>
      </c>
      <c r="D33" s="332"/>
      <c r="E33" s="332"/>
      <c r="F33" s="332"/>
      <c r="G33" s="332"/>
      <c r="H33" s="332"/>
      <c r="I33" s="332"/>
      <c r="J33" s="348">
        <f t="shared" si="3"/>
        <v>0</v>
      </c>
      <c r="K33" s="359" t="e">
        <f t="shared" si="4"/>
        <v>#DIV/0!</v>
      </c>
      <c r="L33" s="359">
        <f t="shared" si="5"/>
        <v>0</v>
      </c>
    </row>
    <row r="34" spans="1:12" ht="14.25" hidden="1" customHeight="1">
      <c r="A34" s="335"/>
      <c r="B34" s="335"/>
      <c r="C34" s="350" t="s">
        <v>566</v>
      </c>
      <c r="D34" s="332"/>
      <c r="E34" s="332"/>
      <c r="F34" s="332"/>
      <c r="G34" s="332"/>
      <c r="H34" s="332"/>
      <c r="I34" s="332"/>
      <c r="J34" s="348">
        <f t="shared" si="3"/>
        <v>0</v>
      </c>
      <c r="K34" s="359" t="e">
        <f t="shared" si="4"/>
        <v>#DIV/0!</v>
      </c>
      <c r="L34" s="359">
        <f t="shared" si="5"/>
        <v>0</v>
      </c>
    </row>
    <row r="35" spans="1:12" ht="14.25" hidden="1" customHeight="1">
      <c r="A35" s="335"/>
      <c r="B35" s="335"/>
      <c r="C35" s="335" t="s">
        <v>522</v>
      </c>
      <c r="D35" s="332"/>
      <c r="E35" s="332"/>
      <c r="F35" s="332"/>
      <c r="G35" s="332"/>
      <c r="H35" s="332"/>
      <c r="I35" s="332"/>
      <c r="J35" s="348">
        <f t="shared" si="3"/>
        <v>0</v>
      </c>
      <c r="K35" s="349" t="e">
        <f t="shared" si="4"/>
        <v>#DIV/0!</v>
      </c>
      <c r="L35" s="349">
        <f t="shared" si="5"/>
        <v>0</v>
      </c>
    </row>
    <row r="36" spans="1:12" ht="14.25" hidden="1" customHeight="1">
      <c r="A36" s="335"/>
      <c r="B36" s="335"/>
      <c r="C36" s="335" t="s">
        <v>306</v>
      </c>
      <c r="D36" s="332"/>
      <c r="E36" s="332"/>
      <c r="F36" s="332"/>
      <c r="G36" s="332"/>
      <c r="H36" s="332"/>
      <c r="I36" s="332"/>
      <c r="J36" s="348">
        <f t="shared" si="3"/>
        <v>0</v>
      </c>
      <c r="K36" s="349" t="e">
        <f t="shared" si="4"/>
        <v>#DIV/0!</v>
      </c>
      <c r="L36" s="349">
        <f t="shared" si="5"/>
        <v>0</v>
      </c>
    </row>
    <row r="37" spans="1:12" ht="14.25" hidden="1" customHeight="1">
      <c r="A37" s="335"/>
      <c r="B37" s="335"/>
      <c r="C37" s="335" t="s">
        <v>523</v>
      </c>
      <c r="D37" s="337">
        <v>0.6</v>
      </c>
      <c r="E37" s="332"/>
      <c r="F37" s="337"/>
      <c r="G37" s="337"/>
      <c r="H37" s="337"/>
      <c r="I37" s="337"/>
      <c r="J37" s="348">
        <f t="shared" si="3"/>
        <v>0</v>
      </c>
      <c r="K37" s="349" t="e">
        <f t="shared" si="4"/>
        <v>#DIV/0!</v>
      </c>
      <c r="L37" s="349">
        <f t="shared" si="5"/>
        <v>0</v>
      </c>
    </row>
    <row r="38" spans="1:12" ht="14.25" customHeight="1">
      <c r="A38" s="345" t="s">
        <v>307</v>
      </c>
      <c r="B38" s="345"/>
      <c r="C38" s="346" t="s">
        <v>308</v>
      </c>
      <c r="D38" s="352">
        <f>SUM(D40:D76)</f>
        <v>34.4</v>
      </c>
      <c r="E38" s="352">
        <f>SUM(E40:E76)</f>
        <v>79.360000000000014</v>
      </c>
      <c r="F38" s="352">
        <f t="shared" ref="F38:I38" si="8">SUM(F40:F76)</f>
        <v>147.92000000000002</v>
      </c>
      <c r="G38" s="352">
        <f t="shared" si="8"/>
        <v>171.31</v>
      </c>
      <c r="H38" s="352">
        <f t="shared" si="8"/>
        <v>468.5</v>
      </c>
      <c r="I38" s="352">
        <f t="shared" si="8"/>
        <v>91.502389999999991</v>
      </c>
      <c r="J38" s="348">
        <f t="shared" si="3"/>
        <v>320.58</v>
      </c>
      <c r="K38" s="349">
        <f t="shared" si="4"/>
        <v>0.53413338392388066</v>
      </c>
      <c r="L38" s="349">
        <f t="shared" si="5"/>
        <v>-376.99761000000001</v>
      </c>
    </row>
    <row r="39" spans="1:12" ht="14.25" customHeight="1">
      <c r="A39" s="345"/>
      <c r="B39" s="345"/>
      <c r="C39" s="346" t="s">
        <v>309</v>
      </c>
      <c r="D39" s="354">
        <f t="shared" ref="D39:E39" si="9">SUM(D40:D62)</f>
        <v>0</v>
      </c>
      <c r="E39" s="352">
        <f t="shared" si="9"/>
        <v>3.09</v>
      </c>
      <c r="F39" s="352">
        <f t="shared" ref="F39:I39" si="10">SUM(F40:F62)</f>
        <v>7.98</v>
      </c>
      <c r="G39" s="352">
        <f t="shared" si="10"/>
        <v>3.18</v>
      </c>
      <c r="H39" s="352">
        <f t="shared" si="10"/>
        <v>0</v>
      </c>
      <c r="I39" s="352">
        <f t="shared" si="10"/>
        <v>6.5895099999999998</v>
      </c>
      <c r="J39" s="348">
        <f t="shared" si="3"/>
        <v>-7.98</v>
      </c>
      <c r="K39" s="349">
        <f t="shared" si="4"/>
        <v>2.0721729559748425</v>
      </c>
      <c r="L39" s="349">
        <f t="shared" si="5"/>
        <v>6.5895099999999998</v>
      </c>
    </row>
    <row r="40" spans="1:12" ht="14.25" customHeight="1">
      <c r="A40" s="335"/>
      <c r="B40" s="335"/>
      <c r="C40" s="350" t="s">
        <v>310</v>
      </c>
      <c r="D40" s="355"/>
      <c r="E40" s="332">
        <v>1.46</v>
      </c>
      <c r="F40" s="355">
        <v>0</v>
      </c>
      <c r="G40" s="355">
        <v>0.2</v>
      </c>
      <c r="H40" s="355">
        <v>0</v>
      </c>
      <c r="I40" s="355">
        <v>0</v>
      </c>
      <c r="J40" s="348">
        <f t="shared" si="3"/>
        <v>0</v>
      </c>
      <c r="K40" s="359">
        <f t="shared" si="4"/>
        <v>0</v>
      </c>
      <c r="L40" s="359">
        <f t="shared" si="5"/>
        <v>0</v>
      </c>
    </row>
    <row r="41" spans="1:12" ht="14.25" hidden="1" customHeight="1">
      <c r="A41" s="335"/>
      <c r="B41" s="335"/>
      <c r="C41" s="350" t="s">
        <v>311</v>
      </c>
      <c r="D41" s="355"/>
      <c r="E41" s="332"/>
      <c r="F41" s="355"/>
      <c r="G41" s="355"/>
      <c r="H41" s="355"/>
      <c r="I41" s="355"/>
      <c r="J41" s="348">
        <f t="shared" si="3"/>
        <v>0</v>
      </c>
      <c r="K41" s="359" t="e">
        <f t="shared" si="4"/>
        <v>#DIV/0!</v>
      </c>
      <c r="L41" s="359">
        <f t="shared" si="5"/>
        <v>0</v>
      </c>
    </row>
    <row r="42" spans="1:12" ht="14.25" hidden="1" customHeight="1">
      <c r="A42" s="335"/>
      <c r="B42" s="335"/>
      <c r="C42" s="350" t="s">
        <v>312</v>
      </c>
      <c r="D42" s="355"/>
      <c r="E42" s="332"/>
      <c r="F42" s="355"/>
      <c r="G42" s="355"/>
      <c r="H42" s="355"/>
      <c r="I42" s="355"/>
      <c r="J42" s="348">
        <f t="shared" si="3"/>
        <v>0</v>
      </c>
      <c r="K42" s="359" t="e">
        <f t="shared" si="4"/>
        <v>#DIV/0!</v>
      </c>
      <c r="L42" s="359">
        <f t="shared" si="5"/>
        <v>0</v>
      </c>
    </row>
    <row r="43" spans="1:12" ht="14.25" hidden="1" customHeight="1">
      <c r="A43" s="335"/>
      <c r="B43" s="335"/>
      <c r="C43" s="335" t="s">
        <v>313</v>
      </c>
      <c r="D43" s="355"/>
      <c r="E43" s="332"/>
      <c r="F43" s="355"/>
      <c r="G43" s="355"/>
      <c r="H43" s="355"/>
      <c r="I43" s="355"/>
      <c r="J43" s="348">
        <f t="shared" si="3"/>
        <v>0</v>
      </c>
      <c r="K43" s="359" t="e">
        <f t="shared" si="4"/>
        <v>#DIV/0!</v>
      </c>
      <c r="L43" s="359">
        <f t="shared" si="5"/>
        <v>0</v>
      </c>
    </row>
    <row r="44" spans="1:12" ht="14.25" hidden="1" customHeight="1">
      <c r="A44" s="335"/>
      <c r="B44" s="335"/>
      <c r="C44" s="335" t="s">
        <v>314</v>
      </c>
      <c r="D44" s="355"/>
      <c r="E44" s="332"/>
      <c r="F44" s="355"/>
      <c r="G44" s="355"/>
      <c r="H44" s="355"/>
      <c r="I44" s="355"/>
      <c r="J44" s="348">
        <f t="shared" si="3"/>
        <v>0</v>
      </c>
      <c r="K44" s="359" t="e">
        <f t="shared" si="4"/>
        <v>#DIV/0!</v>
      </c>
      <c r="L44" s="359">
        <f t="shared" si="5"/>
        <v>0</v>
      </c>
    </row>
    <row r="45" spans="1:12" ht="14.25" hidden="1" customHeight="1">
      <c r="A45" s="335"/>
      <c r="B45" s="335"/>
      <c r="C45" s="335" t="s">
        <v>315</v>
      </c>
      <c r="D45" s="355"/>
      <c r="E45" s="332"/>
      <c r="F45" s="355"/>
      <c r="G45" s="355"/>
      <c r="H45" s="355"/>
      <c r="I45" s="355"/>
      <c r="J45" s="348">
        <f t="shared" si="3"/>
        <v>0</v>
      </c>
      <c r="K45" s="359" t="e">
        <f t="shared" si="4"/>
        <v>#DIV/0!</v>
      </c>
      <c r="L45" s="359">
        <f t="shared" si="5"/>
        <v>0</v>
      </c>
    </row>
    <row r="46" spans="1:12" ht="14.25" customHeight="1">
      <c r="A46" s="335"/>
      <c r="B46" s="335"/>
      <c r="C46" s="335" t="s">
        <v>316</v>
      </c>
      <c r="D46" s="355"/>
      <c r="E46" s="332"/>
      <c r="F46" s="355">
        <v>5.7</v>
      </c>
      <c r="G46" s="355"/>
      <c r="H46" s="355">
        <v>0</v>
      </c>
      <c r="I46" s="355">
        <v>0</v>
      </c>
      <c r="J46" s="348">
        <f t="shared" si="3"/>
        <v>-5.7</v>
      </c>
      <c r="K46" s="359">
        <v>0</v>
      </c>
      <c r="L46" s="359">
        <f t="shared" si="5"/>
        <v>0</v>
      </c>
    </row>
    <row r="47" spans="1:12" ht="14.25" customHeight="1">
      <c r="A47" s="335"/>
      <c r="B47" s="363" t="s">
        <v>722</v>
      </c>
      <c r="C47" s="335" t="s">
        <v>317</v>
      </c>
      <c r="D47" s="355"/>
      <c r="E47" s="332"/>
      <c r="F47" s="355">
        <v>0</v>
      </c>
      <c r="G47" s="355">
        <v>0</v>
      </c>
      <c r="H47" s="355">
        <v>0</v>
      </c>
      <c r="I47" s="355">
        <v>5.36259</v>
      </c>
      <c r="J47" s="348">
        <f t="shared" si="3"/>
        <v>0</v>
      </c>
      <c r="K47" s="359">
        <v>0</v>
      </c>
      <c r="L47" s="359">
        <f t="shared" si="5"/>
        <v>5.36259</v>
      </c>
    </row>
    <row r="48" spans="1:12" ht="14.25" hidden="1" customHeight="1">
      <c r="A48" s="335"/>
      <c r="B48" s="335"/>
      <c r="C48" s="335" t="s">
        <v>318</v>
      </c>
      <c r="D48" s="355"/>
      <c r="E48" s="332"/>
      <c r="F48" s="355"/>
      <c r="G48" s="355"/>
      <c r="H48" s="355"/>
      <c r="I48" s="355"/>
      <c r="J48" s="348">
        <f t="shared" si="3"/>
        <v>0</v>
      </c>
      <c r="K48" s="359" t="e">
        <f t="shared" si="4"/>
        <v>#DIV/0!</v>
      </c>
      <c r="L48" s="359">
        <f t="shared" si="5"/>
        <v>0</v>
      </c>
    </row>
    <row r="49" spans="1:12" ht="14.25" customHeight="1">
      <c r="A49" s="335"/>
      <c r="B49" s="335"/>
      <c r="C49" s="335" t="s">
        <v>319</v>
      </c>
      <c r="D49" s="355"/>
      <c r="E49" s="332"/>
      <c r="F49" s="355">
        <v>0.3</v>
      </c>
      <c r="G49" s="355">
        <v>2.98</v>
      </c>
      <c r="H49" s="355">
        <v>0</v>
      </c>
      <c r="I49" s="355">
        <v>0</v>
      </c>
      <c r="J49" s="348">
        <f t="shared" si="3"/>
        <v>-0.3</v>
      </c>
      <c r="K49" s="359">
        <f t="shared" si="4"/>
        <v>0</v>
      </c>
      <c r="L49" s="359">
        <f t="shared" si="5"/>
        <v>0</v>
      </c>
    </row>
    <row r="50" spans="1:12" ht="14.25" hidden="1" customHeight="1">
      <c r="A50" s="335"/>
      <c r="B50" s="335"/>
      <c r="C50" s="335" t="s">
        <v>320</v>
      </c>
      <c r="D50" s="355"/>
      <c r="E50" s="332"/>
      <c r="F50" s="355"/>
      <c r="G50" s="355"/>
      <c r="H50" s="355"/>
      <c r="I50" s="355"/>
      <c r="J50" s="348">
        <f t="shared" si="3"/>
        <v>0</v>
      </c>
      <c r="K50" s="359" t="e">
        <f t="shared" si="4"/>
        <v>#DIV/0!</v>
      </c>
      <c r="L50" s="359">
        <f t="shared" si="5"/>
        <v>0</v>
      </c>
    </row>
    <row r="51" spans="1:12" ht="14.25" hidden="1" customHeight="1">
      <c r="A51" s="335"/>
      <c r="B51" s="335"/>
      <c r="C51" s="356" t="s">
        <v>321</v>
      </c>
      <c r="D51" s="355"/>
      <c r="E51" s="332"/>
      <c r="F51" s="355"/>
      <c r="G51" s="355"/>
      <c r="H51" s="355"/>
      <c r="I51" s="355"/>
      <c r="J51" s="348">
        <f t="shared" si="3"/>
        <v>0</v>
      </c>
      <c r="K51" s="359" t="e">
        <f t="shared" si="4"/>
        <v>#DIV/0!</v>
      </c>
      <c r="L51" s="359">
        <f t="shared" si="5"/>
        <v>0</v>
      </c>
    </row>
    <row r="52" spans="1:12" ht="14.25" hidden="1" customHeight="1">
      <c r="A52" s="335"/>
      <c r="B52" s="335"/>
      <c r="C52" s="335" t="s">
        <v>524</v>
      </c>
      <c r="D52" s="337"/>
      <c r="E52" s="332"/>
      <c r="F52" s="337"/>
      <c r="G52" s="337"/>
      <c r="H52" s="337"/>
      <c r="I52" s="337"/>
      <c r="J52" s="348">
        <f t="shared" si="3"/>
        <v>0</v>
      </c>
      <c r="K52" s="359" t="e">
        <f t="shared" si="4"/>
        <v>#DIV/0!</v>
      </c>
      <c r="L52" s="359">
        <f t="shared" si="5"/>
        <v>0</v>
      </c>
    </row>
    <row r="53" spans="1:12" ht="14.25" customHeight="1">
      <c r="A53" s="335"/>
      <c r="B53" s="335"/>
      <c r="C53" s="335" t="s">
        <v>322</v>
      </c>
      <c r="D53" s="355"/>
      <c r="E53" s="332"/>
      <c r="F53" s="355">
        <v>1.98</v>
      </c>
      <c r="G53" s="355">
        <v>0</v>
      </c>
      <c r="H53" s="355">
        <v>0</v>
      </c>
      <c r="I53" s="355">
        <v>0</v>
      </c>
      <c r="J53" s="348">
        <f t="shared" si="3"/>
        <v>-1.98</v>
      </c>
      <c r="K53" s="359">
        <v>0</v>
      </c>
      <c r="L53" s="359">
        <f t="shared" si="5"/>
        <v>0</v>
      </c>
    </row>
    <row r="54" spans="1:12" ht="14.25" customHeight="1">
      <c r="A54" s="335"/>
      <c r="B54" s="335"/>
      <c r="C54" s="335" t="s">
        <v>664</v>
      </c>
      <c r="D54" s="355"/>
      <c r="E54" s="332"/>
      <c r="F54" s="355">
        <v>0</v>
      </c>
      <c r="G54" s="355">
        <v>0</v>
      </c>
      <c r="H54" s="355">
        <v>0</v>
      </c>
      <c r="I54" s="355">
        <v>1.22692</v>
      </c>
      <c r="J54" s="348"/>
      <c r="K54" s="359">
        <v>0</v>
      </c>
      <c r="L54" s="359">
        <f t="shared" si="5"/>
        <v>1.22692</v>
      </c>
    </row>
    <row r="55" spans="1:12" ht="14.25" hidden="1" customHeight="1">
      <c r="A55" s="335"/>
      <c r="B55" s="335"/>
      <c r="C55" s="335" t="s">
        <v>323</v>
      </c>
      <c r="D55" s="355"/>
      <c r="E55" s="332"/>
      <c r="F55" s="355"/>
      <c r="G55" s="355"/>
      <c r="H55" s="355"/>
      <c r="I55" s="355"/>
      <c r="J55" s="348">
        <f t="shared" si="3"/>
        <v>0</v>
      </c>
      <c r="K55" s="359" t="e">
        <f t="shared" si="4"/>
        <v>#DIV/0!</v>
      </c>
      <c r="L55" s="359">
        <f t="shared" si="5"/>
        <v>0</v>
      </c>
    </row>
    <row r="56" spans="1:12" ht="14.25" hidden="1" customHeight="1">
      <c r="A56" s="335"/>
      <c r="B56" s="335"/>
      <c r="C56" s="335" t="s">
        <v>702</v>
      </c>
      <c r="D56" s="355"/>
      <c r="E56" s="332"/>
      <c r="F56" s="355"/>
      <c r="G56" s="355"/>
      <c r="H56" s="355"/>
      <c r="I56" s="355"/>
      <c r="J56" s="348">
        <f t="shared" si="3"/>
        <v>0</v>
      </c>
      <c r="K56" s="359" t="e">
        <f t="shared" si="4"/>
        <v>#DIV/0!</v>
      </c>
      <c r="L56" s="359">
        <f t="shared" si="5"/>
        <v>0</v>
      </c>
    </row>
    <row r="57" spans="1:12" ht="14.25" hidden="1" customHeight="1">
      <c r="A57" s="335"/>
      <c r="B57" s="335"/>
      <c r="C57" s="335" t="s">
        <v>703</v>
      </c>
      <c r="D57" s="355"/>
      <c r="E57" s="332"/>
      <c r="F57" s="355"/>
      <c r="G57" s="355"/>
      <c r="H57" s="355"/>
      <c r="I57" s="355"/>
      <c r="J57" s="348">
        <f t="shared" si="3"/>
        <v>0</v>
      </c>
      <c r="K57" s="359" t="e">
        <f t="shared" si="4"/>
        <v>#DIV/0!</v>
      </c>
      <c r="L57" s="359">
        <f t="shared" si="5"/>
        <v>0</v>
      </c>
    </row>
    <row r="58" spans="1:12" ht="14.25" hidden="1" customHeight="1">
      <c r="A58" s="335"/>
      <c r="B58" s="335"/>
      <c r="C58" s="356" t="s">
        <v>324</v>
      </c>
      <c r="D58" s="355"/>
      <c r="E58" s="332"/>
      <c r="F58" s="355"/>
      <c r="G58" s="355"/>
      <c r="H58" s="355"/>
      <c r="I58" s="355"/>
      <c r="J58" s="348">
        <f t="shared" si="3"/>
        <v>0</v>
      </c>
      <c r="K58" s="359" t="e">
        <f t="shared" si="4"/>
        <v>#DIV/0!</v>
      </c>
      <c r="L58" s="359">
        <f t="shared" si="5"/>
        <v>0</v>
      </c>
    </row>
    <row r="59" spans="1:12" ht="14.25" hidden="1" customHeight="1">
      <c r="A59" s="335"/>
      <c r="B59" s="335"/>
      <c r="C59" s="335" t="s">
        <v>325</v>
      </c>
      <c r="D59" s="355"/>
      <c r="E59" s="332">
        <v>1.63</v>
      </c>
      <c r="F59" s="355"/>
      <c r="G59" s="355"/>
      <c r="H59" s="355"/>
      <c r="I59" s="355"/>
      <c r="J59" s="348">
        <f t="shared" si="3"/>
        <v>0</v>
      </c>
      <c r="K59" s="359" t="e">
        <f t="shared" si="4"/>
        <v>#DIV/0!</v>
      </c>
      <c r="L59" s="359">
        <f t="shared" si="5"/>
        <v>0</v>
      </c>
    </row>
    <row r="60" spans="1:12" ht="14.25" hidden="1" customHeight="1">
      <c r="A60" s="335"/>
      <c r="B60" s="335"/>
      <c r="C60" s="335" t="s">
        <v>326</v>
      </c>
      <c r="D60" s="355"/>
      <c r="E60" s="332"/>
      <c r="F60" s="355"/>
      <c r="G60" s="355"/>
      <c r="H60" s="355"/>
      <c r="I60" s="355"/>
      <c r="J60" s="348">
        <f t="shared" si="3"/>
        <v>0</v>
      </c>
      <c r="K60" s="359" t="e">
        <f t="shared" si="4"/>
        <v>#DIV/0!</v>
      </c>
      <c r="L60" s="359">
        <f t="shared" si="5"/>
        <v>0</v>
      </c>
    </row>
    <row r="61" spans="1:12" ht="14.25" hidden="1" customHeight="1">
      <c r="A61" s="335"/>
      <c r="B61" s="335"/>
      <c r="C61" s="356" t="s">
        <v>327</v>
      </c>
      <c r="D61" s="355"/>
      <c r="E61" s="332"/>
      <c r="F61" s="355"/>
      <c r="G61" s="355"/>
      <c r="H61" s="355"/>
      <c r="I61" s="355"/>
      <c r="J61" s="348">
        <f t="shared" si="3"/>
        <v>0</v>
      </c>
      <c r="K61" s="359" t="e">
        <f t="shared" si="4"/>
        <v>#DIV/0!</v>
      </c>
      <c r="L61" s="359">
        <f t="shared" si="5"/>
        <v>0</v>
      </c>
    </row>
    <row r="62" spans="1:12" ht="14.25" hidden="1" customHeight="1">
      <c r="A62" s="335"/>
      <c r="B62" s="335"/>
      <c r="C62" s="335" t="s">
        <v>72</v>
      </c>
      <c r="D62" s="355"/>
      <c r="E62" s="332"/>
      <c r="F62" s="355"/>
      <c r="G62" s="355"/>
      <c r="H62" s="355"/>
      <c r="I62" s="355"/>
      <c r="J62" s="348">
        <f t="shared" si="3"/>
        <v>0</v>
      </c>
      <c r="K62" s="359" t="e">
        <f t="shared" si="4"/>
        <v>#DIV/0!</v>
      </c>
      <c r="L62" s="359">
        <f t="shared" si="5"/>
        <v>0</v>
      </c>
    </row>
    <row r="63" spans="1:12" ht="14.25" customHeight="1">
      <c r="A63" s="335"/>
      <c r="B63" s="335"/>
      <c r="C63" s="335" t="s">
        <v>567</v>
      </c>
      <c r="D63" s="332"/>
      <c r="E63" s="332"/>
      <c r="F63" s="332">
        <v>9.43</v>
      </c>
      <c r="G63" s="332">
        <v>9.4</v>
      </c>
      <c r="H63" s="332">
        <v>45.6</v>
      </c>
      <c r="I63" s="332">
        <v>9.8070699999999995</v>
      </c>
      <c r="J63" s="348">
        <f t="shared" si="3"/>
        <v>36.17</v>
      </c>
      <c r="K63" s="359">
        <f t="shared" si="4"/>
        <v>1.0433053191489361</v>
      </c>
      <c r="L63" s="359">
        <f t="shared" si="5"/>
        <v>-35.792929999999998</v>
      </c>
    </row>
    <row r="64" spans="1:12" ht="14.25" customHeight="1">
      <c r="A64" s="335"/>
      <c r="B64" s="335"/>
      <c r="C64" s="335" t="s">
        <v>568</v>
      </c>
      <c r="D64" s="332"/>
      <c r="E64" s="332">
        <v>4.0599999999999996</v>
      </c>
      <c r="F64" s="332">
        <v>0</v>
      </c>
      <c r="G64" s="332">
        <v>19.11</v>
      </c>
      <c r="H64" s="332">
        <v>262.89999999999998</v>
      </c>
      <c r="I64" s="332">
        <v>0</v>
      </c>
      <c r="J64" s="348">
        <f t="shared" si="3"/>
        <v>262.89999999999998</v>
      </c>
      <c r="K64" s="359">
        <f t="shared" si="4"/>
        <v>0</v>
      </c>
      <c r="L64" s="359">
        <f t="shared" si="5"/>
        <v>-262.89999999999998</v>
      </c>
    </row>
    <row r="65" spans="1:12" ht="14.25" customHeight="1">
      <c r="A65" s="335"/>
      <c r="B65" s="335"/>
      <c r="C65" s="335" t="s">
        <v>569</v>
      </c>
      <c r="D65" s="332"/>
      <c r="E65" s="332"/>
      <c r="F65" s="332">
        <v>0</v>
      </c>
      <c r="G65" s="332">
        <v>0</v>
      </c>
      <c r="H65" s="332">
        <v>0</v>
      </c>
      <c r="I65" s="332">
        <v>0</v>
      </c>
      <c r="J65" s="348">
        <f t="shared" si="3"/>
        <v>0</v>
      </c>
      <c r="K65" s="359">
        <v>0</v>
      </c>
      <c r="L65" s="359">
        <f t="shared" si="5"/>
        <v>0</v>
      </c>
    </row>
    <row r="66" spans="1:12" ht="14.25" customHeight="1">
      <c r="A66" s="335"/>
      <c r="B66" s="363" t="s">
        <v>737</v>
      </c>
      <c r="C66" s="335" t="s">
        <v>570</v>
      </c>
      <c r="D66" s="332"/>
      <c r="E66" s="332">
        <v>9.86</v>
      </c>
      <c r="F66" s="332">
        <v>19.3</v>
      </c>
      <c r="G66" s="332">
        <v>18.62</v>
      </c>
      <c r="H66" s="332">
        <v>40</v>
      </c>
      <c r="I66" s="332">
        <v>21.711919999999999</v>
      </c>
      <c r="J66" s="348">
        <f t="shared" si="3"/>
        <v>20.7</v>
      </c>
      <c r="K66" s="359">
        <f t="shared" si="4"/>
        <v>1.1660537056928033</v>
      </c>
      <c r="L66" s="359">
        <f t="shared" si="5"/>
        <v>-18.288080000000001</v>
      </c>
    </row>
    <row r="67" spans="1:12" ht="14.25" customHeight="1">
      <c r="A67" s="335"/>
      <c r="B67" s="335"/>
      <c r="C67" s="335" t="s">
        <v>708</v>
      </c>
      <c r="D67" s="332"/>
      <c r="E67" s="332"/>
      <c r="F67" s="332"/>
      <c r="G67" s="332"/>
      <c r="H67" s="332">
        <v>1</v>
      </c>
      <c r="I67" s="332"/>
      <c r="J67" s="348"/>
      <c r="K67" s="359">
        <v>0</v>
      </c>
      <c r="L67" s="359">
        <f t="shared" si="5"/>
        <v>-1</v>
      </c>
    </row>
    <row r="68" spans="1:12" ht="14.25" customHeight="1">
      <c r="A68" s="335"/>
      <c r="B68" s="363" t="s">
        <v>729</v>
      </c>
      <c r="C68" s="335" t="s">
        <v>527</v>
      </c>
      <c r="D68" s="355"/>
      <c r="E68" s="332"/>
      <c r="F68" s="355">
        <v>23.4</v>
      </c>
      <c r="G68" s="355">
        <v>26.24</v>
      </c>
      <c r="H68" s="355">
        <v>22.8</v>
      </c>
      <c r="I68" s="355">
        <v>28.788139999999999</v>
      </c>
      <c r="J68" s="348">
        <f t="shared" si="3"/>
        <v>-0.59999999999999787</v>
      </c>
      <c r="K68" s="359">
        <f t="shared" si="4"/>
        <v>1.097108993902439</v>
      </c>
      <c r="L68" s="359">
        <f t="shared" si="5"/>
        <v>5.9881399999999978</v>
      </c>
    </row>
    <row r="69" spans="1:12" ht="14.25" customHeight="1">
      <c r="A69" s="335"/>
      <c r="B69" s="363" t="s">
        <v>723</v>
      </c>
      <c r="C69" s="350" t="s">
        <v>571</v>
      </c>
      <c r="D69" s="332"/>
      <c r="E69" s="332">
        <v>9.86</v>
      </c>
      <c r="F69" s="332">
        <v>5.73</v>
      </c>
      <c r="G69" s="332">
        <v>5.73</v>
      </c>
      <c r="H69" s="332">
        <v>42.9</v>
      </c>
      <c r="I69" s="332">
        <v>5.6600700000000002</v>
      </c>
      <c r="J69" s="348">
        <f t="shared" si="3"/>
        <v>37.17</v>
      </c>
      <c r="K69" s="359">
        <f t="shared" si="4"/>
        <v>0.98779581151832452</v>
      </c>
      <c r="L69" s="359">
        <f t="shared" si="5"/>
        <v>-37.239930000000001</v>
      </c>
    </row>
    <row r="70" spans="1:12" ht="14.25" customHeight="1">
      <c r="A70" s="335"/>
      <c r="B70" s="363" t="s">
        <v>724</v>
      </c>
      <c r="C70" s="350" t="s">
        <v>328</v>
      </c>
      <c r="D70" s="332">
        <v>3.7</v>
      </c>
      <c r="E70" s="332">
        <v>7.6</v>
      </c>
      <c r="F70" s="332">
        <v>30.93</v>
      </c>
      <c r="G70" s="332">
        <v>29.67</v>
      </c>
      <c r="H70" s="332">
        <v>14</v>
      </c>
      <c r="I70" s="332">
        <v>11.165139999999999</v>
      </c>
      <c r="J70" s="348">
        <f t="shared" si="3"/>
        <v>-16.93</v>
      </c>
      <c r="K70" s="359">
        <f t="shared" si="4"/>
        <v>0.37631075160094368</v>
      </c>
      <c r="L70" s="359">
        <f t="shared" si="5"/>
        <v>-2.8348600000000008</v>
      </c>
    </row>
    <row r="71" spans="1:12" ht="14.25" customHeight="1">
      <c r="A71" s="335"/>
      <c r="B71" s="335"/>
      <c r="C71" s="350" t="s">
        <v>572</v>
      </c>
      <c r="D71" s="355"/>
      <c r="E71" s="332">
        <v>2.4900000000000002</v>
      </c>
      <c r="F71" s="355">
        <v>4.1500000000000004</v>
      </c>
      <c r="G71" s="355">
        <v>4.1500000000000004</v>
      </c>
      <c r="H71" s="355">
        <v>0</v>
      </c>
      <c r="I71" s="355">
        <v>0</v>
      </c>
      <c r="J71" s="348">
        <f t="shared" si="3"/>
        <v>-4.1500000000000004</v>
      </c>
      <c r="K71" s="359">
        <f t="shared" si="4"/>
        <v>0</v>
      </c>
      <c r="L71" s="359">
        <f t="shared" si="5"/>
        <v>0</v>
      </c>
    </row>
    <row r="72" spans="1:12" ht="14.25" hidden="1" customHeight="1">
      <c r="A72" s="335"/>
      <c r="B72" s="335"/>
      <c r="C72" s="350" t="s">
        <v>573</v>
      </c>
      <c r="D72" s="355"/>
      <c r="E72" s="332"/>
      <c r="F72" s="355"/>
      <c r="G72" s="355"/>
      <c r="H72" s="355"/>
      <c r="I72" s="355"/>
      <c r="J72" s="348">
        <f t="shared" si="3"/>
        <v>0</v>
      </c>
      <c r="K72" s="359" t="e">
        <f t="shared" si="4"/>
        <v>#DIV/0!</v>
      </c>
      <c r="L72" s="359">
        <f t="shared" si="5"/>
        <v>0</v>
      </c>
    </row>
    <row r="73" spans="1:12" ht="14.25" hidden="1" customHeight="1">
      <c r="A73" s="335"/>
      <c r="B73" s="335"/>
      <c r="C73" s="350" t="s">
        <v>329</v>
      </c>
      <c r="D73" s="332">
        <v>3.7</v>
      </c>
      <c r="E73" s="332"/>
      <c r="F73" s="355"/>
      <c r="G73" s="355"/>
      <c r="H73" s="355"/>
      <c r="I73" s="355"/>
      <c r="J73" s="348">
        <f t="shared" si="3"/>
        <v>0</v>
      </c>
      <c r="K73" s="359" t="e">
        <f t="shared" ref="K73:K138" si="11">I73/G73</f>
        <v>#DIV/0!</v>
      </c>
      <c r="L73" s="359">
        <f t="shared" ref="L73:L138" si="12">I73-H73</f>
        <v>0</v>
      </c>
    </row>
    <row r="74" spans="1:12" ht="14.25" hidden="1" customHeight="1">
      <c r="A74" s="335"/>
      <c r="B74" s="335"/>
      <c r="C74" s="350" t="s">
        <v>530</v>
      </c>
      <c r="D74" s="355"/>
      <c r="E74" s="332"/>
      <c r="F74" s="355"/>
      <c r="G74" s="355"/>
      <c r="H74" s="355"/>
      <c r="I74" s="355"/>
      <c r="J74" s="348">
        <f t="shared" si="3"/>
        <v>0</v>
      </c>
      <c r="K74" s="359" t="e">
        <f t="shared" si="11"/>
        <v>#DIV/0!</v>
      </c>
      <c r="L74" s="359">
        <f t="shared" si="12"/>
        <v>0</v>
      </c>
    </row>
    <row r="75" spans="1:12" ht="14.25" customHeight="1">
      <c r="A75" s="335"/>
      <c r="B75" s="363" t="s">
        <v>728</v>
      </c>
      <c r="C75" s="350" t="s">
        <v>373</v>
      </c>
      <c r="D75" s="355">
        <v>27</v>
      </c>
      <c r="E75" s="332">
        <v>28.5</v>
      </c>
      <c r="F75" s="355">
        <v>38.9</v>
      </c>
      <c r="G75" s="355">
        <v>47.14</v>
      </c>
      <c r="H75" s="355">
        <v>39.299999999999997</v>
      </c>
      <c r="I75" s="355">
        <v>0.20230999999999999</v>
      </c>
      <c r="J75" s="348">
        <f t="shared" ref="J75:J143" si="13">H75-F75</f>
        <v>0.39999999999999858</v>
      </c>
      <c r="K75" s="359">
        <f t="shared" si="11"/>
        <v>4.2916843445057274E-3</v>
      </c>
      <c r="L75" s="359">
        <f t="shared" si="12"/>
        <v>-39.09769</v>
      </c>
    </row>
    <row r="76" spans="1:12" ht="14.25" customHeight="1">
      <c r="A76" s="335"/>
      <c r="B76" s="363" t="s">
        <v>727</v>
      </c>
      <c r="C76" s="350" t="s">
        <v>330</v>
      </c>
      <c r="D76" s="355"/>
      <c r="E76" s="332">
        <v>13.9</v>
      </c>
      <c r="F76" s="355">
        <v>8.1</v>
      </c>
      <c r="G76" s="355">
        <v>8.07</v>
      </c>
      <c r="H76" s="355"/>
      <c r="I76" s="355">
        <v>7.5782299999999996</v>
      </c>
      <c r="J76" s="348">
        <f t="shared" si="13"/>
        <v>-8.1</v>
      </c>
      <c r="K76" s="359">
        <f t="shared" si="11"/>
        <v>0.93906195786864921</v>
      </c>
      <c r="L76" s="359">
        <f t="shared" si="12"/>
        <v>7.5782299999999996</v>
      </c>
    </row>
    <row r="77" spans="1:12" ht="14.25" hidden="1" customHeight="1">
      <c r="A77" s="357"/>
      <c r="B77" s="357"/>
      <c r="C77" s="358" t="s">
        <v>331</v>
      </c>
      <c r="D77" s="354">
        <f>SUM(D78:D84)</f>
        <v>0</v>
      </c>
      <c r="E77" s="354">
        <f>SUM(E78:E84)</f>
        <v>0</v>
      </c>
      <c r="F77" s="354">
        <f>SUM(F78:F84)</f>
        <v>0</v>
      </c>
      <c r="G77" s="354"/>
      <c r="H77" s="354">
        <f>SUM(H78:H84)</f>
        <v>0</v>
      </c>
      <c r="I77" s="354"/>
      <c r="J77" s="348">
        <f t="shared" si="13"/>
        <v>0</v>
      </c>
      <c r="K77" s="349" t="e">
        <f t="shared" si="11"/>
        <v>#DIV/0!</v>
      </c>
      <c r="L77" s="349">
        <f t="shared" si="12"/>
        <v>0</v>
      </c>
    </row>
    <row r="78" spans="1:12" ht="14.25" hidden="1" customHeight="1">
      <c r="A78" s="335"/>
      <c r="B78" s="335"/>
      <c r="C78" s="335" t="s">
        <v>332</v>
      </c>
      <c r="D78" s="337"/>
      <c r="E78" s="331"/>
      <c r="F78" s="337">
        <f>L78+P78+T78+X78+AB78+AM78+AQ78+AU78+AY78+BG78+BK78+CA78+CI78+CM78+CQ78+CU78+CY78+DC78+BC78+BO78+BW78</f>
        <v>0</v>
      </c>
      <c r="G78" s="337"/>
      <c r="H78" s="337">
        <f>N78+R78+V78+Z78+AD78+AO78+AS78+AW78+BA78+BI78+BM78+CC78+CK78+CO78+CS78+CW78+DA78+DE78+BE78+BQ78+BY78</f>
        <v>0</v>
      </c>
      <c r="I78" s="337"/>
      <c r="J78" s="348">
        <f t="shared" si="13"/>
        <v>0</v>
      </c>
      <c r="K78" s="349" t="e">
        <f t="shared" si="11"/>
        <v>#DIV/0!</v>
      </c>
      <c r="L78" s="349">
        <f t="shared" si="12"/>
        <v>0</v>
      </c>
    </row>
    <row r="79" spans="1:12" ht="14.25" hidden="1" customHeight="1">
      <c r="A79" s="335"/>
      <c r="B79" s="335"/>
      <c r="C79" s="335" t="s">
        <v>574</v>
      </c>
      <c r="D79" s="337"/>
      <c r="E79" s="331"/>
      <c r="F79" s="337">
        <f t="shared" ref="F79:H84" si="14">L79+P79+T79+X79+AB79+AM79+AQ79+AU79+AY79+BG79+BK79+CA79+CI79+CM79+CQ79+CU79+CY79+DC79+BO79+BW79</f>
        <v>0</v>
      </c>
      <c r="G79" s="337"/>
      <c r="H79" s="337">
        <f t="shared" si="14"/>
        <v>0</v>
      </c>
      <c r="I79" s="337"/>
      <c r="J79" s="348">
        <f t="shared" si="13"/>
        <v>0</v>
      </c>
      <c r="K79" s="349" t="e">
        <f t="shared" si="11"/>
        <v>#DIV/0!</v>
      </c>
      <c r="L79" s="349">
        <f t="shared" si="12"/>
        <v>0</v>
      </c>
    </row>
    <row r="80" spans="1:12" ht="14.25" hidden="1" customHeight="1">
      <c r="A80" s="335"/>
      <c r="B80" s="335"/>
      <c r="C80" s="335" t="s">
        <v>333</v>
      </c>
      <c r="D80" s="337"/>
      <c r="E80" s="331"/>
      <c r="F80" s="337">
        <f t="shared" si="14"/>
        <v>0</v>
      </c>
      <c r="G80" s="337"/>
      <c r="H80" s="337">
        <f t="shared" si="14"/>
        <v>0</v>
      </c>
      <c r="I80" s="337"/>
      <c r="J80" s="348">
        <f t="shared" si="13"/>
        <v>0</v>
      </c>
      <c r="K80" s="349" t="e">
        <f t="shared" si="11"/>
        <v>#DIV/0!</v>
      </c>
      <c r="L80" s="349">
        <f t="shared" si="12"/>
        <v>0</v>
      </c>
    </row>
    <row r="81" spans="1:12" ht="14.25" hidden="1" customHeight="1">
      <c r="A81" s="335"/>
      <c r="B81" s="335"/>
      <c r="C81" s="335" t="s">
        <v>334</v>
      </c>
      <c r="D81" s="337"/>
      <c r="E81" s="331"/>
      <c r="F81" s="337">
        <f t="shared" si="14"/>
        <v>0</v>
      </c>
      <c r="G81" s="337"/>
      <c r="H81" s="337">
        <f t="shared" si="14"/>
        <v>0</v>
      </c>
      <c r="I81" s="337"/>
      <c r="J81" s="348">
        <f t="shared" si="13"/>
        <v>0</v>
      </c>
      <c r="K81" s="349" t="e">
        <f t="shared" si="11"/>
        <v>#DIV/0!</v>
      </c>
      <c r="L81" s="349">
        <f t="shared" si="12"/>
        <v>0</v>
      </c>
    </row>
    <row r="82" spans="1:12" ht="14.25" hidden="1" customHeight="1">
      <c r="A82" s="335"/>
      <c r="B82" s="335"/>
      <c r="C82" s="335" t="s">
        <v>335</v>
      </c>
      <c r="D82" s="337"/>
      <c r="E82" s="331"/>
      <c r="F82" s="337">
        <f t="shared" si="14"/>
        <v>0</v>
      </c>
      <c r="G82" s="337"/>
      <c r="H82" s="337">
        <f t="shared" si="14"/>
        <v>0</v>
      </c>
      <c r="I82" s="337"/>
      <c r="J82" s="348">
        <f t="shared" si="13"/>
        <v>0</v>
      </c>
      <c r="K82" s="349" t="e">
        <f t="shared" si="11"/>
        <v>#DIV/0!</v>
      </c>
      <c r="L82" s="349">
        <f t="shared" si="12"/>
        <v>0</v>
      </c>
    </row>
    <row r="83" spans="1:12" ht="14.25" hidden="1" customHeight="1">
      <c r="A83" s="335"/>
      <c r="B83" s="335"/>
      <c r="C83" s="335" t="s">
        <v>336</v>
      </c>
      <c r="D83" s="337"/>
      <c r="E83" s="331"/>
      <c r="F83" s="337">
        <f t="shared" si="14"/>
        <v>0</v>
      </c>
      <c r="G83" s="337"/>
      <c r="H83" s="337">
        <f t="shared" si="14"/>
        <v>0</v>
      </c>
      <c r="I83" s="337"/>
      <c r="J83" s="348">
        <f t="shared" si="13"/>
        <v>0</v>
      </c>
      <c r="K83" s="349" t="e">
        <f t="shared" si="11"/>
        <v>#DIV/0!</v>
      </c>
      <c r="L83" s="349">
        <f t="shared" si="12"/>
        <v>0</v>
      </c>
    </row>
    <row r="84" spans="1:12" ht="14.25" hidden="1" customHeight="1">
      <c r="A84" s="335"/>
      <c r="B84" s="335"/>
      <c r="C84" s="335" t="s">
        <v>337</v>
      </c>
      <c r="D84" s="337"/>
      <c r="E84" s="331"/>
      <c r="F84" s="337">
        <f t="shared" si="14"/>
        <v>0</v>
      </c>
      <c r="G84" s="337"/>
      <c r="H84" s="337">
        <f t="shared" si="14"/>
        <v>0</v>
      </c>
      <c r="I84" s="337"/>
      <c r="J84" s="348">
        <f t="shared" si="13"/>
        <v>0</v>
      </c>
      <c r="K84" s="349" t="e">
        <f t="shared" si="11"/>
        <v>#DIV/0!</v>
      </c>
      <c r="L84" s="349">
        <f t="shared" si="12"/>
        <v>0</v>
      </c>
    </row>
    <row r="85" spans="1:12" ht="14.25" customHeight="1">
      <c r="A85" s="345" t="s">
        <v>338</v>
      </c>
      <c r="B85" s="345"/>
      <c r="C85" s="346" t="s">
        <v>339</v>
      </c>
      <c r="D85" s="354">
        <f>SUM(D86:D95)</f>
        <v>2687.25</v>
      </c>
      <c r="E85" s="352">
        <f>SUM(E86:E95)</f>
        <v>3676.66</v>
      </c>
      <c r="F85" s="352">
        <f t="shared" ref="F85:G85" si="15">SUM(F86:F95)</f>
        <v>2632.8</v>
      </c>
      <c r="G85" s="352">
        <f t="shared" si="15"/>
        <v>2605.87</v>
      </c>
      <c r="H85" s="352">
        <f>SUM(H86:H95)</f>
        <v>181.64000000000001</v>
      </c>
      <c r="I85" s="352">
        <f>SUM(I86:I95)</f>
        <v>2.1188099999999999</v>
      </c>
      <c r="J85" s="348">
        <f t="shared" si="13"/>
        <v>-2451.1600000000003</v>
      </c>
      <c r="K85" s="349">
        <f t="shared" si="11"/>
        <v>8.1309121329920528E-4</v>
      </c>
      <c r="L85" s="349">
        <f t="shared" si="12"/>
        <v>-179.52119000000002</v>
      </c>
    </row>
    <row r="86" spans="1:12" ht="14.25" hidden="1" customHeight="1">
      <c r="A86" s="335"/>
      <c r="B86" s="335"/>
      <c r="C86" s="335" t="s">
        <v>340</v>
      </c>
      <c r="D86" s="337"/>
      <c r="E86" s="331"/>
      <c r="F86" s="332"/>
      <c r="G86" s="337"/>
      <c r="H86" s="332"/>
      <c r="I86" s="337"/>
      <c r="J86" s="348">
        <f t="shared" si="13"/>
        <v>0</v>
      </c>
      <c r="K86" s="349" t="e">
        <f t="shared" si="11"/>
        <v>#DIV/0!</v>
      </c>
      <c r="L86" s="349">
        <f t="shared" si="12"/>
        <v>0</v>
      </c>
    </row>
    <row r="87" spans="1:12" ht="14.25" hidden="1" customHeight="1">
      <c r="A87" s="335"/>
      <c r="B87" s="335"/>
      <c r="C87" s="335" t="s">
        <v>341</v>
      </c>
      <c r="D87" s="337">
        <v>0.25</v>
      </c>
      <c r="E87" s="337"/>
      <c r="F87" s="332"/>
      <c r="G87" s="337"/>
      <c r="H87" s="332"/>
      <c r="I87" s="337"/>
      <c r="J87" s="348">
        <f t="shared" si="13"/>
        <v>0</v>
      </c>
      <c r="K87" s="349" t="e">
        <f t="shared" si="11"/>
        <v>#DIV/0!</v>
      </c>
      <c r="L87" s="349">
        <f t="shared" si="12"/>
        <v>0</v>
      </c>
    </row>
    <row r="88" spans="1:12" ht="14.25" customHeight="1">
      <c r="A88" s="335"/>
      <c r="B88" s="335"/>
      <c r="C88" s="335" t="s">
        <v>575</v>
      </c>
      <c r="D88" s="355">
        <v>2687</v>
      </c>
      <c r="E88" s="332">
        <v>2703.33</v>
      </c>
      <c r="F88" s="332">
        <v>2439</v>
      </c>
      <c r="G88" s="332">
        <v>2438.6</v>
      </c>
      <c r="H88" s="332">
        <v>0</v>
      </c>
      <c r="I88" s="332">
        <v>0</v>
      </c>
      <c r="J88" s="348">
        <f t="shared" si="13"/>
        <v>-2439</v>
      </c>
      <c r="K88" s="359">
        <f t="shared" si="11"/>
        <v>0</v>
      </c>
      <c r="L88" s="359">
        <f t="shared" si="12"/>
        <v>0</v>
      </c>
    </row>
    <row r="89" spans="1:12" ht="14.25" hidden="1" customHeight="1">
      <c r="A89" s="335"/>
      <c r="B89" s="335"/>
      <c r="C89" s="350" t="s">
        <v>342</v>
      </c>
      <c r="D89" s="337"/>
      <c r="E89" s="332"/>
      <c r="F89" s="332"/>
      <c r="G89" s="332"/>
      <c r="H89" s="332"/>
      <c r="I89" s="332"/>
      <c r="J89" s="348">
        <f t="shared" si="13"/>
        <v>0</v>
      </c>
      <c r="K89" s="359" t="e">
        <f t="shared" si="11"/>
        <v>#DIV/0!</v>
      </c>
      <c r="L89" s="359">
        <f t="shared" si="12"/>
        <v>0</v>
      </c>
    </row>
    <row r="90" spans="1:12" ht="14.25" customHeight="1">
      <c r="A90" s="335"/>
      <c r="B90" s="335"/>
      <c r="C90" s="350" t="s">
        <v>533</v>
      </c>
      <c r="D90" s="332"/>
      <c r="E90" s="332"/>
      <c r="F90" s="332">
        <v>54.7</v>
      </c>
      <c r="G90" s="332">
        <v>0</v>
      </c>
      <c r="H90" s="332">
        <v>0.01</v>
      </c>
      <c r="I90" s="332">
        <v>0</v>
      </c>
      <c r="J90" s="348">
        <f t="shared" si="13"/>
        <v>-54.690000000000005</v>
      </c>
      <c r="K90" s="359">
        <v>0</v>
      </c>
      <c r="L90" s="359">
        <f t="shared" si="12"/>
        <v>-0.01</v>
      </c>
    </row>
    <row r="91" spans="1:12" ht="14.25" customHeight="1">
      <c r="A91" s="335"/>
      <c r="B91" s="363" t="s">
        <v>721</v>
      </c>
      <c r="C91" s="350" t="s">
        <v>343</v>
      </c>
      <c r="D91" s="332"/>
      <c r="E91" s="332"/>
      <c r="F91" s="332">
        <v>21.07</v>
      </c>
      <c r="G91" s="332">
        <v>21.07</v>
      </c>
      <c r="H91" s="332">
        <v>10.9</v>
      </c>
      <c r="I91" s="332">
        <v>0.10796</v>
      </c>
      <c r="J91" s="348">
        <f t="shared" si="13"/>
        <v>-10.17</v>
      </c>
      <c r="K91" s="359">
        <f t="shared" si="11"/>
        <v>5.1238728049359276E-3</v>
      </c>
      <c r="L91" s="359">
        <f t="shared" si="12"/>
        <v>-10.79204</v>
      </c>
    </row>
    <row r="92" spans="1:12" ht="14.25" hidden="1" customHeight="1">
      <c r="A92" s="335"/>
      <c r="B92" s="335"/>
      <c r="C92" s="335" t="s">
        <v>534</v>
      </c>
      <c r="D92" s="332"/>
      <c r="E92" s="332"/>
      <c r="F92" s="332"/>
      <c r="G92" s="332"/>
      <c r="H92" s="332"/>
      <c r="I92" s="332"/>
      <c r="J92" s="348">
        <f t="shared" si="13"/>
        <v>0</v>
      </c>
      <c r="K92" s="359" t="e">
        <f t="shared" si="11"/>
        <v>#DIV/0!</v>
      </c>
      <c r="L92" s="359">
        <f t="shared" si="12"/>
        <v>0</v>
      </c>
    </row>
    <row r="93" spans="1:12" ht="14.25" customHeight="1">
      <c r="A93" s="335"/>
      <c r="B93" s="335"/>
      <c r="C93" s="335" t="s">
        <v>709</v>
      </c>
      <c r="D93" s="332"/>
      <c r="E93" s="332"/>
      <c r="F93" s="332">
        <v>0</v>
      </c>
      <c r="G93" s="332">
        <v>0</v>
      </c>
      <c r="H93" s="332">
        <v>168</v>
      </c>
      <c r="I93" s="332">
        <v>2</v>
      </c>
      <c r="J93" s="348"/>
      <c r="K93" s="359">
        <v>0</v>
      </c>
      <c r="L93" s="359">
        <f t="shared" si="12"/>
        <v>-166</v>
      </c>
    </row>
    <row r="94" spans="1:12" ht="14.25" customHeight="1">
      <c r="A94" s="335"/>
      <c r="B94" s="335"/>
      <c r="C94" s="335" t="s">
        <v>576</v>
      </c>
      <c r="D94" s="332"/>
      <c r="E94" s="332"/>
      <c r="F94" s="332">
        <v>115.15</v>
      </c>
      <c r="G94" s="332">
        <v>146.19999999999999</v>
      </c>
      <c r="H94" s="332">
        <v>0.11</v>
      </c>
      <c r="I94" s="332">
        <v>0</v>
      </c>
      <c r="J94" s="348">
        <f t="shared" si="13"/>
        <v>-115.04</v>
      </c>
      <c r="K94" s="359">
        <f t="shared" si="11"/>
        <v>0</v>
      </c>
      <c r="L94" s="359">
        <f t="shared" si="12"/>
        <v>-0.11</v>
      </c>
    </row>
    <row r="95" spans="1:12" ht="14.25" customHeight="1">
      <c r="A95" s="335"/>
      <c r="B95" s="335"/>
      <c r="C95" s="335" t="s">
        <v>344</v>
      </c>
      <c r="D95" s="332">
        <v>0</v>
      </c>
      <c r="E95" s="332">
        <v>973.33</v>
      </c>
      <c r="F95" s="332">
        <v>2.88</v>
      </c>
      <c r="G95" s="332">
        <v>0</v>
      </c>
      <c r="H95" s="332">
        <v>2.62</v>
      </c>
      <c r="I95" s="332">
        <v>1.085E-2</v>
      </c>
      <c r="J95" s="348">
        <f t="shared" si="13"/>
        <v>-0.25999999999999979</v>
      </c>
      <c r="K95" s="359">
        <v>0</v>
      </c>
      <c r="L95" s="359">
        <f t="shared" si="12"/>
        <v>-2.6091500000000001</v>
      </c>
    </row>
    <row r="96" spans="1:12" ht="14.25" customHeight="1">
      <c r="A96" s="345" t="s">
        <v>345</v>
      </c>
      <c r="B96" s="345"/>
      <c r="C96" s="346" t="s">
        <v>346</v>
      </c>
      <c r="D96" s="354">
        <f>SUM(D99:D151)</f>
        <v>3125.0399999999995</v>
      </c>
      <c r="E96" s="352">
        <f>SUM(E99:E151)</f>
        <v>5973.329999999999</v>
      </c>
      <c r="F96" s="352">
        <f>SUM(F97:F151)</f>
        <v>6251.03</v>
      </c>
      <c r="G96" s="352">
        <f>SUM(G97:G151)</f>
        <v>6363.2400000000007</v>
      </c>
      <c r="H96" s="352">
        <f>SUM(H97:H150)</f>
        <v>2854.9999999999995</v>
      </c>
      <c r="I96" s="352">
        <f>SUM(I97:I151)</f>
        <v>1531.0511100000001</v>
      </c>
      <c r="J96" s="348">
        <f t="shared" si="13"/>
        <v>-3396.03</v>
      </c>
      <c r="K96" s="349">
        <f t="shared" si="11"/>
        <v>0.24060873234390026</v>
      </c>
      <c r="L96" s="349">
        <f t="shared" si="12"/>
        <v>-1323.9488899999994</v>
      </c>
    </row>
    <row r="97" spans="1:12" ht="14.25" hidden="1" customHeight="1">
      <c r="A97" s="334"/>
      <c r="B97" s="334"/>
      <c r="C97" s="350" t="s">
        <v>347</v>
      </c>
      <c r="D97" s="337"/>
      <c r="E97" s="331"/>
      <c r="F97" s="337"/>
      <c r="G97" s="337"/>
      <c r="H97" s="337"/>
      <c r="I97" s="337"/>
      <c r="J97" s="348">
        <f t="shared" si="13"/>
        <v>0</v>
      </c>
      <c r="K97" s="349" t="e">
        <f t="shared" si="11"/>
        <v>#DIV/0!</v>
      </c>
      <c r="L97" s="349">
        <f t="shared" si="12"/>
        <v>0</v>
      </c>
    </row>
    <row r="98" spans="1:12" ht="14.25" hidden="1" customHeight="1">
      <c r="A98" s="334"/>
      <c r="B98" s="334"/>
      <c r="C98" s="350" t="s">
        <v>577</v>
      </c>
      <c r="D98" s="337"/>
      <c r="E98" s="331"/>
      <c r="F98" s="337"/>
      <c r="G98" s="337"/>
      <c r="H98" s="337"/>
      <c r="I98" s="337"/>
      <c r="J98" s="348">
        <f t="shared" si="13"/>
        <v>0</v>
      </c>
      <c r="K98" s="349" t="e">
        <f t="shared" si="11"/>
        <v>#DIV/0!</v>
      </c>
      <c r="L98" s="349">
        <f t="shared" si="12"/>
        <v>0</v>
      </c>
    </row>
    <row r="99" spans="1:12" ht="14.25" customHeight="1">
      <c r="A99" s="334"/>
      <c r="B99" s="334"/>
      <c r="C99" s="350" t="s">
        <v>710</v>
      </c>
      <c r="D99" s="337"/>
      <c r="E99" s="332"/>
      <c r="F99" s="337">
        <v>778.19</v>
      </c>
      <c r="G99" s="337">
        <v>778.19</v>
      </c>
      <c r="H99" s="337">
        <v>1.6</v>
      </c>
      <c r="I99" s="337">
        <v>60.844749999999998</v>
      </c>
      <c r="J99" s="348">
        <f t="shared" si="13"/>
        <v>-776.59</v>
      </c>
      <c r="K99" s="359">
        <f t="shared" si="11"/>
        <v>7.8187524897518595E-2</v>
      </c>
      <c r="L99" s="359">
        <f t="shared" si="12"/>
        <v>59.244749999999996</v>
      </c>
    </row>
    <row r="100" spans="1:12" ht="14.25" hidden="1" customHeight="1">
      <c r="A100" s="335"/>
      <c r="B100" s="335"/>
      <c r="C100" s="335" t="s">
        <v>348</v>
      </c>
      <c r="D100" s="337"/>
      <c r="E100" s="332"/>
      <c r="F100" s="337"/>
      <c r="G100" s="337"/>
      <c r="H100" s="337"/>
      <c r="I100" s="337"/>
      <c r="J100" s="348">
        <f t="shared" si="13"/>
        <v>0</v>
      </c>
      <c r="K100" s="359" t="e">
        <f t="shared" si="11"/>
        <v>#DIV/0!</v>
      </c>
      <c r="L100" s="359">
        <f t="shared" si="12"/>
        <v>0</v>
      </c>
    </row>
    <row r="101" spans="1:12" ht="14.25" customHeight="1">
      <c r="A101" s="335"/>
      <c r="B101" s="363" t="s">
        <v>730</v>
      </c>
      <c r="C101" s="335" t="s">
        <v>349</v>
      </c>
      <c r="D101" s="337"/>
      <c r="E101" s="332">
        <v>29.35</v>
      </c>
      <c r="F101" s="337"/>
      <c r="G101" s="337">
        <v>33.270000000000003</v>
      </c>
      <c r="H101" s="337">
        <v>2.7</v>
      </c>
      <c r="I101" s="337">
        <v>86.405439999999999</v>
      </c>
      <c r="J101" s="348">
        <f t="shared" si="13"/>
        <v>2.7</v>
      </c>
      <c r="K101" s="359">
        <f t="shared" si="11"/>
        <v>2.5970976856026446</v>
      </c>
      <c r="L101" s="359">
        <f t="shared" si="12"/>
        <v>83.705439999999996</v>
      </c>
    </row>
    <row r="102" spans="1:12" ht="14.25" customHeight="1">
      <c r="A102" s="335"/>
      <c r="B102" s="363" t="s">
        <v>731</v>
      </c>
      <c r="C102" s="335" t="s">
        <v>350</v>
      </c>
      <c r="D102" s="332">
        <v>9.1999999999999993</v>
      </c>
      <c r="E102" s="332">
        <v>42.1</v>
      </c>
      <c r="F102" s="332">
        <v>73.06</v>
      </c>
      <c r="G102" s="332">
        <v>90.6</v>
      </c>
      <c r="H102" s="332">
        <v>766.3</v>
      </c>
      <c r="I102" s="332">
        <v>66.543310000000005</v>
      </c>
      <c r="J102" s="348">
        <f t="shared" si="13"/>
        <v>693.24</v>
      </c>
      <c r="K102" s="359">
        <f t="shared" si="11"/>
        <v>0.73447362030905083</v>
      </c>
      <c r="L102" s="359">
        <f t="shared" si="12"/>
        <v>-699.75668999999994</v>
      </c>
    </row>
    <row r="103" spans="1:12" ht="14.25" customHeight="1">
      <c r="A103" s="335"/>
      <c r="B103" s="363" t="s">
        <v>726</v>
      </c>
      <c r="C103" s="335" t="s">
        <v>356</v>
      </c>
      <c r="D103" s="332"/>
      <c r="E103" s="332"/>
      <c r="F103" s="332">
        <v>0</v>
      </c>
      <c r="G103" s="332">
        <v>0</v>
      </c>
      <c r="H103" s="332">
        <v>0.9</v>
      </c>
      <c r="I103" s="332">
        <v>2.6929599999999998</v>
      </c>
      <c r="J103" s="348">
        <f t="shared" si="13"/>
        <v>0.9</v>
      </c>
      <c r="K103" s="359" t="e">
        <f t="shared" si="11"/>
        <v>#DIV/0!</v>
      </c>
      <c r="L103" s="359">
        <f t="shared" si="12"/>
        <v>1.7929599999999999</v>
      </c>
    </row>
    <row r="104" spans="1:12" ht="14.25" customHeight="1">
      <c r="A104" s="335"/>
      <c r="B104" s="335"/>
      <c r="C104" s="335" t="s">
        <v>351</v>
      </c>
      <c r="D104" s="332">
        <v>2918.9</v>
      </c>
      <c r="E104" s="332">
        <v>2742.87</v>
      </c>
      <c r="F104" s="332">
        <v>2925.43</v>
      </c>
      <c r="G104" s="332">
        <v>2925.43</v>
      </c>
      <c r="H104" s="332">
        <v>0.5</v>
      </c>
      <c r="I104" s="332">
        <v>0.48908000000000001</v>
      </c>
      <c r="J104" s="348">
        <f t="shared" si="13"/>
        <v>-2924.93</v>
      </c>
      <c r="K104" s="359">
        <f t="shared" si="11"/>
        <v>1.6718226038565272E-4</v>
      </c>
      <c r="L104" s="359">
        <f t="shared" si="12"/>
        <v>-1.0919999999999985E-2</v>
      </c>
    </row>
    <row r="105" spans="1:12" ht="14.25" customHeight="1">
      <c r="A105" s="335"/>
      <c r="B105" s="335"/>
      <c r="C105" s="335" t="s">
        <v>579</v>
      </c>
      <c r="D105" s="337"/>
      <c r="E105" s="332"/>
      <c r="F105" s="337">
        <v>1.96</v>
      </c>
      <c r="G105" s="337">
        <v>0</v>
      </c>
      <c r="H105" s="337">
        <v>0</v>
      </c>
      <c r="I105" s="337">
        <v>0</v>
      </c>
      <c r="J105" s="348">
        <f t="shared" si="13"/>
        <v>-1.96</v>
      </c>
      <c r="K105" s="359" t="e">
        <f t="shared" si="11"/>
        <v>#DIV/0!</v>
      </c>
      <c r="L105" s="359">
        <f t="shared" si="12"/>
        <v>0</v>
      </c>
    </row>
    <row r="106" spans="1:12" ht="14.25" hidden="1" customHeight="1">
      <c r="A106" s="335"/>
      <c r="B106" s="335"/>
      <c r="C106" s="335" t="s">
        <v>704</v>
      </c>
      <c r="D106" s="337"/>
      <c r="E106" s="332"/>
      <c r="F106" s="337"/>
      <c r="G106" s="337"/>
      <c r="H106" s="337"/>
      <c r="I106" s="337"/>
      <c r="J106" s="348">
        <f t="shared" si="13"/>
        <v>0</v>
      </c>
      <c r="K106" s="359" t="e">
        <f t="shared" si="11"/>
        <v>#DIV/0!</v>
      </c>
      <c r="L106" s="359">
        <f t="shared" si="12"/>
        <v>0</v>
      </c>
    </row>
    <row r="107" spans="1:12" ht="14.25" hidden="1" customHeight="1">
      <c r="A107" s="335"/>
      <c r="B107" s="335"/>
      <c r="C107" s="335" t="s">
        <v>352</v>
      </c>
      <c r="D107" s="337"/>
      <c r="E107" s="332"/>
      <c r="F107" s="337"/>
      <c r="G107" s="337"/>
      <c r="H107" s="337"/>
      <c r="I107" s="337"/>
      <c r="J107" s="348">
        <f t="shared" si="13"/>
        <v>0</v>
      </c>
      <c r="K107" s="359" t="e">
        <f t="shared" si="11"/>
        <v>#DIV/0!</v>
      </c>
      <c r="L107" s="359">
        <f t="shared" si="12"/>
        <v>0</v>
      </c>
    </row>
    <row r="108" spans="1:12" ht="14.25" hidden="1" customHeight="1">
      <c r="A108" s="335"/>
      <c r="B108" s="335"/>
      <c r="C108" s="335" t="s">
        <v>353</v>
      </c>
      <c r="D108" s="337"/>
      <c r="E108" s="332"/>
      <c r="F108" s="337"/>
      <c r="G108" s="337"/>
      <c r="H108" s="337"/>
      <c r="I108" s="337"/>
      <c r="J108" s="348">
        <f t="shared" si="13"/>
        <v>0</v>
      </c>
      <c r="K108" s="359" t="e">
        <f t="shared" si="11"/>
        <v>#DIV/0!</v>
      </c>
      <c r="L108" s="359">
        <f t="shared" si="12"/>
        <v>0</v>
      </c>
    </row>
    <row r="109" spans="1:12" ht="14.25" hidden="1" customHeight="1">
      <c r="A109" s="335"/>
      <c r="B109" s="335"/>
      <c r="C109" s="335" t="s">
        <v>354</v>
      </c>
      <c r="D109" s="337"/>
      <c r="E109" s="332"/>
      <c r="F109" s="337"/>
      <c r="G109" s="337"/>
      <c r="H109" s="337"/>
      <c r="I109" s="337"/>
      <c r="J109" s="348">
        <f t="shared" si="13"/>
        <v>0</v>
      </c>
      <c r="K109" s="359" t="e">
        <f t="shared" si="11"/>
        <v>#DIV/0!</v>
      </c>
      <c r="L109" s="359">
        <f t="shared" si="12"/>
        <v>0</v>
      </c>
    </row>
    <row r="110" spans="1:12" ht="14.25" hidden="1" customHeight="1">
      <c r="A110" s="335"/>
      <c r="B110" s="335"/>
      <c r="C110" s="335" t="s">
        <v>355</v>
      </c>
      <c r="D110" s="337"/>
      <c r="E110" s="332"/>
      <c r="F110" s="337"/>
      <c r="G110" s="337"/>
      <c r="H110" s="337"/>
      <c r="I110" s="337"/>
      <c r="J110" s="348">
        <f t="shared" si="13"/>
        <v>0</v>
      </c>
      <c r="K110" s="359" t="e">
        <f t="shared" si="11"/>
        <v>#DIV/0!</v>
      </c>
      <c r="L110" s="359">
        <f t="shared" si="12"/>
        <v>0</v>
      </c>
    </row>
    <row r="111" spans="1:12" ht="14.25" hidden="1" customHeight="1">
      <c r="A111" s="335"/>
      <c r="B111" s="335"/>
      <c r="C111" s="335" t="s">
        <v>356</v>
      </c>
      <c r="D111" s="337"/>
      <c r="E111" s="332"/>
      <c r="F111" s="337"/>
      <c r="G111" s="337"/>
      <c r="H111" s="337"/>
      <c r="I111" s="337"/>
      <c r="J111" s="348">
        <f t="shared" si="13"/>
        <v>0</v>
      </c>
      <c r="K111" s="359" t="e">
        <f t="shared" si="11"/>
        <v>#DIV/0!</v>
      </c>
      <c r="L111" s="359">
        <f t="shared" si="12"/>
        <v>0</v>
      </c>
    </row>
    <row r="112" spans="1:12" ht="14.25" customHeight="1">
      <c r="A112" s="335"/>
      <c r="B112" s="335"/>
      <c r="C112" s="335" t="s">
        <v>580</v>
      </c>
      <c r="D112" s="332">
        <v>57</v>
      </c>
      <c r="E112" s="332"/>
      <c r="F112" s="332">
        <v>123.7</v>
      </c>
      <c r="G112" s="332">
        <v>123.7</v>
      </c>
      <c r="H112" s="332">
        <v>298</v>
      </c>
      <c r="I112" s="332">
        <v>13.89673</v>
      </c>
      <c r="J112" s="348">
        <f t="shared" si="13"/>
        <v>174.3</v>
      </c>
      <c r="K112" s="359">
        <f t="shared" si="11"/>
        <v>0.11234219886822959</v>
      </c>
      <c r="L112" s="359">
        <f t="shared" si="12"/>
        <v>-284.10327000000001</v>
      </c>
    </row>
    <row r="113" spans="1:12" ht="14.25" customHeight="1">
      <c r="A113" s="335"/>
      <c r="B113" s="363" t="s">
        <v>736</v>
      </c>
      <c r="C113" s="335" t="s">
        <v>538</v>
      </c>
      <c r="D113" s="337"/>
      <c r="E113" s="332">
        <v>3.01</v>
      </c>
      <c r="F113" s="337">
        <v>3</v>
      </c>
      <c r="G113" s="337">
        <v>3</v>
      </c>
      <c r="H113" s="337">
        <v>727.6</v>
      </c>
      <c r="I113" s="337">
        <v>2.2906599999999999</v>
      </c>
      <c r="J113" s="348">
        <f t="shared" si="13"/>
        <v>724.6</v>
      </c>
      <c r="K113" s="359">
        <f t="shared" si="11"/>
        <v>0.76355333333333331</v>
      </c>
      <c r="L113" s="359">
        <f t="shared" si="12"/>
        <v>-725.30934000000002</v>
      </c>
    </row>
    <row r="114" spans="1:12" ht="14.25" customHeight="1">
      <c r="A114" s="335"/>
      <c r="B114" s="335"/>
      <c r="C114" s="335" t="s">
        <v>626</v>
      </c>
      <c r="D114" s="332"/>
      <c r="E114" s="332"/>
      <c r="F114" s="332"/>
      <c r="G114" s="332">
        <v>26.48</v>
      </c>
      <c r="H114" s="332"/>
      <c r="I114" s="332">
        <v>2.4954299999999998</v>
      </c>
      <c r="J114" s="348">
        <f t="shared" si="13"/>
        <v>0</v>
      </c>
      <c r="K114" s="359">
        <f t="shared" si="11"/>
        <v>9.4238293051359515E-2</v>
      </c>
      <c r="L114" s="359">
        <f t="shared" si="12"/>
        <v>2.4954299999999998</v>
      </c>
    </row>
    <row r="115" spans="1:12" ht="14.25" hidden="1" customHeight="1">
      <c r="A115" s="335"/>
      <c r="B115" s="335"/>
      <c r="C115" s="335" t="s">
        <v>357</v>
      </c>
      <c r="D115" s="337"/>
      <c r="E115" s="332"/>
      <c r="F115" s="337"/>
      <c r="G115" s="337"/>
      <c r="H115" s="337"/>
      <c r="I115" s="337"/>
      <c r="J115" s="348">
        <f t="shared" si="13"/>
        <v>0</v>
      </c>
      <c r="K115" s="359" t="e">
        <f t="shared" si="11"/>
        <v>#DIV/0!</v>
      </c>
      <c r="L115" s="359">
        <f t="shared" si="12"/>
        <v>0</v>
      </c>
    </row>
    <row r="116" spans="1:12" ht="14.25" customHeight="1">
      <c r="A116" s="335"/>
      <c r="B116" s="335"/>
      <c r="C116" s="335" t="s">
        <v>358</v>
      </c>
      <c r="D116" s="337"/>
      <c r="E116" s="332"/>
      <c r="F116" s="337">
        <v>1.68</v>
      </c>
      <c r="G116" s="337">
        <v>0</v>
      </c>
      <c r="H116" s="337">
        <v>835</v>
      </c>
      <c r="I116" s="337">
        <v>0</v>
      </c>
      <c r="J116" s="348">
        <f t="shared" si="13"/>
        <v>833.32</v>
      </c>
      <c r="K116" s="359">
        <v>0</v>
      </c>
      <c r="L116" s="359">
        <f t="shared" si="12"/>
        <v>-835</v>
      </c>
    </row>
    <row r="117" spans="1:12" ht="15.75" hidden="1" customHeight="1">
      <c r="A117" s="335"/>
      <c r="B117" s="335"/>
      <c r="C117" s="335" t="s">
        <v>359</v>
      </c>
      <c r="D117" s="337">
        <v>9.0399999999999991</v>
      </c>
      <c r="E117" s="337">
        <v>9.0399999999999991</v>
      </c>
      <c r="F117" s="337"/>
      <c r="G117" s="337"/>
      <c r="H117" s="337"/>
      <c r="I117" s="337"/>
      <c r="J117" s="348">
        <f t="shared" si="13"/>
        <v>0</v>
      </c>
      <c r="K117" s="359" t="e">
        <f t="shared" si="11"/>
        <v>#DIV/0!</v>
      </c>
      <c r="L117" s="359">
        <f t="shared" si="12"/>
        <v>0</v>
      </c>
    </row>
    <row r="118" spans="1:12" ht="14.25" hidden="1" customHeight="1">
      <c r="A118" s="335"/>
      <c r="B118" s="335"/>
      <c r="C118" s="335" t="s">
        <v>360</v>
      </c>
      <c r="D118" s="332"/>
      <c r="E118" s="332"/>
      <c r="F118" s="332"/>
      <c r="G118" s="332"/>
      <c r="H118" s="332"/>
      <c r="I118" s="332"/>
      <c r="J118" s="348">
        <f t="shared" si="13"/>
        <v>0</v>
      </c>
      <c r="K118" s="359" t="e">
        <f t="shared" si="11"/>
        <v>#DIV/0!</v>
      </c>
      <c r="L118" s="359">
        <f t="shared" si="12"/>
        <v>0</v>
      </c>
    </row>
    <row r="119" spans="1:12" ht="14.25" hidden="1" customHeight="1">
      <c r="A119" s="335"/>
      <c r="B119" s="335"/>
      <c r="C119" s="335" t="s">
        <v>623</v>
      </c>
      <c r="D119" s="337"/>
      <c r="E119" s="332">
        <v>12.2</v>
      </c>
      <c r="F119" s="337"/>
      <c r="G119" s="337"/>
      <c r="H119" s="337"/>
      <c r="I119" s="337"/>
      <c r="J119" s="348">
        <f t="shared" si="13"/>
        <v>0</v>
      </c>
      <c r="K119" s="359" t="e">
        <f t="shared" si="11"/>
        <v>#DIV/0!</v>
      </c>
      <c r="L119" s="359">
        <f t="shared" si="12"/>
        <v>0</v>
      </c>
    </row>
    <row r="120" spans="1:12" ht="14.25" customHeight="1">
      <c r="A120" s="335"/>
      <c r="B120" s="335"/>
      <c r="C120" s="335" t="s">
        <v>625</v>
      </c>
      <c r="D120" s="337"/>
      <c r="E120" s="332"/>
      <c r="F120" s="337"/>
      <c r="G120" s="337">
        <v>27.71</v>
      </c>
      <c r="H120" s="337">
        <v>0</v>
      </c>
      <c r="I120" s="337">
        <v>0</v>
      </c>
      <c r="J120" s="348">
        <f t="shared" si="13"/>
        <v>0</v>
      </c>
      <c r="K120" s="359">
        <f t="shared" si="11"/>
        <v>0</v>
      </c>
      <c r="L120" s="359">
        <f t="shared" si="12"/>
        <v>0</v>
      </c>
    </row>
    <row r="121" spans="1:12" ht="14.25" customHeight="1">
      <c r="A121" s="335"/>
      <c r="B121" s="335"/>
      <c r="C121" s="335" t="s">
        <v>543</v>
      </c>
      <c r="D121" s="337"/>
      <c r="E121" s="332">
        <v>1.1399999999999999</v>
      </c>
      <c r="F121" s="337">
        <v>9.6</v>
      </c>
      <c r="G121" s="332">
        <v>9.6</v>
      </c>
      <c r="H121" s="337">
        <v>53</v>
      </c>
      <c r="I121" s="332">
        <v>68.517049999999998</v>
      </c>
      <c r="J121" s="348">
        <f t="shared" si="13"/>
        <v>43.4</v>
      </c>
      <c r="K121" s="359">
        <f t="shared" si="11"/>
        <v>7.1371927083333331</v>
      </c>
      <c r="L121" s="359">
        <f t="shared" si="12"/>
        <v>15.517049999999998</v>
      </c>
    </row>
    <row r="122" spans="1:12" ht="14.25" customHeight="1">
      <c r="A122" s="335"/>
      <c r="B122" s="335"/>
      <c r="C122" s="335" t="s">
        <v>581</v>
      </c>
      <c r="D122" s="337"/>
      <c r="E122" s="332"/>
      <c r="F122" s="337">
        <v>0</v>
      </c>
      <c r="G122" s="355">
        <v>0</v>
      </c>
      <c r="H122" s="337">
        <v>10.5</v>
      </c>
      <c r="I122" s="355">
        <v>1.5910000000000001E-2</v>
      </c>
      <c r="J122" s="348">
        <f t="shared" si="13"/>
        <v>10.5</v>
      </c>
      <c r="K122" s="359">
        <v>0</v>
      </c>
      <c r="L122" s="359">
        <f t="shared" si="12"/>
        <v>-10.48409</v>
      </c>
    </row>
    <row r="123" spans="1:12" ht="14.25" customHeight="1">
      <c r="A123" s="335"/>
      <c r="B123" s="363" t="s">
        <v>733</v>
      </c>
      <c r="C123" s="335" t="s">
        <v>542</v>
      </c>
      <c r="D123" s="355"/>
      <c r="E123" s="332">
        <v>2.59</v>
      </c>
      <c r="F123" s="355">
        <v>0</v>
      </c>
      <c r="G123" s="355">
        <v>335.55</v>
      </c>
      <c r="H123" s="355">
        <v>44.6</v>
      </c>
      <c r="I123" s="355">
        <v>116.47197</v>
      </c>
      <c r="J123" s="348">
        <f t="shared" si="13"/>
        <v>44.6</v>
      </c>
      <c r="K123" s="359">
        <f t="shared" si="11"/>
        <v>0.34710764416629414</v>
      </c>
      <c r="L123" s="359">
        <f t="shared" si="12"/>
        <v>71.871970000000005</v>
      </c>
    </row>
    <row r="124" spans="1:12" ht="14.25" customHeight="1">
      <c r="A124" s="335"/>
      <c r="B124" s="335"/>
      <c r="C124" s="335" t="s">
        <v>582</v>
      </c>
      <c r="D124" s="332"/>
      <c r="E124" s="332">
        <v>107.4</v>
      </c>
      <c r="F124" s="332">
        <v>0</v>
      </c>
      <c r="G124" s="332">
        <v>0</v>
      </c>
      <c r="H124" s="332">
        <v>0</v>
      </c>
      <c r="I124" s="332">
        <v>0</v>
      </c>
      <c r="J124" s="348">
        <f t="shared" si="13"/>
        <v>0</v>
      </c>
      <c r="K124" s="359">
        <v>0</v>
      </c>
      <c r="L124" s="359">
        <f t="shared" si="12"/>
        <v>0</v>
      </c>
    </row>
    <row r="125" spans="1:12" ht="14.25" customHeight="1">
      <c r="A125" s="335"/>
      <c r="B125" s="335"/>
      <c r="C125" s="335" t="s">
        <v>624</v>
      </c>
      <c r="D125" s="337"/>
      <c r="E125" s="332"/>
      <c r="F125" s="337">
        <v>0</v>
      </c>
      <c r="G125" s="337">
        <v>3.59</v>
      </c>
      <c r="H125" s="337">
        <v>0</v>
      </c>
      <c r="I125" s="337">
        <v>0</v>
      </c>
      <c r="J125" s="348">
        <f t="shared" si="13"/>
        <v>0</v>
      </c>
      <c r="K125" s="359">
        <f t="shared" si="11"/>
        <v>0</v>
      </c>
      <c r="L125" s="359">
        <f t="shared" si="12"/>
        <v>0</v>
      </c>
    </row>
    <row r="126" spans="1:12" ht="14.25" customHeight="1">
      <c r="A126" s="335"/>
      <c r="B126" s="363" t="s">
        <v>720</v>
      </c>
      <c r="C126" s="335" t="s">
        <v>711</v>
      </c>
      <c r="D126" s="337"/>
      <c r="E126" s="332"/>
      <c r="F126" s="337">
        <v>0</v>
      </c>
      <c r="G126" s="337">
        <v>0</v>
      </c>
      <c r="H126" s="337">
        <v>0.2</v>
      </c>
      <c r="I126" s="337">
        <v>5.6639999999999997</v>
      </c>
      <c r="J126" s="348"/>
      <c r="K126" s="359">
        <v>0</v>
      </c>
      <c r="L126" s="359">
        <f t="shared" si="12"/>
        <v>5.4639999999999995</v>
      </c>
    </row>
    <row r="127" spans="1:12" ht="14.25" customHeight="1">
      <c r="A127" s="335"/>
      <c r="B127" s="335"/>
      <c r="C127" s="335" t="s">
        <v>583</v>
      </c>
      <c r="D127" s="337"/>
      <c r="E127" s="332"/>
      <c r="F127" s="337">
        <v>0</v>
      </c>
      <c r="G127" s="337">
        <v>2.16</v>
      </c>
      <c r="H127" s="337">
        <v>0</v>
      </c>
      <c r="I127" s="337">
        <v>0</v>
      </c>
      <c r="J127" s="348">
        <f t="shared" si="13"/>
        <v>0</v>
      </c>
      <c r="K127" s="359">
        <f t="shared" si="11"/>
        <v>0</v>
      </c>
      <c r="L127" s="359">
        <f t="shared" si="12"/>
        <v>0</v>
      </c>
    </row>
    <row r="128" spans="1:12" ht="14.25" hidden="1" customHeight="1">
      <c r="A128" s="335"/>
      <c r="B128" s="335"/>
      <c r="C128" s="335" t="s">
        <v>545</v>
      </c>
      <c r="D128" s="337"/>
      <c r="E128" s="332"/>
      <c r="F128" s="337"/>
      <c r="G128" s="337"/>
      <c r="H128" s="337"/>
      <c r="I128" s="337"/>
      <c r="J128" s="348">
        <f t="shared" si="13"/>
        <v>0</v>
      </c>
      <c r="K128" s="359" t="e">
        <f t="shared" si="11"/>
        <v>#DIV/0!</v>
      </c>
      <c r="L128" s="359">
        <f t="shared" si="12"/>
        <v>0</v>
      </c>
    </row>
    <row r="129" spans="1:12" ht="14.25" customHeight="1">
      <c r="A129" s="335"/>
      <c r="B129" s="335"/>
      <c r="C129" s="335" t="s">
        <v>739</v>
      </c>
      <c r="D129" s="337"/>
      <c r="E129" s="332"/>
      <c r="F129" s="337">
        <v>0</v>
      </c>
      <c r="G129" s="337">
        <v>0</v>
      </c>
      <c r="H129" s="337">
        <v>0</v>
      </c>
      <c r="I129" s="337">
        <v>1.49953</v>
      </c>
      <c r="J129" s="348"/>
      <c r="K129" s="359">
        <v>0</v>
      </c>
      <c r="L129" s="359">
        <f t="shared" si="12"/>
        <v>1.49953</v>
      </c>
    </row>
    <row r="130" spans="1:12" ht="14.25" hidden="1" customHeight="1">
      <c r="A130" s="335"/>
      <c r="B130" s="335"/>
      <c r="C130" s="335" t="s">
        <v>361</v>
      </c>
      <c r="D130" s="332">
        <v>79.2</v>
      </c>
      <c r="E130" s="332">
        <v>82.3</v>
      </c>
      <c r="F130" s="332"/>
      <c r="G130" s="332"/>
      <c r="H130" s="332">
        <v>0</v>
      </c>
      <c r="I130" s="332">
        <v>0</v>
      </c>
      <c r="J130" s="348">
        <f t="shared" si="13"/>
        <v>0</v>
      </c>
      <c r="K130" s="359" t="e">
        <f t="shared" si="11"/>
        <v>#DIV/0!</v>
      </c>
      <c r="L130" s="359">
        <f t="shared" si="12"/>
        <v>0</v>
      </c>
    </row>
    <row r="131" spans="1:12" ht="14.25" customHeight="1">
      <c r="A131" s="335"/>
      <c r="B131" s="335"/>
      <c r="C131" s="335" t="s">
        <v>584</v>
      </c>
      <c r="D131" s="337"/>
      <c r="E131" s="332"/>
      <c r="F131" s="337">
        <v>0</v>
      </c>
      <c r="G131" s="355">
        <v>0</v>
      </c>
      <c r="H131" s="337">
        <v>1</v>
      </c>
      <c r="I131" s="355">
        <v>0</v>
      </c>
      <c r="J131" s="348">
        <f t="shared" si="13"/>
        <v>1</v>
      </c>
      <c r="K131" s="359">
        <v>0</v>
      </c>
      <c r="L131" s="359">
        <f t="shared" si="12"/>
        <v>-1</v>
      </c>
    </row>
    <row r="132" spans="1:12" ht="14.25" hidden="1" customHeight="1">
      <c r="A132" s="335"/>
      <c r="B132" s="335"/>
      <c r="C132" s="335" t="s">
        <v>705</v>
      </c>
      <c r="D132" s="337"/>
      <c r="E132" s="332"/>
      <c r="F132" s="337"/>
      <c r="G132" s="337"/>
      <c r="H132" s="337"/>
      <c r="I132" s="337"/>
      <c r="J132" s="348">
        <f t="shared" si="13"/>
        <v>0</v>
      </c>
      <c r="K132" s="359" t="e">
        <f t="shared" si="11"/>
        <v>#DIV/0!</v>
      </c>
      <c r="L132" s="359">
        <f t="shared" si="12"/>
        <v>0</v>
      </c>
    </row>
    <row r="133" spans="1:12" ht="14.25" hidden="1" customHeight="1">
      <c r="A133" s="335"/>
      <c r="B133" s="335"/>
      <c r="C133" s="335" t="s">
        <v>362</v>
      </c>
      <c r="D133" s="337"/>
      <c r="E133" s="332"/>
      <c r="F133" s="337"/>
      <c r="G133" s="337"/>
      <c r="H133" s="337"/>
      <c r="I133" s="337"/>
      <c r="J133" s="348">
        <f t="shared" si="13"/>
        <v>0</v>
      </c>
      <c r="K133" s="359" t="e">
        <f t="shared" si="11"/>
        <v>#DIV/0!</v>
      </c>
      <c r="L133" s="359">
        <f t="shared" si="12"/>
        <v>0</v>
      </c>
    </row>
    <row r="134" spans="1:12" ht="14.25" customHeight="1">
      <c r="A134" s="335"/>
      <c r="B134" s="335"/>
      <c r="C134" s="335" t="s">
        <v>740</v>
      </c>
      <c r="D134" s="337"/>
      <c r="E134" s="332"/>
      <c r="F134" s="337">
        <v>0</v>
      </c>
      <c r="G134" s="337">
        <v>0</v>
      </c>
      <c r="H134" s="337">
        <v>0</v>
      </c>
      <c r="I134" s="337">
        <v>5.1607900000000004</v>
      </c>
      <c r="J134" s="348"/>
      <c r="K134" s="359">
        <v>0</v>
      </c>
      <c r="L134" s="359">
        <f t="shared" si="12"/>
        <v>5.1607900000000004</v>
      </c>
    </row>
    <row r="135" spans="1:12" ht="14.25" customHeight="1">
      <c r="A135" s="335"/>
      <c r="B135" s="363" t="s">
        <v>725</v>
      </c>
      <c r="C135" s="335" t="s">
        <v>363</v>
      </c>
      <c r="D135" s="337">
        <v>24.4</v>
      </c>
      <c r="E135" s="332">
        <v>2237.08</v>
      </c>
      <c r="F135" s="337">
        <v>1197.24</v>
      </c>
      <c r="G135" s="332">
        <v>768.4</v>
      </c>
      <c r="H135" s="337">
        <v>66.099999999999994</v>
      </c>
      <c r="I135" s="332">
        <v>949.93574999999998</v>
      </c>
      <c r="J135" s="348">
        <f t="shared" si="13"/>
        <v>-1131.1400000000001</v>
      </c>
      <c r="K135" s="359">
        <f t="shared" si="11"/>
        <v>1.2362516267568975</v>
      </c>
      <c r="L135" s="359">
        <f t="shared" si="12"/>
        <v>883.83574999999996</v>
      </c>
    </row>
    <row r="136" spans="1:12" ht="14.25" hidden="1" customHeight="1">
      <c r="A136" s="335"/>
      <c r="B136" s="335"/>
      <c r="C136" s="330" t="s">
        <v>364</v>
      </c>
      <c r="D136" s="337">
        <v>12.2</v>
      </c>
      <c r="E136" s="332">
        <v>0.11</v>
      </c>
      <c r="F136" s="337"/>
      <c r="G136" s="337"/>
      <c r="H136" s="337"/>
      <c r="I136" s="337"/>
      <c r="J136" s="348">
        <f t="shared" si="13"/>
        <v>0</v>
      </c>
      <c r="K136" s="359" t="e">
        <f t="shared" si="11"/>
        <v>#DIV/0!</v>
      </c>
      <c r="L136" s="359">
        <f t="shared" si="12"/>
        <v>0</v>
      </c>
    </row>
    <row r="137" spans="1:12" ht="14.25" customHeight="1">
      <c r="A137" s="335"/>
      <c r="B137" s="335"/>
      <c r="C137" s="330" t="s">
        <v>546</v>
      </c>
      <c r="D137" s="337"/>
      <c r="E137" s="332"/>
      <c r="F137" s="337">
        <v>0</v>
      </c>
      <c r="G137" s="337">
        <v>0</v>
      </c>
      <c r="H137" s="337">
        <v>0</v>
      </c>
      <c r="I137" s="337">
        <v>0</v>
      </c>
      <c r="J137" s="348">
        <f t="shared" si="13"/>
        <v>0</v>
      </c>
      <c r="K137" s="359">
        <v>0</v>
      </c>
      <c r="L137" s="359">
        <f t="shared" si="12"/>
        <v>0</v>
      </c>
    </row>
    <row r="138" spans="1:12" ht="14.25" customHeight="1">
      <c r="A138" s="335"/>
      <c r="B138" s="363" t="s">
        <v>734</v>
      </c>
      <c r="C138" s="330" t="s">
        <v>547</v>
      </c>
      <c r="D138" s="332"/>
      <c r="E138" s="332">
        <v>46</v>
      </c>
      <c r="F138" s="332">
        <v>0</v>
      </c>
      <c r="G138" s="332">
        <v>99.04</v>
      </c>
      <c r="H138" s="332">
        <v>0</v>
      </c>
      <c r="I138" s="332">
        <v>90.680019999999999</v>
      </c>
      <c r="J138" s="348">
        <f t="shared" si="13"/>
        <v>0</v>
      </c>
      <c r="K138" s="359">
        <f t="shared" si="11"/>
        <v>0.91558986268174469</v>
      </c>
      <c r="L138" s="359">
        <f t="shared" si="12"/>
        <v>90.680019999999999</v>
      </c>
    </row>
    <row r="139" spans="1:12" ht="14.25" hidden="1" customHeight="1">
      <c r="A139" s="335"/>
      <c r="B139" s="335"/>
      <c r="C139" s="330" t="s">
        <v>365</v>
      </c>
      <c r="D139" s="337"/>
      <c r="E139" s="332"/>
      <c r="F139" s="337"/>
      <c r="G139" s="337"/>
      <c r="H139" s="337"/>
      <c r="I139" s="337"/>
      <c r="J139" s="348">
        <f t="shared" si="13"/>
        <v>0</v>
      </c>
      <c r="K139" s="359" t="e">
        <f t="shared" ref="K139:K155" si="16">I139/G139</f>
        <v>#DIV/0!</v>
      </c>
      <c r="L139" s="359">
        <f t="shared" ref="L139:L155" si="17">I139-H139</f>
        <v>0</v>
      </c>
    </row>
    <row r="140" spans="1:12" ht="14.25" hidden="1" customHeight="1">
      <c r="A140" s="335"/>
      <c r="B140" s="335"/>
      <c r="C140" s="330" t="s">
        <v>548</v>
      </c>
      <c r="D140" s="337"/>
      <c r="E140" s="332"/>
      <c r="F140" s="337"/>
      <c r="G140" s="337">
        <v>0.55000000000000004</v>
      </c>
      <c r="H140" s="337"/>
      <c r="I140" s="337"/>
      <c r="J140" s="348">
        <f t="shared" si="13"/>
        <v>0</v>
      </c>
      <c r="K140" s="359">
        <f t="shared" si="16"/>
        <v>0</v>
      </c>
      <c r="L140" s="359">
        <f t="shared" si="17"/>
        <v>0</v>
      </c>
    </row>
    <row r="141" spans="1:12" ht="14.25" customHeight="1">
      <c r="A141" s="335"/>
      <c r="B141" s="335"/>
      <c r="C141" s="335" t="s">
        <v>585</v>
      </c>
      <c r="D141" s="337"/>
      <c r="E141" s="332">
        <v>7.29</v>
      </c>
      <c r="F141" s="337">
        <v>2.2000000000000002</v>
      </c>
      <c r="G141" s="337">
        <v>0.27</v>
      </c>
      <c r="H141" s="337">
        <v>0</v>
      </c>
      <c r="I141" s="337">
        <v>0</v>
      </c>
      <c r="J141" s="348">
        <f t="shared" si="13"/>
        <v>-2.2000000000000002</v>
      </c>
      <c r="K141" s="359">
        <f t="shared" si="16"/>
        <v>0</v>
      </c>
      <c r="L141" s="359">
        <f t="shared" si="17"/>
        <v>0</v>
      </c>
    </row>
    <row r="142" spans="1:12" ht="14.25" hidden="1" customHeight="1">
      <c r="A142" s="335"/>
      <c r="B142" s="335"/>
      <c r="C142" s="335" t="s">
        <v>549</v>
      </c>
      <c r="D142" s="337"/>
      <c r="E142" s="332"/>
      <c r="F142" s="337"/>
      <c r="G142" s="337"/>
      <c r="H142" s="337"/>
      <c r="I142" s="337"/>
      <c r="J142" s="348">
        <f t="shared" si="13"/>
        <v>0</v>
      </c>
      <c r="K142" s="359" t="e">
        <f t="shared" si="16"/>
        <v>#DIV/0!</v>
      </c>
      <c r="L142" s="359">
        <f t="shared" si="17"/>
        <v>0</v>
      </c>
    </row>
    <row r="143" spans="1:12" hidden="1">
      <c r="A143" s="335"/>
      <c r="B143" s="335"/>
      <c r="C143" s="335" t="s">
        <v>586</v>
      </c>
      <c r="D143" s="337"/>
      <c r="E143" s="332"/>
      <c r="F143" s="337"/>
      <c r="G143" s="337"/>
      <c r="H143" s="337"/>
      <c r="I143" s="337"/>
      <c r="J143" s="348">
        <f t="shared" si="13"/>
        <v>0</v>
      </c>
      <c r="K143" s="359" t="e">
        <f t="shared" si="16"/>
        <v>#DIV/0!</v>
      </c>
      <c r="L143" s="359">
        <f t="shared" si="17"/>
        <v>0</v>
      </c>
    </row>
    <row r="144" spans="1:12" ht="14.25" hidden="1" customHeight="1">
      <c r="A144" s="335"/>
      <c r="B144" s="335"/>
      <c r="C144" s="335" t="s">
        <v>366</v>
      </c>
      <c r="D144" s="337"/>
      <c r="E144" s="332">
        <v>29.19</v>
      </c>
      <c r="F144" s="337"/>
      <c r="G144" s="337"/>
      <c r="H144" s="337"/>
      <c r="I144" s="337"/>
      <c r="J144" s="348">
        <f t="shared" ref="J144:J155" si="18">H144-F144</f>
        <v>0</v>
      </c>
      <c r="K144" s="359" t="e">
        <f t="shared" si="16"/>
        <v>#DIV/0!</v>
      </c>
      <c r="L144" s="359">
        <f t="shared" si="17"/>
        <v>0</v>
      </c>
    </row>
    <row r="145" spans="1:12" ht="14.25" customHeight="1">
      <c r="A145" s="335"/>
      <c r="B145" s="335"/>
      <c r="C145" s="335" t="s">
        <v>537</v>
      </c>
      <c r="D145" s="337"/>
      <c r="E145" s="332">
        <v>606.52</v>
      </c>
      <c r="F145" s="337">
        <v>1131.67</v>
      </c>
      <c r="G145" s="332">
        <v>1132.4000000000001</v>
      </c>
      <c r="H145" s="337">
        <v>41.1</v>
      </c>
      <c r="I145" s="332">
        <v>11.914300000000001</v>
      </c>
      <c r="J145" s="348">
        <f t="shared" si="18"/>
        <v>-1090.5700000000002</v>
      </c>
      <c r="K145" s="359">
        <f t="shared" si="16"/>
        <v>1.0521282232426704E-2</v>
      </c>
      <c r="L145" s="359">
        <f t="shared" si="17"/>
        <v>-29.185700000000001</v>
      </c>
    </row>
    <row r="146" spans="1:12" ht="14.25" customHeight="1">
      <c r="A146" s="335"/>
      <c r="B146" s="335"/>
      <c r="C146" s="335" t="s">
        <v>712</v>
      </c>
      <c r="D146" s="337"/>
      <c r="E146" s="332"/>
      <c r="F146" s="337">
        <v>0</v>
      </c>
      <c r="G146" s="332">
        <v>0</v>
      </c>
      <c r="H146" s="337">
        <v>0.2</v>
      </c>
      <c r="I146" s="332">
        <v>0</v>
      </c>
      <c r="J146" s="348"/>
      <c r="K146" s="359">
        <v>0</v>
      </c>
      <c r="L146" s="359">
        <f t="shared" si="17"/>
        <v>-0.2</v>
      </c>
    </row>
    <row r="147" spans="1:12" ht="14.25" customHeight="1">
      <c r="A147" s="335"/>
      <c r="B147" s="335"/>
      <c r="C147" s="367" t="s">
        <v>742</v>
      </c>
      <c r="D147" s="337"/>
      <c r="E147" s="332"/>
      <c r="F147" s="337">
        <v>0</v>
      </c>
      <c r="G147" s="332">
        <v>0</v>
      </c>
      <c r="H147" s="337">
        <v>0</v>
      </c>
      <c r="I147" s="332">
        <v>40.078000000000003</v>
      </c>
      <c r="J147" s="348"/>
      <c r="K147" s="359">
        <v>0</v>
      </c>
      <c r="L147" s="359">
        <f t="shared" si="17"/>
        <v>40.078000000000003</v>
      </c>
    </row>
    <row r="148" spans="1:12" ht="14.25" customHeight="1">
      <c r="A148" s="335"/>
      <c r="B148" s="335"/>
      <c r="C148" s="335" t="s">
        <v>741</v>
      </c>
      <c r="D148" s="337"/>
      <c r="E148" s="332"/>
      <c r="F148" s="337">
        <v>0</v>
      </c>
      <c r="G148" s="332">
        <v>0</v>
      </c>
      <c r="H148" s="337">
        <v>0</v>
      </c>
      <c r="I148" s="332">
        <v>0.91142999999999996</v>
      </c>
      <c r="J148" s="348"/>
      <c r="K148" s="359">
        <v>0</v>
      </c>
      <c r="L148" s="359">
        <f t="shared" si="17"/>
        <v>0.91142999999999996</v>
      </c>
    </row>
    <row r="149" spans="1:12" ht="14.25" customHeight="1">
      <c r="A149" s="335"/>
      <c r="B149" s="335"/>
      <c r="C149" s="335" t="s">
        <v>713</v>
      </c>
      <c r="D149" s="337"/>
      <c r="E149" s="332"/>
      <c r="F149" s="337">
        <v>0</v>
      </c>
      <c r="G149" s="332">
        <v>0</v>
      </c>
      <c r="H149" s="337">
        <v>3.3</v>
      </c>
      <c r="I149" s="332">
        <v>0</v>
      </c>
      <c r="J149" s="348"/>
      <c r="K149" s="359">
        <v>0</v>
      </c>
      <c r="L149" s="359">
        <f t="shared" si="17"/>
        <v>-3.3</v>
      </c>
    </row>
    <row r="150" spans="1:12" ht="14.25" customHeight="1">
      <c r="A150" s="335"/>
      <c r="B150" s="363" t="s">
        <v>738</v>
      </c>
      <c r="C150" s="335" t="s">
        <v>551</v>
      </c>
      <c r="D150" s="332">
        <v>4.0999999999999996</v>
      </c>
      <c r="E150" s="332">
        <v>4.0999999999999996</v>
      </c>
      <c r="F150" s="332">
        <v>3.3</v>
      </c>
      <c r="G150" s="332">
        <v>3.3</v>
      </c>
      <c r="H150" s="332">
        <f>2.7-0.3</f>
        <v>2.4000000000000004</v>
      </c>
      <c r="I150" s="332">
        <v>4.5439999999999996</v>
      </c>
      <c r="J150" s="348">
        <f t="shared" si="18"/>
        <v>-0.89999999999999947</v>
      </c>
      <c r="K150" s="359">
        <f t="shared" si="16"/>
        <v>1.376969696969697</v>
      </c>
      <c r="L150" s="359">
        <f t="shared" si="17"/>
        <v>2.1439999999999992</v>
      </c>
    </row>
    <row r="151" spans="1:12" ht="14.25" hidden="1" customHeight="1">
      <c r="A151" s="335"/>
      <c r="B151" s="335"/>
      <c r="C151" s="335" t="s">
        <v>393</v>
      </c>
      <c r="D151" s="332">
        <v>11</v>
      </c>
      <c r="E151" s="332">
        <v>11.04</v>
      </c>
      <c r="F151" s="337"/>
      <c r="G151" s="337"/>
      <c r="H151" s="337"/>
      <c r="I151" s="337"/>
      <c r="J151" s="348">
        <f t="shared" si="18"/>
        <v>0</v>
      </c>
      <c r="K151" s="349" t="e">
        <f t="shared" si="16"/>
        <v>#DIV/0!</v>
      </c>
      <c r="L151" s="349">
        <f t="shared" si="17"/>
        <v>0</v>
      </c>
    </row>
    <row r="152" spans="1:12" ht="14.25" customHeight="1">
      <c r="A152" s="357"/>
      <c r="B152" s="357"/>
      <c r="C152" s="358" t="s">
        <v>367</v>
      </c>
      <c r="D152" s="354">
        <f>D6+D20+D38+D77+D85+D96</f>
        <v>5847.2899999999991</v>
      </c>
      <c r="E152" s="354">
        <f>E6+E20+E38+E77+E85+E96</f>
        <v>9739.869999999999</v>
      </c>
      <c r="F152" s="352">
        <f t="shared" ref="F152:G152" si="19">F6+F20+F38+F77+F85+F96</f>
        <v>9031.75</v>
      </c>
      <c r="G152" s="352">
        <f t="shared" si="19"/>
        <v>9147.33</v>
      </c>
      <c r="H152" s="352">
        <f>H6+H20+H38+H77+H85+H96</f>
        <v>3513.2773599999996</v>
      </c>
      <c r="I152" s="352">
        <f>I6+I20+I38+I77+I85+I96</f>
        <v>2286.6634199999999</v>
      </c>
      <c r="J152" s="348">
        <f t="shared" si="18"/>
        <v>-5518.47264</v>
      </c>
      <c r="K152" s="349">
        <f t="shared" si="16"/>
        <v>0.24998151591775961</v>
      </c>
      <c r="L152" s="349">
        <f t="shared" si="17"/>
        <v>-1226.6139399999997</v>
      </c>
    </row>
    <row r="153" spans="1:12" ht="14.25" customHeight="1">
      <c r="A153" s="334" t="s">
        <v>368</v>
      </c>
      <c r="B153" s="334"/>
      <c r="C153" s="333" t="s">
        <v>369</v>
      </c>
      <c r="D153" s="331">
        <v>359.5</v>
      </c>
      <c r="E153" s="331">
        <v>722.74</v>
      </c>
      <c r="F153" s="331">
        <v>4013.8</v>
      </c>
      <c r="G153" s="331">
        <v>3202.6</v>
      </c>
      <c r="H153" s="331">
        <v>373.4</v>
      </c>
      <c r="I153" s="331">
        <v>212.34638000000001</v>
      </c>
      <c r="J153" s="348">
        <f t="shared" si="18"/>
        <v>-3640.4</v>
      </c>
      <c r="K153" s="359">
        <f t="shared" si="16"/>
        <v>6.630437144819834E-2</v>
      </c>
      <c r="L153" s="359">
        <f t="shared" si="17"/>
        <v>-161.05361999999997</v>
      </c>
    </row>
    <row r="154" spans="1:12" ht="14.25" customHeight="1">
      <c r="A154" s="334" t="s">
        <v>370</v>
      </c>
      <c r="B154" s="334"/>
      <c r="C154" s="333" t="s">
        <v>371</v>
      </c>
      <c r="D154" s="331">
        <v>3647.7</v>
      </c>
      <c r="E154" s="331">
        <v>3730.44</v>
      </c>
      <c r="F154" s="331">
        <v>4676.6000000000004</v>
      </c>
      <c r="G154" s="331">
        <v>4375.5</v>
      </c>
      <c r="H154" s="331">
        <v>4986.2</v>
      </c>
      <c r="I154" s="331">
        <v>4396.4389700000002</v>
      </c>
      <c r="J154" s="348">
        <f t="shared" si="18"/>
        <v>309.59999999999945</v>
      </c>
      <c r="K154" s="359">
        <f t="shared" si="16"/>
        <v>1.0047855033710433</v>
      </c>
      <c r="L154" s="359">
        <f t="shared" si="17"/>
        <v>-589.76102999999966</v>
      </c>
    </row>
    <row r="155" spans="1:12" ht="14.25" customHeight="1">
      <c r="A155" s="345"/>
      <c r="B155" s="345"/>
      <c r="C155" s="346" t="s">
        <v>372</v>
      </c>
      <c r="D155" s="354">
        <f>D152+D154+D153</f>
        <v>9854.489999999998</v>
      </c>
      <c r="E155" s="352">
        <f>E154+E153+E152</f>
        <v>14193.05</v>
      </c>
      <c r="F155" s="352">
        <f>F152+F154+F153</f>
        <v>17722.150000000001</v>
      </c>
      <c r="G155" s="352">
        <f>G152+G154+G153</f>
        <v>16725.43</v>
      </c>
      <c r="H155" s="352">
        <f>H152+H154+H153</f>
        <v>8872.8773599999986</v>
      </c>
      <c r="I155" s="352">
        <f>I152+I154+I153</f>
        <v>6895.44877</v>
      </c>
      <c r="J155" s="348">
        <f t="shared" si="18"/>
        <v>-8849.2726400000029</v>
      </c>
      <c r="K155" s="349">
        <f t="shared" si="16"/>
        <v>0.4122733328829214</v>
      </c>
      <c r="L155" s="349">
        <f t="shared" si="17"/>
        <v>-1977.4285899999986</v>
      </c>
    </row>
  </sheetData>
  <mergeCells count="7">
    <mergeCell ref="C2:L2"/>
    <mergeCell ref="A3:A5"/>
    <mergeCell ref="C3:C5"/>
    <mergeCell ref="D3:I4"/>
    <mergeCell ref="J3:J5"/>
    <mergeCell ref="K3:K5"/>
    <mergeCell ref="L3:L5"/>
  </mergeCells>
  <pageMargins left="0.5" right="0.19685039370078741" top="0.35433070866141736" bottom="0.19685039370078741" header="0.35433070866141736" footer="0.19685039370078741"/>
  <pageSetup paperSize="9" scale="7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5" style="98" customWidth="1"/>
    <col min="6" max="6" width="5.5546875" style="98" customWidth="1"/>
    <col min="7" max="7" width="4" style="133" customWidth="1"/>
    <col min="8" max="8" width="5.44140625" style="98" customWidth="1"/>
    <col min="9" max="9" width="5.109375" style="98" customWidth="1"/>
    <col min="10" max="10" width="6.33203125" style="98" customWidth="1"/>
    <col min="11" max="11" width="3.33203125" style="98" customWidth="1"/>
    <col min="12" max="12" width="5" style="98" customWidth="1"/>
    <col min="13" max="13" width="5.6640625" style="98" customWidth="1"/>
    <col min="14" max="14" width="7" style="98" customWidth="1"/>
    <col min="15" max="15" width="3" style="98" customWidth="1"/>
    <col min="16" max="16" width="6.33203125" style="98" customWidth="1"/>
    <col min="17" max="17" width="5" style="98" customWidth="1"/>
    <col min="18" max="18" width="6.6640625" style="98" customWidth="1"/>
    <col min="19" max="19" width="4" style="98" customWidth="1"/>
    <col min="20" max="20" width="6.109375" style="98" customWidth="1"/>
    <col min="21" max="21" width="5.88671875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5.10937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5.44140625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5.88671875" style="98" customWidth="1"/>
    <col min="34" max="34" width="5.6640625" style="98" customWidth="1"/>
    <col min="35" max="35" width="4" style="98" customWidth="1"/>
    <col min="36" max="36" width="6.44140625" style="98" customWidth="1"/>
    <col min="37" max="37" width="4" style="98" customWidth="1"/>
    <col min="38" max="38" width="6.33203125" style="98" customWidth="1"/>
    <col min="39" max="39" width="4" style="98" customWidth="1"/>
    <col min="40" max="40" width="4.6640625" style="98" customWidth="1"/>
    <col min="41" max="41" width="4" style="98" customWidth="1"/>
    <col min="42" max="42" width="5.44140625" style="98" customWidth="1"/>
    <col min="43" max="43" width="4" style="98" customWidth="1"/>
    <col min="44" max="44" width="4.44140625" style="98" customWidth="1"/>
    <col min="45" max="45" width="4" style="98" customWidth="1"/>
    <col min="46" max="46" width="6" style="98" customWidth="1"/>
    <col min="47" max="47" width="4" style="98" customWidth="1"/>
    <col min="48" max="48" width="5.109375" style="98" customWidth="1"/>
    <col min="49" max="49" width="4.664062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5.109375" style="98" customWidth="1"/>
    <col min="54" max="54" width="4.44140625" style="98" customWidth="1"/>
    <col min="55" max="55" width="4" style="98" customWidth="1"/>
    <col min="56" max="56" width="4.6640625" style="98" customWidth="1"/>
    <col min="57" max="64" width="4" style="98" customWidth="1"/>
    <col min="65" max="65" width="5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4.6640625" style="98" customWidth="1"/>
    <col min="70" max="70" width="4" style="98" customWidth="1"/>
    <col min="71" max="71" width="5" style="98" customWidth="1"/>
    <col min="72" max="72" width="4" style="98" customWidth="1"/>
    <col min="73" max="73" width="5.109375" style="98" customWidth="1"/>
    <col min="74" max="74" width="5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5.6640625" style="98" customWidth="1"/>
    <col min="82" max="82" width="6.10937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09375" style="98"/>
  </cols>
  <sheetData>
    <row r="1" spans="1:124" ht="13.8">
      <c r="A1" s="419" t="s">
        <v>591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394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240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420"/>
      <c r="B3" s="420"/>
      <c r="C3" s="420"/>
      <c r="D3" s="420"/>
      <c r="E3" s="420" t="s">
        <v>171</v>
      </c>
      <c r="F3" s="420"/>
      <c r="G3" s="420"/>
      <c r="H3" s="420"/>
      <c r="I3" s="420" t="s">
        <v>172</v>
      </c>
      <c r="J3" s="420"/>
      <c r="K3" s="420"/>
      <c r="L3" s="420"/>
      <c r="M3" s="420" t="s">
        <v>173</v>
      </c>
      <c r="N3" s="420"/>
      <c r="O3" s="420"/>
      <c r="P3" s="420"/>
      <c r="Q3" s="420" t="s">
        <v>174</v>
      </c>
      <c r="R3" s="420"/>
      <c r="S3" s="420"/>
      <c r="T3" s="420"/>
      <c r="U3" s="420" t="s">
        <v>175</v>
      </c>
      <c r="V3" s="420"/>
      <c r="W3" s="420"/>
      <c r="X3" s="420"/>
      <c r="Y3" s="420" t="s">
        <v>176</v>
      </c>
      <c r="Z3" s="420"/>
      <c r="AA3" s="420"/>
      <c r="AB3" s="420"/>
      <c r="AC3" s="420" t="s">
        <v>177</v>
      </c>
      <c r="AD3" s="420"/>
      <c r="AE3" s="420"/>
      <c r="AF3" s="420"/>
      <c r="AG3" s="421" t="s">
        <v>178</v>
      </c>
      <c r="AH3" s="422"/>
      <c r="AI3" s="422"/>
      <c r="AJ3" s="423"/>
      <c r="AK3" s="421" t="s">
        <v>271</v>
      </c>
      <c r="AL3" s="422"/>
      <c r="AM3" s="422"/>
      <c r="AN3" s="423"/>
      <c r="AO3" s="421" t="s">
        <v>385</v>
      </c>
      <c r="AP3" s="422"/>
      <c r="AQ3" s="422"/>
      <c r="AR3" s="423"/>
      <c r="AS3" s="421" t="s">
        <v>386</v>
      </c>
      <c r="AT3" s="422"/>
      <c r="AU3" s="422"/>
      <c r="AV3" s="423"/>
      <c r="AW3" s="421" t="s">
        <v>387</v>
      </c>
      <c r="AX3" s="422"/>
      <c r="AY3" s="422"/>
      <c r="AZ3" s="423"/>
      <c r="BA3" s="421" t="s">
        <v>389</v>
      </c>
      <c r="BB3" s="422"/>
      <c r="BC3" s="422"/>
      <c r="BD3" s="423"/>
      <c r="BE3" s="421" t="s">
        <v>592</v>
      </c>
      <c r="BF3" s="422"/>
      <c r="BG3" s="422"/>
      <c r="BH3" s="423"/>
      <c r="BI3" s="421" t="s">
        <v>404</v>
      </c>
      <c r="BJ3" s="422"/>
      <c r="BK3" s="422"/>
      <c r="BL3" s="423"/>
      <c r="BM3" s="421" t="s">
        <v>388</v>
      </c>
      <c r="BN3" s="422"/>
      <c r="BO3" s="422"/>
      <c r="BP3" s="423"/>
      <c r="BQ3" s="420" t="s">
        <v>71</v>
      </c>
      <c r="BR3" s="420"/>
      <c r="BS3" s="420"/>
      <c r="BT3" s="420"/>
      <c r="BU3" s="420" t="s">
        <v>557</v>
      </c>
      <c r="BV3" s="420"/>
      <c r="BW3" s="420"/>
      <c r="BX3" s="421"/>
      <c r="BY3" s="421" t="s">
        <v>383</v>
      </c>
      <c r="BZ3" s="422"/>
      <c r="CA3" s="422"/>
      <c r="CB3" s="423"/>
      <c r="CC3" s="421" t="s">
        <v>179</v>
      </c>
      <c r="CD3" s="422"/>
      <c r="CE3" s="422"/>
      <c r="CF3" s="423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180</v>
      </c>
      <c r="B4" s="420" t="s">
        <v>181</v>
      </c>
      <c r="C4" s="420"/>
      <c r="D4" s="420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121" t="s">
        <v>68</v>
      </c>
      <c r="AH4" s="121" t="s">
        <v>69</v>
      </c>
      <c r="AI4" s="121" t="s">
        <v>70</v>
      </c>
      <c r="AJ4" s="121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121" t="s">
        <v>68</v>
      </c>
      <c r="BB4" s="121" t="s">
        <v>69</v>
      </c>
      <c r="BC4" s="121" t="s">
        <v>70</v>
      </c>
      <c r="BD4" s="121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2" t="s">
        <v>68</v>
      </c>
      <c r="CD4" s="122" t="s">
        <v>69</v>
      </c>
      <c r="CE4" s="122" t="s">
        <v>70</v>
      </c>
      <c r="CF4" s="121" t="s">
        <v>184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424" t="s">
        <v>185</v>
      </c>
      <c r="C5" s="425"/>
      <c r="D5" s="426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403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8">
      <c r="A7" s="109">
        <v>212</v>
      </c>
      <c r="B7" s="430" t="s">
        <v>86</v>
      </c>
      <c r="C7" s="431"/>
      <c r="D7" s="432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436" t="s">
        <v>186</v>
      </c>
      <c r="C8" s="437"/>
      <c r="D8" s="438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427" t="s">
        <v>187</v>
      </c>
      <c r="C9" s="428"/>
      <c r="D9" s="429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424" t="s">
        <v>90</v>
      </c>
      <c r="C10" s="425"/>
      <c r="D10" s="426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427" t="s">
        <v>91</v>
      </c>
      <c r="C11" s="428"/>
      <c r="D11" s="429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8">
      <c r="A12" s="109">
        <v>222</v>
      </c>
      <c r="B12" s="430" t="s">
        <v>188</v>
      </c>
      <c r="C12" s="431"/>
      <c r="D12" s="432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433" t="s">
        <v>189</v>
      </c>
      <c r="C13" s="434"/>
      <c r="D13" s="435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8" hidden="1">
      <c r="A14" s="110">
        <v>223</v>
      </c>
      <c r="B14" s="442" t="s">
        <v>272</v>
      </c>
      <c r="C14" s="443"/>
      <c r="D14" s="444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445" t="s">
        <v>384</v>
      </c>
      <c r="C15" s="446"/>
      <c r="D15" s="447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8">
      <c r="A16" s="109">
        <v>225</v>
      </c>
      <c r="B16" s="439" t="s">
        <v>190</v>
      </c>
      <c r="C16" s="440"/>
      <c r="D16" s="441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433" t="s">
        <v>249</v>
      </c>
      <c r="C17" s="434"/>
      <c r="D17" s="435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433" t="s">
        <v>390</v>
      </c>
      <c r="C18" s="434"/>
      <c r="D18" s="435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433" t="s">
        <v>191</v>
      </c>
      <c r="C19" s="434"/>
      <c r="D19" s="435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433" t="s">
        <v>253</v>
      </c>
      <c r="C20" s="434"/>
      <c r="D20" s="435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433" t="s">
        <v>273</v>
      </c>
      <c r="C21" s="434"/>
      <c r="D21" s="435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433" t="s">
        <v>251</v>
      </c>
      <c r="C22" s="434"/>
      <c r="D22" s="435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433" t="s">
        <v>192</v>
      </c>
      <c r="C23" s="434"/>
      <c r="D23" s="435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436" t="s">
        <v>229</v>
      </c>
      <c r="C24" s="437"/>
      <c r="D24" s="438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430" t="s">
        <v>102</v>
      </c>
      <c r="C25" s="431"/>
      <c r="D25" s="432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433" t="s">
        <v>193</v>
      </c>
      <c r="C26" s="434"/>
      <c r="D26" s="435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433" t="s">
        <v>392</v>
      </c>
      <c r="C27" s="434"/>
      <c r="D27" s="435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436" t="s">
        <v>194</v>
      </c>
      <c r="C28" s="437"/>
      <c r="D28" s="438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436" t="s">
        <v>195</v>
      </c>
      <c r="C29" s="437"/>
      <c r="D29" s="438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436" t="s">
        <v>434</v>
      </c>
      <c r="C30" s="437"/>
      <c r="D30" s="438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448" t="s">
        <v>250</v>
      </c>
      <c r="C31" s="449"/>
      <c r="D31" s="450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448" t="s">
        <v>402</v>
      </c>
      <c r="C32" s="449"/>
      <c r="D32" s="450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448" t="s">
        <v>226</v>
      </c>
      <c r="C33" s="449"/>
      <c r="D33" s="450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448" t="s">
        <v>435</v>
      </c>
      <c r="C34" s="449"/>
      <c r="D34" s="450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448" t="s">
        <v>196</v>
      </c>
      <c r="C35" s="449"/>
      <c r="D35" s="450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448" t="s">
        <v>254</v>
      </c>
      <c r="C36" s="449"/>
      <c r="D36" s="450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448" t="s">
        <v>197</v>
      </c>
      <c r="C37" s="449"/>
      <c r="D37" s="450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436" t="s">
        <v>391</v>
      </c>
      <c r="C38" s="437"/>
      <c r="D38" s="438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436" t="s">
        <v>255</v>
      </c>
      <c r="C39" s="437"/>
      <c r="D39" s="438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436" t="s">
        <v>198</v>
      </c>
      <c r="C40" s="437"/>
      <c r="D40" s="438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436" t="s">
        <v>479</v>
      </c>
      <c r="C41" s="437"/>
      <c r="D41" s="438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436" t="s">
        <v>478</v>
      </c>
      <c r="C42" s="437"/>
      <c r="D42" s="438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436" t="s">
        <v>558</v>
      </c>
      <c r="C43" s="437"/>
      <c r="D43" s="438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436" t="s">
        <v>252</v>
      </c>
      <c r="C44" s="437"/>
      <c r="D44" s="438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8">
      <c r="A45" s="109">
        <v>290</v>
      </c>
      <c r="B45" s="430" t="s">
        <v>67</v>
      </c>
      <c r="C45" s="431"/>
      <c r="D45" s="432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427" t="s">
        <v>228</v>
      </c>
      <c r="C46" s="428"/>
      <c r="D46" s="429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436" t="s">
        <v>199</v>
      </c>
      <c r="C47" s="437"/>
      <c r="D47" s="438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436" t="s">
        <v>200</v>
      </c>
      <c r="C48" s="437"/>
      <c r="D48" s="438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436" t="s">
        <v>224</v>
      </c>
      <c r="C49" s="437"/>
      <c r="D49" s="438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433" t="s">
        <v>194</v>
      </c>
      <c r="C50" s="434"/>
      <c r="D50" s="435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463" t="s">
        <v>201</v>
      </c>
      <c r="C51" s="464"/>
      <c r="D51" s="465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451" t="s">
        <v>202</v>
      </c>
      <c r="C52" s="452"/>
      <c r="D52" s="453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457" t="s">
        <v>203</v>
      </c>
      <c r="C53" s="458"/>
      <c r="D53" s="459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457" t="s">
        <v>204</v>
      </c>
      <c r="C54" s="458"/>
      <c r="D54" s="459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460" t="s">
        <v>125</v>
      </c>
      <c r="C55" s="461"/>
      <c r="D55" s="462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454" t="s">
        <v>205</v>
      </c>
      <c r="C56" s="455"/>
      <c r="D56" s="456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454" t="s">
        <v>436</v>
      </c>
      <c r="C57" s="455"/>
      <c r="D57" s="456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454" t="s">
        <v>206</v>
      </c>
      <c r="C58" s="455"/>
      <c r="D58" s="456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454" t="s">
        <v>207</v>
      </c>
      <c r="C59" s="455"/>
      <c r="D59" s="456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454" t="s">
        <v>208</v>
      </c>
      <c r="C60" s="455"/>
      <c r="D60" s="456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454" t="s">
        <v>209</v>
      </c>
      <c r="C61" s="455"/>
      <c r="D61" s="456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454" t="s">
        <v>227</v>
      </c>
      <c r="C62" s="455"/>
      <c r="D62" s="456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454" t="s">
        <v>132</v>
      </c>
      <c r="C63" s="455"/>
      <c r="D63" s="456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454" t="s">
        <v>210</v>
      </c>
      <c r="C64" s="455"/>
      <c r="D64" s="456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454" t="s">
        <v>211</v>
      </c>
      <c r="C65" s="455"/>
      <c r="D65" s="456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424" t="s">
        <v>212</v>
      </c>
      <c r="C66" s="425"/>
      <c r="D66" s="426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3.2"/>
  <cols>
    <col min="1" max="1" width="4.6640625" customWidth="1"/>
    <col min="2" max="2" width="39.44140625" customWidth="1"/>
    <col min="3" max="3" width="9.6640625" hidden="1" customWidth="1"/>
    <col min="4" max="4" width="10" hidden="1" customWidth="1"/>
    <col min="5" max="5" width="11.44140625" customWidth="1"/>
    <col min="6" max="6" width="12.44140625" hidden="1" customWidth="1"/>
    <col min="7" max="8" width="11.33203125" customWidth="1"/>
    <col min="9" max="9" width="9.33203125" hidden="1" customWidth="1"/>
    <col min="10" max="10" width="12.44140625" customWidth="1"/>
    <col min="11" max="11" width="12" customWidth="1"/>
  </cols>
  <sheetData>
    <row r="1" spans="1:11">
      <c r="I1" s="229" t="s">
        <v>559</v>
      </c>
      <c r="J1" s="329" t="s">
        <v>690</v>
      </c>
    </row>
    <row r="2" spans="1:11" ht="37.5" customHeight="1">
      <c r="A2" s="187"/>
      <c r="B2" s="466" t="s">
        <v>693</v>
      </c>
      <c r="C2" s="466"/>
      <c r="D2" s="466"/>
      <c r="E2" s="466"/>
      <c r="F2" s="466"/>
      <c r="G2" s="466"/>
      <c r="H2" s="466"/>
      <c r="I2" s="466"/>
      <c r="J2" s="466"/>
      <c r="K2" s="466"/>
    </row>
    <row r="3" spans="1:11" ht="5.25" customHeight="1">
      <c r="A3" s="470" t="s">
        <v>286</v>
      </c>
      <c r="B3" s="473" t="s">
        <v>287</v>
      </c>
      <c r="C3" s="476" t="s">
        <v>288</v>
      </c>
      <c r="D3" s="477"/>
      <c r="E3" s="477"/>
      <c r="F3" s="477"/>
      <c r="G3" s="477"/>
      <c r="H3" s="478"/>
      <c r="I3" s="482" t="s">
        <v>627</v>
      </c>
      <c r="J3" s="467" t="s">
        <v>629</v>
      </c>
      <c r="K3" s="467" t="s">
        <v>695</v>
      </c>
    </row>
    <row r="4" spans="1:11" ht="9" customHeight="1">
      <c r="A4" s="471"/>
      <c r="B4" s="474"/>
      <c r="C4" s="479"/>
      <c r="D4" s="480"/>
      <c r="E4" s="480"/>
      <c r="F4" s="480"/>
      <c r="G4" s="480"/>
      <c r="H4" s="481"/>
      <c r="I4" s="483"/>
      <c r="J4" s="468"/>
      <c r="K4" s="468"/>
    </row>
    <row r="5" spans="1:11" ht="39" customHeight="1">
      <c r="A5" s="472"/>
      <c r="B5" s="475"/>
      <c r="C5" s="231" t="s">
        <v>560</v>
      </c>
      <c r="D5" s="230" t="s">
        <v>621</v>
      </c>
      <c r="E5" s="231" t="s">
        <v>561</v>
      </c>
      <c r="F5" s="231" t="s">
        <v>689</v>
      </c>
      <c r="G5" s="231" t="s">
        <v>622</v>
      </c>
      <c r="H5" s="231" t="s">
        <v>694</v>
      </c>
      <c r="I5" s="484"/>
      <c r="J5" s="469"/>
      <c r="K5" s="469"/>
    </row>
    <row r="6" spans="1:11" ht="12.75" customHeight="1">
      <c r="A6" s="232" t="s">
        <v>289</v>
      </c>
      <c r="B6" s="233" t="s">
        <v>290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2" t="e">
        <f>H6/F6</f>
        <v>#DIV/0!</v>
      </c>
      <c r="K6" s="282">
        <f>H6-G6</f>
        <v>301.56</v>
      </c>
    </row>
    <row r="7" spans="1:11" hidden="1">
      <c r="A7" s="200"/>
      <c r="B7" s="200" t="s">
        <v>291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2" t="e">
        <f t="shared" ref="J7:J70" si="2">H7/F7</f>
        <v>#DIV/0!</v>
      </c>
      <c r="K7" s="282">
        <f t="shared" ref="K7:K71" si="3">H7-G7</f>
        <v>0</v>
      </c>
    </row>
    <row r="8" spans="1:11" ht="14.25" hidden="1" customHeight="1">
      <c r="A8" s="200"/>
      <c r="B8" s="200" t="s">
        <v>292</v>
      </c>
      <c r="C8" s="139"/>
      <c r="D8" s="16"/>
      <c r="E8" s="139"/>
      <c r="F8" s="139"/>
      <c r="G8" s="139"/>
      <c r="H8" s="139"/>
      <c r="I8" s="235">
        <f t="shared" si="1"/>
        <v>0</v>
      </c>
      <c r="J8" s="282" t="e">
        <f t="shared" si="2"/>
        <v>#DIV/0!</v>
      </c>
      <c r="K8" s="282">
        <f t="shared" si="3"/>
        <v>0</v>
      </c>
    </row>
    <row r="9" spans="1:11" ht="14.25" hidden="1" customHeight="1">
      <c r="A9" s="200"/>
      <c r="B9" s="210" t="s">
        <v>516</v>
      </c>
      <c r="C9" s="139"/>
      <c r="D9" s="16"/>
      <c r="E9" s="139"/>
      <c r="F9" s="139"/>
      <c r="G9" s="139"/>
      <c r="H9" s="139"/>
      <c r="I9" s="235">
        <f t="shared" si="1"/>
        <v>0</v>
      </c>
      <c r="J9" s="282" t="e">
        <f t="shared" si="2"/>
        <v>#DIV/0!</v>
      </c>
      <c r="K9" s="282">
        <f t="shared" si="3"/>
        <v>0</v>
      </c>
    </row>
    <row r="10" spans="1:11" ht="14.25" hidden="1" customHeight="1">
      <c r="A10" s="200"/>
      <c r="B10" s="210" t="s">
        <v>293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2" t="e">
        <f t="shared" si="2"/>
        <v>#DIV/0!</v>
      </c>
      <c r="K10" s="282">
        <f t="shared" si="3"/>
        <v>0</v>
      </c>
    </row>
    <row r="11" spans="1:11" ht="14.25" hidden="1" customHeight="1">
      <c r="A11" s="200"/>
      <c r="B11" s="210" t="s">
        <v>562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2" t="e">
        <f t="shared" si="2"/>
        <v>#DIV/0!</v>
      </c>
      <c r="K11" s="282">
        <f t="shared" si="3"/>
        <v>0</v>
      </c>
    </row>
    <row r="12" spans="1:11" ht="14.25" hidden="1" customHeight="1">
      <c r="A12" s="200"/>
      <c r="B12" s="210" t="s">
        <v>517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2" t="e">
        <f t="shared" si="2"/>
        <v>#DIV/0!</v>
      </c>
      <c r="K12" s="282">
        <f t="shared" si="3"/>
        <v>0</v>
      </c>
    </row>
    <row r="13" spans="1:11" ht="14.25" hidden="1" customHeight="1">
      <c r="A13" s="200"/>
      <c r="B13" s="210" t="s">
        <v>518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2" t="e">
        <f t="shared" si="2"/>
        <v>#DIV/0!</v>
      </c>
      <c r="K13" s="282">
        <f t="shared" si="3"/>
        <v>0</v>
      </c>
    </row>
    <row r="14" spans="1:11" ht="14.25" customHeight="1">
      <c r="A14" s="200"/>
      <c r="B14" s="256" t="s">
        <v>678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2" t="e">
        <f t="shared" si="2"/>
        <v>#DIV/0!</v>
      </c>
      <c r="K14" s="282">
        <f t="shared" si="3"/>
        <v>301.06</v>
      </c>
    </row>
    <row r="15" spans="1:11" ht="14.25" hidden="1" customHeight="1">
      <c r="A15" s="200"/>
      <c r="B15" s="210" t="s">
        <v>294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2" t="e">
        <f t="shared" si="2"/>
        <v>#DIV/0!</v>
      </c>
      <c r="K15" s="282">
        <f t="shared" si="3"/>
        <v>0</v>
      </c>
    </row>
    <row r="16" spans="1:11" ht="14.25" hidden="1" customHeight="1">
      <c r="A16" s="200"/>
      <c r="B16" s="210" t="s">
        <v>295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2" t="e">
        <f t="shared" si="2"/>
        <v>#DIV/0!</v>
      </c>
      <c r="K16" s="282">
        <f t="shared" si="3"/>
        <v>0</v>
      </c>
    </row>
    <row r="17" spans="1:11" ht="14.25" hidden="1" customHeight="1">
      <c r="A17" s="200"/>
      <c r="B17" s="210" t="s">
        <v>296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2" t="e">
        <f t="shared" si="2"/>
        <v>#DIV/0!</v>
      </c>
      <c r="K17" s="282">
        <f t="shared" si="3"/>
        <v>0</v>
      </c>
    </row>
    <row r="18" spans="1:11" ht="14.25" customHeight="1">
      <c r="A18" s="200"/>
      <c r="B18" s="210" t="s">
        <v>519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2" t="e">
        <f t="shared" si="2"/>
        <v>#DIV/0!</v>
      </c>
      <c r="K18" s="282">
        <f t="shared" si="3"/>
        <v>0.5</v>
      </c>
    </row>
    <row r="19" spans="1:11" ht="14.25" customHeight="1">
      <c r="A19" s="232" t="s">
        <v>297</v>
      </c>
      <c r="B19" s="233" t="s">
        <v>298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2">
        <f t="shared" si="2"/>
        <v>1.0834553440702783</v>
      </c>
      <c r="K19" s="282">
        <f t="shared" si="3"/>
        <v>7.4</v>
      </c>
    </row>
    <row r="20" spans="1:11" ht="14.25" customHeight="1">
      <c r="A20" s="200"/>
      <c r="B20" s="200" t="s">
        <v>299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2" t="e">
        <f t="shared" si="2"/>
        <v>#DIV/0!</v>
      </c>
      <c r="K20" s="282">
        <f t="shared" si="3"/>
        <v>0</v>
      </c>
    </row>
    <row r="21" spans="1:11" ht="14.25" hidden="1" customHeight="1">
      <c r="A21" s="200"/>
      <c r="B21" s="210" t="s">
        <v>300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2" t="e">
        <f t="shared" si="2"/>
        <v>#DIV/0!</v>
      </c>
      <c r="K21" s="282">
        <f t="shared" si="3"/>
        <v>0</v>
      </c>
    </row>
    <row r="22" spans="1:11" ht="14.25" hidden="1" customHeight="1">
      <c r="A22" s="200"/>
      <c r="B22" s="210" t="s">
        <v>563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2" t="e">
        <f t="shared" si="2"/>
        <v>#DIV/0!</v>
      </c>
      <c r="K22" s="282">
        <f t="shared" si="3"/>
        <v>0</v>
      </c>
    </row>
    <row r="23" spans="1:11" ht="14.25" customHeight="1">
      <c r="A23" s="200"/>
      <c r="B23" s="253" t="s">
        <v>301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2" t="e">
        <f t="shared" si="2"/>
        <v>#DIV/0!</v>
      </c>
      <c r="K23" s="282">
        <f t="shared" si="3"/>
        <v>0</v>
      </c>
    </row>
    <row r="24" spans="1:11" ht="14.25" hidden="1" customHeight="1">
      <c r="A24" s="200"/>
      <c r="B24" s="200" t="s">
        <v>564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2" t="e">
        <f t="shared" si="2"/>
        <v>#DIV/0!</v>
      </c>
      <c r="K24" s="282">
        <f t="shared" si="3"/>
        <v>0</v>
      </c>
    </row>
    <row r="25" spans="1:11" ht="14.25" customHeight="1">
      <c r="A25" s="200"/>
      <c r="B25" s="210" t="s">
        <v>520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2">
        <f t="shared" si="2"/>
        <v>0</v>
      </c>
      <c r="K25" s="282">
        <f t="shared" si="3"/>
        <v>0</v>
      </c>
    </row>
    <row r="26" spans="1:11" ht="14.25" hidden="1" customHeight="1">
      <c r="A26" s="200"/>
      <c r="B26" s="200" t="s">
        <v>597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2" t="e">
        <f t="shared" si="2"/>
        <v>#DIV/0!</v>
      </c>
      <c r="K26" s="282">
        <f t="shared" si="3"/>
        <v>0</v>
      </c>
    </row>
    <row r="27" spans="1:11" ht="14.25" customHeight="1">
      <c r="A27" s="200"/>
      <c r="B27" s="210" t="s">
        <v>521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2" t="e">
        <f t="shared" si="2"/>
        <v>#DIV/0!</v>
      </c>
      <c r="K27" s="282">
        <f t="shared" si="3"/>
        <v>7.4</v>
      </c>
    </row>
    <row r="28" spans="1:11" ht="14.25" hidden="1" customHeight="1">
      <c r="A28" s="200"/>
      <c r="B28" s="210" t="s">
        <v>565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2" t="e">
        <f t="shared" si="2"/>
        <v>#DIV/0!</v>
      </c>
      <c r="K28" s="282">
        <f t="shared" si="3"/>
        <v>0</v>
      </c>
    </row>
    <row r="29" spans="1:11" ht="14.25" hidden="1" customHeight="1">
      <c r="A29" s="200"/>
      <c r="B29" s="210" t="s">
        <v>302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2" t="e">
        <f t="shared" si="2"/>
        <v>#DIV/0!</v>
      </c>
      <c r="K29" s="282">
        <f t="shared" si="3"/>
        <v>0</v>
      </c>
    </row>
    <row r="30" spans="1:11" ht="14.25" hidden="1" customHeight="1">
      <c r="A30" s="200"/>
      <c r="B30" s="210" t="s">
        <v>303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2" t="e">
        <f t="shared" si="2"/>
        <v>#DIV/0!</v>
      </c>
      <c r="K30" s="282">
        <f t="shared" si="3"/>
        <v>0</v>
      </c>
    </row>
    <row r="31" spans="1:11" ht="14.25" hidden="1" customHeight="1">
      <c r="A31" s="200"/>
      <c r="B31" s="210" t="s">
        <v>304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2" t="e">
        <f t="shared" si="2"/>
        <v>#DIV/0!</v>
      </c>
      <c r="K31" s="282">
        <f t="shared" si="3"/>
        <v>0</v>
      </c>
    </row>
    <row r="32" spans="1:11" ht="14.25" hidden="1" customHeight="1">
      <c r="A32" s="200"/>
      <c r="B32" s="210" t="s">
        <v>305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2" t="e">
        <f t="shared" si="2"/>
        <v>#DIV/0!</v>
      </c>
      <c r="K32" s="282">
        <f t="shared" si="3"/>
        <v>0</v>
      </c>
    </row>
    <row r="33" spans="1:11" ht="14.25" hidden="1" customHeight="1">
      <c r="A33" s="200"/>
      <c r="B33" s="210" t="s">
        <v>566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2" t="e">
        <f t="shared" si="2"/>
        <v>#DIV/0!</v>
      </c>
      <c r="K33" s="282">
        <f t="shared" si="3"/>
        <v>0</v>
      </c>
    </row>
    <row r="34" spans="1:11" ht="14.25" hidden="1" customHeight="1">
      <c r="A34" s="200"/>
      <c r="B34" s="200" t="s">
        <v>522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2" t="e">
        <f t="shared" si="2"/>
        <v>#DIV/0!</v>
      </c>
      <c r="K34" s="282">
        <f t="shared" si="3"/>
        <v>0</v>
      </c>
    </row>
    <row r="35" spans="1:11" ht="14.25" hidden="1" customHeight="1">
      <c r="A35" s="200"/>
      <c r="B35" s="200" t="s">
        <v>306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2" t="e">
        <f t="shared" si="2"/>
        <v>#DIV/0!</v>
      </c>
      <c r="K35" s="282">
        <f t="shared" si="3"/>
        <v>0</v>
      </c>
    </row>
    <row r="36" spans="1:11" ht="14.25" hidden="1" customHeight="1">
      <c r="A36" s="200"/>
      <c r="B36" s="200" t="s">
        <v>523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2" t="e">
        <f t="shared" si="2"/>
        <v>#DIV/0!</v>
      </c>
      <c r="K36" s="282">
        <f t="shared" si="3"/>
        <v>0</v>
      </c>
    </row>
    <row r="37" spans="1:11" ht="14.25" customHeight="1">
      <c r="A37" s="232" t="s">
        <v>307</v>
      </c>
      <c r="B37" s="233" t="s">
        <v>308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2">
        <f t="shared" si="2"/>
        <v>2.7893828483008987</v>
      </c>
      <c r="K37" s="282">
        <f t="shared" si="3"/>
        <v>320.77999999999997</v>
      </c>
    </row>
    <row r="38" spans="1:11" ht="14.25" customHeight="1">
      <c r="A38" s="232"/>
      <c r="B38" s="233" t="s">
        <v>309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2">
        <f t="shared" si="2"/>
        <v>0.16949152542372883</v>
      </c>
      <c r="K38" s="282">
        <f t="shared" si="3"/>
        <v>-7.78</v>
      </c>
    </row>
    <row r="39" spans="1:11" ht="14.25" hidden="1" customHeight="1">
      <c r="A39" s="200"/>
      <c r="B39" s="210" t="s">
        <v>310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2"/>
      <c r="K39" s="282">
        <f t="shared" si="3"/>
        <v>0.2</v>
      </c>
    </row>
    <row r="40" spans="1:11" ht="14.25" hidden="1" customHeight="1">
      <c r="A40" s="200"/>
      <c r="B40" s="210" t="s">
        <v>311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2"/>
      <c r="K40" s="282">
        <f t="shared" si="3"/>
        <v>0</v>
      </c>
    </row>
    <row r="41" spans="1:11" ht="14.25" hidden="1" customHeight="1">
      <c r="A41" s="200"/>
      <c r="B41" s="210" t="s">
        <v>312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2"/>
      <c r="K41" s="282">
        <f t="shared" si="3"/>
        <v>0</v>
      </c>
    </row>
    <row r="42" spans="1:11" ht="14.25" customHeight="1">
      <c r="A42" s="200"/>
      <c r="B42" s="200" t="s">
        <v>313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2"/>
      <c r="K42" s="282">
        <f t="shared" si="3"/>
        <v>0</v>
      </c>
    </row>
    <row r="43" spans="1:11" ht="14.25" hidden="1" customHeight="1">
      <c r="A43" s="200"/>
      <c r="B43" s="200" t="s">
        <v>314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2"/>
      <c r="K43" s="282">
        <f t="shared" si="3"/>
        <v>0</v>
      </c>
    </row>
    <row r="44" spans="1:11" ht="14.25" hidden="1" customHeight="1">
      <c r="A44" s="200"/>
      <c r="B44" s="200" t="s">
        <v>315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2"/>
      <c r="K44" s="282">
        <f t="shared" si="3"/>
        <v>0</v>
      </c>
    </row>
    <row r="45" spans="1:11" ht="14.25" customHeight="1">
      <c r="A45" s="200"/>
      <c r="B45" s="200" t="s">
        <v>316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2"/>
      <c r="K45" s="282">
        <f t="shared" si="3"/>
        <v>-5.7</v>
      </c>
    </row>
    <row r="46" spans="1:11" ht="14.25" hidden="1" customHeight="1">
      <c r="A46" s="200"/>
      <c r="B46" s="200" t="s">
        <v>317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2"/>
      <c r="K46" s="282">
        <f t="shared" si="3"/>
        <v>0</v>
      </c>
    </row>
    <row r="47" spans="1:11" ht="14.25" hidden="1" customHeight="1">
      <c r="A47" s="200"/>
      <c r="B47" s="200" t="s">
        <v>318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2"/>
      <c r="K47" s="282">
        <f t="shared" si="3"/>
        <v>0</v>
      </c>
    </row>
    <row r="48" spans="1:11" ht="14.25" customHeight="1">
      <c r="A48" s="200"/>
      <c r="B48" s="200" t="s">
        <v>319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2"/>
      <c r="K48" s="282">
        <f t="shared" si="3"/>
        <v>-0.3</v>
      </c>
    </row>
    <row r="49" spans="1:11" ht="14.25" hidden="1" customHeight="1">
      <c r="A49" s="200"/>
      <c r="B49" s="200" t="s">
        <v>320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2"/>
      <c r="K49" s="282">
        <f t="shared" si="3"/>
        <v>0</v>
      </c>
    </row>
    <row r="50" spans="1:11" ht="14.25" hidden="1" customHeight="1">
      <c r="A50" s="200"/>
      <c r="B50" s="214" t="s">
        <v>321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2"/>
      <c r="K50" s="282">
        <f t="shared" si="3"/>
        <v>0</v>
      </c>
    </row>
    <row r="51" spans="1:11" ht="14.25" hidden="1" customHeight="1">
      <c r="A51" s="200"/>
      <c r="B51" s="200" t="s">
        <v>524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2"/>
      <c r="K51" s="282">
        <f t="shared" si="3"/>
        <v>0</v>
      </c>
    </row>
    <row r="52" spans="1:11" ht="14.25" customHeight="1">
      <c r="A52" s="200"/>
      <c r="B52" s="200" t="s">
        <v>322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2"/>
      <c r="K52" s="282">
        <f t="shared" si="3"/>
        <v>-1.98</v>
      </c>
    </row>
    <row r="53" spans="1:11" ht="14.25" hidden="1" customHeight="1">
      <c r="A53" s="200"/>
      <c r="B53" s="200" t="s">
        <v>323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2" t="e">
        <f t="shared" si="2"/>
        <v>#DIV/0!</v>
      </c>
      <c r="K53" s="282">
        <f t="shared" si="3"/>
        <v>0</v>
      </c>
    </row>
    <row r="54" spans="1:11" ht="14.25" hidden="1" customHeight="1">
      <c r="A54" s="200"/>
      <c r="B54" s="200" t="s">
        <v>592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2" t="e">
        <f t="shared" si="2"/>
        <v>#DIV/0!</v>
      </c>
      <c r="K54" s="282">
        <f t="shared" si="3"/>
        <v>0</v>
      </c>
    </row>
    <row r="55" spans="1:11" ht="14.25" hidden="1" customHeight="1">
      <c r="A55" s="200"/>
      <c r="B55" s="200" t="s">
        <v>664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2" t="e">
        <f t="shared" si="2"/>
        <v>#DIV/0!</v>
      </c>
      <c r="K55" s="282">
        <f t="shared" si="3"/>
        <v>0</v>
      </c>
    </row>
    <row r="56" spans="1:11" ht="14.25" hidden="1" customHeight="1">
      <c r="A56" s="200"/>
      <c r="B56" s="214" t="s">
        <v>324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2" t="e">
        <f t="shared" si="2"/>
        <v>#DIV/0!</v>
      </c>
      <c r="K56" s="282">
        <f t="shared" si="3"/>
        <v>0</v>
      </c>
    </row>
    <row r="57" spans="1:11" ht="14.25" hidden="1" customHeight="1">
      <c r="A57" s="200"/>
      <c r="B57" s="200" t="s">
        <v>325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2" t="e">
        <f t="shared" si="2"/>
        <v>#DIV/0!</v>
      </c>
      <c r="K57" s="282">
        <f t="shared" si="3"/>
        <v>0</v>
      </c>
    </row>
    <row r="58" spans="1:11" ht="14.25" hidden="1" customHeight="1">
      <c r="A58" s="200"/>
      <c r="B58" s="200" t="s">
        <v>326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2" t="e">
        <f t="shared" si="2"/>
        <v>#DIV/0!</v>
      </c>
      <c r="K58" s="282">
        <f t="shared" si="3"/>
        <v>0</v>
      </c>
    </row>
    <row r="59" spans="1:11" ht="14.25" hidden="1" customHeight="1">
      <c r="A59" s="200"/>
      <c r="B59" s="214" t="s">
        <v>327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2" t="e">
        <f t="shared" si="2"/>
        <v>#DIV/0!</v>
      </c>
      <c r="K59" s="282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2" t="e">
        <f t="shared" si="2"/>
        <v>#DIV/0!</v>
      </c>
      <c r="K60" s="282">
        <f t="shared" si="3"/>
        <v>0</v>
      </c>
    </row>
    <row r="61" spans="1:11" ht="14.25" customHeight="1">
      <c r="A61" s="200"/>
      <c r="B61" s="200" t="s">
        <v>567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2">
        <f t="shared" si="2"/>
        <v>4.8407643312101909</v>
      </c>
      <c r="K61" s="282">
        <f t="shared" si="3"/>
        <v>36.17</v>
      </c>
    </row>
    <row r="62" spans="1:11" ht="14.25" customHeight="1">
      <c r="A62" s="200"/>
      <c r="B62" s="200" t="s">
        <v>568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2">
        <f t="shared" si="2"/>
        <v>21.461224489795917</v>
      </c>
      <c r="K62" s="282">
        <f t="shared" si="3"/>
        <v>262.89999999999998</v>
      </c>
    </row>
    <row r="63" spans="1:11" ht="14.25" hidden="1" customHeight="1">
      <c r="A63" s="200"/>
      <c r="B63" s="200" t="s">
        <v>569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2" t="e">
        <f t="shared" si="2"/>
        <v>#DIV/0!</v>
      </c>
      <c r="K63" s="282">
        <f t="shared" si="3"/>
        <v>0</v>
      </c>
    </row>
    <row r="64" spans="1:11" ht="14.25" customHeight="1">
      <c r="A64" s="200"/>
      <c r="B64" s="200" t="s">
        <v>570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2">
        <f t="shared" si="2"/>
        <v>2.0693222969477496</v>
      </c>
      <c r="K64" s="282">
        <f t="shared" si="3"/>
        <v>20.7</v>
      </c>
    </row>
    <row r="65" spans="1:11" ht="14.25" customHeight="1">
      <c r="A65" s="200"/>
      <c r="B65" s="200" t="s">
        <v>527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2">
        <f t="shared" si="2"/>
        <v>1.1343283582089552</v>
      </c>
      <c r="K65" s="282">
        <f t="shared" si="3"/>
        <v>-0.59999999999999787</v>
      </c>
    </row>
    <row r="66" spans="1:11" ht="14.25" customHeight="1">
      <c r="A66" s="200"/>
      <c r="B66" s="210" t="s">
        <v>571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2">
        <f t="shared" si="2"/>
        <v>7.5263157894736841</v>
      </c>
      <c r="K66" s="282">
        <f t="shared" si="3"/>
        <v>37.17</v>
      </c>
    </row>
    <row r="67" spans="1:11" ht="14.25" customHeight="1">
      <c r="A67" s="200"/>
      <c r="B67" s="210" t="s">
        <v>328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2">
        <f t="shared" si="2"/>
        <v>0.41420118343195272</v>
      </c>
      <c r="K67" s="282">
        <f t="shared" si="3"/>
        <v>-16.93</v>
      </c>
    </row>
    <row r="68" spans="1:11" ht="14.25" customHeight="1">
      <c r="A68" s="200"/>
      <c r="B68" s="210" t="s">
        <v>572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2">
        <f t="shared" si="2"/>
        <v>0</v>
      </c>
      <c r="K68" s="282">
        <f t="shared" si="3"/>
        <v>-4.1500000000000004</v>
      </c>
    </row>
    <row r="69" spans="1:11" ht="14.25" hidden="1" customHeight="1">
      <c r="A69" s="200"/>
      <c r="B69" s="210" t="s">
        <v>573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2" t="e">
        <f t="shared" si="2"/>
        <v>#DIV/0!</v>
      </c>
      <c r="K69" s="282">
        <f t="shared" si="3"/>
        <v>0</v>
      </c>
    </row>
    <row r="70" spans="1:11" ht="14.25" customHeight="1">
      <c r="A70" s="200"/>
      <c r="B70" s="210" t="s">
        <v>329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2" t="e">
        <f t="shared" si="2"/>
        <v>#DIV/0!</v>
      </c>
      <c r="K70" s="282">
        <f t="shared" si="3"/>
        <v>1</v>
      </c>
    </row>
    <row r="71" spans="1:11" ht="14.25" hidden="1" customHeight="1">
      <c r="A71" s="200"/>
      <c r="B71" s="210" t="s">
        <v>530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2" t="e">
        <f t="shared" ref="J71:J134" si="7">H71/F71</f>
        <v>#DIV/0!</v>
      </c>
      <c r="K71" s="282">
        <f t="shared" si="3"/>
        <v>0</v>
      </c>
    </row>
    <row r="72" spans="1:11" ht="14.25" customHeight="1">
      <c r="A72" s="200"/>
      <c r="B72" s="210" t="s">
        <v>373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2">
        <f t="shared" si="7"/>
        <v>0.83439490445859865</v>
      </c>
      <c r="K72" s="282">
        <f t="shared" ref="K72:K135" si="9">H72-G72</f>
        <v>0.39999999999999858</v>
      </c>
    </row>
    <row r="73" spans="1:11" ht="14.25" customHeight="1">
      <c r="A73" s="200"/>
      <c r="B73" s="210" t="s">
        <v>330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2">
        <f t="shared" si="7"/>
        <v>0</v>
      </c>
      <c r="K73" s="282">
        <f t="shared" si="9"/>
        <v>-8.1</v>
      </c>
    </row>
    <row r="74" spans="1:11" ht="14.25" hidden="1" customHeight="1">
      <c r="A74" s="237"/>
      <c r="B74" s="238" t="s">
        <v>331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2" t="e">
        <f t="shared" si="7"/>
        <v>#DIV/0!</v>
      </c>
      <c r="K74" s="282">
        <f t="shared" si="9"/>
        <v>0</v>
      </c>
    </row>
    <row r="75" spans="1:11" ht="14.25" hidden="1" customHeight="1">
      <c r="A75" s="200"/>
      <c r="B75" s="200" t="s">
        <v>332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2" t="e">
        <f t="shared" si="7"/>
        <v>#DIV/0!</v>
      </c>
      <c r="K75" s="282">
        <f t="shared" si="9"/>
        <v>0</v>
      </c>
    </row>
    <row r="76" spans="1:11" ht="14.25" hidden="1" customHeight="1">
      <c r="A76" s="200"/>
      <c r="B76" s="200" t="s">
        <v>574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2" t="e">
        <f t="shared" si="7"/>
        <v>#DIV/0!</v>
      </c>
      <c r="K76" s="282">
        <f t="shared" si="9"/>
        <v>0</v>
      </c>
    </row>
    <row r="77" spans="1:11" ht="14.25" hidden="1" customHeight="1">
      <c r="A77" s="200"/>
      <c r="B77" s="200" t="s">
        <v>333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2" t="e">
        <f t="shared" si="7"/>
        <v>#DIV/0!</v>
      </c>
      <c r="K77" s="282">
        <f t="shared" si="9"/>
        <v>0</v>
      </c>
    </row>
    <row r="78" spans="1:11" ht="14.25" hidden="1" customHeight="1">
      <c r="A78" s="200"/>
      <c r="B78" s="200" t="s">
        <v>334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2" t="e">
        <f t="shared" si="7"/>
        <v>#DIV/0!</v>
      </c>
      <c r="K78" s="282">
        <f t="shared" si="9"/>
        <v>0</v>
      </c>
    </row>
    <row r="79" spans="1:11" ht="14.25" hidden="1" customHeight="1">
      <c r="A79" s="200"/>
      <c r="B79" s="200" t="s">
        <v>335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2" t="e">
        <f t="shared" si="7"/>
        <v>#DIV/0!</v>
      </c>
      <c r="K79" s="282">
        <f t="shared" si="9"/>
        <v>0</v>
      </c>
    </row>
    <row r="80" spans="1:11" ht="14.25" hidden="1" customHeight="1">
      <c r="A80" s="200"/>
      <c r="B80" s="200" t="s">
        <v>336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2" t="e">
        <f t="shared" si="7"/>
        <v>#DIV/0!</v>
      </c>
      <c r="K80" s="282">
        <f t="shared" si="9"/>
        <v>0</v>
      </c>
    </row>
    <row r="81" spans="1:11" ht="14.25" hidden="1" customHeight="1">
      <c r="A81" s="200"/>
      <c r="B81" s="200" t="s">
        <v>337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2" t="e">
        <f t="shared" si="7"/>
        <v>#DIV/0!</v>
      </c>
      <c r="K81" s="282">
        <f t="shared" si="9"/>
        <v>0</v>
      </c>
    </row>
    <row r="82" spans="1:11" ht="14.25" customHeight="1">
      <c r="A82" s="232" t="s">
        <v>338</v>
      </c>
      <c r="B82" s="233" t="s">
        <v>339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2">
        <f t="shared" si="7"/>
        <v>1.4550399815469786</v>
      </c>
      <c r="K82" s="282">
        <f t="shared" si="9"/>
        <v>1152.0500000000002</v>
      </c>
    </row>
    <row r="83" spans="1:11" ht="14.25" hidden="1" customHeight="1">
      <c r="A83" s="200"/>
      <c r="B83" s="200" t="s">
        <v>340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2" t="e">
        <f t="shared" si="7"/>
        <v>#DIV/0!</v>
      </c>
      <c r="K83" s="282">
        <f t="shared" si="9"/>
        <v>0</v>
      </c>
    </row>
    <row r="84" spans="1:11" ht="14.25" hidden="1" customHeight="1">
      <c r="A84" s="200"/>
      <c r="B84" s="200" t="s">
        <v>341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2" t="e">
        <f t="shared" si="7"/>
        <v>#DIV/0!</v>
      </c>
      <c r="K84" s="282">
        <f t="shared" si="9"/>
        <v>0</v>
      </c>
    </row>
    <row r="85" spans="1:11" ht="14.25" customHeight="1">
      <c r="A85" s="200"/>
      <c r="B85" s="200" t="s">
        <v>575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2">
        <f t="shared" si="7"/>
        <v>0.69326365170157611</v>
      </c>
      <c r="K85" s="282">
        <f t="shared" si="9"/>
        <v>-754.3</v>
      </c>
    </row>
    <row r="86" spans="1:11" ht="14.25" hidden="1" customHeight="1">
      <c r="A86" s="200"/>
      <c r="B86" s="210" t="s">
        <v>342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2" t="e">
        <f t="shared" si="7"/>
        <v>#DIV/0!</v>
      </c>
      <c r="K86" s="282">
        <f t="shared" si="9"/>
        <v>0</v>
      </c>
    </row>
    <row r="87" spans="1:11" ht="14.25" customHeight="1">
      <c r="A87" s="200"/>
      <c r="B87" s="210" t="s">
        <v>533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2">
        <f t="shared" si="7"/>
        <v>29.388838060384263</v>
      </c>
      <c r="K87" s="282">
        <f t="shared" si="9"/>
        <v>1551.3999999999999</v>
      </c>
    </row>
    <row r="88" spans="1:11" ht="14.25" customHeight="1">
      <c r="A88" s="200"/>
      <c r="B88" s="210" t="s">
        <v>343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2">
        <f t="shared" si="7"/>
        <v>0.99857819905213263</v>
      </c>
      <c r="K88" s="282">
        <f t="shared" si="9"/>
        <v>0</v>
      </c>
    </row>
    <row r="89" spans="1:11" ht="14.25" hidden="1" customHeight="1">
      <c r="A89" s="200"/>
      <c r="B89" s="200" t="s">
        <v>534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2" t="e">
        <f t="shared" si="7"/>
        <v>#DIV/0!</v>
      </c>
      <c r="K89" s="282">
        <f t="shared" si="9"/>
        <v>0</v>
      </c>
    </row>
    <row r="90" spans="1:11" ht="14.25" customHeight="1">
      <c r="A90" s="200"/>
      <c r="B90" s="200" t="s">
        <v>576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2">
        <f t="shared" si="7"/>
        <v>1.0975741239892183</v>
      </c>
      <c r="K90" s="282">
        <f t="shared" si="9"/>
        <v>-13.350000000000009</v>
      </c>
    </row>
    <row r="91" spans="1:11" ht="14.25" customHeight="1">
      <c r="A91" s="200"/>
      <c r="B91" s="200" t="s">
        <v>344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2">
        <f t="shared" si="7"/>
        <v>142.76153846153846</v>
      </c>
      <c r="K91" s="282">
        <f t="shared" si="9"/>
        <v>368.3</v>
      </c>
    </row>
    <row r="92" spans="1:11" ht="14.25" customHeight="1">
      <c r="A92" s="232" t="s">
        <v>345</v>
      </c>
      <c r="B92" s="233" t="s">
        <v>346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2">
        <f t="shared" si="7"/>
        <v>0.63701389017102694</v>
      </c>
      <c r="K92" s="282">
        <f t="shared" si="9"/>
        <v>-2110.7199999999993</v>
      </c>
    </row>
    <row r="93" spans="1:11" ht="14.25" hidden="1" customHeight="1">
      <c r="A93" s="215"/>
      <c r="B93" s="210" t="s">
        <v>347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2" t="e">
        <f t="shared" si="7"/>
        <v>#DIV/0!</v>
      </c>
      <c r="K93" s="282">
        <f t="shared" si="9"/>
        <v>0</v>
      </c>
    </row>
    <row r="94" spans="1:11" ht="14.25" hidden="1" customHeight="1">
      <c r="A94" s="215"/>
      <c r="B94" s="210" t="s">
        <v>577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2" t="e">
        <f t="shared" si="7"/>
        <v>#DIV/0!</v>
      </c>
      <c r="K94" s="282">
        <f t="shared" si="9"/>
        <v>0</v>
      </c>
    </row>
    <row r="95" spans="1:11" ht="14.25" customHeight="1">
      <c r="A95" s="215"/>
      <c r="B95" s="210" t="s">
        <v>578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2">
        <f t="shared" si="7"/>
        <v>1.005929363237948</v>
      </c>
      <c r="K95" s="282">
        <f t="shared" si="9"/>
        <v>2.2099999999999227</v>
      </c>
    </row>
    <row r="96" spans="1:11" ht="14.25" hidden="1" customHeight="1">
      <c r="A96" s="200"/>
      <c r="B96" s="200" t="s">
        <v>348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2" t="e">
        <f t="shared" si="7"/>
        <v>#DIV/0!</v>
      </c>
      <c r="K96" s="282">
        <f t="shared" si="9"/>
        <v>0</v>
      </c>
    </row>
    <row r="97" spans="1:11" ht="14.25" customHeight="1">
      <c r="A97" s="200"/>
      <c r="B97" s="200" t="s">
        <v>349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2" t="e">
        <f t="shared" si="7"/>
        <v>#DIV/0!</v>
      </c>
      <c r="K97" s="282">
        <f t="shared" si="9"/>
        <v>44.71</v>
      </c>
    </row>
    <row r="98" spans="1:11" ht="14.25" customHeight="1">
      <c r="A98" s="200"/>
      <c r="B98" s="200" t="s">
        <v>350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2">
        <f t="shared" si="7"/>
        <v>1.2486263736263739</v>
      </c>
      <c r="K98" s="282">
        <f t="shared" si="9"/>
        <v>17.840000000000003</v>
      </c>
    </row>
    <row r="99" spans="1:11" ht="14.25" customHeight="1">
      <c r="A99" s="200"/>
      <c r="B99" s="200" t="s">
        <v>351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2">
        <f t="shared" si="7"/>
        <v>0.37793122308060434</v>
      </c>
      <c r="K99" s="282">
        <f t="shared" si="9"/>
        <v>-1819.83</v>
      </c>
    </row>
    <row r="100" spans="1:11" ht="14.25" customHeight="1">
      <c r="A100" s="200"/>
      <c r="B100" s="200" t="s">
        <v>579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2"/>
      <c r="K100" s="282">
        <f t="shared" si="9"/>
        <v>-1.96</v>
      </c>
    </row>
    <row r="101" spans="1:11" ht="14.25" hidden="1" customHeight="1">
      <c r="A101" s="200"/>
      <c r="B101" s="200" t="s">
        <v>679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2" t="e">
        <f t="shared" si="7"/>
        <v>#DIV/0!</v>
      </c>
      <c r="K101" s="282">
        <f t="shared" si="9"/>
        <v>0</v>
      </c>
    </row>
    <row r="102" spans="1:11" ht="14.25" hidden="1" customHeight="1">
      <c r="A102" s="200"/>
      <c r="B102" s="200" t="s">
        <v>352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2" t="e">
        <f t="shared" si="7"/>
        <v>#DIV/0!</v>
      </c>
      <c r="K102" s="282">
        <f t="shared" si="9"/>
        <v>0</v>
      </c>
    </row>
    <row r="103" spans="1:11" ht="14.25" hidden="1" customHeight="1">
      <c r="A103" s="200"/>
      <c r="B103" s="200" t="s">
        <v>353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2" t="e">
        <f t="shared" si="7"/>
        <v>#DIV/0!</v>
      </c>
      <c r="K103" s="282">
        <f t="shared" si="9"/>
        <v>0</v>
      </c>
    </row>
    <row r="104" spans="1:11" ht="14.25" hidden="1" customHeight="1">
      <c r="A104" s="200"/>
      <c r="B104" s="200" t="s">
        <v>354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2" t="e">
        <f t="shared" si="7"/>
        <v>#DIV/0!</v>
      </c>
      <c r="K104" s="282">
        <f t="shared" si="9"/>
        <v>0</v>
      </c>
    </row>
    <row r="105" spans="1:11" ht="14.25" hidden="1" customHeight="1">
      <c r="A105" s="200"/>
      <c r="B105" s="200" t="s">
        <v>355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2" t="e">
        <f t="shared" si="7"/>
        <v>#DIV/0!</v>
      </c>
      <c r="K105" s="282">
        <f t="shared" si="9"/>
        <v>0</v>
      </c>
    </row>
    <row r="106" spans="1:11" ht="14.25" hidden="1" customHeight="1">
      <c r="A106" s="200"/>
      <c r="B106" s="200" t="s">
        <v>356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2" t="e">
        <f t="shared" si="7"/>
        <v>#DIV/0!</v>
      </c>
      <c r="K106" s="282">
        <f t="shared" si="9"/>
        <v>0</v>
      </c>
    </row>
    <row r="107" spans="1:11" ht="14.25" customHeight="1">
      <c r="A107" s="200"/>
      <c r="B107" s="200" t="s">
        <v>580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2">
        <f t="shared" si="7"/>
        <v>1.0623451692815855</v>
      </c>
      <c r="K107" s="282">
        <f t="shared" si="9"/>
        <v>4.9500000000000028</v>
      </c>
    </row>
    <row r="108" spans="1:11" ht="14.25" customHeight="1">
      <c r="A108" s="200"/>
      <c r="B108" s="200" t="s">
        <v>538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2">
        <f t="shared" si="7"/>
        <v>0.99667774086378746</v>
      </c>
      <c r="K108" s="282">
        <f t="shared" si="9"/>
        <v>0</v>
      </c>
    </row>
    <row r="109" spans="1:11" ht="14.25" hidden="1" customHeight="1">
      <c r="A109" s="200"/>
      <c r="B109" s="200" t="s">
        <v>626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2"/>
      <c r="K109" s="282">
        <f t="shared" si="9"/>
        <v>0</v>
      </c>
    </row>
    <row r="110" spans="1:11" ht="14.25" hidden="1" customHeight="1">
      <c r="A110" s="200"/>
      <c r="B110" s="200" t="s">
        <v>357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2"/>
      <c r="K110" s="282">
        <f t="shared" si="9"/>
        <v>0</v>
      </c>
    </row>
    <row r="111" spans="1:11" ht="14.25" customHeight="1">
      <c r="A111" s="200"/>
      <c r="B111" s="200" t="s">
        <v>358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2"/>
      <c r="K111" s="282">
        <f t="shared" si="9"/>
        <v>1.6199999999999999</v>
      </c>
    </row>
    <row r="112" spans="1:11" ht="15.75" hidden="1" customHeight="1">
      <c r="A112" s="200"/>
      <c r="B112" s="200" t="s">
        <v>359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2"/>
      <c r="K112" s="282">
        <f t="shared" si="9"/>
        <v>0</v>
      </c>
    </row>
    <row r="113" spans="1:11" ht="14.25" hidden="1" customHeight="1">
      <c r="A113" s="200"/>
      <c r="B113" s="200" t="s">
        <v>360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2"/>
      <c r="K113" s="282">
        <f t="shared" si="9"/>
        <v>0</v>
      </c>
    </row>
    <row r="114" spans="1:11" ht="14.25" hidden="1" customHeight="1">
      <c r="A114" s="200"/>
      <c r="B114" s="200" t="s">
        <v>623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2"/>
      <c r="K114" s="282">
        <f t="shared" si="9"/>
        <v>0</v>
      </c>
    </row>
    <row r="115" spans="1:11" ht="14.25" hidden="1" customHeight="1">
      <c r="A115" s="200"/>
      <c r="B115" s="200" t="s">
        <v>625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2"/>
      <c r="K115" s="282">
        <f t="shared" si="9"/>
        <v>0</v>
      </c>
    </row>
    <row r="116" spans="1:11" ht="14.25" customHeight="1">
      <c r="A116" s="200"/>
      <c r="B116" s="200" t="s">
        <v>543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2">
        <f t="shared" si="7"/>
        <v>4.9692832764505113</v>
      </c>
      <c r="K116" s="282">
        <f t="shared" si="9"/>
        <v>63.199999999999996</v>
      </c>
    </row>
    <row r="117" spans="1:11" ht="14.25" customHeight="1">
      <c r="A117" s="200"/>
      <c r="B117" s="200" t="s">
        <v>581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2">
        <f t="shared" si="7"/>
        <v>0</v>
      </c>
      <c r="K117" s="282">
        <f t="shared" si="9"/>
        <v>0</v>
      </c>
    </row>
    <row r="118" spans="1:11" ht="14.25" customHeight="1">
      <c r="A118" s="200"/>
      <c r="B118" s="200" t="s">
        <v>542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2" t="e">
        <f t="shared" si="7"/>
        <v>#DIV/0!</v>
      </c>
      <c r="K118" s="282">
        <f t="shared" si="9"/>
        <v>151.9</v>
      </c>
    </row>
    <row r="119" spans="1:11" ht="14.25" customHeight="1">
      <c r="A119" s="200"/>
      <c r="B119" s="200" t="s">
        <v>582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2"/>
      <c r="K119" s="282">
        <f t="shared" si="9"/>
        <v>0</v>
      </c>
    </row>
    <row r="120" spans="1:11" ht="14.25" customHeight="1">
      <c r="A120" s="200"/>
      <c r="B120" s="200" t="s">
        <v>624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2"/>
      <c r="K120" s="282">
        <f t="shared" si="9"/>
        <v>0.12</v>
      </c>
    </row>
    <row r="121" spans="1:11" ht="14.25" customHeight="1">
      <c r="A121" s="200"/>
      <c r="B121" s="200" t="s">
        <v>583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2"/>
      <c r="K121" s="282">
        <f t="shared" si="9"/>
        <v>0</v>
      </c>
    </row>
    <row r="122" spans="1:11" ht="14.25" hidden="1" customHeight="1">
      <c r="A122" s="200"/>
      <c r="B122" s="200" t="s">
        <v>545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2" t="e">
        <f t="shared" si="7"/>
        <v>#DIV/0!</v>
      </c>
      <c r="K122" s="282">
        <f t="shared" si="9"/>
        <v>0</v>
      </c>
    </row>
    <row r="123" spans="1:11" ht="14.25" hidden="1" customHeight="1">
      <c r="A123" s="200"/>
      <c r="B123" s="200" t="s">
        <v>361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2" t="e">
        <f t="shared" si="7"/>
        <v>#DIV/0!</v>
      </c>
      <c r="K123" s="282">
        <f t="shared" si="9"/>
        <v>0</v>
      </c>
    </row>
    <row r="124" spans="1:11" ht="14.25" customHeight="1">
      <c r="A124" s="200"/>
      <c r="B124" s="200" t="s">
        <v>584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2">
        <f t="shared" si="7"/>
        <v>0</v>
      </c>
      <c r="K124" s="282">
        <f t="shared" si="9"/>
        <v>0</v>
      </c>
    </row>
    <row r="125" spans="1:11" ht="14.25" customHeight="1">
      <c r="A125" s="200"/>
      <c r="B125" s="200" t="s">
        <v>681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2" t="e">
        <f t="shared" si="7"/>
        <v>#DIV/0!</v>
      </c>
      <c r="K125" s="282">
        <f t="shared" si="9"/>
        <v>6.44</v>
      </c>
    </row>
    <row r="126" spans="1:11" ht="14.25" hidden="1" customHeight="1">
      <c r="A126" s="200"/>
      <c r="B126" s="200" t="s">
        <v>362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2" t="e">
        <f t="shared" si="7"/>
        <v>#DIV/0!</v>
      </c>
      <c r="K126" s="282">
        <f t="shared" si="9"/>
        <v>0</v>
      </c>
    </row>
    <row r="127" spans="1:11" ht="14.25" customHeight="1">
      <c r="A127" s="200"/>
      <c r="B127" s="200" t="s">
        <v>363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2">
        <f t="shared" si="7"/>
        <v>0.29571832518959335</v>
      </c>
      <c r="K127" s="282">
        <f t="shared" si="9"/>
        <v>-697.34</v>
      </c>
    </row>
    <row r="128" spans="1:11" ht="14.25" hidden="1" customHeight="1">
      <c r="A128" s="200"/>
      <c r="B128" s="14" t="s">
        <v>364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2"/>
      <c r="K128" s="282">
        <f t="shared" si="9"/>
        <v>0</v>
      </c>
    </row>
    <row r="129" spans="1:11" ht="14.25" hidden="1" customHeight="1">
      <c r="A129" s="200"/>
      <c r="B129" s="14" t="s">
        <v>546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2" t="e">
        <f t="shared" si="7"/>
        <v>#DIV/0!</v>
      </c>
      <c r="K129" s="282">
        <f t="shared" si="9"/>
        <v>0</v>
      </c>
    </row>
    <row r="130" spans="1:11" ht="14.25" customHeight="1">
      <c r="A130" s="200"/>
      <c r="B130" s="14" t="s">
        <v>547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2" t="e">
        <f t="shared" si="7"/>
        <v>#DIV/0!</v>
      </c>
      <c r="K130" s="282">
        <f t="shared" si="9"/>
        <v>43.16</v>
      </c>
    </row>
    <row r="131" spans="1:11" ht="14.25" hidden="1" customHeight="1">
      <c r="A131" s="200"/>
      <c r="B131" s="14" t="s">
        <v>365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2" t="e">
        <f t="shared" si="7"/>
        <v>#DIV/0!</v>
      </c>
      <c r="K131" s="282">
        <f t="shared" si="9"/>
        <v>0</v>
      </c>
    </row>
    <row r="132" spans="1:11" ht="14.25" hidden="1" customHeight="1">
      <c r="A132" s="200"/>
      <c r="B132" s="14" t="s">
        <v>548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2" t="e">
        <f t="shared" si="7"/>
        <v>#DIV/0!</v>
      </c>
      <c r="K132" s="282">
        <f t="shared" si="9"/>
        <v>0</v>
      </c>
    </row>
    <row r="133" spans="1:11" ht="14.25" customHeight="1">
      <c r="A133" s="200"/>
      <c r="B133" s="200" t="s">
        <v>585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2" t="e">
        <f t="shared" si="7"/>
        <v>#DIV/0!</v>
      </c>
      <c r="K133" s="282">
        <f t="shared" si="9"/>
        <v>-2.2000000000000002</v>
      </c>
    </row>
    <row r="134" spans="1:11" ht="14.25" hidden="1" customHeight="1">
      <c r="A134" s="200"/>
      <c r="B134" s="200" t="s">
        <v>549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2" t="e">
        <f t="shared" si="7"/>
        <v>#DIV/0!</v>
      </c>
      <c r="K134" s="282">
        <f t="shared" si="9"/>
        <v>0</v>
      </c>
    </row>
    <row r="135" spans="1:11">
      <c r="A135" s="200"/>
      <c r="B135" s="200" t="s">
        <v>680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2" t="e">
        <f t="shared" ref="J135:J143" si="12">H135/F135</f>
        <v>#DIV/0!</v>
      </c>
      <c r="K135" s="282">
        <f t="shared" si="9"/>
        <v>2.5299999999999998</v>
      </c>
    </row>
    <row r="136" spans="1:11" ht="14.25" hidden="1" customHeight="1">
      <c r="A136" s="200"/>
      <c r="B136" s="200" t="s">
        <v>366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2" t="e">
        <f t="shared" si="12"/>
        <v>#DIV/0!</v>
      </c>
      <c r="K136" s="282">
        <f t="shared" ref="K136:K143" si="14">H136-G136</f>
        <v>0</v>
      </c>
    </row>
    <row r="137" spans="1:11" ht="14.25" customHeight="1">
      <c r="A137" s="200"/>
      <c r="B137" s="200" t="s">
        <v>537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2">
        <f t="shared" si="12"/>
        <v>1.3614768562508484</v>
      </c>
      <c r="K137" s="282">
        <f t="shared" si="14"/>
        <v>71.929999999999836</v>
      </c>
    </row>
    <row r="138" spans="1:11" ht="14.25" customHeight="1">
      <c r="A138" s="200"/>
      <c r="B138" s="200" t="s">
        <v>551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2">
        <f t="shared" si="12"/>
        <v>1</v>
      </c>
      <c r="K138" s="282">
        <f t="shared" si="14"/>
        <v>0</v>
      </c>
    </row>
    <row r="139" spans="1:11" ht="14.25" customHeight="1">
      <c r="A139" s="200"/>
      <c r="B139" s="200" t="s">
        <v>393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2"/>
      <c r="K139" s="282">
        <f t="shared" si="14"/>
        <v>0</v>
      </c>
    </row>
    <row r="140" spans="1:11" ht="14.25" customHeight="1">
      <c r="A140" s="237"/>
      <c r="B140" s="238" t="s">
        <v>367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2">
        <f t="shared" si="12"/>
        <v>0.93824671558343253</v>
      </c>
      <c r="K140" s="282">
        <f t="shared" si="14"/>
        <v>-328.93000000000029</v>
      </c>
    </row>
    <row r="141" spans="1:11" ht="14.25" customHeight="1">
      <c r="A141" s="215" t="s">
        <v>368</v>
      </c>
      <c r="B141" s="217" t="s">
        <v>369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2">
        <f t="shared" si="12"/>
        <v>9.423362189208935E-2</v>
      </c>
      <c r="K141" s="282">
        <f t="shared" si="14"/>
        <v>-3673.3</v>
      </c>
    </row>
    <row r="142" spans="1:11" ht="14.25" customHeight="1">
      <c r="A142" s="215" t="s">
        <v>370</v>
      </c>
      <c r="B142" s="217" t="s">
        <v>371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2">
        <f t="shared" si="12"/>
        <v>1.4172606026391927</v>
      </c>
      <c r="K142" s="282">
        <f t="shared" si="14"/>
        <v>344.39999999999964</v>
      </c>
    </row>
    <row r="143" spans="1:11" ht="14.25" customHeight="1">
      <c r="A143" s="232"/>
      <c r="B143" s="233" t="s">
        <v>372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2">
        <f t="shared" si="12"/>
        <v>0.85592448269293619</v>
      </c>
      <c r="K143" s="282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ColWidth="9.109375" defaultRowHeight="13.2"/>
  <cols>
    <col min="1" max="1" width="4.88671875" style="289" customWidth="1"/>
    <col min="2" max="2" width="31" style="309" customWidth="1"/>
    <col min="3" max="3" width="7.6640625" style="310" customWidth="1"/>
    <col min="4" max="5" width="7.44140625" style="311" customWidth="1"/>
    <col min="6" max="6" width="8.88671875" style="289" customWidth="1"/>
    <col min="7" max="7" width="5.88671875" style="289" customWidth="1"/>
    <col min="8" max="8" width="7.109375" style="311" customWidth="1"/>
    <col min="9" max="9" width="6.5546875" style="311" customWidth="1"/>
    <col min="10" max="10" width="6.6640625" style="289" customWidth="1"/>
    <col min="11" max="11" width="4" style="289" customWidth="1"/>
    <col min="12" max="12" width="7.6640625" style="311" customWidth="1"/>
    <col min="13" max="13" width="7.44140625" style="311" customWidth="1"/>
    <col min="14" max="14" width="7.44140625" style="289" customWidth="1"/>
    <col min="15" max="15" width="5.88671875" style="289" customWidth="1"/>
    <col min="16" max="16" width="7.109375" style="311" customWidth="1"/>
    <col min="17" max="17" width="6.6640625" style="311" customWidth="1"/>
    <col min="18" max="18" width="7.44140625" style="289" customWidth="1"/>
    <col min="19" max="19" width="3.88671875" style="289" customWidth="1"/>
    <col min="20" max="20" width="6.6640625" style="311" customWidth="1"/>
    <col min="21" max="21" width="7" style="311" customWidth="1"/>
    <col min="22" max="22" width="6.6640625" style="289" customWidth="1"/>
    <col min="23" max="23" width="5.6640625" style="289" customWidth="1"/>
    <col min="24" max="24" width="4.109375" style="312" hidden="1" customWidth="1"/>
    <col min="25" max="25" width="9.109375" style="312" hidden="1" customWidth="1"/>
    <col min="26" max="27" width="9.109375" style="289" hidden="1" customWidth="1"/>
    <col min="28" max="29" width="9.109375" style="311" hidden="1" customWidth="1"/>
    <col min="30" max="34" width="9.109375" style="289" hidden="1" customWidth="1"/>
    <col min="35" max="35" width="9.109375" style="311" hidden="1" customWidth="1"/>
    <col min="36" max="36" width="6.33203125" style="311" hidden="1" customWidth="1"/>
    <col min="37" max="37" width="5.88671875" style="289" hidden="1" customWidth="1"/>
    <col min="38" max="38" width="5.6640625" style="289" hidden="1" customWidth="1"/>
    <col min="39" max="39" width="5.88671875" style="311" hidden="1" customWidth="1"/>
    <col min="40" max="40" width="6" style="311" hidden="1" customWidth="1"/>
    <col min="41" max="41" width="5.6640625" style="289" hidden="1" customWidth="1"/>
    <col min="42" max="42" width="4" style="289" customWidth="1"/>
    <col min="43" max="43" width="4.109375" style="289" hidden="1" customWidth="1"/>
    <col min="44" max="44" width="5.6640625" style="289" hidden="1" customWidth="1"/>
    <col min="45" max="45" width="5.88671875" style="289" hidden="1" customWidth="1"/>
    <col min="46" max="46" width="4.109375" style="289" hidden="1" customWidth="1"/>
    <col min="47" max="47" width="5.6640625" style="311" customWidth="1"/>
    <col min="48" max="48" width="7" style="311" customWidth="1"/>
    <col min="49" max="49" width="6.5546875" style="289" customWidth="1"/>
    <col min="50" max="50" width="4.109375" style="289" customWidth="1"/>
    <col min="51" max="51" width="4.33203125" style="289" hidden="1" customWidth="1"/>
    <col min="52" max="54" width="9.109375" style="289" hidden="1" customWidth="1"/>
    <col min="55" max="56" width="9.109375" style="311" hidden="1" customWidth="1"/>
    <col min="57" max="58" width="9.109375" style="289" hidden="1" customWidth="1"/>
    <col min="59" max="60" width="9.109375" style="311" hidden="1" customWidth="1"/>
    <col min="61" max="61" width="9.109375" style="289" hidden="1" customWidth="1"/>
    <col min="62" max="62" width="3.88671875" style="289" hidden="1" customWidth="1"/>
    <col min="63" max="64" width="6.44140625" style="289" customWidth="1"/>
    <col min="65" max="65" width="6.6640625" style="289" customWidth="1"/>
    <col min="66" max="66" width="5.109375" style="289" customWidth="1"/>
    <col min="67" max="67" width="5.88671875" style="289" customWidth="1"/>
    <col min="68" max="68" width="5.6640625" style="289" customWidth="1"/>
    <col min="69" max="69" width="5.33203125" style="289" customWidth="1"/>
    <col min="70" max="70" width="5" style="289" customWidth="1"/>
    <col min="71" max="71" width="4.6640625" style="289" hidden="1" customWidth="1"/>
    <col min="72" max="73" width="9.109375" style="289" hidden="1" customWidth="1"/>
    <col min="74" max="74" width="4.44140625" style="289" hidden="1" customWidth="1"/>
    <col min="75" max="75" width="4.33203125" style="311" hidden="1" customWidth="1"/>
    <col min="76" max="76" width="9.109375" style="311" hidden="1" customWidth="1"/>
    <col min="77" max="77" width="9.109375" style="289" hidden="1" customWidth="1"/>
    <col min="78" max="79" width="4.109375" style="289" hidden="1" customWidth="1"/>
    <col min="80" max="81" width="9.109375" style="289" hidden="1" customWidth="1"/>
    <col min="82" max="82" width="4.44140625" style="289" hidden="1" customWidth="1"/>
    <col min="83" max="83" width="6.44140625" style="311" customWidth="1"/>
    <col min="84" max="84" width="7.109375" style="311" customWidth="1"/>
    <col min="85" max="85" width="7.88671875" style="289" customWidth="1"/>
    <col min="86" max="86" width="5.44140625" style="289" customWidth="1"/>
    <col min="87" max="87" width="6.33203125" style="311" customWidth="1"/>
    <col min="88" max="88" width="6.109375" style="311" customWidth="1"/>
    <col min="89" max="89" width="5.44140625" style="289" customWidth="1"/>
    <col min="90" max="90" width="4" style="289" customWidth="1"/>
    <col min="91" max="91" width="6.33203125" style="289" customWidth="1"/>
    <col min="92" max="92" width="5.88671875" style="289" customWidth="1"/>
    <col min="93" max="93" width="6.109375" style="289" customWidth="1"/>
    <col min="94" max="94" width="4.6640625" style="289" customWidth="1"/>
    <col min="95" max="95" width="5.5546875" style="289" hidden="1" customWidth="1"/>
    <col min="96" max="97" width="9.109375" style="289" hidden="1" customWidth="1"/>
    <col min="98" max="98" width="4.6640625" style="289" hidden="1" customWidth="1"/>
    <col min="99" max="99" width="4.33203125" style="311" hidden="1" customWidth="1"/>
    <col min="100" max="100" width="9.109375" style="311" hidden="1" customWidth="1"/>
    <col min="101" max="101" width="9.109375" style="289" hidden="1" customWidth="1"/>
    <col min="102" max="102" width="4.5546875" style="289" hidden="1" customWidth="1"/>
    <col min="103" max="103" width="4.5546875" style="311" hidden="1" customWidth="1"/>
    <col min="104" max="104" width="9.109375" style="311" hidden="1" customWidth="1"/>
    <col min="105" max="105" width="9.109375" style="289" hidden="1" customWidth="1"/>
    <col min="106" max="106" width="4.33203125" style="289" hidden="1" customWidth="1"/>
    <col min="107" max="107" width="4.44140625" style="289" customWidth="1"/>
    <col min="108" max="16384" width="9.109375" style="289"/>
  </cols>
  <sheetData>
    <row r="1" spans="1:106" ht="28.5" customHeight="1">
      <c r="A1" s="187"/>
      <c r="B1" s="187" t="s">
        <v>652</v>
      </c>
      <c r="C1" s="287"/>
      <c r="D1" s="288" t="s">
        <v>687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386" t="s">
        <v>481</v>
      </c>
      <c r="BU1" s="386"/>
      <c r="BV1" s="386"/>
      <c r="BW1" s="386"/>
      <c r="BX1" s="386"/>
      <c r="BY1" s="386"/>
      <c r="BZ1" s="386"/>
      <c r="CA1" s="386"/>
      <c r="CB1" s="386"/>
      <c r="CC1" s="386"/>
      <c r="CD1" s="386"/>
      <c r="CE1" s="386"/>
      <c r="CF1" s="386"/>
      <c r="CG1" s="386"/>
      <c r="CH1" s="386"/>
      <c r="CI1" s="386"/>
      <c r="CJ1" s="386"/>
      <c r="CK1" s="386"/>
      <c r="CL1" s="386"/>
      <c r="CM1" s="386"/>
      <c r="CN1" s="386"/>
      <c r="CO1" s="386"/>
      <c r="CP1" s="386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378" t="s">
        <v>286</v>
      </c>
      <c r="B2" s="388" t="s">
        <v>287</v>
      </c>
      <c r="C2" s="391" t="s">
        <v>288</v>
      </c>
      <c r="D2" s="392"/>
      <c r="E2" s="393"/>
      <c r="F2" s="397" t="s">
        <v>482</v>
      </c>
      <c r="G2" s="397" t="s">
        <v>483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484</v>
      </c>
      <c r="AG2" s="192" t="s">
        <v>484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387"/>
      <c r="B3" s="389"/>
      <c r="C3" s="394"/>
      <c r="D3" s="395"/>
      <c r="E3" s="396"/>
      <c r="F3" s="398"/>
      <c r="G3" s="398"/>
      <c r="H3" s="380" t="s">
        <v>485</v>
      </c>
      <c r="I3" s="381"/>
      <c r="J3" s="378" t="s">
        <v>486</v>
      </c>
      <c r="K3" s="378" t="s">
        <v>483</v>
      </c>
      <c r="L3" s="380" t="s">
        <v>487</v>
      </c>
      <c r="M3" s="381"/>
      <c r="N3" s="378" t="s">
        <v>486</v>
      </c>
      <c r="O3" s="378" t="s">
        <v>483</v>
      </c>
      <c r="P3" s="380" t="s">
        <v>488</v>
      </c>
      <c r="Q3" s="381"/>
      <c r="R3" s="378" t="s">
        <v>486</v>
      </c>
      <c r="S3" s="378" t="s">
        <v>483</v>
      </c>
      <c r="T3" s="380" t="s">
        <v>489</v>
      </c>
      <c r="U3" s="381"/>
      <c r="V3" s="378" t="s">
        <v>490</v>
      </c>
      <c r="W3" s="378" t="s">
        <v>483</v>
      </c>
      <c r="X3" s="380" t="s">
        <v>491</v>
      </c>
      <c r="Y3" s="381"/>
      <c r="Z3" s="378" t="s">
        <v>486</v>
      </c>
      <c r="AA3" s="378" t="s">
        <v>483</v>
      </c>
      <c r="AB3" s="380" t="s">
        <v>492</v>
      </c>
      <c r="AC3" s="381"/>
      <c r="AD3" s="378" t="s">
        <v>493</v>
      </c>
      <c r="AE3" s="378" t="s">
        <v>494</v>
      </c>
      <c r="AF3" s="380" t="s">
        <v>495</v>
      </c>
      <c r="AG3" s="381"/>
      <c r="AH3" s="378" t="s">
        <v>496</v>
      </c>
      <c r="AI3" s="380" t="s">
        <v>497</v>
      </c>
      <c r="AJ3" s="381"/>
      <c r="AK3" s="378" t="s">
        <v>493</v>
      </c>
      <c r="AL3" s="378" t="s">
        <v>483</v>
      </c>
      <c r="AM3" s="380" t="s">
        <v>498</v>
      </c>
      <c r="AN3" s="381"/>
      <c r="AO3" s="378" t="s">
        <v>486</v>
      </c>
      <c r="AP3" s="378" t="s">
        <v>483</v>
      </c>
      <c r="AQ3" s="380" t="s">
        <v>499</v>
      </c>
      <c r="AR3" s="381"/>
      <c r="AS3" s="378" t="s">
        <v>486</v>
      </c>
      <c r="AT3" s="378" t="s">
        <v>483</v>
      </c>
      <c r="AU3" s="380" t="s">
        <v>500</v>
      </c>
      <c r="AV3" s="381"/>
      <c r="AW3" s="378" t="s">
        <v>501</v>
      </c>
      <c r="AX3" s="378" t="s">
        <v>494</v>
      </c>
      <c r="AY3" s="380" t="s">
        <v>502</v>
      </c>
      <c r="AZ3" s="381"/>
      <c r="BA3" s="378" t="s">
        <v>501</v>
      </c>
      <c r="BB3" s="378" t="s">
        <v>494</v>
      </c>
      <c r="BC3" s="380" t="s">
        <v>503</v>
      </c>
      <c r="BD3" s="381"/>
      <c r="BE3" s="378" t="s">
        <v>501</v>
      </c>
      <c r="BF3" s="378" t="s">
        <v>494</v>
      </c>
      <c r="BG3" s="380" t="s">
        <v>504</v>
      </c>
      <c r="BH3" s="381"/>
      <c r="BI3" s="378" t="s">
        <v>501</v>
      </c>
      <c r="BJ3" s="378" t="s">
        <v>494</v>
      </c>
      <c r="BK3" s="380" t="s">
        <v>653</v>
      </c>
      <c r="BL3" s="381"/>
      <c r="BM3" s="378" t="s">
        <v>501</v>
      </c>
      <c r="BN3" s="378" t="s">
        <v>494</v>
      </c>
      <c r="BO3" s="380" t="s">
        <v>654</v>
      </c>
      <c r="BP3" s="381"/>
      <c r="BQ3" s="378" t="s">
        <v>501</v>
      </c>
      <c r="BR3" s="378" t="s">
        <v>494</v>
      </c>
      <c r="BS3" s="380" t="s">
        <v>505</v>
      </c>
      <c r="BT3" s="381"/>
      <c r="BU3" s="378" t="s">
        <v>501</v>
      </c>
      <c r="BV3" s="378" t="s">
        <v>494</v>
      </c>
      <c r="BW3" s="380" t="s">
        <v>506</v>
      </c>
      <c r="BX3" s="381"/>
      <c r="BY3" s="378" t="s">
        <v>501</v>
      </c>
      <c r="BZ3" s="378" t="s">
        <v>494</v>
      </c>
      <c r="CA3" s="380" t="s">
        <v>507</v>
      </c>
      <c r="CB3" s="381"/>
      <c r="CC3" s="378" t="s">
        <v>501</v>
      </c>
      <c r="CD3" s="378" t="s">
        <v>494</v>
      </c>
      <c r="CE3" s="380" t="s">
        <v>508</v>
      </c>
      <c r="CF3" s="381"/>
      <c r="CG3" s="378" t="s">
        <v>501</v>
      </c>
      <c r="CH3" s="378" t="s">
        <v>494</v>
      </c>
      <c r="CI3" s="380" t="s">
        <v>509</v>
      </c>
      <c r="CJ3" s="381"/>
      <c r="CK3" s="378" t="s">
        <v>501</v>
      </c>
      <c r="CL3" s="378" t="s">
        <v>494</v>
      </c>
      <c r="CM3" s="380" t="s">
        <v>510</v>
      </c>
      <c r="CN3" s="381"/>
      <c r="CO3" s="378" t="s">
        <v>501</v>
      </c>
      <c r="CP3" s="378" t="s">
        <v>494</v>
      </c>
      <c r="CQ3" s="384" t="s">
        <v>593</v>
      </c>
      <c r="CR3" s="385"/>
      <c r="CS3" s="382" t="s">
        <v>501</v>
      </c>
      <c r="CT3" s="382" t="s">
        <v>494</v>
      </c>
      <c r="CU3" s="384" t="s">
        <v>594</v>
      </c>
      <c r="CV3" s="385"/>
      <c r="CW3" s="382" t="s">
        <v>501</v>
      </c>
      <c r="CX3" s="382" t="s">
        <v>494</v>
      </c>
      <c r="CY3" s="384" t="s">
        <v>595</v>
      </c>
      <c r="CZ3" s="385"/>
      <c r="DA3" s="382" t="s">
        <v>501</v>
      </c>
      <c r="DB3" s="382" t="s">
        <v>494</v>
      </c>
    </row>
    <row r="4" spans="1:106" ht="25.5" customHeight="1">
      <c r="A4" s="379"/>
      <c r="B4" s="390"/>
      <c r="C4" s="194" t="s">
        <v>511</v>
      </c>
      <c r="D4" s="194" t="s">
        <v>655</v>
      </c>
      <c r="E4" s="195" t="s">
        <v>688</v>
      </c>
      <c r="F4" s="399"/>
      <c r="G4" s="399"/>
      <c r="H4" s="194" t="s">
        <v>655</v>
      </c>
      <c r="I4" s="195" t="s">
        <v>688</v>
      </c>
      <c r="J4" s="379"/>
      <c r="K4" s="379"/>
      <c r="L4" s="194" t="s">
        <v>655</v>
      </c>
      <c r="M4" s="195" t="s">
        <v>688</v>
      </c>
      <c r="N4" s="379"/>
      <c r="O4" s="379"/>
      <c r="P4" s="194" t="s">
        <v>655</v>
      </c>
      <c r="Q4" s="195" t="s">
        <v>688</v>
      </c>
      <c r="R4" s="379"/>
      <c r="S4" s="379"/>
      <c r="T4" s="194" t="s">
        <v>655</v>
      </c>
      <c r="U4" s="195" t="s">
        <v>688</v>
      </c>
      <c r="V4" s="379"/>
      <c r="W4" s="379"/>
      <c r="X4" s="194" t="s">
        <v>512</v>
      </c>
      <c r="Y4" s="194" t="s">
        <v>513</v>
      </c>
      <c r="Z4" s="379"/>
      <c r="AA4" s="379"/>
      <c r="AB4" s="194" t="s">
        <v>514</v>
      </c>
      <c r="AC4" s="194" t="s">
        <v>513</v>
      </c>
      <c r="AD4" s="379"/>
      <c r="AE4" s="379"/>
      <c r="AF4" s="194" t="s">
        <v>512</v>
      </c>
      <c r="AG4" s="194" t="s">
        <v>513</v>
      </c>
      <c r="AH4" s="379"/>
      <c r="AI4" s="194" t="s">
        <v>655</v>
      </c>
      <c r="AJ4" s="195" t="s">
        <v>688</v>
      </c>
      <c r="AK4" s="379"/>
      <c r="AL4" s="379"/>
      <c r="AM4" s="194" t="s">
        <v>655</v>
      </c>
      <c r="AN4" s="195" t="s">
        <v>688</v>
      </c>
      <c r="AO4" s="379"/>
      <c r="AP4" s="379"/>
      <c r="AQ4" s="194" t="s">
        <v>480</v>
      </c>
      <c r="AR4" s="195" t="s">
        <v>656</v>
      </c>
      <c r="AS4" s="379"/>
      <c r="AT4" s="379"/>
      <c r="AU4" s="194" t="s">
        <v>655</v>
      </c>
      <c r="AV4" s="195" t="s">
        <v>688</v>
      </c>
      <c r="AW4" s="379"/>
      <c r="AX4" s="379"/>
      <c r="AY4" s="194" t="s">
        <v>657</v>
      </c>
      <c r="AZ4" s="194" t="s">
        <v>658</v>
      </c>
      <c r="BA4" s="379"/>
      <c r="BB4" s="379"/>
      <c r="BC4" s="194" t="s">
        <v>512</v>
      </c>
      <c r="BD4" s="194" t="s">
        <v>513</v>
      </c>
      <c r="BE4" s="379"/>
      <c r="BF4" s="379"/>
      <c r="BG4" s="194" t="s">
        <v>512</v>
      </c>
      <c r="BH4" s="194" t="s">
        <v>513</v>
      </c>
      <c r="BI4" s="379"/>
      <c r="BJ4" s="379"/>
      <c r="BK4" s="194" t="s">
        <v>655</v>
      </c>
      <c r="BL4" s="195" t="s">
        <v>688</v>
      </c>
      <c r="BM4" s="379"/>
      <c r="BN4" s="379"/>
      <c r="BO4" s="194" t="s">
        <v>655</v>
      </c>
      <c r="BP4" s="195" t="s">
        <v>688</v>
      </c>
      <c r="BQ4" s="379"/>
      <c r="BR4" s="379"/>
      <c r="BS4" s="194" t="s">
        <v>655</v>
      </c>
      <c r="BT4" s="195" t="s">
        <v>659</v>
      </c>
      <c r="BU4" s="379"/>
      <c r="BV4" s="379"/>
      <c r="BW4" s="194" t="s">
        <v>512</v>
      </c>
      <c r="BX4" s="194" t="s">
        <v>513</v>
      </c>
      <c r="BY4" s="379"/>
      <c r="BZ4" s="379"/>
      <c r="CA4" s="194" t="s">
        <v>512</v>
      </c>
      <c r="CB4" s="194" t="s">
        <v>515</v>
      </c>
      <c r="CC4" s="379"/>
      <c r="CD4" s="379"/>
      <c r="CE4" s="194" t="s">
        <v>655</v>
      </c>
      <c r="CF4" s="195" t="s">
        <v>688</v>
      </c>
      <c r="CG4" s="379"/>
      <c r="CH4" s="379"/>
      <c r="CI4" s="194" t="s">
        <v>655</v>
      </c>
      <c r="CJ4" s="195" t="s">
        <v>688</v>
      </c>
      <c r="CK4" s="379"/>
      <c r="CL4" s="379"/>
      <c r="CM4" s="194" t="s">
        <v>655</v>
      </c>
      <c r="CN4" s="195" t="s">
        <v>688</v>
      </c>
      <c r="CO4" s="379"/>
      <c r="CP4" s="379"/>
      <c r="CQ4" s="325" t="s">
        <v>512</v>
      </c>
      <c r="CR4" s="325" t="s">
        <v>513</v>
      </c>
      <c r="CS4" s="383"/>
      <c r="CT4" s="383"/>
      <c r="CU4" s="325" t="s">
        <v>512</v>
      </c>
      <c r="CV4" s="325" t="s">
        <v>596</v>
      </c>
      <c r="CW4" s="383"/>
      <c r="CX4" s="383"/>
      <c r="CY4" s="325" t="s">
        <v>512</v>
      </c>
      <c r="CZ4" s="325" t="s">
        <v>513</v>
      </c>
      <c r="DA4" s="383"/>
      <c r="DB4" s="383"/>
    </row>
    <row r="5" spans="1:106" s="290" customFormat="1" ht="24.75" customHeight="1">
      <c r="A5" s="326" t="s">
        <v>289</v>
      </c>
      <c r="B5" s="294" t="s">
        <v>290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298"/>
      <c r="B6" s="298" t="s">
        <v>291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298"/>
      <c r="B7" s="298" t="s">
        <v>292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298"/>
      <c r="B8" s="297" t="s">
        <v>516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298"/>
      <c r="B9" s="297" t="s">
        <v>293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298"/>
      <c r="B10" s="297" t="s">
        <v>517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298"/>
      <c r="B11" s="297" t="s">
        <v>518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298"/>
      <c r="B12" s="297" t="s">
        <v>294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298"/>
      <c r="B13" s="297" t="s">
        <v>660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298"/>
      <c r="B14" s="297" t="s">
        <v>295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298"/>
      <c r="B15" s="297" t="s">
        <v>661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298"/>
      <c r="B16" s="297" t="s">
        <v>296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298"/>
      <c r="B17" s="297" t="s">
        <v>519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0" customFormat="1" ht="14.25" customHeight="1">
      <c r="A18" s="326" t="s">
        <v>297</v>
      </c>
      <c r="B18" s="294" t="s">
        <v>298</v>
      </c>
      <c r="C18" s="291">
        <f>SUM(C19:C33)</f>
        <v>7.6</v>
      </c>
      <c r="D18" s="179">
        <f>SUM(D19:D33)</f>
        <v>0</v>
      </c>
      <c r="E18" s="179">
        <f>SUM(E19:E33)</f>
        <v>1.165</v>
      </c>
      <c r="F18" s="292">
        <f>E18-D18</f>
        <v>1.165</v>
      </c>
      <c r="G18" s="292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298"/>
      <c r="B19" s="298" t="s">
        <v>299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298"/>
      <c r="B20" s="297" t="s">
        <v>300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298"/>
      <c r="B21" s="297" t="s">
        <v>563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298"/>
      <c r="B22" s="298" t="s">
        <v>301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298"/>
      <c r="B23" s="298" t="s">
        <v>662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298"/>
      <c r="B24" s="297" t="s">
        <v>520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298"/>
      <c r="B25" s="297" t="s">
        <v>521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298"/>
      <c r="B26" s="297" t="s">
        <v>663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298"/>
      <c r="B27" s="297" t="s">
        <v>302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298"/>
      <c r="B28" s="297" t="s">
        <v>303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298"/>
      <c r="B29" s="297" t="s">
        <v>304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298"/>
      <c r="B30" s="297" t="s">
        <v>305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298"/>
      <c r="B31" s="298" t="s">
        <v>522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298"/>
      <c r="B32" s="298" t="s">
        <v>306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298"/>
      <c r="B33" s="298" t="s">
        <v>523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0" customFormat="1" ht="14.25" customHeight="1">
      <c r="A34" s="326" t="s">
        <v>307</v>
      </c>
      <c r="B34" s="294" t="s">
        <v>308</v>
      </c>
      <c r="C34" s="293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2">
        <f>E34-D34</f>
        <v>57.469699999999989</v>
      </c>
      <c r="G34" s="292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296" customFormat="1" ht="13.5" customHeight="1">
      <c r="A35" s="326"/>
      <c r="B35" s="294" t="s">
        <v>309</v>
      </c>
      <c r="C35" s="291">
        <f>SUM(C36:C57)</f>
        <v>0</v>
      </c>
      <c r="D35" s="179">
        <f>SUM(D36:D57)</f>
        <v>7.9660000000000011</v>
      </c>
      <c r="E35" s="179">
        <f>SUM(E36:E57)</f>
        <v>0.28299999999999997</v>
      </c>
      <c r="F35" s="295">
        <f>SUM(F36:F57)</f>
        <v>-7.6829999999999998</v>
      </c>
      <c r="G35" s="295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298"/>
      <c r="B36" s="297" t="s">
        <v>310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298"/>
      <c r="B37" s="297" t="s">
        <v>311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298"/>
      <c r="B38" s="297" t="s">
        <v>312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298"/>
      <c r="B39" s="298" t="s">
        <v>313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298"/>
      <c r="B40" s="298" t="s">
        <v>314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298"/>
      <c r="B41" s="298" t="s">
        <v>315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298"/>
      <c r="B42" s="298" t="s">
        <v>316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298"/>
      <c r="B43" s="298" t="s">
        <v>317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298"/>
      <c r="B44" s="298" t="s">
        <v>318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298"/>
      <c r="B45" s="298" t="s">
        <v>319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298"/>
      <c r="B46" s="298" t="s">
        <v>320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298"/>
      <c r="B47" s="299" t="s">
        <v>321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298"/>
      <c r="B48" s="298" t="s">
        <v>524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298"/>
      <c r="B49" s="298" t="s">
        <v>322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298"/>
      <c r="B50" s="298" t="s">
        <v>323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298"/>
      <c r="B51" s="298" t="s">
        <v>664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298"/>
      <c r="B52" s="298" t="s">
        <v>665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298"/>
      <c r="B53" s="299" t="s">
        <v>324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298"/>
      <c r="B54" s="298" t="s">
        <v>325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298"/>
      <c r="B55" s="298" t="s">
        <v>326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298"/>
      <c r="B56" s="299" t="s">
        <v>327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298"/>
      <c r="B57" s="298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298"/>
      <c r="B58" s="298" t="s">
        <v>525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298"/>
      <c r="B59" s="298" t="s">
        <v>526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298"/>
      <c r="B60" s="297" t="s">
        <v>666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298"/>
      <c r="B61" s="298" t="s">
        <v>527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298"/>
      <c r="B62" s="297" t="s">
        <v>667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298"/>
      <c r="B63" s="297" t="s">
        <v>528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298"/>
      <c r="B64" s="297" t="s">
        <v>668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298"/>
      <c r="B65" s="297" t="s">
        <v>328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298"/>
      <c r="B66" s="297" t="s">
        <v>529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298"/>
      <c r="B67" s="297" t="s">
        <v>329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298"/>
      <c r="B68" s="297" t="s">
        <v>530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298"/>
      <c r="B69" s="297" t="s">
        <v>373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298"/>
      <c r="B70" s="297" t="s">
        <v>330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0" customFormat="1" ht="14.25" hidden="1" customHeight="1">
      <c r="A71" s="327"/>
      <c r="B71" s="300" t="s">
        <v>331</v>
      </c>
      <c r="C71" s="301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2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298"/>
      <c r="B72" s="298" t="s">
        <v>332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298"/>
      <c r="B73" s="298" t="s">
        <v>531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298"/>
      <c r="B74" s="298" t="s">
        <v>333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298"/>
      <c r="B75" s="298" t="s">
        <v>334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298"/>
      <c r="B76" s="298" t="s">
        <v>335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298"/>
      <c r="B77" s="298" t="s">
        <v>336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298"/>
      <c r="B78" s="298" t="s">
        <v>337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0" customFormat="1" ht="14.25" customHeight="1">
      <c r="A79" s="326" t="s">
        <v>338</v>
      </c>
      <c r="B79" s="294" t="s">
        <v>339</v>
      </c>
      <c r="C79" s="302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2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298"/>
      <c r="B80" s="298" t="s">
        <v>340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298"/>
      <c r="B81" s="298" t="s">
        <v>341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298"/>
      <c r="B82" s="298" t="s">
        <v>532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298"/>
      <c r="B83" s="297" t="s">
        <v>342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298"/>
      <c r="B84" s="297" t="s">
        <v>533</v>
      </c>
      <c r="C84" s="303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298"/>
      <c r="B85" s="297" t="s">
        <v>343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28"/>
      <c r="B86" s="297" t="s">
        <v>669</v>
      </c>
      <c r="C86" s="303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298"/>
      <c r="B87" s="298" t="s">
        <v>534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298"/>
      <c r="B88" s="298" t="s">
        <v>344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0" customFormat="1" ht="14.25" customHeight="1">
      <c r="A89" s="326" t="s">
        <v>345</v>
      </c>
      <c r="B89" s="294" t="s">
        <v>346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295">
        <f>SUM(F91:F136)</f>
        <v>-2110.7230799999998</v>
      </c>
      <c r="G89" s="295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28"/>
      <c r="B90" s="297" t="s">
        <v>347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28"/>
      <c r="B91" s="297" t="s">
        <v>535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298"/>
      <c r="B92" s="298" t="s">
        <v>348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298"/>
      <c r="B93" s="298" t="s">
        <v>349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298"/>
      <c r="B94" s="298" t="s">
        <v>350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298"/>
      <c r="B95" s="298" t="s">
        <v>351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298"/>
      <c r="B96" s="298" t="s">
        <v>536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298"/>
      <c r="B97" s="298" t="s">
        <v>537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298"/>
      <c r="B98" s="298" t="s">
        <v>352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298"/>
      <c r="B99" s="298" t="s">
        <v>353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298"/>
      <c r="B100" s="298" t="s">
        <v>670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298"/>
      <c r="B101" s="298" t="s">
        <v>671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298"/>
      <c r="B102" s="298" t="s">
        <v>355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298"/>
      <c r="B103" s="298" t="s">
        <v>356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298"/>
      <c r="B104" s="298" t="s">
        <v>580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298"/>
      <c r="B105" s="298" t="s">
        <v>538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298"/>
      <c r="B106" s="298" t="s">
        <v>539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298"/>
      <c r="B107" s="298" t="s">
        <v>357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298"/>
      <c r="B108" s="298" t="s">
        <v>624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298"/>
      <c r="B109" s="298" t="s">
        <v>585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298"/>
      <c r="B110" s="298" t="s">
        <v>358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298"/>
      <c r="B111" s="298" t="s">
        <v>672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298"/>
      <c r="B112" s="298" t="s">
        <v>550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298"/>
      <c r="B113" s="298" t="s">
        <v>673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298"/>
      <c r="B114" s="298" t="s">
        <v>623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298"/>
      <c r="B115" s="298" t="s">
        <v>540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298"/>
      <c r="B116" s="298" t="s">
        <v>541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298"/>
      <c r="B117" s="298" t="s">
        <v>542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298"/>
      <c r="B118" s="298" t="s">
        <v>543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298"/>
      <c r="B119" s="298" t="s">
        <v>674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298"/>
      <c r="B120" s="298" t="s">
        <v>675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298"/>
      <c r="B121" s="298" t="s">
        <v>544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298"/>
      <c r="B122" s="298" t="s">
        <v>545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298"/>
      <c r="B123" s="298" t="s">
        <v>361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298"/>
      <c r="B124" s="298" t="s">
        <v>676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298"/>
      <c r="B125" s="298" t="s">
        <v>362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298"/>
      <c r="B126" s="298" t="s">
        <v>363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298"/>
      <c r="B127" s="304" t="s">
        <v>364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298"/>
      <c r="B128" s="304" t="s">
        <v>547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298"/>
      <c r="B129" s="304" t="s">
        <v>365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298"/>
      <c r="B130" s="304" t="s">
        <v>548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298"/>
      <c r="B131" s="298" t="s">
        <v>549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298"/>
      <c r="B132" s="298" t="s">
        <v>586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298"/>
      <c r="B133" s="298" t="s">
        <v>366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298"/>
      <c r="B134" s="298" t="s">
        <v>677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298"/>
      <c r="B135" s="298" t="s">
        <v>551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393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07" customFormat="1" ht="14.25" customHeight="1">
      <c r="A137" s="305"/>
      <c r="B137" s="306" t="s">
        <v>367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368</v>
      </c>
      <c r="B138" s="217" t="s">
        <v>369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370</v>
      </c>
      <c r="B139" s="217" t="s">
        <v>371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07" customFormat="1">
      <c r="A140" s="218"/>
      <c r="B140" s="308" t="s">
        <v>372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13"/>
    </row>
    <row r="142" spans="1:106" ht="11.25" customHeight="1">
      <c r="D142" s="314"/>
      <c r="E142" s="315"/>
      <c r="AH142" s="313"/>
    </row>
    <row r="143" spans="1:106" s="311" customFormat="1">
      <c r="B143" s="309"/>
      <c r="C143" s="310"/>
      <c r="E143" s="316"/>
      <c r="F143" s="289"/>
      <c r="G143" s="289"/>
      <c r="J143" s="289"/>
      <c r="K143" s="289"/>
      <c r="N143" s="289"/>
      <c r="O143" s="289"/>
      <c r="R143" s="289"/>
      <c r="S143" s="289"/>
      <c r="V143" s="289"/>
      <c r="W143" s="289"/>
      <c r="X143" s="312"/>
      <c r="Y143" s="312"/>
      <c r="Z143" s="289"/>
      <c r="AA143" s="289"/>
      <c r="AD143" s="289"/>
      <c r="AE143" s="289"/>
      <c r="AF143" s="289"/>
      <c r="AG143" s="289"/>
      <c r="AH143" s="313"/>
      <c r="AK143" s="289"/>
      <c r="AL143" s="289"/>
      <c r="AO143" s="289"/>
      <c r="AP143" s="289"/>
      <c r="AQ143" s="289"/>
      <c r="AR143" s="289"/>
      <c r="AS143" s="289"/>
      <c r="AT143" s="289"/>
      <c r="AW143" s="289"/>
      <c r="AX143" s="289"/>
      <c r="AY143" s="289"/>
      <c r="AZ143" s="289"/>
      <c r="BA143" s="289"/>
      <c r="BB143" s="289"/>
      <c r="BE143" s="289"/>
      <c r="BF143" s="289"/>
      <c r="BI143" s="289"/>
      <c r="BJ143" s="289"/>
      <c r="BK143" s="289"/>
      <c r="BL143" s="289"/>
      <c r="BM143" s="289"/>
      <c r="BN143" s="289"/>
      <c r="BO143" s="289"/>
      <c r="BP143" s="289"/>
      <c r="BQ143" s="289"/>
      <c r="BR143" s="289"/>
      <c r="BS143" s="289"/>
      <c r="BT143" s="289"/>
      <c r="BU143" s="289"/>
      <c r="BV143" s="289"/>
      <c r="BY143" s="289"/>
      <c r="BZ143" s="289"/>
      <c r="CA143" s="289"/>
      <c r="CB143" s="289"/>
      <c r="CC143" s="289"/>
      <c r="CD143" s="289"/>
      <c r="CG143" s="289"/>
      <c r="CH143" s="289"/>
      <c r="CK143" s="289"/>
      <c r="CL143" s="289"/>
      <c r="CM143" s="289"/>
      <c r="CN143" s="289"/>
      <c r="CO143" s="289"/>
      <c r="CP143" s="289"/>
      <c r="CQ143" s="289"/>
      <c r="CR143" s="289"/>
      <c r="CS143" s="289"/>
      <c r="CT143" s="289"/>
      <c r="CW143" s="289"/>
      <c r="CX143" s="289"/>
    </row>
    <row r="144" spans="1:106" s="311" customFormat="1">
      <c r="B144" s="309"/>
      <c r="C144" s="310"/>
      <c r="E144" s="315"/>
      <c r="F144" s="289"/>
      <c r="G144" s="289"/>
      <c r="J144" s="289"/>
      <c r="K144" s="289"/>
      <c r="N144" s="289"/>
      <c r="O144" s="289"/>
      <c r="R144" s="289"/>
      <c r="S144" s="289"/>
      <c r="V144" s="289"/>
      <c r="W144" s="289"/>
      <c r="X144" s="312"/>
      <c r="Y144" s="312"/>
      <c r="Z144" s="289"/>
      <c r="AA144" s="289"/>
      <c r="AD144" s="289"/>
      <c r="AE144" s="289"/>
      <c r="AF144" s="289"/>
      <c r="AG144" s="289"/>
      <c r="AH144" s="313"/>
      <c r="AK144" s="289"/>
      <c r="AL144" s="289"/>
      <c r="AO144" s="289"/>
      <c r="AP144" s="289"/>
      <c r="AQ144" s="289"/>
      <c r="AR144" s="289"/>
      <c r="AS144" s="289"/>
      <c r="AT144" s="289"/>
      <c r="AW144" s="289"/>
      <c r="AX144" s="289"/>
      <c r="AY144" s="289"/>
      <c r="AZ144" s="289"/>
      <c r="BA144" s="289"/>
      <c r="BB144" s="289"/>
      <c r="BE144" s="289"/>
      <c r="BF144" s="289"/>
      <c r="BI144" s="289"/>
      <c r="BJ144" s="289"/>
      <c r="BK144" s="289"/>
      <c r="BL144" s="289"/>
      <c r="BM144" s="289"/>
      <c r="BN144" s="289"/>
      <c r="BO144" s="289"/>
      <c r="BP144" s="289"/>
      <c r="BQ144" s="289"/>
      <c r="BR144" s="289"/>
      <c r="BS144" s="289"/>
      <c r="BT144" s="289"/>
      <c r="BU144" s="289"/>
      <c r="BV144" s="289"/>
      <c r="BY144" s="289"/>
      <c r="BZ144" s="289"/>
      <c r="CA144" s="289"/>
      <c r="CB144" s="289"/>
      <c r="CC144" s="289"/>
      <c r="CD144" s="289"/>
      <c r="CG144" s="289"/>
      <c r="CH144" s="289"/>
      <c r="CK144" s="289"/>
      <c r="CL144" s="289"/>
      <c r="CM144" s="289"/>
      <c r="CN144" s="289"/>
      <c r="CO144" s="289"/>
      <c r="CP144" s="289"/>
      <c r="CQ144" s="289"/>
      <c r="CR144" s="289"/>
      <c r="CS144" s="289"/>
      <c r="CT144" s="289"/>
      <c r="CW144" s="289"/>
      <c r="CX144" s="289"/>
    </row>
    <row r="145" spans="2:102" s="311" customFormat="1">
      <c r="B145" s="309"/>
      <c r="C145" s="310"/>
      <c r="F145" s="289"/>
      <c r="G145" s="289"/>
      <c r="J145" s="289"/>
      <c r="K145" s="289"/>
      <c r="N145" s="289"/>
      <c r="O145" s="289"/>
      <c r="R145" s="289"/>
      <c r="S145" s="289"/>
      <c r="V145" s="289"/>
      <c r="W145" s="289"/>
      <c r="X145" s="312"/>
      <c r="Y145" s="312"/>
      <c r="Z145" s="289"/>
      <c r="AA145" s="289"/>
      <c r="AD145" s="289"/>
      <c r="AE145" s="289"/>
      <c r="AF145" s="289"/>
      <c r="AG145" s="289"/>
      <c r="AH145" s="313"/>
      <c r="AK145" s="289"/>
      <c r="AL145" s="289"/>
      <c r="AO145" s="289"/>
      <c r="AP145" s="289"/>
      <c r="AQ145" s="289"/>
      <c r="AR145" s="289"/>
      <c r="AS145" s="289"/>
      <c r="AT145" s="289"/>
      <c r="AW145" s="289"/>
      <c r="AX145" s="289"/>
      <c r="AY145" s="289"/>
      <c r="AZ145" s="289"/>
      <c r="BA145" s="289"/>
      <c r="BB145" s="289"/>
      <c r="BE145" s="289"/>
      <c r="BF145" s="289"/>
      <c r="BI145" s="289"/>
      <c r="BJ145" s="289"/>
      <c r="BK145" s="289"/>
      <c r="BL145" s="289"/>
      <c r="BM145" s="289"/>
      <c r="BN145" s="289"/>
      <c r="BO145" s="289"/>
      <c r="BP145" s="289"/>
      <c r="BQ145" s="289"/>
      <c r="BR145" s="289"/>
      <c r="BS145" s="289"/>
      <c r="BT145" s="289"/>
      <c r="BU145" s="289"/>
      <c r="BV145" s="289"/>
      <c r="BY145" s="289"/>
      <c r="BZ145" s="289"/>
      <c r="CA145" s="289"/>
      <c r="CB145" s="289"/>
      <c r="CC145" s="289"/>
      <c r="CD145" s="289"/>
      <c r="CG145" s="289"/>
      <c r="CH145" s="289"/>
      <c r="CK145" s="289"/>
      <c r="CL145" s="289"/>
      <c r="CM145" s="289"/>
      <c r="CN145" s="289"/>
      <c r="CO145" s="289"/>
      <c r="CP145" s="289"/>
      <c r="CQ145" s="289"/>
      <c r="CR145" s="289"/>
      <c r="CS145" s="289"/>
      <c r="CT145" s="289"/>
      <c r="CW145" s="289"/>
      <c r="CX145" s="289"/>
    </row>
    <row r="146" spans="2:102" s="311" customFormat="1">
      <c r="B146" s="309"/>
      <c r="C146" s="310"/>
      <c r="F146" s="289"/>
      <c r="G146" s="289"/>
      <c r="J146" s="289"/>
      <c r="K146" s="289"/>
      <c r="N146" s="289"/>
      <c r="O146" s="289"/>
      <c r="R146" s="289"/>
      <c r="S146" s="289"/>
      <c r="V146" s="289"/>
      <c r="W146" s="289"/>
      <c r="X146" s="312"/>
      <c r="Y146" s="312"/>
      <c r="Z146" s="289"/>
      <c r="AA146" s="289"/>
      <c r="AD146" s="289"/>
      <c r="AE146" s="289"/>
      <c r="AF146" s="289"/>
      <c r="AG146" s="289"/>
      <c r="AH146" s="313"/>
      <c r="AK146" s="289"/>
      <c r="AL146" s="289"/>
      <c r="AO146" s="289"/>
      <c r="AP146" s="289"/>
      <c r="AQ146" s="289"/>
      <c r="AR146" s="289"/>
      <c r="AS146" s="289"/>
      <c r="AT146" s="289"/>
      <c r="AW146" s="289"/>
      <c r="AX146" s="289"/>
      <c r="AY146" s="289"/>
      <c r="AZ146" s="289"/>
      <c r="BA146" s="289"/>
      <c r="BB146" s="289"/>
      <c r="BE146" s="289"/>
      <c r="BF146" s="289"/>
      <c r="BI146" s="289"/>
      <c r="BJ146" s="289"/>
      <c r="BK146" s="289"/>
      <c r="BL146" s="289"/>
      <c r="BM146" s="289"/>
      <c r="BN146" s="289"/>
      <c r="BO146" s="289"/>
      <c r="BP146" s="289"/>
      <c r="BQ146" s="289"/>
      <c r="BR146" s="289"/>
      <c r="BS146" s="289"/>
      <c r="BT146" s="289"/>
      <c r="BU146" s="289"/>
      <c r="BV146" s="289"/>
      <c r="BY146" s="289"/>
      <c r="BZ146" s="289"/>
      <c r="CA146" s="289"/>
      <c r="CB146" s="289"/>
      <c r="CC146" s="289"/>
      <c r="CD146" s="289"/>
      <c r="CG146" s="289"/>
      <c r="CH146" s="289"/>
      <c r="CK146" s="289"/>
      <c r="CL146" s="289"/>
      <c r="CM146" s="289"/>
      <c r="CN146" s="289"/>
      <c r="CO146" s="289"/>
      <c r="CP146" s="289"/>
      <c r="CQ146" s="289"/>
      <c r="CR146" s="289"/>
      <c r="CS146" s="289"/>
      <c r="CT146" s="289"/>
      <c r="CW146" s="289"/>
      <c r="CX146" s="289"/>
    </row>
    <row r="147" spans="2:102" s="311" customFormat="1">
      <c r="B147" s="309"/>
      <c r="C147" s="310"/>
      <c r="F147" s="289"/>
      <c r="G147" s="289"/>
      <c r="J147" s="289"/>
      <c r="K147" s="289"/>
      <c r="N147" s="289"/>
      <c r="O147" s="289"/>
      <c r="R147" s="289"/>
      <c r="S147" s="289"/>
      <c r="V147" s="289"/>
      <c r="W147" s="289"/>
      <c r="X147" s="312"/>
      <c r="Y147" s="312"/>
      <c r="Z147" s="289"/>
      <c r="AA147" s="289"/>
      <c r="AD147" s="289"/>
      <c r="AE147" s="289"/>
      <c r="AF147" s="289"/>
      <c r="AG147" s="289"/>
      <c r="AH147" s="313"/>
      <c r="AK147" s="289"/>
      <c r="AL147" s="289"/>
      <c r="AO147" s="289"/>
      <c r="AP147" s="289"/>
      <c r="AQ147" s="289"/>
      <c r="AR147" s="289"/>
      <c r="AS147" s="289"/>
      <c r="AT147" s="289"/>
      <c r="AW147" s="289"/>
      <c r="AX147" s="289"/>
      <c r="AY147" s="289"/>
      <c r="AZ147" s="289"/>
      <c r="BA147" s="289"/>
      <c r="BB147" s="289"/>
      <c r="BE147" s="289"/>
      <c r="BF147" s="289"/>
      <c r="BI147" s="289"/>
      <c r="BJ147" s="289"/>
      <c r="BK147" s="289"/>
      <c r="BL147" s="289"/>
      <c r="BM147" s="289"/>
      <c r="BN147" s="289"/>
      <c r="BO147" s="289"/>
      <c r="BP147" s="289"/>
      <c r="BQ147" s="289"/>
      <c r="BR147" s="289"/>
      <c r="BS147" s="289"/>
      <c r="BT147" s="289"/>
      <c r="BU147" s="289"/>
      <c r="BV147" s="289"/>
      <c r="BY147" s="289"/>
      <c r="BZ147" s="289"/>
      <c r="CA147" s="289"/>
      <c r="CB147" s="289"/>
      <c r="CC147" s="289"/>
      <c r="CD147" s="289"/>
      <c r="CG147" s="289"/>
      <c r="CH147" s="289"/>
      <c r="CK147" s="289"/>
      <c r="CL147" s="289"/>
      <c r="CM147" s="289"/>
      <c r="CN147" s="289"/>
      <c r="CO147" s="289"/>
      <c r="CP147" s="289"/>
      <c r="CQ147" s="289"/>
      <c r="CR147" s="289"/>
      <c r="CS147" s="289"/>
      <c r="CT147" s="289"/>
      <c r="CW147" s="289"/>
      <c r="CX147" s="289"/>
    </row>
    <row r="148" spans="2:102" s="311" customFormat="1">
      <c r="B148" s="309"/>
      <c r="C148" s="310"/>
      <c r="F148" s="289"/>
      <c r="G148" s="289"/>
      <c r="J148" s="289"/>
      <c r="K148" s="289"/>
      <c r="N148" s="289"/>
      <c r="O148" s="289"/>
      <c r="R148" s="289"/>
      <c r="S148" s="289"/>
      <c r="V148" s="289"/>
      <c r="W148" s="289"/>
      <c r="X148" s="312"/>
      <c r="Y148" s="312"/>
      <c r="Z148" s="289"/>
      <c r="AA148" s="289"/>
      <c r="AD148" s="289"/>
      <c r="AE148" s="289"/>
      <c r="AF148" s="289"/>
      <c r="AG148" s="289"/>
      <c r="AH148" s="313"/>
      <c r="AK148" s="289"/>
      <c r="AL148" s="289"/>
      <c r="AO148" s="289"/>
      <c r="AP148" s="289"/>
      <c r="AQ148" s="289"/>
      <c r="AR148" s="289"/>
      <c r="AS148" s="289"/>
      <c r="AT148" s="289"/>
      <c r="AW148" s="289"/>
      <c r="AX148" s="289"/>
      <c r="AY148" s="289"/>
      <c r="AZ148" s="289"/>
      <c r="BA148" s="289"/>
      <c r="BB148" s="289"/>
      <c r="BE148" s="289"/>
      <c r="BF148" s="289"/>
      <c r="BI148" s="289"/>
      <c r="BJ148" s="289"/>
      <c r="BK148" s="289"/>
      <c r="BL148" s="289"/>
      <c r="BM148" s="289"/>
      <c r="BN148" s="289"/>
      <c r="BO148" s="289"/>
      <c r="BP148" s="289"/>
      <c r="BQ148" s="289"/>
      <c r="BR148" s="289"/>
      <c r="BS148" s="289"/>
      <c r="BT148" s="289"/>
      <c r="BU148" s="289"/>
      <c r="BV148" s="289"/>
      <c r="BY148" s="289"/>
      <c r="BZ148" s="289"/>
      <c r="CA148" s="289"/>
      <c r="CB148" s="289"/>
      <c r="CC148" s="289"/>
      <c r="CD148" s="289"/>
      <c r="CG148" s="289"/>
      <c r="CH148" s="289"/>
      <c r="CK148" s="289"/>
      <c r="CL148" s="289"/>
      <c r="CM148" s="289"/>
      <c r="CN148" s="289"/>
      <c r="CO148" s="289"/>
      <c r="CP148" s="289"/>
      <c r="CQ148" s="289"/>
      <c r="CR148" s="289"/>
      <c r="CS148" s="289"/>
      <c r="CT148" s="289"/>
      <c r="CW148" s="289"/>
      <c r="CX148" s="289"/>
    </row>
    <row r="149" spans="2:102" s="311" customFormat="1">
      <c r="B149" s="309"/>
      <c r="C149" s="310"/>
      <c r="F149" s="289"/>
      <c r="G149" s="289"/>
      <c r="J149" s="289"/>
      <c r="K149" s="289"/>
      <c r="N149" s="289"/>
      <c r="O149" s="289"/>
      <c r="R149" s="289"/>
      <c r="S149" s="289"/>
      <c r="V149" s="289"/>
      <c r="W149" s="289"/>
      <c r="X149" s="312"/>
      <c r="Y149" s="312"/>
      <c r="Z149" s="289"/>
      <c r="AA149" s="289"/>
      <c r="AD149" s="289"/>
      <c r="AE149" s="289"/>
      <c r="AF149" s="289"/>
      <c r="AG149" s="289"/>
      <c r="AH149" s="317"/>
      <c r="AK149" s="289"/>
      <c r="AL149" s="289"/>
      <c r="AO149" s="289"/>
      <c r="AP149" s="289"/>
      <c r="AQ149" s="289"/>
      <c r="AR149" s="289"/>
      <c r="AS149" s="289"/>
      <c r="AT149" s="289"/>
      <c r="AW149" s="289"/>
      <c r="AX149" s="289"/>
      <c r="AY149" s="289"/>
      <c r="AZ149" s="289"/>
      <c r="BA149" s="289"/>
      <c r="BB149" s="289"/>
      <c r="BE149" s="289"/>
      <c r="BF149" s="289"/>
      <c r="BI149" s="289"/>
      <c r="BJ149" s="289"/>
      <c r="BK149" s="289"/>
      <c r="BL149" s="289"/>
      <c r="BM149" s="289"/>
      <c r="BN149" s="289"/>
      <c r="BO149" s="289"/>
      <c r="BP149" s="289"/>
      <c r="BQ149" s="289"/>
      <c r="BR149" s="289"/>
      <c r="BS149" s="289"/>
      <c r="BT149" s="289"/>
      <c r="BU149" s="289"/>
      <c r="BV149" s="289"/>
      <c r="BY149" s="289"/>
      <c r="BZ149" s="289"/>
      <c r="CA149" s="289"/>
      <c r="CB149" s="289"/>
      <c r="CC149" s="289"/>
      <c r="CD149" s="289"/>
      <c r="CG149" s="289"/>
      <c r="CH149" s="289"/>
      <c r="CK149" s="289"/>
      <c r="CL149" s="289"/>
      <c r="CM149" s="289"/>
      <c r="CN149" s="289"/>
      <c r="CO149" s="289"/>
      <c r="CP149" s="289"/>
      <c r="CQ149" s="289"/>
      <c r="CR149" s="289"/>
      <c r="CS149" s="289"/>
      <c r="CT149" s="289"/>
      <c r="CW149" s="289"/>
      <c r="CX149" s="289"/>
    </row>
    <row r="150" spans="2:102" s="311" customFormat="1">
      <c r="B150" s="309"/>
      <c r="C150" s="310"/>
      <c r="F150" s="289"/>
      <c r="G150" s="289"/>
      <c r="J150" s="289"/>
      <c r="K150" s="289"/>
      <c r="N150" s="289"/>
      <c r="O150" s="289"/>
      <c r="R150" s="289"/>
      <c r="S150" s="289"/>
      <c r="V150" s="289"/>
      <c r="W150" s="289"/>
      <c r="X150" s="312"/>
      <c r="Y150" s="312"/>
      <c r="Z150" s="289"/>
      <c r="AA150" s="289"/>
      <c r="AD150" s="289"/>
      <c r="AE150" s="289"/>
      <c r="AF150" s="289"/>
      <c r="AG150" s="289"/>
      <c r="AH150" s="313"/>
      <c r="AK150" s="289"/>
      <c r="AL150" s="289"/>
      <c r="AO150" s="289"/>
      <c r="AP150" s="289"/>
      <c r="AQ150" s="289"/>
      <c r="AR150" s="289"/>
      <c r="AS150" s="289"/>
      <c r="AT150" s="289"/>
      <c r="AW150" s="289"/>
      <c r="AX150" s="289"/>
      <c r="AY150" s="289"/>
      <c r="AZ150" s="289"/>
      <c r="BA150" s="289"/>
      <c r="BB150" s="289"/>
      <c r="BE150" s="289"/>
      <c r="BF150" s="289"/>
      <c r="BI150" s="289"/>
      <c r="BJ150" s="289"/>
      <c r="BK150" s="289"/>
      <c r="BL150" s="289"/>
      <c r="BM150" s="289"/>
      <c r="BN150" s="289"/>
      <c r="BO150" s="289"/>
      <c r="BP150" s="289"/>
      <c r="BQ150" s="289"/>
      <c r="BR150" s="289"/>
      <c r="BS150" s="289"/>
      <c r="BT150" s="289"/>
      <c r="BU150" s="289"/>
      <c r="BV150" s="289"/>
      <c r="BY150" s="289"/>
      <c r="BZ150" s="289"/>
      <c r="CA150" s="289"/>
      <c r="CB150" s="289"/>
      <c r="CC150" s="289"/>
      <c r="CD150" s="289"/>
      <c r="CG150" s="289"/>
      <c r="CH150" s="289"/>
      <c r="CK150" s="289"/>
      <c r="CL150" s="289"/>
      <c r="CM150" s="289"/>
      <c r="CN150" s="289"/>
      <c r="CO150" s="289"/>
      <c r="CP150" s="289"/>
      <c r="CQ150" s="289"/>
      <c r="CR150" s="289"/>
      <c r="CS150" s="289"/>
      <c r="CT150" s="289"/>
      <c r="CW150" s="289"/>
      <c r="CX150" s="289"/>
    </row>
    <row r="151" spans="2:102" s="311" customFormat="1">
      <c r="B151" s="309"/>
      <c r="C151" s="310"/>
      <c r="F151" s="289"/>
      <c r="G151" s="289"/>
      <c r="J151" s="289"/>
      <c r="K151" s="289"/>
      <c r="N151" s="289"/>
      <c r="O151" s="289"/>
      <c r="R151" s="289"/>
      <c r="S151" s="289"/>
      <c r="V151" s="289"/>
      <c r="W151" s="289"/>
      <c r="X151" s="312"/>
      <c r="Y151" s="312"/>
      <c r="Z151" s="289"/>
      <c r="AA151" s="289"/>
      <c r="AD151" s="289"/>
      <c r="AE151" s="289"/>
      <c r="AF151" s="289"/>
      <c r="AG151" s="289"/>
      <c r="AH151" s="313"/>
      <c r="AK151" s="289"/>
      <c r="AL151" s="289"/>
      <c r="AO151" s="289"/>
      <c r="AP151" s="289"/>
      <c r="AQ151" s="289"/>
      <c r="AR151" s="289"/>
      <c r="AS151" s="289"/>
      <c r="AT151" s="289"/>
      <c r="AW151" s="289"/>
      <c r="AX151" s="289"/>
      <c r="AY151" s="289"/>
      <c r="AZ151" s="289"/>
      <c r="BA151" s="289"/>
      <c r="BB151" s="289"/>
      <c r="BE151" s="289"/>
      <c r="BF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Y151" s="289"/>
      <c r="BZ151" s="289"/>
      <c r="CA151" s="289"/>
      <c r="CB151" s="289"/>
      <c r="CC151" s="289"/>
      <c r="CD151" s="289"/>
      <c r="CG151" s="289"/>
      <c r="CH151" s="289"/>
      <c r="CK151" s="289"/>
      <c r="CL151" s="289"/>
      <c r="CM151" s="289"/>
      <c r="CN151" s="289"/>
      <c r="CO151" s="289"/>
      <c r="CP151" s="289"/>
      <c r="CQ151" s="289"/>
      <c r="CR151" s="289"/>
      <c r="CS151" s="289"/>
      <c r="CT151" s="289"/>
      <c r="CW151" s="289"/>
      <c r="CX151" s="289"/>
    </row>
    <row r="152" spans="2:102" s="311" customFormat="1">
      <c r="B152" s="309"/>
      <c r="C152" s="310"/>
      <c r="F152" s="289"/>
      <c r="G152" s="289"/>
      <c r="J152" s="289"/>
      <c r="K152" s="289"/>
      <c r="N152" s="289"/>
      <c r="O152" s="289"/>
      <c r="R152" s="289"/>
      <c r="S152" s="289"/>
      <c r="V152" s="289"/>
      <c r="W152" s="289"/>
      <c r="X152" s="312"/>
      <c r="Y152" s="312"/>
      <c r="Z152" s="289"/>
      <c r="AA152" s="289"/>
      <c r="AD152" s="289"/>
      <c r="AE152" s="289"/>
      <c r="AF152" s="289"/>
      <c r="AG152" s="289"/>
      <c r="AH152" s="317"/>
      <c r="AK152" s="289"/>
      <c r="AL152" s="289"/>
      <c r="AO152" s="289"/>
      <c r="AP152" s="289"/>
      <c r="AQ152" s="289"/>
      <c r="AR152" s="289"/>
      <c r="AS152" s="289"/>
      <c r="AT152" s="289"/>
      <c r="AW152" s="289"/>
      <c r="AX152" s="289"/>
      <c r="AY152" s="289"/>
      <c r="AZ152" s="289"/>
      <c r="BA152" s="289"/>
      <c r="BB152" s="289"/>
      <c r="BE152" s="289"/>
      <c r="BF152" s="289"/>
      <c r="BI152" s="289"/>
      <c r="BJ152" s="289"/>
      <c r="BK152" s="289"/>
      <c r="BL152" s="289"/>
      <c r="BM152" s="289"/>
      <c r="BN152" s="289"/>
      <c r="BO152" s="289"/>
      <c r="BP152" s="289"/>
      <c r="BQ152" s="289"/>
      <c r="BR152" s="289"/>
      <c r="BS152" s="289"/>
      <c r="BT152" s="289"/>
      <c r="BU152" s="289"/>
      <c r="BV152" s="289"/>
      <c r="BY152" s="289"/>
      <c r="BZ152" s="289"/>
      <c r="CA152" s="289"/>
      <c r="CB152" s="289"/>
      <c r="CC152" s="289"/>
      <c r="CD152" s="289"/>
      <c r="CG152" s="289"/>
      <c r="CH152" s="289"/>
      <c r="CK152" s="289"/>
      <c r="CL152" s="289"/>
      <c r="CM152" s="289"/>
      <c r="CN152" s="289"/>
      <c r="CO152" s="289"/>
      <c r="CP152" s="289"/>
      <c r="CQ152" s="289"/>
      <c r="CR152" s="289"/>
      <c r="CS152" s="289"/>
      <c r="CT152" s="289"/>
      <c r="CW152" s="289"/>
      <c r="CX152" s="289"/>
    </row>
    <row r="153" spans="2:102" s="311" customFormat="1">
      <c r="B153" s="309"/>
      <c r="C153" s="310"/>
      <c r="F153" s="289"/>
      <c r="G153" s="289"/>
      <c r="J153" s="289"/>
      <c r="K153" s="289"/>
      <c r="N153" s="289"/>
      <c r="O153" s="289"/>
      <c r="R153" s="289"/>
      <c r="S153" s="289"/>
      <c r="V153" s="289"/>
      <c r="W153" s="289"/>
      <c r="X153" s="312"/>
      <c r="Y153" s="312"/>
      <c r="Z153" s="289"/>
      <c r="AA153" s="289"/>
      <c r="AD153" s="289"/>
      <c r="AE153" s="289"/>
      <c r="AF153" s="289"/>
      <c r="AG153" s="289"/>
      <c r="AH153" s="313"/>
      <c r="AK153" s="289"/>
      <c r="AL153" s="289"/>
      <c r="AO153" s="289"/>
      <c r="AP153" s="289"/>
      <c r="AQ153" s="289"/>
      <c r="AR153" s="289"/>
      <c r="AS153" s="289"/>
      <c r="AT153" s="289"/>
      <c r="AW153" s="289"/>
      <c r="AX153" s="289"/>
      <c r="AY153" s="289"/>
      <c r="AZ153" s="289"/>
      <c r="BA153" s="289"/>
      <c r="BB153" s="289"/>
      <c r="BE153" s="289"/>
      <c r="BF153" s="289"/>
      <c r="BI153" s="289"/>
      <c r="BJ153" s="289"/>
      <c r="BK153" s="289"/>
      <c r="BL153" s="289"/>
      <c r="BM153" s="289"/>
      <c r="BN153" s="289"/>
      <c r="BO153" s="289"/>
      <c r="BP153" s="289"/>
      <c r="BQ153" s="289"/>
      <c r="BR153" s="289"/>
      <c r="BS153" s="289"/>
      <c r="BT153" s="289"/>
      <c r="BU153" s="289"/>
      <c r="BV153" s="289"/>
      <c r="BY153" s="289"/>
      <c r="BZ153" s="289"/>
      <c r="CA153" s="289"/>
      <c r="CB153" s="289"/>
      <c r="CC153" s="289"/>
      <c r="CD153" s="289"/>
      <c r="CG153" s="289"/>
      <c r="CH153" s="289"/>
      <c r="CK153" s="289"/>
      <c r="CL153" s="289"/>
      <c r="CM153" s="289"/>
      <c r="CN153" s="289"/>
      <c r="CO153" s="289"/>
      <c r="CP153" s="289"/>
      <c r="CQ153" s="289"/>
      <c r="CR153" s="289"/>
      <c r="CS153" s="289"/>
      <c r="CT153" s="289"/>
      <c r="CW153" s="289"/>
      <c r="CX153" s="289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8671875" defaultRowHeight="13.2"/>
  <cols>
    <col min="1" max="1" width="40.109375" style="1" customWidth="1"/>
    <col min="2" max="2" width="6.33203125" style="1" customWidth="1"/>
    <col min="3" max="3" width="9.5546875" style="1" customWidth="1"/>
    <col min="4" max="4" width="10.109375" style="1" customWidth="1"/>
    <col min="5" max="6" width="7.6640625" style="1" hidden="1" customWidth="1"/>
    <col min="7" max="8" width="10.33203125" style="11" customWidth="1"/>
    <col min="9" max="9" width="7.44140625" style="1" hidden="1" customWidth="1"/>
    <col min="10" max="10" width="11" style="1" customWidth="1"/>
    <col min="11" max="11" width="8.44140625" style="1" customWidth="1"/>
    <col min="12" max="12" width="10.6640625" style="1" customWidth="1"/>
    <col min="13" max="13" width="9" style="1" customWidth="1"/>
    <col min="14" max="14" width="10.5546875" style="1" customWidth="1"/>
    <col min="15" max="15" width="11" style="1" bestFit="1" customWidth="1"/>
    <col min="16" max="16" width="11" style="1" hidden="1" customWidth="1"/>
    <col min="17" max="17" width="10.33203125" style="1" customWidth="1"/>
    <col min="18" max="18" width="9.6640625" style="1" customWidth="1"/>
    <col min="19" max="19" width="11.6640625" style="1" bestFit="1" customWidth="1"/>
    <col min="20" max="20" width="13.109375" style="1" customWidth="1"/>
    <col min="21" max="16384" width="8.88671875" style="1"/>
  </cols>
  <sheetData>
    <row r="1" spans="1:22" ht="16.2" thickBot="1">
      <c r="R1" s="137" t="s">
        <v>401</v>
      </c>
    </row>
    <row r="2" spans="1:22" ht="12.75" customHeight="1" thickBot="1">
      <c r="A2" s="491" t="s">
        <v>471</v>
      </c>
      <c r="B2" s="491"/>
      <c r="C2" s="491"/>
      <c r="D2" s="491"/>
      <c r="E2" s="491"/>
      <c r="F2" s="491"/>
      <c r="G2" s="491"/>
      <c r="H2" s="491"/>
      <c r="I2" s="43"/>
      <c r="J2" s="43"/>
      <c r="K2" s="492" t="s">
        <v>239</v>
      </c>
      <c r="L2" s="492"/>
      <c r="M2" s="492"/>
      <c r="N2" s="493">
        <v>224950.67</v>
      </c>
      <c r="O2" s="493"/>
      <c r="P2" s="181"/>
      <c r="Q2" s="494" t="s">
        <v>256</v>
      </c>
      <c r="R2" s="494"/>
      <c r="S2" s="182">
        <v>9570953.3300000001</v>
      </c>
    </row>
    <row r="3" spans="1:22" s="66" customFormat="1" ht="12.75" customHeight="1">
      <c r="A3" s="485" t="s">
        <v>73</v>
      </c>
      <c r="B3" s="485" t="s">
        <v>74</v>
      </c>
      <c r="C3" s="485" t="s">
        <v>232</v>
      </c>
      <c r="D3" s="495" t="s">
        <v>75</v>
      </c>
      <c r="E3" s="496"/>
      <c r="F3" s="485" t="s">
        <v>115</v>
      </c>
      <c r="G3" s="485" t="s">
        <v>257</v>
      </c>
      <c r="H3" s="485" t="s">
        <v>258</v>
      </c>
      <c r="I3" s="485" t="s">
        <v>76</v>
      </c>
      <c r="J3" s="485" t="s">
        <v>151</v>
      </c>
      <c r="K3" s="485" t="s">
        <v>77</v>
      </c>
      <c r="L3" s="485" t="s">
        <v>472</v>
      </c>
      <c r="M3" s="485" t="s">
        <v>71</v>
      </c>
      <c r="N3" s="485" t="s">
        <v>79</v>
      </c>
      <c r="O3" s="485" t="s">
        <v>72</v>
      </c>
      <c r="P3" s="176"/>
      <c r="Q3" s="490" t="s">
        <v>233</v>
      </c>
      <c r="R3" s="485" t="s">
        <v>80</v>
      </c>
      <c r="S3" s="485" t="s">
        <v>81</v>
      </c>
    </row>
    <row r="4" spans="1:22" s="66" customFormat="1" ht="39.6">
      <c r="A4" s="486"/>
      <c r="B4" s="486"/>
      <c r="C4" s="486"/>
      <c r="D4" s="56" t="s">
        <v>82</v>
      </c>
      <c r="E4" s="56" t="s">
        <v>234</v>
      </c>
      <c r="F4" s="486"/>
      <c r="G4" s="486"/>
      <c r="H4" s="486"/>
      <c r="I4" s="486"/>
      <c r="J4" s="486"/>
      <c r="K4" s="486"/>
      <c r="L4" s="486"/>
      <c r="M4" s="486"/>
      <c r="N4" s="486"/>
      <c r="O4" s="486"/>
      <c r="P4" s="175"/>
      <c r="Q4" s="486"/>
      <c r="R4" s="486"/>
      <c r="S4" s="486"/>
    </row>
    <row r="5" spans="1:22" s="66" customFormat="1">
      <c r="A5" s="58" t="s">
        <v>83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[1]март!G5+[1]фев!G5+[1]янв!G5</f>
        <v>2300</v>
      </c>
      <c r="H5" s="59">
        <f>[1]март!H5+[1]фев!H5+[1]янв!H5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84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[1]март!G6+[1]фев!G6+[1]янв!G6</f>
        <v>0</v>
      </c>
      <c r="H6" s="59">
        <f>[1]март!H6+[1]фев!H6+[1]янв!H6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[2]март!S6+[2]фев!S6+[2]янв!S6</f>
        <v>1617916</v>
      </c>
    </row>
    <row r="7" spans="1:22">
      <c r="A7" s="42" t="s">
        <v>85</v>
      </c>
      <c r="B7" s="3">
        <v>211</v>
      </c>
      <c r="C7" s="3">
        <f t="shared" si="0"/>
        <v>500</v>
      </c>
      <c r="D7" s="61">
        <f>[1]март!D7+[1]фев!D7+[1]янв!D7</f>
        <v>500</v>
      </c>
      <c r="E7" s="61">
        <f>[1]март!E7+[1]фев!E7+[1]янв!E7</f>
        <v>0</v>
      </c>
      <c r="F7" s="61">
        <f>[1]март!F7+[1]фев!F7+[1]янв!F7</f>
        <v>0</v>
      </c>
      <c r="G7" s="61">
        <f>[1]март!G7+[1]фев!G7+[1]янв!G7</f>
        <v>2300</v>
      </c>
      <c r="H7" s="61">
        <f>[1]март!H7+[1]фев!H7+[1]янв!H7</f>
        <v>0</v>
      </c>
      <c r="I7" s="61">
        <f>[1]март!J7+[1]фев!J7+[1]янв!J7</f>
        <v>0</v>
      </c>
      <c r="J7" s="61">
        <f>[1]март!K7+[1]фев!K7+[1]янв!K7</f>
        <v>0</v>
      </c>
      <c r="K7" s="61">
        <f>[1]март!L7+[1]фев!L7+[1]янв!L7</f>
        <v>0</v>
      </c>
      <c r="L7" s="61">
        <f>[1]март!M7+[1]фев!M7+[1]янв!M7</f>
        <v>0</v>
      </c>
      <c r="M7" s="61">
        <f>[1]март!N7+[1]фев!N7+[1]янв!N7</f>
        <v>10200</v>
      </c>
      <c r="N7" s="61">
        <f>[1]март!O7+[1]фев!O7+[1]янв!O7</f>
        <v>10200</v>
      </c>
      <c r="O7" s="61">
        <f>[1]март!P7+[1]фев!P7+[1]янв!P7</f>
        <v>0</v>
      </c>
      <c r="P7" s="61"/>
      <c r="Q7" s="61">
        <f>[1]март!Q7+[1]фев!Q7+[1]янв!Q7</f>
        <v>0</v>
      </c>
      <c r="R7" s="61">
        <f>[1]март!R7+[1]фев!R7+[1]янв!R7</f>
        <v>0</v>
      </c>
      <c r="S7" s="59">
        <f>C7+F7+G7+I7+J7+K7+N7+O7++R7+Q7</f>
        <v>13000</v>
      </c>
      <c r="T7" s="68">
        <f>[2]март!S6+[2]фев!S6</f>
        <v>1617916</v>
      </c>
      <c r="U7" s="68">
        <f>T7-S129</f>
        <v>0</v>
      </c>
      <c r="V7" s="69"/>
    </row>
    <row r="8" spans="1:22" s="66" customFormat="1">
      <c r="A8" s="60" t="s">
        <v>86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87</v>
      </c>
      <c r="B9" s="3">
        <v>212</v>
      </c>
      <c r="C9" s="3">
        <f t="shared" si="0"/>
        <v>0</v>
      </c>
      <c r="D9" s="61">
        <f>[1]март!D9+[1]фев!D9+[1]янв!D9</f>
        <v>0</v>
      </c>
      <c r="E9" s="61">
        <f>[1]март!E9+[1]фев!E9+[1]янв!E9</f>
        <v>0</v>
      </c>
      <c r="F9" s="61">
        <f>[1]март!F9+[1]фев!F9+[1]янв!F9</f>
        <v>0</v>
      </c>
      <c r="G9" s="61">
        <f>[1]март!G9+[1]фев!G9+[1]янв!G9</f>
        <v>0</v>
      </c>
      <c r="H9" s="61"/>
      <c r="I9" s="61">
        <f>[1]март!J9+[1]фев!J9+[1]янв!J9</f>
        <v>0</v>
      </c>
      <c r="J9" s="61">
        <f>[1]март!K9+[1]фев!K9+[1]янв!K9</f>
        <v>0</v>
      </c>
      <c r="K9" s="61">
        <f>[1]март!L9+[1]фев!L9+[1]янв!L9</f>
        <v>0</v>
      </c>
      <c r="L9" s="61">
        <f>[1]март!M9+[1]фев!M9+[1]янв!M9</f>
        <v>0</v>
      </c>
      <c r="M9" s="61">
        <f>[1]март!N9+[1]фев!N9+[1]янв!N9</f>
        <v>0</v>
      </c>
      <c r="N9" s="61">
        <f>[1]март!O9+[1]фев!O9+[1]янв!O9</f>
        <v>0</v>
      </c>
      <c r="O9" s="61">
        <f>[1]март!P9+[1]фев!P9+[1]янв!P9</f>
        <v>0</v>
      </c>
      <c r="P9" s="61"/>
      <c r="Q9" s="61">
        <f>[1]март!Q9+[1]фев!Q9+[1]янв!Q9</f>
        <v>0</v>
      </c>
      <c r="R9" s="61">
        <f>[1]март!R9+[1]фев!R9+[1]янв!R9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88</v>
      </c>
      <c r="B10" s="3">
        <v>212</v>
      </c>
      <c r="C10" s="3">
        <f t="shared" si="0"/>
        <v>0</v>
      </c>
      <c r="D10" s="61">
        <f>[1]март!D10+[1]фев!D10+[1]янв!D10</f>
        <v>0</v>
      </c>
      <c r="E10" s="61">
        <f>[1]март!E10+[1]фев!E10+[1]янв!E10</f>
        <v>0</v>
      </c>
      <c r="F10" s="61">
        <f>[1]март!F10+[1]фев!F10+[1]янв!F10</f>
        <v>0</v>
      </c>
      <c r="G10" s="61">
        <f>[1]март!G10+[1]фев!G10+[1]янв!G10</f>
        <v>0</v>
      </c>
      <c r="H10" s="61"/>
      <c r="I10" s="61">
        <f>[1]март!J10+[1]фев!J10+[1]янв!J10</f>
        <v>0</v>
      </c>
      <c r="J10" s="61">
        <f>[1]март!K10+[1]фев!K10+[1]янв!K10</f>
        <v>0</v>
      </c>
      <c r="K10" s="61">
        <f>[1]март!L10+[1]фев!L10+[1]янв!L10</f>
        <v>0</v>
      </c>
      <c r="L10" s="61">
        <f>[1]март!M10+[1]фев!M10+[1]янв!M10</f>
        <v>0</v>
      </c>
      <c r="M10" s="61">
        <f>[1]март!N10+[1]фев!N10+[1]янв!N10</f>
        <v>0</v>
      </c>
      <c r="N10" s="61">
        <f>[1]март!O10+[1]фев!O10+[1]янв!O10</f>
        <v>0</v>
      </c>
      <c r="O10" s="61">
        <f>[1]март!P10+[1]фев!P10+[1]янв!P10</f>
        <v>0</v>
      </c>
      <c r="P10" s="61"/>
      <c r="Q10" s="61">
        <f>[1]март!Q10+[1]фев!Q10+[1]янв!Q10</f>
        <v>0</v>
      </c>
      <c r="R10" s="61">
        <f>[1]март!R10+[1]фев!R10+[1]янв!R10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89</v>
      </c>
      <c r="B11" s="2">
        <v>213</v>
      </c>
      <c r="C11" s="2">
        <f t="shared" si="0"/>
        <v>770025.48</v>
      </c>
      <c r="D11" s="61">
        <f>[1]март!D11+[1]фев!D11+[1]янв!D11</f>
        <v>770025.48</v>
      </c>
      <c r="E11" s="61">
        <f>[1]март!E11+[1]фев!E11+[1]янв!E11</f>
        <v>0</v>
      </c>
      <c r="F11" s="61">
        <f>[1]март!F11+[1]фев!F11+[1]янв!F11</f>
        <v>0</v>
      </c>
      <c r="G11" s="61">
        <f>[1]март!G11+[1]фев!G11+[1]янв!G11</f>
        <v>80002.45</v>
      </c>
      <c r="H11" s="61"/>
      <c r="I11" s="61">
        <f>[1]март!J11+[1]фев!J11+[1]янв!J11</f>
        <v>0</v>
      </c>
      <c r="J11" s="61">
        <f>[1]март!K11+[1]фев!K11+[1]янв!K11</f>
        <v>99266.1</v>
      </c>
      <c r="K11" s="61">
        <f>[1]март!L11+[1]фев!L11+[1]янв!L11</f>
        <v>84000</v>
      </c>
      <c r="L11" s="61">
        <f>[1]март!M11+[1]фев!M11+[1]янв!M11</f>
        <v>2294498.6800000002</v>
      </c>
      <c r="M11" s="61">
        <f>[1]март!N11+[1]фев!N11+[1]янв!N11</f>
        <v>45480.04</v>
      </c>
      <c r="N11" s="61">
        <f>[1]март!O11+[1]фев!O11+[1]янв!O11</f>
        <v>2339978.7200000002</v>
      </c>
      <c r="O11" s="61">
        <f>[1]март!P11+[1]фев!P11+[1]янв!P11</f>
        <v>1528696</v>
      </c>
      <c r="P11" s="61"/>
      <c r="Q11" s="61">
        <f>[1]март!Q11+[1]фев!Q11+[1]янв!Q11</f>
        <v>0</v>
      </c>
      <c r="R11" s="61">
        <f>[1]март!R11+[1]фев!R11+[1]янв!R11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90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91</v>
      </c>
      <c r="B13" s="3">
        <v>221</v>
      </c>
      <c r="C13" s="3">
        <f t="shared" si="0"/>
        <v>0</v>
      </c>
      <c r="D13" s="61">
        <f>[1]янв!D13+[1]март!D13</f>
        <v>0</v>
      </c>
      <c r="E13" s="61">
        <f>[1]март!E13+[1]фев!E13+[1]янв!E13</f>
        <v>0</v>
      </c>
      <c r="F13" s="61">
        <f>[1]март!F13+[1]фев!F13+[1]янв!F13</f>
        <v>0</v>
      </c>
      <c r="G13" s="61">
        <f>[1]март!G13+[1]фев!G13+[1]янв!G13</f>
        <v>0</v>
      </c>
      <c r="H13" s="61">
        <f>[1]март!H13+[1]фев!H13+[1]янв!H13</f>
        <v>0</v>
      </c>
      <c r="I13" s="61">
        <f>[1]март!J13+[1]фев!J13+[1]янв!J13</f>
        <v>0</v>
      </c>
      <c r="J13" s="61">
        <f>[1]март!K13+[1]фев!K13+[1]янв!K13</f>
        <v>0</v>
      </c>
      <c r="K13" s="61">
        <f>[1]март!L13+[1]фев!L13+[1]янв!L13</f>
        <v>0</v>
      </c>
      <c r="L13" s="61">
        <f>[1]март!M13+[1]фев!M13+[1]янв!M13</f>
        <v>10500</v>
      </c>
      <c r="M13" s="61">
        <f>[1]март!N13+[1]фев!N13+[1]янв!N13</f>
        <v>20000</v>
      </c>
      <c r="N13" s="61">
        <f>[1]март!O13+[1]фев!O13+[1]янв!O13</f>
        <v>30500</v>
      </c>
      <c r="O13" s="61">
        <f>[1]март!P13+[1]фев!P13+[1]янв!P13</f>
        <v>0</v>
      </c>
      <c r="P13" s="61"/>
      <c r="Q13" s="61">
        <f>[1]март!Q13+[1]фев!Q13+[1]янв!Q13</f>
        <v>0</v>
      </c>
      <c r="R13" s="61">
        <f>[1]март!R13+[1]фев!R13+[1]янв!R13</f>
        <v>0</v>
      </c>
      <c r="S13" s="59">
        <f>C13+F13+G13+I13+J13+K13+N13+O13++R13+Q13+H13</f>
        <v>30500</v>
      </c>
      <c r="T13" s="69">
        <f>[2]март!S12+[2]фев!S12+[2]янв!S12</f>
        <v>153740.75</v>
      </c>
      <c r="U13" s="69"/>
      <c r="V13" s="69"/>
    </row>
    <row r="14" spans="1:22" hidden="1">
      <c r="A14" s="183" t="s">
        <v>374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[1]фев!M14+[1]янв!M14</f>
        <v>0</v>
      </c>
      <c r="M14" s="61">
        <f>[1]фев!N14+[1]янв!N14</f>
        <v>0</v>
      </c>
      <c r="N14" s="61">
        <f>[1]фев!O14+[1]янв!O14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92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[2]март!S13+[2]фев!S14+[2]янв!S14</f>
        <v>10900</v>
      </c>
    </row>
    <row r="16" spans="1:22">
      <c r="A16" s="42" t="s">
        <v>93</v>
      </c>
      <c r="B16" s="3">
        <v>222</v>
      </c>
      <c r="C16" s="3">
        <f t="shared" si="0"/>
        <v>0</v>
      </c>
      <c r="D16" s="61">
        <f>[1]март!D15+[1]фев!D16+[1]янв!D16</f>
        <v>0</v>
      </c>
      <c r="E16" s="61">
        <f>[1]март!E15+[1]фев!E16+[1]янв!E16</f>
        <v>0</v>
      </c>
      <c r="F16" s="61">
        <f>[1]март!F15+[1]фев!F16+[1]янв!F16</f>
        <v>0</v>
      </c>
      <c r="G16" s="61">
        <f>[1]март!G15+[1]фев!G16+[1]янв!G16</f>
        <v>0</v>
      </c>
      <c r="H16" s="61"/>
      <c r="I16" s="61">
        <f>[1]март!J15+[1]фев!J16+[1]янв!J16</f>
        <v>0</v>
      </c>
      <c r="J16" s="61">
        <f>[1]март!K15+[1]фев!K16+[1]янв!K16</f>
        <v>0</v>
      </c>
      <c r="K16" s="61">
        <f>[1]март!L15+[1]фев!L16+[1]янв!L16</f>
        <v>0</v>
      </c>
      <c r="L16" s="61">
        <f>[1]март!M15+[1]фев!M16+[1]янв!M16</f>
        <v>0</v>
      </c>
      <c r="M16" s="61">
        <f>[1]март!N15+[1]фев!N16+[1]янв!N16</f>
        <v>20000</v>
      </c>
      <c r="N16" s="61">
        <f>[1]март!O15+[1]фев!O16+[1]янв!O16</f>
        <v>20000</v>
      </c>
      <c r="O16" s="61">
        <f>[1]март!P15+[1]фев!P16+[1]янв!P16</f>
        <v>0</v>
      </c>
      <c r="P16" s="61"/>
      <c r="Q16" s="61">
        <f>[1]март!Q15+[1]фев!Q16+[1]янв!Q16</f>
        <v>0</v>
      </c>
      <c r="R16" s="61">
        <f>[1]март!R15+[1]фев!R16+[1]янв!R16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94</v>
      </c>
      <c r="B17" s="3">
        <v>222</v>
      </c>
      <c r="C17" s="3">
        <f t="shared" si="0"/>
        <v>443089</v>
      </c>
      <c r="D17" s="61">
        <f>[1]март!D16+[1]фев!D17+[1]янв!D17</f>
        <v>443089</v>
      </c>
      <c r="E17" s="61">
        <f>[1]март!E16+[1]фев!E17+[1]янв!E17</f>
        <v>0</v>
      </c>
      <c r="F17" s="61">
        <f>[1]март!F16+[1]фев!F17+[1]янв!F17</f>
        <v>0</v>
      </c>
      <c r="G17" s="61">
        <f>[1]март!G16+[1]фев!G17+[1]янв!G17</f>
        <v>0</v>
      </c>
      <c r="H17" s="61"/>
      <c r="I17" s="61">
        <f>[1]март!J16+[1]фев!J17+[1]янв!J17</f>
        <v>0</v>
      </c>
      <c r="J17" s="61">
        <f>[1]март!K16+[1]фев!K17+[1]янв!K17</f>
        <v>0</v>
      </c>
      <c r="K17" s="61">
        <f>[1]март!L16+[1]фев!L17+[1]янв!L17</f>
        <v>0</v>
      </c>
      <c r="L17" s="61">
        <f>[1]март!M16+[1]фев!M17+[1]янв!M17</f>
        <v>1749071.88</v>
      </c>
      <c r="M17" s="61">
        <f>[1]март!N16+[1]фев!N17+[1]янв!N17</f>
        <v>0</v>
      </c>
      <c r="N17" s="61">
        <f>[1]март!O16+[1]фев!O17+[1]янв!O17</f>
        <v>1749071.88</v>
      </c>
      <c r="O17" s="61">
        <f>[1]март!P16+[1]фев!P17+[1]янв!P17</f>
        <v>1517281</v>
      </c>
      <c r="P17" s="61"/>
      <c r="Q17" s="61">
        <f>[1]март!Q16+[1]фев!Q17+[1]янв!Q17</f>
        <v>0</v>
      </c>
      <c r="R17" s="61">
        <f>[1]март!R16+[1]фев!R17+[1]янв!R17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95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[2]март!S16+[2]фев!S17+[2]янв!S17</f>
        <v>2949543.2199999997</v>
      </c>
    </row>
    <row r="19" spans="1:22">
      <c r="A19" s="42" t="s">
        <v>96</v>
      </c>
      <c r="B19" s="3">
        <v>223</v>
      </c>
      <c r="C19" s="3">
        <f t="shared" si="0"/>
        <v>194967</v>
      </c>
      <c r="D19" s="61">
        <f>[1]март!D18+[1]фев!D19+[1]янв!D19</f>
        <v>194967</v>
      </c>
      <c r="E19" s="61">
        <f>[1]март!E18+[1]фев!E19+[1]янв!E19</f>
        <v>0</v>
      </c>
      <c r="F19" s="61">
        <f>[1]март!F18+[1]фев!F19+[1]янв!F19</f>
        <v>0</v>
      </c>
      <c r="G19" s="61">
        <f>[1]март!G18+[1]фев!G19+[1]янв!G19</f>
        <v>0</v>
      </c>
      <c r="H19" s="61"/>
      <c r="I19" s="61">
        <f>[1]март!J18+[1]фев!J19+[1]янв!J19</f>
        <v>0</v>
      </c>
      <c r="J19" s="61">
        <f>[1]март!K18+[1]фев!K19+[1]янв!K19</f>
        <v>0</v>
      </c>
      <c r="K19" s="61">
        <f>[1]март!L18+[1]фев!L19+[1]янв!L19</f>
        <v>0</v>
      </c>
      <c r="L19" s="61">
        <f>[1]март!M18+[1]фев!M19+[1]янв!M19</f>
        <v>1489084.88</v>
      </c>
      <c r="M19" s="61">
        <f>[1]март!N18+[1]фев!N19+[1]янв!N19</f>
        <v>0</v>
      </c>
      <c r="N19" s="61">
        <f>[1]март!O18+[1]фев!O19+[1]янв!O19</f>
        <v>1489084.88</v>
      </c>
      <c r="O19" s="61">
        <f>[1]март!P18+[1]фев!P19+[1]янв!P19</f>
        <v>121211</v>
      </c>
      <c r="P19" s="61"/>
      <c r="Q19" s="61">
        <f>[1]март!Q18+[1]фев!Q19+[1]янв!Q19</f>
        <v>0</v>
      </c>
      <c r="R19" s="61">
        <f>[1]март!R18+[1]фев!R19+[1]янв!R19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97</v>
      </c>
      <c r="B20" s="3">
        <v>223</v>
      </c>
      <c r="C20" s="3">
        <f t="shared" si="0"/>
        <v>8370</v>
      </c>
      <c r="D20" s="61">
        <f>[1]март!D19+[1]фев!D20+[1]янв!D20</f>
        <v>8370</v>
      </c>
      <c r="E20" s="61">
        <f>[1]март!E19+[1]фев!E20+[1]янв!E20</f>
        <v>0</v>
      </c>
      <c r="F20" s="61">
        <f>[1]март!F19+[1]фев!F20+[1]янв!F20</f>
        <v>0</v>
      </c>
      <c r="G20" s="61">
        <f>[1]март!G19+[1]фев!G20+[1]янв!G20</f>
        <v>0</v>
      </c>
      <c r="H20" s="61"/>
      <c r="I20" s="61">
        <f>[1]март!J19+[1]фев!J20+[1]янв!J20</f>
        <v>0</v>
      </c>
      <c r="J20" s="61">
        <f>[1]март!K19+[1]фев!K20+[1]янв!K20</f>
        <v>0</v>
      </c>
      <c r="K20" s="61">
        <f>[1]март!L19+[1]фев!L20+[1]янв!L20</f>
        <v>0</v>
      </c>
      <c r="L20" s="61">
        <f>[1]март!M19+[1]фев!M20+[1]янв!M20</f>
        <v>259987</v>
      </c>
      <c r="M20" s="61">
        <f>[1]март!N19+[1]фев!N20+[1]янв!N20</f>
        <v>0</v>
      </c>
      <c r="N20" s="61">
        <f>[1]март!O19+[1]фев!O20+[1]янв!O20</f>
        <v>259987</v>
      </c>
      <c r="O20" s="61">
        <f>[1]март!P19+[1]фев!P20+[1]янв!P20</f>
        <v>16828</v>
      </c>
      <c r="P20" s="61"/>
      <c r="Q20" s="61">
        <f>[1]март!Q19+[1]фев!Q20+[1]янв!Q20</f>
        <v>0</v>
      </c>
      <c r="R20" s="61">
        <f>[1]март!R19+[1]фев!R20+[1]янв!R20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98</v>
      </c>
      <c r="B21" s="3">
        <v>223</v>
      </c>
      <c r="C21" s="3">
        <f t="shared" si="0"/>
        <v>0</v>
      </c>
      <c r="D21" s="61">
        <f>[1]март!D20+[1]фев!D21+[1]янв!D21</f>
        <v>0</v>
      </c>
      <c r="E21" s="61">
        <f>[1]март!E20+[1]фев!E21+[1]янв!E21</f>
        <v>0</v>
      </c>
      <c r="F21" s="61">
        <f>[1]март!F20+[1]фев!F21+[1]янв!F21</f>
        <v>0</v>
      </c>
      <c r="G21" s="61">
        <f>[1]март!G20+[1]фев!G21+[1]янв!G21</f>
        <v>0</v>
      </c>
      <c r="H21" s="61"/>
      <c r="I21" s="61">
        <f>[1]март!J20+[1]фев!J21+[1]янв!J21</f>
        <v>0</v>
      </c>
      <c r="J21" s="61">
        <f>[1]март!K20+[1]фев!K21+[1]янв!K21</f>
        <v>0</v>
      </c>
      <c r="K21" s="61">
        <f>[1]март!L20+[1]фев!L21+[1]янв!L21</f>
        <v>0</v>
      </c>
      <c r="L21" s="61">
        <f>[1]март!M20+[1]фев!M21+[1]янв!M21</f>
        <v>0</v>
      </c>
      <c r="M21" s="61">
        <f>[1]март!N20+[1]фев!N21+[1]янв!N21</f>
        <v>0</v>
      </c>
      <c r="N21" s="61">
        <f>[1]март!O20+[1]фев!O21+[1]янв!O21</f>
        <v>0</v>
      </c>
      <c r="O21" s="61">
        <f>[1]март!P20+[1]фев!P21+[1]янв!P21</f>
        <v>0</v>
      </c>
      <c r="P21" s="61"/>
      <c r="Q21" s="61">
        <f>[1]март!Q20+[1]фев!Q21+[1]янв!Q21</f>
        <v>0</v>
      </c>
      <c r="R21" s="61">
        <f>[1]март!R20+[1]фев!R21+[1]янв!R21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152</v>
      </c>
      <c r="B22" s="3">
        <v>224</v>
      </c>
      <c r="C22" s="3">
        <f t="shared" si="0"/>
        <v>1896</v>
      </c>
      <c r="D22" s="61">
        <f>[1]март!D21+[1]фев!D22+[1]янв!D22</f>
        <v>1896</v>
      </c>
      <c r="E22" s="61">
        <f>[1]март!E21+[1]фев!E22+[1]янв!E22</f>
        <v>0</v>
      </c>
      <c r="F22" s="61">
        <f>[1]март!F21+[1]фев!F22+[1]янв!F22</f>
        <v>0</v>
      </c>
      <c r="G22" s="61">
        <f>[1]март!G21+[1]фев!G22+[1]янв!G22</f>
        <v>700</v>
      </c>
      <c r="H22" s="61"/>
      <c r="I22" s="61">
        <f>[1]март!J21+[1]фев!J22+[1]янв!J22</f>
        <v>0</v>
      </c>
      <c r="J22" s="61">
        <f>[1]март!K21+[1]фев!K22+[1]янв!K22</f>
        <v>1200</v>
      </c>
      <c r="K22" s="61">
        <f>[1]март!L21+[1]фев!L22+[1]янв!L22</f>
        <v>0</v>
      </c>
      <c r="L22" s="61">
        <f>[1]март!M21+[1]фев!M22+[1]янв!M22</f>
        <v>151839</v>
      </c>
      <c r="M22" s="61">
        <f>[1]март!N21+[1]фев!N22+[1]янв!N22</f>
        <v>0</v>
      </c>
      <c r="N22" s="61">
        <f>[1]март!O21+[1]фев!O22+[1]янв!O22</f>
        <v>151839</v>
      </c>
      <c r="O22" s="61">
        <f>[1]март!P21+[1]фев!P22+[1]янв!P22</f>
        <v>11415</v>
      </c>
      <c r="P22" s="61"/>
      <c r="Q22" s="61">
        <f>[1]март!Q21+[1]фев!Q22+[1]янв!Q22</f>
        <v>0</v>
      </c>
      <c r="R22" s="61">
        <f>[1]март!R21+[1]фев!R22+[1]янв!R22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99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[2]март!S21+[2]фев!S22+[2]янв!S22</f>
        <v>159672.85999999999</v>
      </c>
      <c r="U23" s="66">
        <f>T23-S145</f>
        <v>400</v>
      </c>
    </row>
    <row r="24" spans="1:22" hidden="1">
      <c r="A24" s="44" t="s">
        <v>100</v>
      </c>
      <c r="B24" s="3">
        <v>225</v>
      </c>
      <c r="C24" s="3">
        <f t="shared" si="0"/>
        <v>1300</v>
      </c>
      <c r="D24" s="3">
        <f>[1]фев!D24+[1]март!D23</f>
        <v>1300</v>
      </c>
      <c r="E24" s="3">
        <f>[1]фев!E24</f>
        <v>0</v>
      </c>
      <c r="F24" s="3">
        <f>[1]фев!F24</f>
        <v>0</v>
      </c>
      <c r="G24" s="3">
        <f>[1]фев!G24</f>
        <v>0</v>
      </c>
      <c r="H24" s="3"/>
      <c r="I24" s="3">
        <f>[1]фев!J24</f>
        <v>0</v>
      </c>
      <c r="J24" s="3">
        <f>[1]фев!K24</f>
        <v>0</v>
      </c>
      <c r="K24" s="3">
        <f>[1]март!L23</f>
        <v>0</v>
      </c>
      <c r="L24" s="3">
        <f>[1]фев!M24</f>
        <v>0</v>
      </c>
      <c r="M24" s="3">
        <f>[1]фев!N24</f>
        <v>0</v>
      </c>
      <c r="N24" s="3">
        <f>[1]фев!O24</f>
        <v>0</v>
      </c>
      <c r="O24" s="3">
        <f>[1]март!P23</f>
        <v>7840</v>
      </c>
      <c r="P24" s="3"/>
      <c r="Q24" s="3">
        <f>[1]фев!Q24</f>
        <v>0</v>
      </c>
      <c r="R24" s="3">
        <f>[1]фев!R24</f>
        <v>0</v>
      </c>
      <c r="S24" s="56">
        <f t="shared" si="3"/>
        <v>9140</v>
      </c>
    </row>
    <row r="25" spans="1:22" ht="12" customHeight="1">
      <c r="A25" s="44" t="s">
        <v>101</v>
      </c>
      <c r="B25" s="3">
        <v>225</v>
      </c>
      <c r="C25" s="3">
        <f t="shared" si="0"/>
        <v>0</v>
      </c>
      <c r="D25" s="3">
        <f>[1]март!D24+[1]фев!D25+[1]янв!D25</f>
        <v>0</v>
      </c>
      <c r="E25" s="3">
        <f>[1]март!E24+[1]фев!E25+[1]янв!E25</f>
        <v>0</v>
      </c>
      <c r="F25" s="3">
        <f>[1]март!F24+[1]фев!F25+[1]янв!F25</f>
        <v>0</v>
      </c>
      <c r="G25" s="3">
        <f>[1]март!G24+[1]фев!G25+[1]янв!G25</f>
        <v>700</v>
      </c>
      <c r="H25" s="3">
        <f>[1]март!H24+[1]фев!H25+[1]янв!H25</f>
        <v>0</v>
      </c>
      <c r="I25" s="3">
        <f>[1]март!J24+[1]фев!J25+[1]янв!J25</f>
        <v>0</v>
      </c>
      <c r="J25" s="3">
        <f>[1]март!K24+[1]фев!K25+[1]янв!K25</f>
        <v>0</v>
      </c>
      <c r="K25" s="3">
        <f>[1]март!L24+[1]фев!L25+[1]янв!L25</f>
        <v>0</v>
      </c>
      <c r="L25" s="3">
        <f>[1]март!M24+[1]фев!M25+[1]янв!M25</f>
        <v>0</v>
      </c>
      <c r="M25" s="3">
        <f>[1]март!N24+[1]фев!N25+[1]янв!N25</f>
        <v>0</v>
      </c>
      <c r="N25" s="3">
        <f>[1]март!O24+[1]фев!O25+[1]янв!O25</f>
        <v>0</v>
      </c>
      <c r="O25" s="3">
        <f>[1]март!P24+[1]фев!P25+[1]янв!P25</f>
        <v>0</v>
      </c>
      <c r="P25" s="3"/>
      <c r="Q25" s="3">
        <f>[1]март!Q24+[1]фев!Q25+[1]янв!Q25</f>
        <v>0</v>
      </c>
      <c r="R25" s="3">
        <f>[1]март!R24+[1]фев!R25+[1]янв!R25</f>
        <v>0</v>
      </c>
      <c r="S25" s="56">
        <f t="shared" si="3"/>
        <v>700</v>
      </c>
    </row>
    <row r="26" spans="1:22">
      <c r="A26" s="184" t="s">
        <v>259</v>
      </c>
      <c r="B26" s="3">
        <v>225</v>
      </c>
      <c r="C26" s="3">
        <f t="shared" si="0"/>
        <v>0</v>
      </c>
      <c r="D26" s="3"/>
      <c r="E26" s="3">
        <f>[1]март!E25+[1]фев!E26</f>
        <v>0</v>
      </c>
      <c r="F26" s="3">
        <f>[1]март!F25+[1]фев!F26</f>
        <v>0</v>
      </c>
      <c r="G26" s="3">
        <f>[1]март!G26+[1]янв!G26</f>
        <v>0</v>
      </c>
      <c r="H26" s="3"/>
      <c r="I26" s="3">
        <f>[1]март!J25+[1]фев!J26</f>
        <v>0</v>
      </c>
      <c r="J26" s="3">
        <f>[1]янв!K26+[1]фев!K27+[1]март!K26</f>
        <v>0</v>
      </c>
      <c r="K26" s="3">
        <f>[1]март!L25+[1]фев!L26</f>
        <v>0</v>
      </c>
      <c r="L26" s="3"/>
      <c r="M26" s="3">
        <f>[1]март!N25+[1]фев!N26</f>
        <v>0</v>
      </c>
      <c r="N26" s="3"/>
      <c r="O26" s="3">
        <f>[1]март!P25+[1]фев!P26</f>
        <v>0</v>
      </c>
      <c r="P26" s="3"/>
      <c r="Q26" s="3">
        <f>[1]март!Q25+[1]фев!Q26</f>
        <v>0</v>
      </c>
      <c r="R26" s="3">
        <f>[1]март!R25+[1]фев!R26</f>
        <v>0</v>
      </c>
      <c r="S26" s="56">
        <f t="shared" si="3"/>
        <v>0</v>
      </c>
    </row>
    <row r="27" spans="1:22" hidden="1">
      <c r="A27" s="184" t="s">
        <v>274</v>
      </c>
      <c r="B27" s="3">
        <v>225</v>
      </c>
      <c r="C27" s="3">
        <f t="shared" si="0"/>
        <v>0</v>
      </c>
      <c r="D27" s="5">
        <f>[1]янв!D27</f>
        <v>0</v>
      </c>
      <c r="E27" s="5">
        <f>[1]янв!E27</f>
        <v>0</v>
      </c>
      <c r="F27" s="5">
        <f>[1]янв!F27</f>
        <v>0</v>
      </c>
      <c r="G27" s="5">
        <f>[1]янв!G27</f>
        <v>0</v>
      </c>
      <c r="H27" s="5">
        <f>[1]янв!H27</f>
        <v>0</v>
      </c>
      <c r="I27" s="5">
        <f>[1]янв!J27</f>
        <v>0</v>
      </c>
      <c r="J27" s="5">
        <f>[1]янв!K27</f>
        <v>0</v>
      </c>
      <c r="K27" s="5">
        <f>[1]янв!L27</f>
        <v>0</v>
      </c>
      <c r="L27" s="5">
        <f>[1]янв!M27</f>
        <v>0</v>
      </c>
      <c r="M27" s="5">
        <f>[1]янв!N27</f>
        <v>0</v>
      </c>
      <c r="N27" s="5">
        <f>[1]янв!O27</f>
        <v>0</v>
      </c>
      <c r="O27" s="5">
        <f>[1]янв!P27</f>
        <v>0</v>
      </c>
      <c r="P27" s="5"/>
      <c r="Q27" s="5">
        <f>[1]янв!Q27</f>
        <v>0</v>
      </c>
      <c r="R27" s="5">
        <f>[1]янв!R27</f>
        <v>0</v>
      </c>
      <c r="S27" s="56">
        <f t="shared" si="3"/>
        <v>0</v>
      </c>
    </row>
    <row r="28" spans="1:22" hidden="1">
      <c r="A28" s="50" t="s">
        <v>156</v>
      </c>
      <c r="B28" s="3">
        <v>225</v>
      </c>
      <c r="C28" s="3">
        <f t="shared" si="0"/>
        <v>0</v>
      </c>
      <c r="D28" s="5">
        <f>[1]янв!D28</f>
        <v>0</v>
      </c>
      <c r="E28" s="5">
        <f>[1]янв!E28</f>
        <v>0</v>
      </c>
      <c r="F28" s="5">
        <f>[1]янв!F28</f>
        <v>0</v>
      </c>
      <c r="G28" s="5">
        <f>[1]янв!G28</f>
        <v>0</v>
      </c>
      <c r="H28" s="5">
        <f>[1]янв!H28</f>
        <v>0</v>
      </c>
      <c r="I28" s="5">
        <f>[1]янв!I28</f>
        <v>0</v>
      </c>
      <c r="J28" s="5">
        <f>[1]янв!J28</f>
        <v>0</v>
      </c>
      <c r="K28" s="5">
        <f>[1]янв!K28</f>
        <v>0</v>
      </c>
      <c r="L28" s="5">
        <f>[1]янв!M28</f>
        <v>0</v>
      </c>
      <c r="M28" s="5">
        <f>[1]янв!N28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259</v>
      </c>
      <c r="B29" s="3">
        <v>225</v>
      </c>
      <c r="C29" s="3">
        <f t="shared" si="0"/>
        <v>0</v>
      </c>
      <c r="D29" s="3">
        <f>[1]март!D26</f>
        <v>0</v>
      </c>
      <c r="E29" s="3">
        <f>[1]март!E26</f>
        <v>0</v>
      </c>
      <c r="F29" s="3">
        <f>[1]март!F26</f>
        <v>0</v>
      </c>
      <c r="G29" s="3">
        <f>[1]март!G26</f>
        <v>0</v>
      </c>
      <c r="H29" s="3">
        <f>[1]март!H26</f>
        <v>0</v>
      </c>
      <c r="I29" s="3">
        <f>[1]март!J26</f>
        <v>0</v>
      </c>
      <c r="J29" s="3">
        <v>0</v>
      </c>
      <c r="K29" s="3">
        <f>[1]март!L26</f>
        <v>0</v>
      </c>
      <c r="L29" s="3">
        <f>[1]март!M26</f>
        <v>0</v>
      </c>
      <c r="M29" s="3">
        <f>[1]март!N26</f>
        <v>0</v>
      </c>
      <c r="N29" s="3">
        <f>[1]март!O26</f>
        <v>0</v>
      </c>
      <c r="O29" s="3">
        <f>[1]март!P26</f>
        <v>0</v>
      </c>
      <c r="P29" s="3"/>
      <c r="Q29" s="3">
        <f>[1]март!Q26</f>
        <v>0</v>
      </c>
      <c r="R29" s="3">
        <f>[1]март!R26</f>
        <v>0</v>
      </c>
      <c r="S29" s="56">
        <f t="shared" si="3"/>
        <v>0</v>
      </c>
    </row>
    <row r="30" spans="1:22" ht="13.8">
      <c r="A30" s="51" t="s">
        <v>375</v>
      </c>
      <c r="B30" s="3">
        <v>225</v>
      </c>
      <c r="C30" s="3">
        <f t="shared" si="0"/>
        <v>0</v>
      </c>
      <c r="D30" s="3">
        <f>[1]март!D27+[1]фев!D28</f>
        <v>0</v>
      </c>
      <c r="E30" s="3">
        <f>[1]март!E27+[1]фев!E28</f>
        <v>0</v>
      </c>
      <c r="F30" s="3">
        <f>[1]март!F27+[1]фев!F28</f>
        <v>0</v>
      </c>
      <c r="G30" s="3">
        <f>[1]март!G27+[1]фев!G28</f>
        <v>0</v>
      </c>
      <c r="H30" s="3">
        <f>[1]март!H27+[1]фев!H277</f>
        <v>0</v>
      </c>
      <c r="I30" s="3">
        <f>[1]март!I27+[1]фев!I28</f>
        <v>0</v>
      </c>
      <c r="J30" s="3">
        <f>[1]март!J27+[1]фев!J28</f>
        <v>0</v>
      </c>
      <c r="K30" s="3">
        <f>[1]март!K27+[1]фев!K28</f>
        <v>0</v>
      </c>
      <c r="L30" s="3">
        <f>[1]март!M27+[1]фев!M28</f>
        <v>50000</v>
      </c>
      <c r="M30" s="3">
        <f>[1]март!N27+[1]фев!N28</f>
        <v>0</v>
      </c>
      <c r="N30" s="3">
        <f>L30</f>
        <v>50000</v>
      </c>
      <c r="O30" s="3">
        <f>[1]март!P27+[1]фев!P30</f>
        <v>0</v>
      </c>
      <c r="P30" s="3"/>
      <c r="Q30" s="3">
        <f>[1]март!Q27+[1]фев!Q30</f>
        <v>0</v>
      </c>
      <c r="R30" s="3">
        <f>[1]март!R27+[1]фев!R30</f>
        <v>3600</v>
      </c>
      <c r="S30" s="56">
        <f t="shared" si="3"/>
        <v>53600</v>
      </c>
    </row>
    <row r="31" spans="1:22" ht="14.25" customHeight="1">
      <c r="A31" s="42" t="s">
        <v>260</v>
      </c>
      <c r="B31" s="3">
        <v>225</v>
      </c>
      <c r="C31" s="3">
        <f t="shared" si="0"/>
        <v>0</v>
      </c>
      <c r="D31" s="3">
        <f>[1]март!D25+[1]фев!D29+[1]янв!D43</f>
        <v>0</v>
      </c>
      <c r="E31" s="3">
        <f>[1]март!E25+[1]фев!E29+[1]янв!E43</f>
        <v>0</v>
      </c>
      <c r="F31" s="3">
        <f>[1]март!F25+[1]фев!F29+[1]янв!F43</f>
        <v>0</v>
      </c>
      <c r="G31" s="3">
        <f>[1]март!G25+[1]фев!G29+[1]янв!G43</f>
        <v>0</v>
      </c>
      <c r="H31" s="3">
        <f>[1]март!H25+[1]фев!H27</f>
        <v>0</v>
      </c>
      <c r="I31" s="3">
        <f>[1]март!J25+[1]фев!J29+[1]янв!J43</f>
        <v>0</v>
      </c>
      <c r="J31" s="3">
        <f>[1]март!K25+[1]фев!K29+[1]янв!K43</f>
        <v>1200</v>
      </c>
      <c r="K31" s="3">
        <f>[1]март!L25+[1]фев!L29+[1]янв!L43</f>
        <v>0</v>
      </c>
      <c r="L31" s="3">
        <f>[1]март!M25+[1]фев!M29+[1]янв!M43</f>
        <v>0</v>
      </c>
      <c r="M31" s="3">
        <f>[1]март!N25+[1]фев!N29+[1]янв!N43</f>
        <v>0</v>
      </c>
      <c r="N31" s="3">
        <f>[1]март!O25+[1]фев!O29+[1]янв!O43</f>
        <v>0</v>
      </c>
      <c r="O31" s="3">
        <f>[1]март!P25+[1]фев!P29+[1]янв!P43</f>
        <v>0</v>
      </c>
      <c r="P31" s="3"/>
      <c r="Q31" s="3">
        <f>[1]март!Q25+[1]фев!Q29+[1]янв!Q43</f>
        <v>0</v>
      </c>
      <c r="R31" s="3">
        <f>[1]март!R25+[1]фев!R29+[1]янв!R43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376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[1]март!M28</f>
        <v>0</v>
      </c>
      <c r="M32" s="3">
        <f>[1]март!N28</f>
        <v>0</v>
      </c>
      <c r="N32" s="3">
        <f>[1]март!O28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213</v>
      </c>
      <c r="B33" s="3">
        <v>225</v>
      </c>
      <c r="C33" s="3">
        <f t="shared" si="0"/>
        <v>253118.5</v>
      </c>
      <c r="D33" s="3">
        <f>[1]март!D29+[1]фев!D31+[1]янв!D30</f>
        <v>253118.5</v>
      </c>
      <c r="E33" s="3">
        <f>[1]март!E29+[1]фев!E31+[1]янв!E30</f>
        <v>0</v>
      </c>
      <c r="F33" s="3">
        <f>[1]март!F29+[1]фев!F31+[1]янв!F30</f>
        <v>0</v>
      </c>
      <c r="G33" s="3">
        <f>[1]март!G29+[1]фев!G31+[1]янв!G30</f>
        <v>51393.89</v>
      </c>
      <c r="H33" s="3">
        <f>[1]март!H29+[1]фев!H31+[1]янв!H30</f>
        <v>0</v>
      </c>
      <c r="I33" s="3">
        <f>[1]март!J29+[1]фев!J31+[1]янв!J30</f>
        <v>0</v>
      </c>
      <c r="J33" s="3">
        <f>[1]март!K29+[1]фев!K31+[1]янв!K30</f>
        <v>73346</v>
      </c>
      <c r="K33" s="3">
        <f>[1]март!L29+[1]фев!L31+[1]янв!L30</f>
        <v>84000</v>
      </c>
      <c r="L33" s="3">
        <f>[1]март!M29+[1]фев!M31+[1]янв!M30</f>
        <v>349133.89</v>
      </c>
      <c r="M33" s="3">
        <f>[1]март!N29+[1]фев!N31+[1]янв!N30</f>
        <v>21310</v>
      </c>
      <c r="N33" s="3">
        <f>[1]март!O29+[1]фев!O31+[1]янв!O30</f>
        <v>370443.89</v>
      </c>
      <c r="O33" s="3">
        <f>[1]март!P29+[1]фев!P31+[1]янв!P30</f>
        <v>0</v>
      </c>
      <c r="P33" s="3"/>
      <c r="Q33" s="3">
        <f>[1]март!Q29+[1]фев!Q31+[1]янв!Q30</f>
        <v>0</v>
      </c>
      <c r="R33" s="3">
        <f>[1]март!R29+[1]фев!R31+[1]янв!R30</f>
        <v>114413</v>
      </c>
      <c r="S33" s="56">
        <f>C33+F33+G33+I33+J33+K33+N33+O33++R33+Q33+H33</f>
        <v>946715.28</v>
      </c>
    </row>
    <row r="34" spans="1:21" s="66" customFormat="1">
      <c r="A34" s="60" t="s">
        <v>102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[2]март!S29+[2]фев!S31+[2]янв!S30</f>
        <v>996288.31</v>
      </c>
      <c r="U34" s="67">
        <f>T34-S156</f>
        <v>3056.7199999999721</v>
      </c>
    </row>
    <row r="35" spans="1:21" ht="14.25" customHeight="1">
      <c r="A35" s="42" t="s">
        <v>103</v>
      </c>
      <c r="B35" s="3">
        <v>226</v>
      </c>
      <c r="C35" s="3">
        <f t="shared" si="0"/>
        <v>75498</v>
      </c>
      <c r="D35" s="3">
        <f>[1]март!D31+[1]фев!D33+[1]янв!D32</f>
        <v>75498</v>
      </c>
      <c r="E35" s="3">
        <f>[1]март!E31+[1]фев!E33+[1]янв!E32</f>
        <v>0</v>
      </c>
      <c r="F35" s="3">
        <f>[1]март!F31+[1]фев!F33+[1]янв!F32</f>
        <v>0</v>
      </c>
      <c r="G35" s="3">
        <f>[1]март!G31+[1]фев!G33+[1]янв!G32</f>
        <v>0</v>
      </c>
      <c r="H35" s="3"/>
      <c r="I35" s="3">
        <f>[1]март!J31+[1]фев!J33+[1]янв!J32</f>
        <v>0</v>
      </c>
      <c r="J35" s="3">
        <f>[1]март!K31+[1]фев!K33+[1]янв!K32</f>
        <v>0</v>
      </c>
      <c r="K35" s="3">
        <f>[1]март!L31+[1]фев!L33+[1]янв!L32</f>
        <v>0</v>
      </c>
      <c r="L35" s="3">
        <f>[1]март!M31+[1]фев!M33+[1]янв!M32</f>
        <v>0</v>
      </c>
      <c r="M35" s="3">
        <f>[1]март!N31+[1]фев!N33+[1]янв!N32</f>
        <v>0</v>
      </c>
      <c r="N35" s="3">
        <f>[1]март!O31+[1]фев!O33+[1]янв!O32</f>
        <v>0</v>
      </c>
      <c r="O35" s="3">
        <f>[1]март!P31+[1]фев!P33+[1]янв!P32</f>
        <v>0</v>
      </c>
      <c r="P35" s="3"/>
      <c r="Q35" s="3">
        <f>[1]март!Q31+[1]фев!Q33+[1]янв!Q32</f>
        <v>0</v>
      </c>
      <c r="R35" s="3">
        <f>[1]март!R31+[1]фев!R33+[1]янв!R32</f>
        <v>51847</v>
      </c>
      <c r="S35" s="56">
        <f t="shared" si="3"/>
        <v>127345</v>
      </c>
    </row>
    <row r="36" spans="1:21">
      <c r="A36" s="42" t="s">
        <v>153</v>
      </c>
      <c r="B36" s="3">
        <v>226</v>
      </c>
      <c r="C36" s="3">
        <f t="shared" si="0"/>
        <v>0</v>
      </c>
      <c r="D36" s="3">
        <f>[1]март!D34+[1]фев!D36+[1]янв!D35</f>
        <v>0</v>
      </c>
      <c r="E36" s="3">
        <f>[1]март!E34+[1]фев!E36+[1]янв!E35</f>
        <v>0</v>
      </c>
      <c r="F36" s="3">
        <f>[1]март!F34+[1]фев!F36+[1]янв!F35</f>
        <v>0</v>
      </c>
      <c r="G36" s="3">
        <f>[1]март!G34+[1]фев!G36+[1]янв!G35</f>
        <v>0</v>
      </c>
      <c r="H36" s="3">
        <f>[1]март!H34+[1]фев!H36+[1]янв!H35</f>
        <v>0</v>
      </c>
      <c r="I36" s="3">
        <f>[1]март!J34+[1]фев!J36+[1]янв!J35</f>
        <v>0</v>
      </c>
      <c r="J36" s="3">
        <f>[1]март!K34+[1]фев!K36+[1]янв!K35</f>
        <v>0</v>
      </c>
      <c r="K36" s="3">
        <f>[1]март!L34+[1]фев!L36+[1]янв!L35</f>
        <v>0</v>
      </c>
      <c r="L36" s="3">
        <f>[1]март!M34+[1]фев!M36+[1]янв!M35</f>
        <v>0</v>
      </c>
      <c r="M36" s="3">
        <f>[1]март!N34+[1]фев!N36+[1]янв!N35</f>
        <v>0</v>
      </c>
      <c r="N36" s="3">
        <f>[1]март!O34+[1]фев!O36+[1]янв!O35</f>
        <v>0</v>
      </c>
      <c r="O36" s="3">
        <f>[1]март!P34+[1]фев!P36+[1]янв!P35</f>
        <v>0</v>
      </c>
      <c r="P36" s="3"/>
      <c r="Q36" s="3">
        <f>[1]март!Q34+[1]фев!Q36+[1]янв!Q35</f>
        <v>0</v>
      </c>
      <c r="R36" s="3">
        <f>[1]март!R34+[1]фев!R36+[1]янв!R35</f>
        <v>0</v>
      </c>
      <c r="S36" s="56">
        <f t="shared" si="3"/>
        <v>0</v>
      </c>
    </row>
    <row r="37" spans="1:21" hidden="1">
      <c r="A37" s="42" t="s">
        <v>261</v>
      </c>
      <c r="B37" s="3">
        <v>226</v>
      </c>
      <c r="C37" s="3">
        <f t="shared" si="0"/>
        <v>20500</v>
      </c>
      <c r="D37" s="3">
        <f>[1]март!D32+[1]фев!D34</f>
        <v>20500</v>
      </c>
      <c r="E37" s="3">
        <f>[1]март!E32+[1]фев!E34</f>
        <v>0</v>
      </c>
      <c r="F37" s="3">
        <f>[1]март!F32+[1]фев!F34</f>
        <v>0</v>
      </c>
      <c r="G37" s="3">
        <f>[1]март!G32+[1]фев!G34</f>
        <v>0</v>
      </c>
      <c r="H37" s="3">
        <f>[1]март!H32+[1]фев!H34</f>
        <v>0</v>
      </c>
      <c r="I37" s="3">
        <f>[1]март!J32+[1]фев!J34</f>
        <v>0</v>
      </c>
      <c r="J37" s="3">
        <f>[1]март!K32+[1]фев!K34</f>
        <v>14000</v>
      </c>
      <c r="K37" s="3">
        <f>[1]март!L32+[1]фев!L34</f>
        <v>0</v>
      </c>
      <c r="L37" s="3">
        <f>[1]март!M32+[1]фев!M34</f>
        <v>0</v>
      </c>
      <c r="M37" s="3">
        <f>[1]март!N32+[1]фев!N34</f>
        <v>0</v>
      </c>
      <c r="N37" s="3">
        <f>[1]март!O32+[1]фев!O34</f>
        <v>0</v>
      </c>
      <c r="O37" s="3">
        <f>[1]март!P32+[1]фев!P34</f>
        <v>0</v>
      </c>
      <c r="P37" s="3"/>
      <c r="Q37" s="3">
        <f>[1]март!Q32+[1]фев!Q34</f>
        <v>0</v>
      </c>
      <c r="R37" s="3">
        <f>[1]март!R32+[1]фев!R34</f>
        <v>0</v>
      </c>
      <c r="S37" s="56">
        <f t="shared" si="3"/>
        <v>34500</v>
      </c>
    </row>
    <row r="38" spans="1:21" hidden="1">
      <c r="A38" s="42" t="s">
        <v>262</v>
      </c>
      <c r="B38" s="3">
        <v>226</v>
      </c>
      <c r="C38" s="3">
        <f t="shared" si="0"/>
        <v>0</v>
      </c>
      <c r="D38" s="3">
        <f>[1]янв!D34+[1]фев!D35+[1]март!D33</f>
        <v>0</v>
      </c>
      <c r="E38" s="3">
        <f>[1]март!E33+[1]фев!E35</f>
        <v>0</v>
      </c>
      <c r="F38" s="3">
        <f>[1]март!F33+[1]фев!F35</f>
        <v>0</v>
      </c>
      <c r="G38" s="3">
        <f>[1]март!G33+[1]фев!G35</f>
        <v>0</v>
      </c>
      <c r="H38" s="3">
        <f>[1]март!H33+[1]фев!H35</f>
        <v>0</v>
      </c>
      <c r="I38" s="3">
        <f>[1]март!J33+[1]фев!J35</f>
        <v>0</v>
      </c>
      <c r="J38" s="3">
        <f>[1]март!K33+[1]фев!K35</f>
        <v>0</v>
      </c>
      <c r="K38" s="3">
        <f>[1]март!L33+[1]фев!L35</f>
        <v>0</v>
      </c>
      <c r="L38" s="3">
        <f>[1]март!M33+[1]фев!M35</f>
        <v>0</v>
      </c>
      <c r="M38" s="3">
        <f>[1]март!N33+[1]фев!N35</f>
        <v>0</v>
      </c>
      <c r="N38" s="3">
        <f>[1]март!O33+[1]фев!O35</f>
        <v>0</v>
      </c>
      <c r="O38" s="3">
        <f>[1]март!P33+[1]фев!P35</f>
        <v>0</v>
      </c>
      <c r="P38" s="3"/>
      <c r="Q38" s="3">
        <f>[1]март!Q33+[1]фев!Q35</f>
        <v>0</v>
      </c>
      <c r="R38" s="3">
        <f>[1]март!R33+[1]фев!R35</f>
        <v>0</v>
      </c>
      <c r="S38" s="56">
        <f t="shared" si="3"/>
        <v>0</v>
      </c>
    </row>
    <row r="39" spans="1:21" hidden="1">
      <c r="A39" s="42" t="s">
        <v>104</v>
      </c>
      <c r="B39" s="3">
        <v>226</v>
      </c>
      <c r="C39" s="3">
        <f t="shared" si="0"/>
        <v>0</v>
      </c>
      <c r="D39" s="3">
        <f>[1]март!D36+[1]фев!D38+[1]янв!D37</f>
        <v>0</v>
      </c>
      <c r="E39" s="3">
        <f>[1]март!E36+[1]фев!E38+[1]янв!E37</f>
        <v>0</v>
      </c>
      <c r="F39" s="3">
        <f>[1]март!F36+[1]фев!F38+[1]янв!F37</f>
        <v>0</v>
      </c>
      <c r="G39" s="3">
        <f>[1]март!G36+[1]фев!G38+[1]янв!G37</f>
        <v>0</v>
      </c>
      <c r="H39" s="3"/>
      <c r="I39" s="3">
        <f>[1]март!J36+[1]фев!J38+[1]янв!J37</f>
        <v>0</v>
      </c>
      <c r="J39" s="3">
        <f>[1]март!K36+[1]фев!K38+[1]янв!K37</f>
        <v>0</v>
      </c>
      <c r="K39" s="3">
        <f>[1]март!L36+[1]фев!L38+[1]янв!L37</f>
        <v>0</v>
      </c>
      <c r="L39" s="3">
        <f>[1]март!M36+[1]фев!M38+[1]янв!M37</f>
        <v>0</v>
      </c>
      <c r="M39" s="3">
        <f>[1]март!N36+[1]фев!N38+[1]янв!N37</f>
        <v>0</v>
      </c>
      <c r="N39" s="3">
        <f>[1]март!O36+[1]фев!O38+[1]янв!O37</f>
        <v>0</v>
      </c>
      <c r="O39" s="3">
        <f>[1]март!P36+[1]фев!P38+[1]янв!P37</f>
        <v>0</v>
      </c>
      <c r="P39" s="3"/>
      <c r="Q39" s="3">
        <f>[1]март!Q36+[1]фев!Q38+[1]янв!Q37</f>
        <v>0</v>
      </c>
      <c r="R39" s="3">
        <f>[1]март!R36+[1]фев!R38+[1]янв!R37</f>
        <v>0</v>
      </c>
      <c r="S39" s="56">
        <f t="shared" si="3"/>
        <v>0</v>
      </c>
    </row>
    <row r="40" spans="1:21" hidden="1">
      <c r="A40" s="42" t="s">
        <v>105</v>
      </c>
      <c r="B40" s="3">
        <v>226</v>
      </c>
      <c r="C40" s="3">
        <f t="shared" si="0"/>
        <v>0</v>
      </c>
      <c r="D40" s="3">
        <f>[1]март!D40+[1]фев!D42+[1]янв!D41</f>
        <v>0</v>
      </c>
      <c r="E40" s="3">
        <f>[1]март!E40+[1]фев!E42+[1]янв!E41</f>
        <v>0</v>
      </c>
      <c r="F40" s="3">
        <f>[1]март!F40+[1]фев!F42+[1]янв!F41</f>
        <v>0</v>
      </c>
      <c r="G40" s="3">
        <f>[1]март!G40+[1]фев!G42+[1]янв!G41</f>
        <v>0</v>
      </c>
      <c r="H40" s="3"/>
      <c r="I40" s="3">
        <f>[1]март!J40+[1]фев!J42+[1]янв!J41</f>
        <v>0</v>
      </c>
      <c r="J40" s="3">
        <f>[1]март!K40+[1]фев!K42+[1]янв!K41</f>
        <v>0</v>
      </c>
      <c r="K40" s="3">
        <f>[1]март!L40+[1]фев!L42+[1]янв!L41</f>
        <v>0</v>
      </c>
      <c r="L40" s="3">
        <f>[1]март!M40+[1]фев!M42+[1]янв!M41</f>
        <v>14000</v>
      </c>
      <c r="M40" s="3">
        <f>[1]март!N40+[1]фев!N42+[1]янв!N41</f>
        <v>0</v>
      </c>
      <c r="N40" s="3">
        <f>[1]март!O40+[1]фев!O42+[1]янв!O41</f>
        <v>14000</v>
      </c>
      <c r="O40" s="3">
        <f>[1]март!P40+[1]фев!P42+[1]янв!P41</f>
        <v>0</v>
      </c>
      <c r="P40" s="3"/>
      <c r="Q40" s="3">
        <f>[1]март!Q40+[1]фев!Q42+[1]янв!Q41</f>
        <v>0</v>
      </c>
      <c r="R40" s="3">
        <f>[1]март!R40+[1]фев!R42+[1]янв!R41</f>
        <v>0</v>
      </c>
      <c r="S40" s="56">
        <f t="shared" si="3"/>
        <v>14000</v>
      </c>
    </row>
    <row r="41" spans="1:21">
      <c r="A41" s="42" t="s">
        <v>214</v>
      </c>
      <c r="B41" s="3">
        <v>227</v>
      </c>
      <c r="C41" s="3">
        <f>D41+E41</f>
        <v>0</v>
      </c>
      <c r="D41" s="3">
        <f>[1]март!D41+[1]янв!D42+[1]фев!D43</f>
        <v>0</v>
      </c>
      <c r="E41" s="3">
        <f>[1]март!E41+[1]янв!E42+[1]фев!E43</f>
        <v>0</v>
      </c>
      <c r="F41" s="3">
        <f>[1]март!F41+[1]янв!F42+[1]фев!F43</f>
        <v>0</v>
      </c>
      <c r="G41" s="3">
        <f>[1]март!G41+[1]янв!G42+[1]фев!G43</f>
        <v>0</v>
      </c>
      <c r="H41" s="3">
        <f>[1]март!H41+[1]янв!H42+[1]фев!H43</f>
        <v>0</v>
      </c>
      <c r="I41" s="3">
        <f>[1]март!I41+[1]янв!I42+[1]фев!I43</f>
        <v>0</v>
      </c>
      <c r="J41" s="3">
        <f>[1]фев!K43</f>
        <v>0</v>
      </c>
      <c r="K41" s="3"/>
      <c r="L41" s="3">
        <f>[1]март!M41</f>
        <v>0</v>
      </c>
      <c r="M41" s="3">
        <f>[1]март!N41+[1]янв!N42</f>
        <v>0</v>
      </c>
      <c r="N41" s="3">
        <f>[1]март!O41+[1]янв!O42</f>
        <v>0</v>
      </c>
      <c r="O41" s="3">
        <f>[1]март!P41+[1]янв!P42</f>
        <v>0</v>
      </c>
      <c r="P41" s="3"/>
      <c r="Q41" s="3">
        <f>[1]март!Q41+[1]янв!Q42</f>
        <v>0</v>
      </c>
      <c r="R41" s="3">
        <f>[1]март!R41+[1]янв!R42</f>
        <v>0</v>
      </c>
      <c r="S41" s="56">
        <f t="shared" si="3"/>
        <v>0</v>
      </c>
    </row>
    <row r="42" spans="1:21" hidden="1">
      <c r="A42" s="183" t="s">
        <v>275</v>
      </c>
      <c r="B42" s="3">
        <v>226</v>
      </c>
      <c r="C42" s="3">
        <f t="shared" si="0"/>
        <v>0</v>
      </c>
      <c r="D42" s="3">
        <f>[1]март!D51+[1]фев!D53</f>
        <v>0</v>
      </c>
      <c r="E42" s="3">
        <f>[1]март!E51+[1]фев!E53</f>
        <v>0</v>
      </c>
      <c r="F42" s="3">
        <f>[1]март!F51+[1]фев!F53</f>
        <v>0</v>
      </c>
      <c r="G42" s="3">
        <f>[1]март!G51+[1]фев!G53</f>
        <v>0</v>
      </c>
      <c r="H42" s="3"/>
      <c r="I42" s="3">
        <f>[1]март!J51+[1]фев!J53</f>
        <v>0</v>
      </c>
      <c r="J42" s="3">
        <f>[1]март!K51+[1]фев!K53</f>
        <v>0</v>
      </c>
      <c r="K42" s="3">
        <f>[1]март!L51+[1]фев!L53</f>
        <v>0</v>
      </c>
      <c r="L42" s="3">
        <f>[1]март!M51+[1]фев!M53</f>
        <v>0</v>
      </c>
      <c r="M42" s="3">
        <f>[1]март!N51+[1]фев!N53</f>
        <v>0</v>
      </c>
      <c r="N42" s="3">
        <f>[1]март!O51+[1]фев!O53</f>
        <v>0</v>
      </c>
      <c r="O42" s="3">
        <f>[1]март!P51+[1]фев!P53</f>
        <v>0</v>
      </c>
      <c r="P42" s="3"/>
      <c r="Q42" s="3">
        <f>[1]март!Q51+[1]фев!Q53</f>
        <v>0</v>
      </c>
      <c r="R42" s="3">
        <f>[1]янв!R53</f>
        <v>0</v>
      </c>
      <c r="S42" s="56">
        <f t="shared" si="3"/>
        <v>0</v>
      </c>
    </row>
    <row r="43" spans="1:21">
      <c r="A43" s="183" t="s">
        <v>396</v>
      </c>
      <c r="B43" s="3">
        <v>226</v>
      </c>
      <c r="C43" s="3">
        <f t="shared" si="0"/>
        <v>9578</v>
      </c>
      <c r="D43" s="3">
        <f>[1]фев!D56</f>
        <v>9578</v>
      </c>
      <c r="E43" s="3">
        <f>[1]март!E58+[1]янв!E59</f>
        <v>0</v>
      </c>
      <c r="F43" s="3">
        <f>[1]март!F58+[1]янв!F59</f>
        <v>0</v>
      </c>
      <c r="G43" s="3">
        <f>[1]март!G58+[1]янв!G59</f>
        <v>0</v>
      </c>
      <c r="H43" s="3">
        <f>[1]март!H58+[1]янв!H59</f>
        <v>0</v>
      </c>
      <c r="I43" s="3">
        <f>[1]март!J58+[1]янв!J59</f>
        <v>0</v>
      </c>
      <c r="J43" s="3">
        <f>[1]март!K58+[1]янв!K59</f>
        <v>0</v>
      </c>
      <c r="K43" s="3">
        <f>[1]март!L58+[1]янв!L59</f>
        <v>0</v>
      </c>
      <c r="L43" s="3">
        <f>[1]март!M58+[1]янв!M59</f>
        <v>302480</v>
      </c>
      <c r="M43" s="3">
        <f>[1]март!N58+[1]янв!N59</f>
        <v>11310</v>
      </c>
      <c r="N43" s="3">
        <f>[1]март!O58+[1]янв!O59</f>
        <v>313790</v>
      </c>
      <c r="O43" s="3">
        <f>[1]март!P58+[1]янв!P59</f>
        <v>0</v>
      </c>
      <c r="P43" s="3"/>
      <c r="Q43" s="3">
        <f>[1]март!Q58+[1]янв!Q59</f>
        <v>0</v>
      </c>
      <c r="R43" s="3">
        <f>[1]март!R58+[1]янв!R59</f>
        <v>0</v>
      </c>
      <c r="S43" s="56">
        <f t="shared" si="3"/>
        <v>323368</v>
      </c>
    </row>
    <row r="44" spans="1:21">
      <c r="A44" s="42" t="s">
        <v>107</v>
      </c>
      <c r="B44" s="3">
        <v>226</v>
      </c>
      <c r="C44" s="3">
        <f>D44+E44</f>
        <v>0</v>
      </c>
      <c r="D44" s="3">
        <f>[1]март!D55+[1]фев!D57+[1]янв!D56</f>
        <v>0</v>
      </c>
      <c r="E44" s="3">
        <f>[1]март!E55+[1]фев!E57+[1]янв!E56</f>
        <v>0</v>
      </c>
      <c r="F44" s="3">
        <f>[1]март!F55+[1]фев!F57+[1]янв!F56</f>
        <v>0</v>
      </c>
      <c r="G44" s="3">
        <f>[1]март!G55+[1]фев!G57+[1]янв!G56</f>
        <v>0</v>
      </c>
      <c r="H44" s="3">
        <f>[1]фев!H57</f>
        <v>0</v>
      </c>
      <c r="I44" s="3">
        <f>[1]март!J55+[1]фев!J57+[1]янв!J56</f>
        <v>0</v>
      </c>
      <c r="J44" s="3">
        <f>[1]март!K55+[1]фев!K57+[1]янв!K56</f>
        <v>0</v>
      </c>
      <c r="K44" s="3">
        <f>[1]март!L55+[1]фев!L57+[1]янв!L56</f>
        <v>0</v>
      </c>
      <c r="L44" s="3">
        <f>[1]март!M55+[1]фев!M57+[1]янв!M56</f>
        <v>0</v>
      </c>
      <c r="M44" s="3">
        <f>[1]март!N55+[1]фев!N57+[1]янв!N56</f>
        <v>0</v>
      </c>
      <c r="N44" s="3">
        <f>[1]март!O55+[1]фев!O57+[1]янв!O56</f>
        <v>0</v>
      </c>
      <c r="O44" s="3">
        <f>[1]март!P55+[1]фев!P57+[1]янв!P56</f>
        <v>0</v>
      </c>
      <c r="P44" s="3"/>
      <c r="Q44" s="3">
        <f>[1]март!Q55+[1]фев!Q57+[1]янв!Q56</f>
        <v>0</v>
      </c>
      <c r="R44" s="3">
        <f>[1]март!R55+[1]фев!R57+[1]янв!R56</f>
        <v>0</v>
      </c>
      <c r="S44" s="56">
        <f>C44+F44+G44+I44+J44+K44+N44+O44++R44+Q44+H44</f>
        <v>0</v>
      </c>
      <c r="T44" s="1">
        <f>[2]март!S54+[2]фев!S56+[2]янв!S55</f>
        <v>259040</v>
      </c>
    </row>
    <row r="45" spans="1:21">
      <c r="A45" s="42" t="s">
        <v>397</v>
      </c>
      <c r="B45" s="3">
        <v>226</v>
      </c>
      <c r="C45" s="3">
        <f>D45+E45</f>
        <v>0</v>
      </c>
      <c r="D45" s="3">
        <f>[1]март!D43+[1]фев!D77</f>
        <v>0</v>
      </c>
      <c r="E45" s="3">
        <f>[1]март!E43+[1]фев!E45</f>
        <v>0</v>
      </c>
      <c r="F45" s="3">
        <f>[1]март!F43+[1]фев!F45</f>
        <v>0</v>
      </c>
      <c r="G45" s="3">
        <f>[1]март!G43+[1]фев!G45</f>
        <v>0</v>
      </c>
      <c r="H45" s="3"/>
      <c r="I45" s="3">
        <f>[1]март!J43+[1]фев!J45</f>
        <v>0</v>
      </c>
      <c r="J45" s="3">
        <f>[1]март!K43+[1]фев!K45</f>
        <v>0</v>
      </c>
      <c r="K45" s="3">
        <f>[1]март!L43+[1]фев!L45</f>
        <v>0</v>
      </c>
      <c r="L45" s="3">
        <f>[1]март!M43+[1]фев!M45</f>
        <v>0</v>
      </c>
      <c r="M45" s="3">
        <f>[1]март!N43+[1]фев!N45</f>
        <v>0</v>
      </c>
      <c r="N45" s="3">
        <f>[1]март!O43+[1]фев!O45</f>
        <v>0</v>
      </c>
      <c r="O45" s="3">
        <f>[1]март!P43+[1]фев!P45</f>
        <v>0</v>
      </c>
      <c r="P45" s="3"/>
      <c r="Q45" s="3">
        <f>[1]март!Q43+[1]фев!Q45</f>
        <v>0</v>
      </c>
      <c r="R45" s="3">
        <f>[1]март!R43+[1]фев!R45</f>
        <v>0</v>
      </c>
      <c r="S45" s="56">
        <f t="shared" si="3"/>
        <v>0</v>
      </c>
    </row>
    <row r="46" spans="1:21">
      <c r="A46" s="42" t="s">
        <v>106</v>
      </c>
      <c r="B46" s="3">
        <v>226</v>
      </c>
      <c r="C46" s="3">
        <f t="shared" si="0"/>
        <v>0</v>
      </c>
      <c r="D46" s="3">
        <f>[1]март!D53+[1]фев!D55+[1]янв!D54</f>
        <v>0</v>
      </c>
      <c r="E46" s="3">
        <f>[1]фев!E55+[1]янв!E54</f>
        <v>0</v>
      </c>
      <c r="F46" s="3">
        <f>[1]фев!F55+[1]янв!F54</f>
        <v>0</v>
      </c>
      <c r="G46" s="3">
        <f>[1]фев!G55+[1]янв!G54+[1]март!G53</f>
        <v>0</v>
      </c>
      <c r="H46" s="3">
        <f>[1]фев!H55+[1]янв!H54</f>
        <v>0</v>
      </c>
      <c r="I46" s="3">
        <f>[1]фев!J55+[1]янв!J54</f>
        <v>0</v>
      </c>
      <c r="J46" s="3">
        <f>[1]фев!K55+[1]янв!K54</f>
        <v>0</v>
      </c>
      <c r="K46" s="3">
        <f>[1]фев!L55+[1]янв!L54</f>
        <v>0</v>
      </c>
      <c r="L46" s="23">
        <f>[1]фев!M55+[1]янв!M54+[1]март!M53</f>
        <v>0</v>
      </c>
      <c r="M46" s="3">
        <f>[1]фев!N55+[1]янв!N54</f>
        <v>0</v>
      </c>
      <c r="N46" s="3">
        <f>[1]фев!O55+[1]янв!O54</f>
        <v>0</v>
      </c>
      <c r="O46" s="3">
        <f>[1]фев!P55+[1]янв!P54</f>
        <v>0</v>
      </c>
      <c r="P46" s="3"/>
      <c r="Q46" s="3">
        <f>[1]фев!Q55+[1]янв!Q54</f>
        <v>0</v>
      </c>
      <c r="R46" s="3">
        <f>[1]фев!R55+[1]янв!R54+[1]март!R53</f>
        <v>0</v>
      </c>
      <c r="S46" s="56">
        <f t="shared" si="3"/>
        <v>0</v>
      </c>
    </row>
    <row r="47" spans="1:21" hidden="1">
      <c r="A47" s="183" t="s">
        <v>377</v>
      </c>
      <c r="B47" s="3">
        <v>226</v>
      </c>
      <c r="C47" s="3">
        <f t="shared" si="0"/>
        <v>0</v>
      </c>
      <c r="D47" s="3">
        <f>[1]фев!D44</f>
        <v>0</v>
      </c>
      <c r="E47" s="3">
        <f>[1]март!E39+[1]фев!E41+[1]янв!E40</f>
        <v>0</v>
      </c>
      <c r="F47" s="3">
        <f>[1]март!F39+[1]фев!F41+[1]янв!F40</f>
        <v>0</v>
      </c>
      <c r="G47" s="3">
        <f>[1]март!G39+[1]фев!G41+[1]янв!G40</f>
        <v>0</v>
      </c>
      <c r="H47" s="3"/>
      <c r="I47" s="3">
        <f>[1]март!J39+[1]фев!J41+[1]янв!J40</f>
        <v>0</v>
      </c>
      <c r="J47" s="3">
        <f>[1]март!K39+[1]фев!K41+[1]янв!K40</f>
        <v>0</v>
      </c>
      <c r="K47" s="3">
        <f>[1]март!L39+[1]фев!L41+[1]янв!L40</f>
        <v>0</v>
      </c>
      <c r="L47" s="3">
        <f>[1]март!M39+[1]фев!M41+[1]янв!M40</f>
        <v>0</v>
      </c>
      <c r="M47" s="3">
        <f>[1]март!N39+[1]фев!N41+[1]янв!N40</f>
        <v>0</v>
      </c>
      <c r="N47" s="3">
        <f>[1]март!O39+[1]фев!O41+[1]янв!O40</f>
        <v>0</v>
      </c>
      <c r="O47" s="3">
        <f>[1]март!P39+[1]фев!P41+[1]янв!P40</f>
        <v>0</v>
      </c>
      <c r="P47" s="3"/>
      <c r="Q47" s="3">
        <f>[1]март!Q39+[1]фев!Q41+[1]янв!Q40</f>
        <v>0</v>
      </c>
      <c r="R47" s="3">
        <f>[1]март!R39+[1]фев!R41+[1]янв!R40</f>
        <v>0</v>
      </c>
      <c r="S47" s="56">
        <f t="shared" si="3"/>
        <v>0</v>
      </c>
    </row>
    <row r="48" spans="1:21">
      <c r="A48" s="42" t="s">
        <v>378</v>
      </c>
      <c r="B48" s="3">
        <v>226</v>
      </c>
      <c r="C48" s="3">
        <f t="shared" si="0"/>
        <v>0</v>
      </c>
      <c r="D48" s="3">
        <f>[1]янв!D40+[1]фев!D40+[1]март!D38</f>
        <v>0</v>
      </c>
      <c r="E48" s="3">
        <f>[1]март!E38+[1]фев!E40+[1]янв!E39</f>
        <v>0</v>
      </c>
      <c r="F48" s="3">
        <f>[1]март!F38+[1]фев!F40+[1]янв!F39</f>
        <v>0</v>
      </c>
      <c r="G48" s="3">
        <f>[1]март!G38+[1]фев!G40+[1]янв!G39</f>
        <v>0</v>
      </c>
      <c r="H48" s="3"/>
      <c r="I48" s="3">
        <f>[1]март!J38+[1]фев!J40+[1]янв!J39</f>
        <v>0</v>
      </c>
      <c r="J48" s="3">
        <f>[1]март!K38+[1]фев!K40+[1]янв!K39</f>
        <v>900</v>
      </c>
      <c r="K48" s="3">
        <f>[1]март!L38+[1]фев!L40+[1]янв!L39</f>
        <v>0</v>
      </c>
      <c r="L48" s="3">
        <f>[1]март!M38+[1]фев!M40+[1]янв!M39</f>
        <v>0</v>
      </c>
      <c r="M48" s="3">
        <f>[1]март!N38+[1]фев!N40+[1]янв!N39</f>
        <v>0</v>
      </c>
      <c r="N48" s="3">
        <f>[1]март!O38+[1]фев!O40+[1]янв!O39</f>
        <v>0</v>
      </c>
      <c r="O48" s="3">
        <f>[1]март!P38+[1]фев!P40+[1]янв!P39</f>
        <v>0</v>
      </c>
      <c r="P48" s="3"/>
      <c r="Q48" s="3">
        <f>[1]март!Q38+[1]фев!Q40+[1]янв!Q39</f>
        <v>0</v>
      </c>
      <c r="R48" s="3">
        <f>[1]март!R38+[1]фев!R40+[1]янв!R39</f>
        <v>0</v>
      </c>
      <c r="S48" s="56">
        <f t="shared" si="3"/>
        <v>900</v>
      </c>
    </row>
    <row r="49" spans="1:19" hidden="1">
      <c r="A49" s="183" t="s">
        <v>276</v>
      </c>
      <c r="B49" s="3">
        <v>226</v>
      </c>
      <c r="C49" s="3">
        <f t="shared" si="0"/>
        <v>0</v>
      </c>
      <c r="D49" s="3">
        <f>[1]фев!D66</f>
        <v>0</v>
      </c>
      <c r="E49" s="3">
        <f>[1]март!E42</f>
        <v>0</v>
      </c>
      <c r="F49" s="3">
        <f>[1]март!F42</f>
        <v>0</v>
      </c>
      <c r="G49" s="3">
        <f>[1]март!G42</f>
        <v>0</v>
      </c>
      <c r="H49" s="3"/>
      <c r="I49" s="3">
        <f>[1]март!J42</f>
        <v>0</v>
      </c>
      <c r="J49" s="3">
        <f>[1]март!K42</f>
        <v>0</v>
      </c>
      <c r="K49" s="3">
        <f>[1]март!L42</f>
        <v>0</v>
      </c>
      <c r="L49" s="3">
        <f>[1]март!M42</f>
        <v>0</v>
      </c>
      <c r="M49" s="3">
        <f>[1]март!N42</f>
        <v>0</v>
      </c>
      <c r="N49" s="3">
        <f>[1]март!O42</f>
        <v>0</v>
      </c>
      <c r="O49" s="3">
        <f>[1]март!P42</f>
        <v>0</v>
      </c>
      <c r="P49" s="3"/>
      <c r="Q49" s="3">
        <f>[1]март!Q42</f>
        <v>0</v>
      </c>
      <c r="R49" s="3">
        <f>[1]март!R42</f>
        <v>0</v>
      </c>
      <c r="S49" s="56">
        <f t="shared" si="3"/>
        <v>0</v>
      </c>
    </row>
    <row r="50" spans="1:19">
      <c r="A50" s="42" t="s">
        <v>108</v>
      </c>
      <c r="B50" s="3">
        <v>226</v>
      </c>
      <c r="C50" s="3">
        <f t="shared" si="0"/>
        <v>0</v>
      </c>
      <c r="D50" s="3">
        <f>[1]март!D59+[1]фев!D61+[1]янв!D60</f>
        <v>0</v>
      </c>
      <c r="E50" s="3">
        <f>[1]март!E59+[1]фев!E61+[1]янв!E60</f>
        <v>0</v>
      </c>
      <c r="F50" s="3">
        <f>[1]март!F59+[1]фев!F61+[1]янв!F60</f>
        <v>0</v>
      </c>
      <c r="G50" s="3">
        <f>[1]март!G59+[1]фев!G61+[1]янв!G60</f>
        <v>0</v>
      </c>
      <c r="H50" s="3">
        <f>[1]март!H59+[1]фев!H61+[1]янв!H60</f>
        <v>0</v>
      </c>
      <c r="I50" s="3">
        <f>[1]март!J59+[1]фев!J61+[1]янв!J60</f>
        <v>0</v>
      </c>
      <c r="J50" s="3">
        <f>[1]март!K59+[1]фев!K61+[1]янв!K60</f>
        <v>0</v>
      </c>
      <c r="K50" s="3">
        <f>[1]март!L59+[1]фев!L61+[1]янв!L60</f>
        <v>84000</v>
      </c>
      <c r="L50" s="3">
        <f>[1]март!M59+[1]фев!M61+[1]янв!M60</f>
        <v>0</v>
      </c>
      <c r="M50" s="3">
        <f>[1]март!N59+[1]фев!N61+[1]янв!N60</f>
        <v>0</v>
      </c>
      <c r="N50" s="3">
        <f>[1]март!O59+[1]фев!O61+[1]янв!O60</f>
        <v>0</v>
      </c>
      <c r="O50" s="3">
        <f>[1]март!P59+[1]фев!P61+[1]янв!P60</f>
        <v>0</v>
      </c>
      <c r="P50" s="3"/>
      <c r="Q50" s="3">
        <f>[1]март!Q59+[1]фев!Q61+[1]янв!Q60</f>
        <v>0</v>
      </c>
      <c r="R50" s="3">
        <f>[1]март!R59+[1]фев!R61+[1]янв!R60</f>
        <v>0</v>
      </c>
      <c r="S50" s="56">
        <f t="shared" si="3"/>
        <v>84000</v>
      </c>
    </row>
    <row r="51" spans="1:19" hidden="1">
      <c r="A51" s="42" t="s">
        <v>263</v>
      </c>
      <c r="B51" s="3">
        <v>226</v>
      </c>
      <c r="C51" s="3">
        <f t="shared" si="0"/>
        <v>0</v>
      </c>
      <c r="D51" s="3">
        <f>[1]март!D60</f>
        <v>0</v>
      </c>
      <c r="E51" s="3">
        <f>[1]март!E60</f>
        <v>0</v>
      </c>
      <c r="F51" s="3">
        <f>[1]март!F60</f>
        <v>0</v>
      </c>
      <c r="G51" s="3">
        <f>[1]март!G60</f>
        <v>0</v>
      </c>
      <c r="H51" s="3">
        <f>[1]март!H60</f>
        <v>0</v>
      </c>
      <c r="I51" s="3">
        <f>[1]март!J60</f>
        <v>0</v>
      </c>
      <c r="J51" s="3">
        <f>[1]март!K60</f>
        <v>0</v>
      </c>
      <c r="K51" s="3">
        <f>[1]март!L60</f>
        <v>0</v>
      </c>
      <c r="L51" s="3">
        <f>[1]март!M60</f>
        <v>0</v>
      </c>
      <c r="M51" s="3">
        <f>[1]март!N60</f>
        <v>0</v>
      </c>
      <c r="N51" s="3">
        <f>[1]март!O60</f>
        <v>0</v>
      </c>
      <c r="O51" s="3">
        <f>[1]март!P60</f>
        <v>0</v>
      </c>
      <c r="P51" s="3"/>
      <c r="Q51" s="3">
        <f>[1]март!Q60</f>
        <v>0</v>
      </c>
      <c r="R51" s="3">
        <f>[1]март!R60</f>
        <v>0</v>
      </c>
      <c r="S51" s="56">
        <f t="shared" si="3"/>
        <v>0</v>
      </c>
    </row>
    <row r="52" spans="1:19" hidden="1">
      <c r="A52" s="42" t="s">
        <v>264</v>
      </c>
      <c r="B52" s="3">
        <v>226</v>
      </c>
      <c r="C52" s="3">
        <f t="shared" si="0"/>
        <v>0</v>
      </c>
      <c r="D52" s="3">
        <f>[1]март!D64</f>
        <v>0</v>
      </c>
      <c r="E52" s="3">
        <f>[1]март!E64</f>
        <v>0</v>
      </c>
      <c r="F52" s="3">
        <f>[1]март!F64</f>
        <v>0</v>
      </c>
      <c r="G52" s="3">
        <f>[1]март!G64</f>
        <v>0</v>
      </c>
      <c r="H52" s="3">
        <f>[1]март!H64</f>
        <v>0</v>
      </c>
      <c r="I52" s="3">
        <f>[1]март!J64</f>
        <v>0</v>
      </c>
      <c r="J52" s="3">
        <f>[1]март!K64</f>
        <v>0</v>
      </c>
      <c r="K52" s="3">
        <f>[1]март!L64</f>
        <v>0</v>
      </c>
      <c r="L52" s="3">
        <f>[1]март!M64</f>
        <v>0</v>
      </c>
      <c r="M52" s="3">
        <f>[1]март!N64</f>
        <v>0</v>
      </c>
      <c r="N52" s="3">
        <f>[1]март!O64</f>
        <v>0</v>
      </c>
      <c r="O52" s="3">
        <f>[1]март!P64</f>
        <v>0</v>
      </c>
      <c r="P52" s="3"/>
      <c r="Q52" s="3">
        <f>[1]март!Q64</f>
        <v>0</v>
      </c>
      <c r="R52" s="3">
        <f>[1]март!R64</f>
        <v>0</v>
      </c>
      <c r="S52" s="56">
        <f t="shared" si="3"/>
        <v>0</v>
      </c>
    </row>
    <row r="53" spans="1:19" hidden="1">
      <c r="A53" s="42" t="s">
        <v>154</v>
      </c>
      <c r="B53" s="3">
        <v>226</v>
      </c>
      <c r="C53" s="3">
        <f t="shared" si="0"/>
        <v>0</v>
      </c>
      <c r="D53" s="3">
        <f>[1]март!D44+[1]фев!D46</f>
        <v>0</v>
      </c>
      <c r="E53" s="3">
        <f>[1]март!E44+[1]фев!E46</f>
        <v>0</v>
      </c>
      <c r="F53" s="3">
        <f>[1]март!F44+[1]фев!F46</f>
        <v>0</v>
      </c>
      <c r="G53" s="3">
        <f>[1]март!G44+[1]фев!G46</f>
        <v>0</v>
      </c>
      <c r="H53" s="3"/>
      <c r="I53" s="3">
        <f>[1]март!J44+[1]фев!J46</f>
        <v>0</v>
      </c>
      <c r="J53" s="3">
        <f>[1]март!K44+[1]фев!K46</f>
        <v>0</v>
      </c>
      <c r="K53" s="3">
        <f>[1]март!L44+[1]фев!L46</f>
        <v>0</v>
      </c>
      <c r="L53" s="3">
        <f>[1]март!M44+[1]фев!M46</f>
        <v>0</v>
      </c>
      <c r="M53" s="3">
        <f>[1]март!N44+[1]фев!N46</f>
        <v>0</v>
      </c>
      <c r="N53" s="3">
        <f>[1]март!O44+[1]фев!O46</f>
        <v>0</v>
      </c>
      <c r="O53" s="3">
        <f>[1]март!P44+[1]фев!P46</f>
        <v>0</v>
      </c>
      <c r="P53" s="3"/>
      <c r="Q53" s="3">
        <f>[1]март!Q44+[1]фев!Q46</f>
        <v>0</v>
      </c>
      <c r="R53" s="3">
        <f>[1]март!R44+[1]фев!R46</f>
        <v>0</v>
      </c>
      <c r="S53" s="56">
        <f t="shared" si="3"/>
        <v>0</v>
      </c>
    </row>
    <row r="54" spans="1:19" hidden="1">
      <c r="A54" s="42" t="s">
        <v>215</v>
      </c>
      <c r="B54" s="3">
        <v>226</v>
      </c>
      <c r="C54" s="3">
        <f t="shared" si="0"/>
        <v>0</v>
      </c>
      <c r="D54" s="3">
        <f>[1]фев!D47</f>
        <v>0</v>
      </c>
      <c r="E54" s="3">
        <f>[1]фев!E47</f>
        <v>0</v>
      </c>
      <c r="F54" s="3">
        <f>[1]фев!F47</f>
        <v>0</v>
      </c>
      <c r="G54" s="3">
        <f>[1]фев!G47</f>
        <v>0</v>
      </c>
      <c r="H54" s="3"/>
      <c r="I54" s="3">
        <f>[1]фев!J47</f>
        <v>0</v>
      </c>
      <c r="J54" s="3">
        <f>[1]фев!K47</f>
        <v>0</v>
      </c>
      <c r="K54" s="3">
        <f>[1]фев!L47</f>
        <v>0</v>
      </c>
      <c r="L54" s="3">
        <f>[1]фев!M47</f>
        <v>0</v>
      </c>
      <c r="M54" s="3">
        <f>[1]фев!N47</f>
        <v>0</v>
      </c>
      <c r="N54" s="3">
        <f>[1]фев!O47</f>
        <v>0</v>
      </c>
      <c r="O54" s="3">
        <f>[1]фев!P47</f>
        <v>0</v>
      </c>
      <c r="P54" s="3"/>
      <c r="Q54" s="3">
        <f>[1]фев!Q47</f>
        <v>0</v>
      </c>
      <c r="R54" s="3">
        <f>[1]фев!R47</f>
        <v>0</v>
      </c>
      <c r="S54" s="56">
        <f t="shared" si="3"/>
        <v>0</v>
      </c>
    </row>
    <row r="55" spans="1:19" hidden="1">
      <c r="A55" s="42" t="s">
        <v>109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[1]янв!K45+[1]фев!K45+[1]март!K43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473</v>
      </c>
      <c r="B56" s="3">
        <v>226</v>
      </c>
      <c r="C56" s="3">
        <f t="shared" si="0"/>
        <v>0</v>
      </c>
      <c r="D56" s="3">
        <f>[1]фев!D63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156</v>
      </c>
      <c r="B57" s="3">
        <v>226</v>
      </c>
      <c r="C57" s="3">
        <f t="shared" si="0"/>
        <v>0</v>
      </c>
      <c r="D57" s="3">
        <f>[1]янв!D61+[1]март!D66</f>
        <v>0</v>
      </c>
      <c r="E57" s="3">
        <f>[1]янв!E61</f>
        <v>0</v>
      </c>
      <c r="F57" s="3">
        <f>[1]янв!F61</f>
        <v>0</v>
      </c>
      <c r="G57" s="3">
        <f>[1]янв!G61</f>
        <v>0</v>
      </c>
      <c r="H57" s="3">
        <f>[1]янв!H61</f>
        <v>0</v>
      </c>
      <c r="I57" s="3">
        <f>[1]янв!J61</f>
        <v>0</v>
      </c>
      <c r="J57" s="3">
        <f>[1]янв!K61</f>
        <v>0</v>
      </c>
      <c r="K57" s="3">
        <f>[1]янв!L61</f>
        <v>0</v>
      </c>
      <c r="L57" s="3">
        <f>[1]янв!M61+[1]фев!M68+[1]март!M66</f>
        <v>0</v>
      </c>
      <c r="M57" s="3">
        <f>[1]янв!N61</f>
        <v>0</v>
      </c>
      <c r="N57" s="3">
        <f>[1]янв!O61+[1]фев!O68+[1]март!O66</f>
        <v>0</v>
      </c>
      <c r="O57" s="3">
        <f>[1]янв!P61</f>
        <v>0</v>
      </c>
      <c r="P57" s="3"/>
      <c r="Q57" s="3">
        <f>[1]янв!Q61</f>
        <v>0</v>
      </c>
      <c r="R57" s="3">
        <f>[1]март!R66</f>
        <v>0</v>
      </c>
      <c r="S57" s="56">
        <f t="shared" si="3"/>
        <v>0</v>
      </c>
    </row>
    <row r="58" spans="1:19" hidden="1">
      <c r="A58" s="42" t="s">
        <v>110</v>
      </c>
      <c r="B58" s="3">
        <v>226</v>
      </c>
      <c r="C58" s="3">
        <f t="shared" si="0"/>
        <v>0</v>
      </c>
      <c r="D58" s="3">
        <f>[1]янв!D48+[1]фев!D48+[1]март!D46</f>
        <v>0</v>
      </c>
      <c r="E58" s="3"/>
      <c r="F58" s="3"/>
      <c r="G58" s="3"/>
      <c r="H58" s="3"/>
      <c r="I58" s="3"/>
      <c r="J58" s="3"/>
      <c r="K58" s="3"/>
      <c r="L58" s="3">
        <f>[1]янв!K48+[1]фев!K48+[1]март!K46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379</v>
      </c>
      <c r="B59" s="3">
        <v>226</v>
      </c>
      <c r="C59" s="3">
        <f t="shared" si="0"/>
        <v>0</v>
      </c>
      <c r="D59" s="3">
        <f>[1]март!D57+[1]фев!D59</f>
        <v>0</v>
      </c>
      <c r="E59" s="3">
        <f>[1]март!E57+[1]фев!E59</f>
        <v>0</v>
      </c>
      <c r="F59" s="3">
        <f>[1]март!F57+[1]фев!F59</f>
        <v>0</v>
      </c>
      <c r="G59" s="3">
        <f>[1]март!G57+[1]фев!G59</f>
        <v>0</v>
      </c>
      <c r="H59" s="3"/>
      <c r="I59" s="3"/>
      <c r="J59" s="3"/>
      <c r="K59" s="3"/>
      <c r="L59" s="3">
        <f>[1]янв!K49+[1]фев!K49+[1]март!K47</f>
        <v>0</v>
      </c>
      <c r="M59" s="3"/>
      <c r="N59" s="3">
        <f>L59+M59</f>
        <v>0</v>
      </c>
      <c r="O59" s="3"/>
      <c r="P59" s="3"/>
      <c r="Q59" s="3"/>
      <c r="R59" s="3">
        <f>[1]март!R57+[1]фев!R59</f>
        <v>0</v>
      </c>
      <c r="S59" s="56">
        <f t="shared" si="3"/>
        <v>0</v>
      </c>
    </row>
    <row r="60" spans="1:19" hidden="1">
      <c r="A60" s="42" t="s">
        <v>157</v>
      </c>
      <c r="B60" s="3">
        <v>226</v>
      </c>
      <c r="C60" s="3">
        <f t="shared" si="0"/>
        <v>0</v>
      </c>
      <c r="D60" s="3">
        <f>[1]март!D48</f>
        <v>0</v>
      </c>
      <c r="E60" s="3">
        <f>[1]фев!E50</f>
        <v>0</v>
      </c>
      <c r="F60" s="3">
        <f>[1]фев!F50</f>
        <v>0</v>
      </c>
      <c r="G60" s="3">
        <f>[1]фев!G50</f>
        <v>0</v>
      </c>
      <c r="H60" s="3"/>
      <c r="I60" s="3">
        <f>[1]фев!J50</f>
        <v>0</v>
      </c>
      <c r="J60" s="3">
        <f>[1]фев!K50</f>
        <v>0</v>
      </c>
      <c r="K60" s="3">
        <f>[1]фев!L50</f>
        <v>0</v>
      </c>
      <c r="L60" s="3">
        <f>[1]фев!M50</f>
        <v>0</v>
      </c>
      <c r="M60" s="3">
        <f>[1]фев!N50</f>
        <v>0</v>
      </c>
      <c r="N60" s="3">
        <f>[1]фев!O50</f>
        <v>0</v>
      </c>
      <c r="O60" s="3">
        <f>[1]фев!P50</f>
        <v>0</v>
      </c>
      <c r="P60" s="3"/>
      <c r="Q60" s="3">
        <f>[1]фев!Q50</f>
        <v>0</v>
      </c>
      <c r="R60" s="3">
        <f>[1]фев!R50</f>
        <v>0</v>
      </c>
      <c r="S60" s="56">
        <f t="shared" si="3"/>
        <v>0</v>
      </c>
    </row>
    <row r="61" spans="1:19" hidden="1">
      <c r="A61" s="42" t="s">
        <v>216</v>
      </c>
      <c r="B61" s="3">
        <v>226</v>
      </c>
      <c r="C61" s="3">
        <f t="shared" si="0"/>
        <v>0</v>
      </c>
      <c r="D61" s="3">
        <f>[1]фев!D49</f>
        <v>0</v>
      </c>
      <c r="E61" s="3">
        <f>[1]фев!E49</f>
        <v>0</v>
      </c>
      <c r="F61" s="3">
        <f>[1]фев!F49</f>
        <v>0</v>
      </c>
      <c r="G61" s="3">
        <f>[1]фев!G49</f>
        <v>0</v>
      </c>
      <c r="H61" s="3"/>
      <c r="I61" s="3">
        <f>[1]фев!J49</f>
        <v>0</v>
      </c>
      <c r="J61" s="3">
        <f>[1]фев!K49</f>
        <v>0</v>
      </c>
      <c r="K61" s="3">
        <f>[1]фев!L49</f>
        <v>0</v>
      </c>
      <c r="L61" s="3">
        <f>[1]фев!M49</f>
        <v>0</v>
      </c>
      <c r="M61" s="3">
        <f>[1]фев!N49</f>
        <v>0</v>
      </c>
      <c r="N61" s="3">
        <f>[1]фев!O49</f>
        <v>0</v>
      </c>
      <c r="O61" s="3">
        <f>[1]фев!P49</f>
        <v>0</v>
      </c>
      <c r="P61" s="3"/>
      <c r="Q61" s="3">
        <f>[1]фев!Q49</f>
        <v>0</v>
      </c>
      <c r="R61" s="3">
        <f>[1]фев!R49</f>
        <v>0</v>
      </c>
      <c r="S61" s="56">
        <f t="shared" si="3"/>
        <v>0</v>
      </c>
    </row>
    <row r="62" spans="1:19">
      <c r="A62" s="183" t="s">
        <v>380</v>
      </c>
      <c r="B62" s="3">
        <v>226</v>
      </c>
      <c r="C62" s="3">
        <f t="shared" si="0"/>
        <v>0</v>
      </c>
      <c r="D62" s="3">
        <f>[1]март!D73</f>
        <v>0</v>
      </c>
      <c r="E62" s="3">
        <f>[1]март!E73</f>
        <v>0</v>
      </c>
      <c r="F62" s="3">
        <f>[1]март!F73</f>
        <v>0</v>
      </c>
      <c r="G62" s="3">
        <f>[1]март!G73</f>
        <v>0</v>
      </c>
      <c r="H62" s="3">
        <f>[1]март!H73</f>
        <v>0</v>
      </c>
      <c r="I62" s="3">
        <f>[1]март!J73</f>
        <v>0</v>
      </c>
      <c r="J62" s="3">
        <f>[1]март!K73</f>
        <v>0</v>
      </c>
      <c r="K62" s="3">
        <f>[1]фев!L62</f>
        <v>0</v>
      </c>
      <c r="L62" s="3">
        <f>[1]март!M73</f>
        <v>0</v>
      </c>
      <c r="M62" s="3">
        <f>[1]март!N73</f>
        <v>0</v>
      </c>
      <c r="N62" s="3">
        <f>[1]март!O73</f>
        <v>0</v>
      </c>
      <c r="O62" s="3">
        <f>[1]март!P73</f>
        <v>0</v>
      </c>
      <c r="P62" s="3"/>
      <c r="Q62" s="3">
        <f>[1]март!Q73</f>
        <v>0</v>
      </c>
      <c r="R62" s="3">
        <f>[1]март!R73</f>
        <v>0</v>
      </c>
      <c r="S62" s="56">
        <f t="shared" si="3"/>
        <v>0</v>
      </c>
    </row>
    <row r="63" spans="1:19" hidden="1">
      <c r="A63" s="183" t="s">
        <v>277</v>
      </c>
      <c r="B63" s="3">
        <v>226</v>
      </c>
      <c r="C63" s="3">
        <f t="shared" si="0"/>
        <v>0</v>
      </c>
      <c r="D63" s="3">
        <f>[1]фев!D71</f>
        <v>0</v>
      </c>
      <c r="E63" s="3">
        <f>[1]фев!E71</f>
        <v>0</v>
      </c>
      <c r="F63" s="3">
        <f>[1]фев!F71</f>
        <v>0</v>
      </c>
      <c r="G63" s="3">
        <f>[1]фев!G71</f>
        <v>0</v>
      </c>
      <c r="H63" s="3">
        <f>[1]фев!H71</f>
        <v>0</v>
      </c>
      <c r="I63" s="3">
        <f>[1]фев!J71</f>
        <v>0</v>
      </c>
      <c r="J63" s="3">
        <f>[1]фев!K71</f>
        <v>0</v>
      </c>
      <c r="K63" s="3">
        <f>[1]фев!L71</f>
        <v>0</v>
      </c>
      <c r="L63" s="3">
        <f>[1]фев!M71</f>
        <v>0</v>
      </c>
      <c r="M63" s="3">
        <f>[1]фев!N71</f>
        <v>0</v>
      </c>
      <c r="N63" s="3">
        <f>[1]фев!O71</f>
        <v>0</v>
      </c>
      <c r="O63" s="3">
        <f>[1]фев!P71</f>
        <v>0</v>
      </c>
      <c r="P63" s="3"/>
      <c r="Q63" s="3">
        <f>[1]фев!Q71</f>
        <v>0</v>
      </c>
      <c r="R63" s="3">
        <f>[1]фев!R71</f>
        <v>0</v>
      </c>
      <c r="S63" s="56">
        <f t="shared" si="3"/>
        <v>0</v>
      </c>
    </row>
    <row r="64" spans="1:19" hidden="1">
      <c r="A64" s="42" t="s">
        <v>217</v>
      </c>
      <c r="B64" s="3">
        <v>226</v>
      </c>
      <c r="C64" s="3">
        <f t="shared" si="0"/>
        <v>0</v>
      </c>
      <c r="D64" s="3">
        <f>[1]фев!D64+[1]март!D62</f>
        <v>0</v>
      </c>
      <c r="E64" s="3">
        <f>[1]фев!E64</f>
        <v>0</v>
      </c>
      <c r="F64" s="3">
        <f>[1]фев!F64</f>
        <v>0</v>
      </c>
      <c r="G64" s="3">
        <f>[1]фев!G64</f>
        <v>0</v>
      </c>
      <c r="H64" s="3"/>
      <c r="I64" s="3">
        <f>[1]фев!J64</f>
        <v>0</v>
      </c>
      <c r="J64" s="3">
        <f>[1]фев!K64</f>
        <v>0</v>
      </c>
      <c r="K64" s="3">
        <f>[1]фев!L64</f>
        <v>0</v>
      </c>
      <c r="L64" s="3">
        <f>[1]фев!M64</f>
        <v>0</v>
      </c>
      <c r="M64" s="3">
        <f>[1]фев!N64</f>
        <v>0</v>
      </c>
      <c r="N64" s="3">
        <f>[1]фев!O64</f>
        <v>0</v>
      </c>
      <c r="O64" s="3">
        <f>[1]фев!P64</f>
        <v>0</v>
      </c>
      <c r="P64" s="3"/>
      <c r="Q64" s="3">
        <f>[1]фев!Q64</f>
        <v>0</v>
      </c>
      <c r="R64" s="3">
        <f>[1]фев!R64</f>
        <v>0</v>
      </c>
      <c r="S64" s="56">
        <f t="shared" si="3"/>
        <v>0</v>
      </c>
    </row>
    <row r="65" spans="1:20">
      <c r="A65" s="42" t="s">
        <v>265</v>
      </c>
      <c r="B65" s="3">
        <v>226</v>
      </c>
      <c r="C65" s="3">
        <f t="shared" si="0"/>
        <v>0</v>
      </c>
      <c r="D65" s="3">
        <f>[1]фев!D58+[1]янв!D57+[1]март!D56</f>
        <v>0</v>
      </c>
      <c r="E65" s="3">
        <f>[1]март!E56+[1]фев!E58</f>
        <v>0</v>
      </c>
      <c r="F65" s="3">
        <f>[1]март!F56+[1]фев!F58</f>
        <v>0</v>
      </c>
      <c r="G65" s="3">
        <f>[1]март!G56+[1]фев!G58</f>
        <v>0</v>
      </c>
      <c r="H65" s="3">
        <f>[1]март!H56+[1]фев!H58</f>
        <v>0</v>
      </c>
      <c r="I65" s="3">
        <f>[1]март!J56+[1]фев!J58</f>
        <v>0</v>
      </c>
      <c r="J65" s="3">
        <f>[1]март!K56+[1]фев!K58</f>
        <v>0</v>
      </c>
      <c r="K65" s="3">
        <f>[1]март!L56+[1]фев!L58</f>
        <v>0</v>
      </c>
      <c r="L65" s="3">
        <f>[1]март!M56+[1]фев!M58</f>
        <v>0</v>
      </c>
      <c r="M65" s="3">
        <f>[1]март!N56+[1]фев!N58</f>
        <v>0</v>
      </c>
      <c r="N65" s="3">
        <f>[1]март!O56+[1]фев!O58</f>
        <v>0</v>
      </c>
      <c r="O65" s="3">
        <f>[1]март!P56+[1]фев!P58</f>
        <v>0</v>
      </c>
      <c r="P65" s="3"/>
      <c r="Q65" s="3">
        <f>[1]март!Q56+[1]фев!Q58</f>
        <v>0</v>
      </c>
      <c r="R65" s="3">
        <f>[1]март!R56+[1]фев!R58</f>
        <v>0</v>
      </c>
      <c r="S65" s="56">
        <f t="shared" si="3"/>
        <v>0</v>
      </c>
    </row>
    <row r="66" spans="1:20" hidden="1">
      <c r="A66" s="42" t="s">
        <v>218</v>
      </c>
      <c r="B66" s="3">
        <v>226</v>
      </c>
      <c r="C66" s="3">
        <f t="shared" si="0"/>
        <v>0</v>
      </c>
      <c r="D66" s="3">
        <f>[1]фев!D74</f>
        <v>0</v>
      </c>
      <c r="E66" s="3">
        <f>[1]март!E72</f>
        <v>0</v>
      </c>
      <c r="F66" s="3">
        <f>[1]март!F72</f>
        <v>0</v>
      </c>
      <c r="G66" s="3">
        <f>[1]март!G72</f>
        <v>0</v>
      </c>
      <c r="H66" s="3">
        <f>[1]март!H72</f>
        <v>0</v>
      </c>
      <c r="I66" s="3">
        <f>[1]март!J72</f>
        <v>0</v>
      </c>
      <c r="J66" s="3">
        <f>[1]март!K72</f>
        <v>0</v>
      </c>
      <c r="K66" s="3">
        <f>[1]март!L72</f>
        <v>0</v>
      </c>
      <c r="L66" s="3">
        <f>[1]март!M72</f>
        <v>0</v>
      </c>
      <c r="M66" s="3">
        <f>[1]март!N72</f>
        <v>0</v>
      </c>
      <c r="N66" s="3">
        <f>[1]март!O72</f>
        <v>0</v>
      </c>
      <c r="O66" s="3">
        <f>[1]март!P72</f>
        <v>0</v>
      </c>
      <c r="P66" s="3"/>
      <c r="Q66" s="3">
        <f>[1]март!Q72</f>
        <v>0</v>
      </c>
      <c r="R66" s="3">
        <f>[1]март!R72</f>
        <v>0</v>
      </c>
      <c r="S66" s="56">
        <f t="shared" si="3"/>
        <v>0</v>
      </c>
    </row>
    <row r="67" spans="1:20" hidden="1">
      <c r="A67" s="14" t="s">
        <v>235</v>
      </c>
      <c r="B67" s="3">
        <v>226</v>
      </c>
      <c r="C67" s="3">
        <f t="shared" si="0"/>
        <v>0</v>
      </c>
      <c r="D67" s="3">
        <f>[1]март!D70+[1]фев!D72</f>
        <v>0</v>
      </c>
      <c r="E67" s="3">
        <f>[1]март!E70+[1]фев!E72</f>
        <v>0</v>
      </c>
      <c r="F67" s="3">
        <f>[1]март!F70+[1]фев!F72</f>
        <v>0</v>
      </c>
      <c r="G67" s="3">
        <f>[1]март!G70+[1]фев!G72</f>
        <v>0</v>
      </c>
      <c r="H67" s="3"/>
      <c r="I67" s="3">
        <f>[1]март!J70+[1]фев!J72</f>
        <v>0</v>
      </c>
      <c r="J67" s="3">
        <f>[1]март!K70+[1]фев!K72</f>
        <v>0</v>
      </c>
      <c r="K67" s="3">
        <f>[1]март!L70+[1]фев!L72</f>
        <v>0</v>
      </c>
      <c r="L67" s="3"/>
      <c r="M67" s="3"/>
      <c r="N67" s="3"/>
      <c r="O67" s="3">
        <f>[1]март!P70+[1]фев!P72</f>
        <v>0</v>
      </c>
      <c r="P67" s="3"/>
      <c r="Q67" s="3">
        <f>[1]март!Q70+[1]фев!Q72</f>
        <v>0</v>
      </c>
      <c r="R67" s="3">
        <f>[1]март!R70+[1]фев!R72</f>
        <v>0</v>
      </c>
      <c r="S67" s="56">
        <f t="shared" si="3"/>
        <v>0</v>
      </c>
    </row>
    <row r="68" spans="1:20" hidden="1">
      <c r="A68" s="42" t="s">
        <v>219</v>
      </c>
      <c r="B68" s="3">
        <v>226</v>
      </c>
      <c r="C68" s="3">
        <f t="shared" si="0"/>
        <v>0</v>
      </c>
      <c r="D68" s="3">
        <f>[1]март!D49+[1]фев!D51</f>
        <v>0</v>
      </c>
      <c r="E68" s="3">
        <f>[1]март!E49+[1]фев!E51</f>
        <v>0</v>
      </c>
      <c r="F68" s="3">
        <f>[1]март!F49+[1]фев!F51</f>
        <v>0</v>
      </c>
      <c r="G68" s="3">
        <f>[1]март!G49+[1]фев!G51</f>
        <v>0</v>
      </c>
      <c r="H68" s="3">
        <f>[1]март!H49+[1]фев!H51</f>
        <v>0</v>
      </c>
      <c r="I68" s="3">
        <f>[1]март!J49+[1]фев!J51</f>
        <v>0</v>
      </c>
      <c r="J68" s="3">
        <f>[1]март!K49+[1]фев!K51</f>
        <v>0</v>
      </c>
      <c r="K68" s="3">
        <f>[1]март!L49+[1]фев!L51</f>
        <v>0</v>
      </c>
      <c r="L68" s="3">
        <f>[1]март!M49+[1]фев!M51</f>
        <v>0</v>
      </c>
      <c r="M68" s="3">
        <f>[1]март!N49+[1]фев!N51</f>
        <v>0</v>
      </c>
      <c r="N68" s="3">
        <f>[1]март!O49+[1]фев!O51</f>
        <v>0</v>
      </c>
      <c r="O68" s="3">
        <f>[1]март!P49+[1]фев!P51</f>
        <v>0</v>
      </c>
      <c r="P68" s="3"/>
      <c r="Q68" s="3">
        <f>[1]март!Q49+[1]фев!Q51</f>
        <v>0</v>
      </c>
      <c r="R68" s="3">
        <f>[1]март!R49+[1]фев!R51</f>
        <v>0</v>
      </c>
      <c r="S68" s="56">
        <f t="shared" si="3"/>
        <v>0</v>
      </c>
    </row>
    <row r="69" spans="1:20" hidden="1">
      <c r="A69" s="185" t="s">
        <v>278</v>
      </c>
      <c r="B69" s="3">
        <v>226</v>
      </c>
      <c r="C69" s="3">
        <f t="shared" si="0"/>
        <v>0</v>
      </c>
      <c r="D69" s="3">
        <f>[1]март!D71+[1]фев!D72</f>
        <v>0</v>
      </c>
      <c r="E69" s="3">
        <f>[1]март!E71+[1]фев!E72</f>
        <v>0</v>
      </c>
      <c r="F69" s="3">
        <f>[1]март!F71+[1]фев!F72</f>
        <v>0</v>
      </c>
      <c r="G69" s="3">
        <f>[1]март!G71+[1]фев!G72</f>
        <v>0</v>
      </c>
      <c r="H69" s="3">
        <f>[1]март!H71+[1]фев!H72</f>
        <v>0</v>
      </c>
      <c r="I69" s="3">
        <f>[1]март!J71+[1]фев!J72</f>
        <v>0</v>
      </c>
      <c r="J69" s="3">
        <f>[1]март!K71+[1]фев!K72</f>
        <v>0</v>
      </c>
      <c r="K69" s="3">
        <f>[1]март!L71+[1]фев!L72</f>
        <v>0</v>
      </c>
      <c r="L69" s="3">
        <f>[1]март!M71+[1]фев!M72</f>
        <v>0</v>
      </c>
      <c r="M69" s="3">
        <f>[1]март!N71+[1]фев!N72</f>
        <v>0</v>
      </c>
      <c r="N69" s="3">
        <f>[1]март!O71+[1]фев!O72</f>
        <v>0</v>
      </c>
      <c r="O69" s="3">
        <f>[1]март!P71+[1]фев!P72</f>
        <v>0</v>
      </c>
      <c r="P69" s="3"/>
      <c r="Q69" s="3">
        <f>[1]март!Q71+[1]фев!Q72</f>
        <v>0</v>
      </c>
      <c r="R69" s="3">
        <f>[1]март!R71+[1]фев!R72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[1]март!D76+[1]фев!D76+[1]янв!D74</f>
        <v>13100</v>
      </c>
      <c r="E70" s="3">
        <f>[1]март!E76</f>
        <v>0</v>
      </c>
      <c r="F70" s="3">
        <f>[1]март!F76</f>
        <v>0</v>
      </c>
      <c r="G70" s="3">
        <f>[1]фев!G76+[1]янв!G74</f>
        <v>0</v>
      </c>
      <c r="H70" s="3">
        <f>[1]март!H76</f>
        <v>0</v>
      </c>
      <c r="I70" s="3">
        <f>[1]март!I76</f>
        <v>0</v>
      </c>
      <c r="J70" s="3">
        <f>[1]март!J76</f>
        <v>0</v>
      </c>
      <c r="K70" s="3">
        <f>[1]фев!L76</f>
        <v>0</v>
      </c>
      <c r="L70" s="3">
        <f>[1]март!M76+[1]фев!M77+[1]янв!M74</f>
        <v>0</v>
      </c>
      <c r="M70" s="3">
        <f>[1]март!N76+[1]фев!N77</f>
        <v>0</v>
      </c>
      <c r="N70" s="3">
        <f>[1]март!O76+[1]фев!O77+[1]янв!O74</f>
        <v>0</v>
      </c>
      <c r="O70" s="3">
        <f>[1]март!P76+[1]фев!P77</f>
        <v>0</v>
      </c>
      <c r="P70" s="3"/>
      <c r="Q70" s="3">
        <f>[1]март!Q76+[1]фев!Q77</f>
        <v>0</v>
      </c>
      <c r="R70" s="3">
        <f>[1]март!R76+[1]фев!R77</f>
        <v>0</v>
      </c>
      <c r="S70" s="56">
        <f>C70+F70+G70+I70+J70+K70+N70+O70++R70+Q70</f>
        <v>13100</v>
      </c>
    </row>
    <row r="71" spans="1:20" s="66" customFormat="1">
      <c r="A71" s="60" t="s">
        <v>111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112</v>
      </c>
      <c r="B72" s="3">
        <v>241</v>
      </c>
      <c r="C72" s="3">
        <f t="shared" si="0"/>
        <v>0</v>
      </c>
      <c r="D72" s="3">
        <f>[1]янв!D76</f>
        <v>0</v>
      </c>
      <c r="E72" s="3">
        <f>[1]янв!E76</f>
        <v>0</v>
      </c>
      <c r="F72" s="3">
        <f>[1]янв!F76</f>
        <v>0</v>
      </c>
      <c r="G72" s="3">
        <f>[1]янв!G76</f>
        <v>0</v>
      </c>
      <c r="H72" s="3"/>
      <c r="I72" s="3">
        <f>[1]янв!J76</f>
        <v>0</v>
      </c>
      <c r="J72" s="3">
        <f>[1]янв!K76</f>
        <v>0</v>
      </c>
      <c r="K72" s="3">
        <f>[1]янв!L76</f>
        <v>0</v>
      </c>
      <c r="L72" s="3">
        <f>[1]янв!M76</f>
        <v>0</v>
      </c>
      <c r="M72" s="3">
        <f>[1]янв!N76</f>
        <v>0</v>
      </c>
      <c r="N72" s="3">
        <f>[1]янв!O76</f>
        <v>0</v>
      </c>
      <c r="O72" s="3">
        <f>[1]янв!P76</f>
        <v>0</v>
      </c>
      <c r="P72" s="3"/>
      <c r="Q72" s="3">
        <f>[1]янв!Q76</f>
        <v>0</v>
      </c>
      <c r="R72" s="3">
        <f>[1]янв!R76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158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[1]янв!J59+[1]фев!J59+[1]март!J57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113</v>
      </c>
      <c r="B74" s="3">
        <v>241</v>
      </c>
      <c r="C74" s="3">
        <f t="shared" si="0"/>
        <v>0</v>
      </c>
      <c r="D74" s="3">
        <f>[1]март!D80+[1]фев!D81</f>
        <v>0</v>
      </c>
      <c r="E74" s="3">
        <f>[1]март!E80+[1]фев!E81</f>
        <v>0</v>
      </c>
      <c r="F74" s="3">
        <f>[1]март!F80+[1]фев!F81</f>
        <v>0</v>
      </c>
      <c r="G74" s="3">
        <f>[1]март!G80+[1]фев!G81</f>
        <v>0</v>
      </c>
      <c r="H74" s="3">
        <f>[1]март!H80+[1]фев!H81</f>
        <v>0</v>
      </c>
      <c r="I74" s="3">
        <f>[1]март!I80+[1]фев!I81</f>
        <v>0</v>
      </c>
      <c r="J74" s="3">
        <f>[1]март!J80+[1]фев!J81</f>
        <v>0</v>
      </c>
      <c r="K74" s="3">
        <f>[1]фев!L81+[1]янв!L78+[1]март!L80</f>
        <v>61850</v>
      </c>
      <c r="L74" s="3">
        <f>[1]март!M80+[1]фев!M81</f>
        <v>0</v>
      </c>
      <c r="M74" s="3">
        <f>[1]март!N80+[1]фев!N81</f>
        <v>0</v>
      </c>
      <c r="N74" s="3">
        <f>[1]март!O80+[1]фев!O81</f>
        <v>0</v>
      </c>
      <c r="O74" s="3">
        <f>[1]март!P80+[1]фев!P81</f>
        <v>0</v>
      </c>
      <c r="P74" s="3"/>
      <c r="Q74" s="3">
        <f>[1]март!Q80+[1]фев!Q81</f>
        <v>0</v>
      </c>
      <c r="R74" s="3">
        <f>[1]март!R80+[1]фев!R81</f>
        <v>0</v>
      </c>
      <c r="S74" s="56">
        <f t="shared" si="9"/>
        <v>61850</v>
      </c>
    </row>
    <row r="75" spans="1:20" ht="15.75" customHeight="1">
      <c r="A75" s="42" t="s">
        <v>101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[1]март!L81+[1]фев!L82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398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[1]фев!L86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114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116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[1]янв!L64+[1]фев!L65+[1]март!L62</f>
        <v>0</v>
      </c>
      <c r="N78" s="2">
        <f>L78+M78</f>
        <v>0</v>
      </c>
      <c r="O78" s="2" t="e">
        <f>'[3]9мес'!N43+'[3]1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117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[2]март!S85+[2]фев!S86+[2]янв!S83</f>
        <v>0</v>
      </c>
    </row>
    <row r="80" spans="1:20" hidden="1">
      <c r="A80" s="44" t="s">
        <v>118</v>
      </c>
      <c r="B80" s="3">
        <v>262</v>
      </c>
      <c r="C80" s="3">
        <f t="shared" si="0"/>
        <v>0</v>
      </c>
      <c r="D80" s="3"/>
      <c r="E80" s="3">
        <f>[1]март!E88+[1]фев!E89+[1]янв!E86</f>
        <v>0</v>
      </c>
      <c r="F80" s="3">
        <f>[1]март!F88+[1]фев!F89+[1]янв!F86</f>
        <v>0</v>
      </c>
      <c r="G80" s="3">
        <f>[1]март!G88+[1]фев!G89+[1]янв!G86</f>
        <v>0</v>
      </c>
      <c r="H80" s="3"/>
      <c r="I80" s="3">
        <f>[1]март!J88+[1]фев!J89+[1]янв!J86</f>
        <v>0</v>
      </c>
      <c r="J80" s="3">
        <f>[1]март!K88+[1]фев!K89+[1]янв!K86</f>
        <v>0</v>
      </c>
      <c r="K80" s="3">
        <f>[1]март!L88+[1]фев!L89+[1]янв!L86</f>
        <v>0</v>
      </c>
      <c r="L80" s="3">
        <f>[1]март!M88+[1]фев!M89+[1]янв!M86</f>
        <v>0</v>
      </c>
      <c r="M80" s="3">
        <f>[1]март!N88+[1]фев!N89+[1]янв!N86</f>
        <v>0</v>
      </c>
      <c r="N80" s="3">
        <f>[1]март!O88+[1]фев!O89+[1]янв!O86</f>
        <v>0</v>
      </c>
      <c r="O80" s="3">
        <f>[1]март!P88+[1]фев!P89+[1]янв!P86</f>
        <v>0</v>
      </c>
      <c r="P80" s="3"/>
      <c r="Q80" s="3">
        <f>[1]март!Q88+[1]фев!Q89+[1]янв!Q86</f>
        <v>0</v>
      </c>
      <c r="R80" s="3">
        <f>[1]фев!R89+[1]янв!R86</f>
        <v>0</v>
      </c>
      <c r="S80" s="59">
        <f t="shared" si="9"/>
        <v>0</v>
      </c>
    </row>
    <row r="81" spans="1:21" hidden="1">
      <c r="A81" s="7" t="s">
        <v>266</v>
      </c>
      <c r="B81" s="3">
        <v>262</v>
      </c>
      <c r="C81" s="3">
        <f t="shared" si="0"/>
        <v>0</v>
      </c>
      <c r="D81" s="3">
        <f>[1]фев!D89+[1]март!D90+[1]янв!D85</f>
        <v>0</v>
      </c>
      <c r="E81" s="3">
        <f>[1]март!E90+[1]фев!E91+[1]янв!E85</f>
        <v>0</v>
      </c>
      <c r="F81" s="3">
        <f>[1]март!F90+[1]фев!F91+[1]янв!F85</f>
        <v>0</v>
      </c>
      <c r="G81" s="3">
        <f>[1]март!G90+[1]фев!G91+[1]янв!G85</f>
        <v>0</v>
      </c>
      <c r="H81" s="3">
        <f>[1]март!H90+[1]фев!H91+[1]янв!H85</f>
        <v>0</v>
      </c>
      <c r="I81" s="3">
        <f>[1]март!J90+[1]фев!J91+[1]янв!J85</f>
        <v>0</v>
      </c>
      <c r="J81" s="3">
        <f>[1]март!K90+[1]фев!K91+[1]янв!K85</f>
        <v>0</v>
      </c>
      <c r="K81" s="3">
        <f>[1]март!L90+[1]фев!L91+[1]янв!L85</f>
        <v>0</v>
      </c>
      <c r="L81" s="3">
        <f>[1]март!M90+[1]фев!M91+[1]янв!M85</f>
        <v>0</v>
      </c>
      <c r="M81" s="3">
        <f>[1]март!N90+[1]фев!N91+[1]янв!N85</f>
        <v>0</v>
      </c>
      <c r="N81" s="3">
        <f>[1]март!O90+[1]фев!O91+[1]янв!O85</f>
        <v>0</v>
      </c>
      <c r="O81" s="3">
        <f>[1]март!P90+[1]фев!P91+[1]янв!P85</f>
        <v>0</v>
      </c>
      <c r="P81" s="3"/>
      <c r="Q81" s="3">
        <f>[1]март!Q90+[1]фев!Q91+[1]янв!Q85</f>
        <v>0</v>
      </c>
      <c r="R81" s="3">
        <f>[1]март!R90+[1]фев!R91+[1]янв!R85</f>
        <v>0</v>
      </c>
      <c r="S81" s="56">
        <f t="shared" si="9"/>
        <v>0</v>
      </c>
    </row>
    <row r="82" spans="1:21" hidden="1">
      <c r="A82" s="44" t="s">
        <v>267</v>
      </c>
      <c r="B82" s="3">
        <v>262</v>
      </c>
      <c r="C82" s="3">
        <f t="shared" si="0"/>
        <v>0</v>
      </c>
      <c r="D82" s="3">
        <f>[1]март!D89+[1]фев!D90+[1]янв!D87</f>
        <v>0</v>
      </c>
      <c r="E82" s="3">
        <f>[1]март!E89+[1]фев!E90+[1]янв!E87</f>
        <v>0</v>
      </c>
      <c r="F82" s="3">
        <f>[1]март!F89+[1]фев!F90+[1]янв!F87</f>
        <v>0</v>
      </c>
      <c r="G82" s="3">
        <f>[1]март!G89+[1]фев!G90+[1]янв!G87</f>
        <v>0</v>
      </c>
      <c r="H82" s="3">
        <f>[1]март!H89+[1]фев!H90+[1]янв!H87</f>
        <v>0</v>
      </c>
      <c r="I82" s="3">
        <f>[1]март!J89+[1]фев!J90+[1]янв!J87</f>
        <v>0</v>
      </c>
      <c r="J82" s="3">
        <f>[1]март!K89+[1]фев!K90+[1]янв!K87</f>
        <v>0</v>
      </c>
      <c r="K82" s="3">
        <f>[1]март!L89+[1]фев!L90+[1]янв!L87</f>
        <v>0</v>
      </c>
      <c r="L82" s="3">
        <f>[1]март!M89+[1]фев!M90+[1]янв!M87</f>
        <v>0</v>
      </c>
      <c r="M82" s="3">
        <f>[1]март!N89+[1]фев!N90+[1]янв!N87</f>
        <v>0</v>
      </c>
      <c r="N82" s="3">
        <f>[1]март!O89+[1]фев!O90+[1]янв!O87</f>
        <v>0</v>
      </c>
      <c r="O82" s="3">
        <f>[1]март!P89+[1]фев!P90+[1]янв!P87</f>
        <v>0</v>
      </c>
      <c r="P82" s="3"/>
      <c r="Q82" s="3">
        <f>[1]март!Q89+[1]фев!Q90+[1]янв!Q87</f>
        <v>0</v>
      </c>
      <c r="R82" s="3">
        <f>[1]март!R89+[1]фев!R90</f>
        <v>0</v>
      </c>
      <c r="S82" s="56">
        <f t="shared" si="9"/>
        <v>0</v>
      </c>
    </row>
    <row r="83" spans="1:21" hidden="1">
      <c r="A83" s="44" t="s">
        <v>119</v>
      </c>
      <c r="B83" s="3">
        <v>263</v>
      </c>
      <c r="C83" s="3">
        <f t="shared" si="0"/>
        <v>20269.330000000002</v>
      </c>
      <c r="D83" s="5">
        <f>[1]март!D91+[1]фев!D92+[1]янв!D88</f>
        <v>20269.330000000002</v>
      </c>
      <c r="E83" s="3">
        <f>[1]март!E91+[1]фев!E92+[1]янв!E88</f>
        <v>0</v>
      </c>
      <c r="F83" s="3">
        <f>[1]март!F91+[1]фев!F92+[1]янв!F88</f>
        <v>0</v>
      </c>
      <c r="G83" s="3">
        <f>[1]март!G91+[1]фев!G92+[1]янв!G88</f>
        <v>630</v>
      </c>
      <c r="H83" s="3"/>
      <c r="I83" s="3">
        <f>[1]март!J91+[1]фев!J92+[1]янв!J88</f>
        <v>0</v>
      </c>
      <c r="J83" s="3">
        <f>[1]март!K91+[1]фев!K92+[1]янв!K88</f>
        <v>4489</v>
      </c>
      <c r="K83" s="3">
        <f>[1]март!L91+[1]фев!L92+[1]янв!L88</f>
        <v>0</v>
      </c>
      <c r="L83" s="3">
        <f>[1]март!M91+[1]фев!M92+[1]янв!M88</f>
        <v>369322</v>
      </c>
      <c r="M83" s="3">
        <f>[1]март!N91+[1]фев!N92+[1]янв!N88</f>
        <v>0</v>
      </c>
      <c r="N83" s="3">
        <f>[1]март!O91+[1]фев!O92+[1]янв!O88</f>
        <v>369322</v>
      </c>
      <c r="O83" s="3">
        <f>[1]март!P91+[1]фев!P92+[1]янв!P88</f>
        <v>58845</v>
      </c>
      <c r="P83" s="3"/>
      <c r="Q83" s="3">
        <f>[1]март!Q91+[1]фев!Q92+[1]янв!Q88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[2]март!S91+[2]фев!S92+[2]янв!S88</f>
        <v>523926</v>
      </c>
      <c r="U84" s="66">
        <f>T84-S206</f>
        <v>34000</v>
      </c>
    </row>
    <row r="85" spans="1:21">
      <c r="A85" s="42" t="s">
        <v>120</v>
      </c>
      <c r="B85" s="3">
        <v>290</v>
      </c>
      <c r="C85" s="3">
        <f t="shared" si="0"/>
        <v>9850</v>
      </c>
      <c r="D85" s="3">
        <f>[1]март!D93+[1]фев!D94+[1]янв!D90</f>
        <v>9850</v>
      </c>
      <c r="E85" s="3">
        <f>[1]март!E93+[1]фев!E94+[1]янв!E90</f>
        <v>0</v>
      </c>
      <c r="F85" s="3">
        <f>[1]март!F93+[1]фев!F94+[1]янв!F90</f>
        <v>0</v>
      </c>
      <c r="G85" s="3">
        <f>[1]март!G93+[1]фев!G94+[1]янв!G90</f>
        <v>0</v>
      </c>
      <c r="H85" s="3"/>
      <c r="I85" s="3">
        <f>[1]март!J93+[1]фев!J94+[1]янв!J90</f>
        <v>0</v>
      </c>
      <c r="J85" s="3">
        <f>[1]март!K93+[1]фев!K94+[1]янв!K90</f>
        <v>2962</v>
      </c>
      <c r="K85" s="3">
        <f>[1]март!L93+[1]фев!L94+[1]янв!L90</f>
        <v>0</v>
      </c>
      <c r="L85" s="3">
        <f>[1]март!M93+[1]фев!M94+[1]янв!M90</f>
        <v>0</v>
      </c>
      <c r="M85" s="3">
        <f>[1]март!N93+[1]фев!N94+[1]янв!N90</f>
        <v>0</v>
      </c>
      <c r="N85" s="3">
        <f>[1]март!O93+[1]фев!O94+[1]янв!O90</f>
        <v>0</v>
      </c>
      <c r="O85" s="3">
        <f>[1]март!P93+[1]фев!P94+[1]янв!P90</f>
        <v>0</v>
      </c>
      <c r="P85" s="3"/>
      <c r="Q85" s="3">
        <f>[1]март!Q93+[1]фев!Q94+[1]янв!Q90</f>
        <v>5432</v>
      </c>
      <c r="R85" s="3">
        <f>[1]март!R93+[1]фев!R94+[1]янв!R90</f>
        <v>0</v>
      </c>
      <c r="S85" s="56">
        <f t="shared" si="9"/>
        <v>18244</v>
      </c>
    </row>
    <row r="86" spans="1:21">
      <c r="A86" s="42" t="s">
        <v>121</v>
      </c>
      <c r="B86" s="3">
        <v>290</v>
      </c>
      <c r="C86" s="3">
        <f t="shared" si="0"/>
        <v>0</v>
      </c>
      <c r="D86" s="3">
        <f>[1]март!D94+[1]фев!D95+[1]янв!D91</f>
        <v>0</v>
      </c>
      <c r="E86" s="3">
        <f>[1]март!E94+[1]фев!E95+[1]янв!E91</f>
        <v>0</v>
      </c>
      <c r="F86" s="3">
        <f>[1]март!F94+[1]фев!F95+[1]янв!F91</f>
        <v>0</v>
      </c>
      <c r="G86" s="3">
        <f>[1]март!G94+[1]фев!G95+[1]янв!G91</f>
        <v>0</v>
      </c>
      <c r="H86" s="3">
        <f>[1]март!H94+[1]фев!H95+[1]янв!H91</f>
        <v>0</v>
      </c>
      <c r="I86" s="3">
        <f>[1]март!J94+[1]фев!J95+[1]янв!J91</f>
        <v>0</v>
      </c>
      <c r="J86" s="3">
        <f>[1]март!K94+[1]фев!K95+[1]янв!K91</f>
        <v>0</v>
      </c>
      <c r="K86" s="3">
        <f>[1]март!L94+[1]фев!L95+[1]янв!L91</f>
        <v>0</v>
      </c>
      <c r="L86" s="3">
        <f>[1]март!M94+[1]фев!M95+[1]янв!M91</f>
        <v>0</v>
      </c>
      <c r="M86" s="3">
        <f>[1]март!N94+[1]фев!N95+[1]янв!N91</f>
        <v>0</v>
      </c>
      <c r="N86" s="3">
        <f>[1]март!O94+[1]фев!O95+[1]янв!O91</f>
        <v>0</v>
      </c>
      <c r="O86" s="3">
        <f>[1]март!P94+[1]фев!P95+[1]янв!P91</f>
        <v>0</v>
      </c>
      <c r="P86" s="3"/>
      <c r="Q86" s="3">
        <f>[1]март!Q94+[1]фев!Q95+[1]янв!Q91</f>
        <v>0</v>
      </c>
      <c r="R86" s="3">
        <f>[1]март!R94+[1]фев!R95+[1]янв!R91</f>
        <v>0</v>
      </c>
      <c r="S86" s="56">
        <f t="shared" si="9"/>
        <v>0</v>
      </c>
    </row>
    <row r="87" spans="1:21">
      <c r="A87" s="42" t="s">
        <v>122</v>
      </c>
      <c r="B87" s="3">
        <v>290</v>
      </c>
      <c r="C87" s="3">
        <f t="shared" si="0"/>
        <v>0</v>
      </c>
      <c r="D87" s="3">
        <f>[1]фев!D96+[1]март!D96+[1]янв!D92</f>
        <v>0</v>
      </c>
      <c r="E87" s="3">
        <f>[1]фев!E96</f>
        <v>0</v>
      </c>
      <c r="F87" s="3">
        <f>[1]фев!F96</f>
        <v>0</v>
      </c>
      <c r="G87" s="3">
        <f>[1]фев!G96</f>
        <v>0</v>
      </c>
      <c r="H87" s="3"/>
      <c r="I87" s="3">
        <f>[1]фев!J96</f>
        <v>0</v>
      </c>
      <c r="J87" s="3">
        <f>[1]фев!K96</f>
        <v>0</v>
      </c>
      <c r="K87" s="3">
        <f>[1]фев!L96</f>
        <v>0</v>
      </c>
      <c r="L87" s="3">
        <f>[1]март!M96+[1]фев!M96+[1]янв!M92</f>
        <v>0</v>
      </c>
      <c r="M87" s="3">
        <f>[1]март!N96+[1]фев!N96+[1]янв!N92</f>
        <v>0</v>
      </c>
      <c r="N87" s="3">
        <f>[1]март!O96+[1]фев!O96+[1]янв!O92</f>
        <v>0</v>
      </c>
      <c r="O87" s="3">
        <f>[1]фев!P96</f>
        <v>0</v>
      </c>
      <c r="P87" s="3"/>
      <c r="Q87" s="3">
        <f>[1]фев!Q96</f>
        <v>0</v>
      </c>
      <c r="R87" s="3">
        <f>[1]фев!R96</f>
        <v>0</v>
      </c>
      <c r="S87" s="56">
        <f t="shared" si="9"/>
        <v>0</v>
      </c>
    </row>
    <row r="88" spans="1:21">
      <c r="A88" s="42" t="s">
        <v>268</v>
      </c>
      <c r="B88" s="3">
        <v>290</v>
      </c>
      <c r="C88" s="3">
        <f t="shared" si="0"/>
        <v>0</v>
      </c>
      <c r="D88" s="3">
        <f>[1]март!D95+[1]янв!D95</f>
        <v>0</v>
      </c>
      <c r="E88" s="3">
        <f>[1]март!E95+[1]янв!E95</f>
        <v>0</v>
      </c>
      <c r="F88" s="3">
        <f>[1]март!F95+[1]янв!F95</f>
        <v>0</v>
      </c>
      <c r="G88" s="3">
        <f>[1]март!G95+[1]янв!G95</f>
        <v>0</v>
      </c>
      <c r="H88" s="3">
        <f>[1]март!H95+[1]янв!H95</f>
        <v>0</v>
      </c>
      <c r="I88" s="3">
        <f>[1]март!J95+[1]янв!J95</f>
        <v>0</v>
      </c>
      <c r="J88" s="3">
        <f>[1]март!K95+[1]янв!K95</f>
        <v>0</v>
      </c>
      <c r="K88" s="3">
        <f>[1]март!L95+[1]янв!L95</f>
        <v>0</v>
      </c>
      <c r="L88" s="3">
        <f>[1]март!M95+[1]янв!M95</f>
        <v>0</v>
      </c>
      <c r="M88" s="3">
        <f>[1]март!N95+[1]янв!N95</f>
        <v>0</v>
      </c>
      <c r="N88" s="3">
        <f>[1]март!O95+[1]янв!O95</f>
        <v>0</v>
      </c>
      <c r="O88" s="3">
        <f>[1]март!P95+[1]янв!P95</f>
        <v>0</v>
      </c>
      <c r="P88" s="3"/>
      <c r="Q88" s="3">
        <f>[1]март!Q95+[1]янв!Q95</f>
        <v>0</v>
      </c>
      <c r="R88" s="3">
        <f>[1]март!R95+[1]янв!R95</f>
        <v>0</v>
      </c>
      <c r="S88" s="56">
        <f t="shared" si="9"/>
        <v>0</v>
      </c>
    </row>
    <row r="89" spans="1:21" hidden="1">
      <c r="A89" s="42" t="s">
        <v>236</v>
      </c>
      <c r="B89" s="3">
        <v>290</v>
      </c>
      <c r="C89" s="3">
        <f>D89+E89</f>
        <v>0</v>
      </c>
      <c r="D89" s="3">
        <f>[1]фев!D99</f>
        <v>0</v>
      </c>
      <c r="E89" s="3">
        <f>[1]фев!E99</f>
        <v>0</v>
      </c>
      <c r="F89" s="3">
        <f>[1]фев!F99</f>
        <v>0</v>
      </c>
      <c r="G89" s="3">
        <f>[1]фев!G99</f>
        <v>0</v>
      </c>
      <c r="H89" s="3"/>
      <c r="I89" s="3">
        <f>[1]фев!J99</f>
        <v>0</v>
      </c>
      <c r="J89" s="3">
        <f>[1]фев!K99</f>
        <v>0</v>
      </c>
      <c r="K89" s="3">
        <f>[1]фев!L99</f>
        <v>0</v>
      </c>
      <c r="L89" s="3">
        <f>[1]фев!M99</f>
        <v>0</v>
      </c>
      <c r="M89" s="3">
        <f>[1]фев!N99</f>
        <v>0</v>
      </c>
      <c r="N89" s="3">
        <f>[1]фев!O99</f>
        <v>0</v>
      </c>
      <c r="O89" s="3">
        <f>[1]фев!P99</f>
        <v>0</v>
      </c>
      <c r="P89" s="3"/>
      <c r="Q89" s="3">
        <f>[1]фев!Q99</f>
        <v>0</v>
      </c>
      <c r="R89" s="3">
        <f>[1]фев!R99</f>
        <v>0</v>
      </c>
      <c r="S89" s="56">
        <f t="shared" si="9"/>
        <v>0</v>
      </c>
    </row>
    <row r="90" spans="1:21" hidden="1">
      <c r="A90" s="42" t="s">
        <v>220</v>
      </c>
      <c r="B90" s="3">
        <v>290</v>
      </c>
      <c r="C90" s="3">
        <f>D90+E90</f>
        <v>0</v>
      </c>
      <c r="D90" s="3">
        <f>[1]март!D97+[1]янв!D94+[1]фев!D98</f>
        <v>0</v>
      </c>
      <c r="E90" s="3">
        <f>[1]март!E97+[1]фев!E98+[1]янв!E94</f>
        <v>0</v>
      </c>
      <c r="F90" s="3">
        <f>[1]март!F97+[1]фев!F98+[1]янв!F94</f>
        <v>0</v>
      </c>
      <c r="G90" s="3">
        <f>[1]март!G97+[1]фев!G98+[1]янв!G94</f>
        <v>0</v>
      </c>
      <c r="H90" s="3"/>
      <c r="I90" s="3">
        <f>[1]март!J97+[1]фев!J98+[1]янв!J94</f>
        <v>0</v>
      </c>
      <c r="J90" s="3">
        <f>[1]март!K97+[1]фев!K98+[1]янв!K94</f>
        <v>0</v>
      </c>
      <c r="K90" s="3">
        <f>[1]март!L97+[1]фев!L98+[1]янв!L94</f>
        <v>0</v>
      </c>
      <c r="L90" s="3">
        <f>[1]март!M97+[1]фев!M98+[1]янв!M94</f>
        <v>0</v>
      </c>
      <c r="M90" s="3">
        <f>[1]март!N97+[1]фев!N98+[1]янв!N94</f>
        <v>0</v>
      </c>
      <c r="N90" s="3">
        <f>[1]март!O97+[1]фев!O98+[1]янв!O94</f>
        <v>0</v>
      </c>
      <c r="O90" s="3">
        <f>[1]март!P97+[1]фев!P98+[1]янв!P94</f>
        <v>0</v>
      </c>
      <c r="P90" s="3"/>
      <c r="Q90" s="3">
        <f>[1]март!Q97+[1]фев!Q98+[1]янв!Q94</f>
        <v>0</v>
      </c>
      <c r="R90" s="3">
        <f>[1]март!R97+[1]фев!R98+[1]янв!R94</f>
        <v>0</v>
      </c>
      <c r="S90" s="56">
        <f t="shared" si="9"/>
        <v>0</v>
      </c>
    </row>
    <row r="91" spans="1:21" hidden="1">
      <c r="A91" s="42" t="s">
        <v>224</v>
      </c>
      <c r="B91" s="3">
        <v>290</v>
      </c>
      <c r="C91" s="3">
        <f>D91+E91</f>
        <v>0</v>
      </c>
      <c r="D91" s="3">
        <f>[1]фев!D102</f>
        <v>0</v>
      </c>
      <c r="E91" s="3">
        <f>[1]фев!E102</f>
        <v>0</v>
      </c>
      <c r="F91" s="3">
        <f>[1]фев!F102</f>
        <v>0</v>
      </c>
      <c r="G91" s="3">
        <f>[1]фев!G102</f>
        <v>0</v>
      </c>
      <c r="H91" s="3"/>
      <c r="I91" s="3">
        <f>[1]фев!J102</f>
        <v>0</v>
      </c>
      <c r="J91" s="3">
        <f>[1]фев!K102</f>
        <v>0</v>
      </c>
      <c r="K91" s="3">
        <f>[1]фев!L102</f>
        <v>0</v>
      </c>
      <c r="L91" s="3">
        <f>[1]фев!M102</f>
        <v>0</v>
      </c>
      <c r="M91" s="3">
        <f>[1]фев!N102</f>
        <v>0</v>
      </c>
      <c r="N91" s="3">
        <f>[1]фев!O102</f>
        <v>0</v>
      </c>
      <c r="O91" s="3">
        <f>[1]фев!P102</f>
        <v>0</v>
      </c>
      <c r="P91" s="3"/>
      <c r="Q91" s="3">
        <f>[1]фев!Q102</f>
        <v>0</v>
      </c>
      <c r="R91" s="3">
        <f>[1]фев!R102</f>
        <v>0</v>
      </c>
      <c r="S91" s="56">
        <f t="shared" si="9"/>
        <v>0</v>
      </c>
    </row>
    <row r="92" spans="1:21" ht="13.5" hidden="1" customHeight="1">
      <c r="A92" s="42" t="s">
        <v>237</v>
      </c>
      <c r="B92" s="3">
        <v>290</v>
      </c>
      <c r="C92" s="3">
        <f t="shared" si="0"/>
        <v>0</v>
      </c>
      <c r="D92" s="3"/>
      <c r="E92" s="3">
        <f>[1]март!E96+[1]янв!E96</f>
        <v>0</v>
      </c>
      <c r="F92" s="3">
        <f>[1]март!F96+[1]янв!F96</f>
        <v>0</v>
      </c>
      <c r="G92" s="3">
        <f>[1]март!G96+[1]янв!G96</f>
        <v>0</v>
      </c>
      <c r="H92" s="3">
        <f>[1]март!H96+[1]янв!H96</f>
        <v>0</v>
      </c>
      <c r="I92" s="3">
        <f>[1]март!J96+[1]янв!J96</f>
        <v>0</v>
      </c>
      <c r="J92" s="3">
        <f>[1]март!K96+[1]янв!K96</f>
        <v>0</v>
      </c>
      <c r="K92" s="3">
        <f>[1]март!L96+[1]янв!L96</f>
        <v>0</v>
      </c>
      <c r="L92" s="3"/>
      <c r="M92" s="3">
        <f>[1]март!N96+[1]янв!N96</f>
        <v>0</v>
      </c>
      <c r="N92" s="3"/>
      <c r="O92" s="3">
        <f>[1]март!P96+[1]фев!P101</f>
        <v>0</v>
      </c>
      <c r="P92" s="3"/>
      <c r="Q92" s="3">
        <f>[1]март!Q96+[1]фев!Q101</f>
        <v>0</v>
      </c>
      <c r="R92" s="3">
        <f>[1]март!R96+[1]фев!R101</f>
        <v>0</v>
      </c>
      <c r="S92" s="56">
        <f t="shared" si="9"/>
        <v>0</v>
      </c>
    </row>
    <row r="93" spans="1:21" hidden="1">
      <c r="A93" s="42" t="s">
        <v>123</v>
      </c>
      <c r="B93" s="3">
        <v>290</v>
      </c>
      <c r="C93" s="3">
        <f t="shared" si="0"/>
        <v>0</v>
      </c>
      <c r="D93" s="3">
        <f>[1]фев!D100</f>
        <v>0</v>
      </c>
      <c r="E93" s="3">
        <f>[1]март!E98+[1]фев!E100</f>
        <v>0</v>
      </c>
      <c r="F93" s="3">
        <f>[1]фев!F100</f>
        <v>0</v>
      </c>
      <c r="G93" s="3">
        <f>[1]фев!G100</f>
        <v>0</v>
      </c>
      <c r="H93" s="3"/>
      <c r="I93" s="3">
        <f>[1]фев!J100</f>
        <v>0</v>
      </c>
      <c r="J93" s="3">
        <f>[1]фев!K100</f>
        <v>0</v>
      </c>
      <c r="K93" s="3">
        <f>[1]фев!L100</f>
        <v>0</v>
      </c>
      <c r="L93" s="3">
        <f>[1]фев!M100</f>
        <v>0</v>
      </c>
      <c r="M93" s="3">
        <f>[1]фев!N100</f>
        <v>0</v>
      </c>
      <c r="N93" s="3">
        <f>[1]фев!O100</f>
        <v>0</v>
      </c>
      <c r="O93" s="3">
        <f>[1]фев!P100</f>
        <v>0</v>
      </c>
      <c r="P93" s="3"/>
      <c r="Q93" s="3">
        <f>[1]фев!Q100</f>
        <v>0</v>
      </c>
      <c r="R93" s="3">
        <f>[1]фев!R100</f>
        <v>0</v>
      </c>
      <c r="S93" s="56">
        <f t="shared" si="9"/>
        <v>0</v>
      </c>
    </row>
    <row r="94" spans="1:21">
      <c r="A94" s="42" t="s">
        <v>124</v>
      </c>
      <c r="B94" s="3">
        <v>290</v>
      </c>
      <c r="C94" s="3">
        <f t="shared" si="0"/>
        <v>0</v>
      </c>
      <c r="D94" s="3">
        <f>[1]фев!D104</f>
        <v>0</v>
      </c>
      <c r="E94" s="3">
        <f>[1]фев!E104</f>
        <v>0</v>
      </c>
      <c r="F94" s="3">
        <f>[1]фев!F104</f>
        <v>0</v>
      </c>
      <c r="G94" s="3">
        <f>[1]фев!G104</f>
        <v>0</v>
      </c>
      <c r="H94" s="3"/>
      <c r="I94" s="3">
        <f>[1]фев!J104</f>
        <v>0</v>
      </c>
      <c r="J94" s="3">
        <f>[1]фев!K104</f>
        <v>0</v>
      </c>
      <c r="K94" s="3">
        <f>[1]фев!L104</f>
        <v>0</v>
      </c>
      <c r="L94" s="3">
        <f>[1]фев!M104+[1]март!M99</f>
        <v>0</v>
      </c>
      <c r="M94" s="3">
        <f>[1]фев!N104</f>
        <v>0</v>
      </c>
      <c r="N94" s="3">
        <f>[1]фев!O104+[1]март!O99</f>
        <v>0</v>
      </c>
      <c r="O94" s="3">
        <f>[1]фев!P104</f>
        <v>0</v>
      </c>
      <c r="P94" s="3"/>
      <c r="Q94" s="3">
        <f>[1]фев!Q104</f>
        <v>0</v>
      </c>
      <c r="R94" s="3">
        <f>[1]фев!R104</f>
        <v>0</v>
      </c>
      <c r="S94" s="56">
        <f t="shared" si="9"/>
        <v>0</v>
      </c>
    </row>
    <row r="95" spans="1:21">
      <c r="A95" s="42" t="s">
        <v>399</v>
      </c>
      <c r="B95" s="3">
        <v>290</v>
      </c>
      <c r="C95" s="3">
        <f t="shared" si="0"/>
        <v>0</v>
      </c>
      <c r="D95" s="3">
        <f>[1]март!D99+[1]фев!D103+[1]янв!D97</f>
        <v>0</v>
      </c>
      <c r="E95" s="3">
        <f>[1]март!E99+[1]фев!E103+[1]янв!E97</f>
        <v>0</v>
      </c>
      <c r="F95" s="3">
        <f>[1]март!F99+[1]фев!F103+[1]янв!F97</f>
        <v>0</v>
      </c>
      <c r="G95" s="3">
        <f>[1]март!G99+[1]фев!G103+[1]янв!G97</f>
        <v>0</v>
      </c>
      <c r="H95" s="3">
        <f>[1]март!H99+[1]фев!H103+[1]янв!H97</f>
        <v>0</v>
      </c>
      <c r="I95" s="3">
        <f>[1]март!J99+[1]фев!J103+[1]янв!J97</f>
        <v>0</v>
      </c>
      <c r="J95" s="3">
        <f>[1]март!K99+[1]фев!K103+[1]янв!K97</f>
        <v>0</v>
      </c>
      <c r="K95" s="3">
        <f>[1]март!L99+[1]фев!L103+[1]янв!L97</f>
        <v>0</v>
      </c>
      <c r="L95" s="3">
        <f>[1]фев!M103+[1]март!M100+[1]янв!M97</f>
        <v>119000</v>
      </c>
      <c r="M95" s="3">
        <f>[1]март!N99+[1]фев!N103+[1]янв!N97</f>
        <v>0</v>
      </c>
      <c r="N95" s="3">
        <f>[1]фев!O103+[1]март!O100+[1]янв!M97</f>
        <v>119000</v>
      </c>
      <c r="O95" s="3">
        <f>[1]март!P99+[1]фев!P103+[1]янв!P97</f>
        <v>47200</v>
      </c>
      <c r="P95" s="3"/>
      <c r="Q95" s="3">
        <f>[1]март!Q99+[1]фев!Q103+[1]янв!Q97</f>
        <v>46800</v>
      </c>
      <c r="R95" s="3">
        <f>[1]март!R99+[1]фев!R103+[1]янв!R97</f>
        <v>0</v>
      </c>
      <c r="S95" s="56">
        <f>C95+F95+G95+I95+J95+K95+N95+O95++R95+Q95</f>
        <v>213000</v>
      </c>
    </row>
    <row r="96" spans="1:21" hidden="1">
      <c r="A96" s="53" t="s">
        <v>279</v>
      </c>
      <c r="B96" s="2">
        <v>310</v>
      </c>
      <c r="C96" s="3">
        <f t="shared" si="0"/>
        <v>0</v>
      </c>
      <c r="D96" s="3">
        <f>[1]март!D104</f>
        <v>0</v>
      </c>
      <c r="E96" s="3">
        <f>[1]янв!E79+[1]фев!E81+[1]март!E78</f>
        <v>0</v>
      </c>
      <c r="F96" s="3">
        <f>[1]янв!F79+[1]фев!F81+[1]март!F78</f>
        <v>0</v>
      </c>
      <c r="G96" s="3">
        <f>[1]янв!G79+[1]фев!G81+[1]март!G78</f>
        <v>0</v>
      </c>
      <c r="H96" s="3">
        <f>[1]янв!H79+[1]фев!H81+[1]март!H78</f>
        <v>0</v>
      </c>
      <c r="I96" s="3">
        <f>[1]янв!J79+[1]фев!J81+[1]март!J78</f>
        <v>0</v>
      </c>
      <c r="J96" s="3">
        <f>[1]янв!K79+[1]фев!K81+[1]март!K78</f>
        <v>0</v>
      </c>
      <c r="K96" s="3"/>
      <c r="L96" s="3">
        <f>[1]янв!M79+[1]фев!M81+[1]март!M78</f>
        <v>0</v>
      </c>
      <c r="M96" s="3">
        <f>[1]янв!N79+[1]фев!N81+[1]март!N78</f>
        <v>0</v>
      </c>
      <c r="N96" s="3">
        <f>[1]янв!O79+[1]фев!O81+[1]март!O78</f>
        <v>0</v>
      </c>
      <c r="O96" s="3">
        <f>[1]янв!P79+[1]фев!P81+[1]март!P78</f>
        <v>0</v>
      </c>
      <c r="P96" s="3"/>
      <c r="Q96" s="3">
        <f>[1]янв!Q79+[1]фев!Q81+[1]март!Q78</f>
        <v>0</v>
      </c>
      <c r="R96" s="3">
        <f>[1]янв!R79+[1]фев!R81+[1]март!R78</f>
        <v>0</v>
      </c>
      <c r="S96" s="56">
        <f t="shared" si="9"/>
        <v>0</v>
      </c>
    </row>
    <row r="97" spans="1:21">
      <c r="A97" s="41" t="s">
        <v>474</v>
      </c>
      <c r="B97" s="2">
        <v>310</v>
      </c>
      <c r="C97" s="3">
        <f t="shared" si="0"/>
        <v>17200</v>
      </c>
      <c r="D97" s="3">
        <f>[1]фев!D107</f>
        <v>17200</v>
      </c>
      <c r="E97" s="3">
        <f>[1]март!E103</f>
        <v>0</v>
      </c>
      <c r="F97" s="3">
        <f>[1]март!F103</f>
        <v>0</v>
      </c>
      <c r="G97" s="3">
        <f>[1]март!G103</f>
        <v>0</v>
      </c>
      <c r="H97" s="3">
        <f>[1]март!H103</f>
        <v>0</v>
      </c>
      <c r="I97" s="3">
        <f>[1]март!J103</f>
        <v>0</v>
      </c>
      <c r="J97" s="3">
        <f>[1]март!K103</f>
        <v>0</v>
      </c>
      <c r="K97" s="3">
        <f>[1]март!L103</f>
        <v>0</v>
      </c>
      <c r="L97" s="3">
        <f>[1]март!M103</f>
        <v>0</v>
      </c>
      <c r="M97" s="3">
        <f>[1]март!N103</f>
        <v>0</v>
      </c>
      <c r="N97" s="3">
        <f>[1]март!O103</f>
        <v>0</v>
      </c>
      <c r="O97" s="3">
        <f>[1]март!P103</f>
        <v>0</v>
      </c>
      <c r="P97" s="3"/>
      <c r="Q97" s="3">
        <f>[1]март!Q103</f>
        <v>0</v>
      </c>
      <c r="R97" s="3">
        <f>[1]март!R103</f>
        <v>0</v>
      </c>
      <c r="S97" s="56">
        <f t="shared" si="9"/>
        <v>17200</v>
      </c>
    </row>
    <row r="98" spans="1:21" hidden="1">
      <c r="A98" s="41" t="s">
        <v>221</v>
      </c>
      <c r="B98" s="2">
        <v>310</v>
      </c>
      <c r="C98" s="3">
        <f t="shared" si="0"/>
        <v>0</v>
      </c>
      <c r="D98" s="3">
        <f>[1]март!D101+[1]янв!D98</f>
        <v>0</v>
      </c>
      <c r="E98" s="3">
        <f>[1]март!E101+[1]фев!E105</f>
        <v>0</v>
      </c>
      <c r="F98" s="3">
        <f>[1]март!F101+[1]фев!F105</f>
        <v>0</v>
      </c>
      <c r="G98" s="3">
        <f>[1]март!G101+[1]фев!G105</f>
        <v>0</v>
      </c>
      <c r="H98" s="3">
        <f>[1]янв!I98</f>
        <v>0</v>
      </c>
      <c r="I98" s="3">
        <f>[1]янв!K98</f>
        <v>0</v>
      </c>
      <c r="J98" s="3">
        <f>[1]янв!L98</f>
        <v>0</v>
      </c>
      <c r="K98" s="3">
        <f>[1]март!L101+[1]фев!L105</f>
        <v>0</v>
      </c>
      <c r="L98" s="3">
        <f>[1]март!M101+[1]фев!M105</f>
        <v>0</v>
      </c>
      <c r="M98" s="3">
        <f>[1]март!N101+[1]фев!N105</f>
        <v>0</v>
      </c>
      <c r="N98" s="3">
        <f>[1]март!O101+[1]фев!O105</f>
        <v>0</v>
      </c>
      <c r="O98" s="3">
        <f>[1]март!P101+[1]фев!P105</f>
        <v>0</v>
      </c>
      <c r="P98" s="3"/>
      <c r="Q98" s="3">
        <f>[1]март!Q101+[1]фев!Q105</f>
        <v>0</v>
      </c>
      <c r="R98" s="3">
        <f>[1]март!R101+[1]фев!R105</f>
        <v>0</v>
      </c>
      <c r="S98" s="56">
        <f>C98+F98+G98+I98+J98+K98+N98+O98++R98+Q98+H98</f>
        <v>0</v>
      </c>
    </row>
    <row r="99" spans="1:21">
      <c r="A99" s="42" t="s">
        <v>159</v>
      </c>
      <c r="B99" s="2">
        <v>310</v>
      </c>
      <c r="C99" s="3">
        <f t="shared" si="0"/>
        <v>0</v>
      </c>
      <c r="D99" s="3">
        <f>[1]март!D105+[1]фев!D108+[1]янв!D101</f>
        <v>0</v>
      </c>
      <c r="E99" s="3">
        <f>[1]март!E105+[1]фев!E108+[1]янв!E101</f>
        <v>0</v>
      </c>
      <c r="F99" s="3">
        <f>[1]март!F105+[1]фев!F108+[1]янв!F101</f>
        <v>0</v>
      </c>
      <c r="G99" s="3">
        <f>[1]март!G105+[1]фев!G108+[1]янв!G101</f>
        <v>0</v>
      </c>
      <c r="H99" s="3">
        <f>[1]март!H105+[1]фев!H108+[1]янв!H101</f>
        <v>0</v>
      </c>
      <c r="I99" s="3">
        <f>[1]март!J105+[1]фев!J108+[1]янв!J101</f>
        <v>0</v>
      </c>
      <c r="J99" s="3">
        <f>[1]март!K105+[1]фев!K108+[1]янв!K101</f>
        <v>0</v>
      </c>
      <c r="K99" s="3">
        <f>[1]март!L105+[1]фев!L108+[1]янв!L101</f>
        <v>0</v>
      </c>
      <c r="L99" s="3">
        <f>[1]март!M105+[1]фев!M108+[1]янв!M101</f>
        <v>0</v>
      </c>
      <c r="M99" s="3">
        <f>[1]март!N105+[1]фев!N108+[1]янв!N101</f>
        <v>0</v>
      </c>
      <c r="N99" s="3">
        <f>[1]март!O105+[1]фев!O108+[1]янв!O101</f>
        <v>0</v>
      </c>
      <c r="O99" s="3">
        <f>[1]март!P105+[1]фев!P108+[1]янв!P101</f>
        <v>0</v>
      </c>
      <c r="P99" s="3"/>
      <c r="Q99" s="3">
        <f>[1]март!Q105+[1]фев!Q108+[1]янв!Q101</f>
        <v>0</v>
      </c>
      <c r="R99" s="3">
        <f>[1]март!R105+[1]фев!R108+[1]янв!R101</f>
        <v>0</v>
      </c>
      <c r="S99" s="56">
        <f>C99+F99+G99+I99+J99+K99+N99+O99++R99+Q99</f>
        <v>0</v>
      </c>
    </row>
    <row r="100" spans="1:21">
      <c r="A100" s="53" t="s">
        <v>381</v>
      </c>
      <c r="B100" s="2">
        <v>310</v>
      </c>
      <c r="C100" s="2">
        <f t="shared" si="0"/>
        <v>233552</v>
      </c>
      <c r="D100" s="2">
        <f>[1]март!D106+[1]фев!D109</f>
        <v>229232</v>
      </c>
      <c r="E100" s="2">
        <f>[1]март!E106+[1]фев!E109</f>
        <v>4320</v>
      </c>
      <c r="F100" s="2">
        <f>[1]март!F106+[1]фев!F109</f>
        <v>0</v>
      </c>
      <c r="G100" s="2">
        <f>[1]март!G106+[1]фев!G109</f>
        <v>20701</v>
      </c>
      <c r="H100" s="2">
        <f>[1]март!H106+[1]фев!H109</f>
        <v>0</v>
      </c>
      <c r="I100" s="2">
        <f>[1]март!J106+[1]фев!J109</f>
        <v>0</v>
      </c>
      <c r="J100" s="2">
        <f>[1]март!K106+[1]фев!K109</f>
        <v>7000</v>
      </c>
      <c r="K100" s="2">
        <f>[1]март!L106+[1]фев!L109</f>
        <v>0</v>
      </c>
      <c r="L100" s="2">
        <f>[1]март!M106+[1]фев!M109</f>
        <v>406599</v>
      </c>
      <c r="M100" s="2">
        <f>[1]март!N106+[1]фев!N109</f>
        <v>0</v>
      </c>
      <c r="N100" s="2">
        <f>[1]март!O106+[1]фев!O109</f>
        <v>406599</v>
      </c>
      <c r="O100" s="2">
        <f>[1]март!P106+[1]фев!P109</f>
        <v>0</v>
      </c>
      <c r="P100" s="2"/>
      <c r="Q100" s="2">
        <f>[1]март!Q106+[1]фев!Q109</f>
        <v>0</v>
      </c>
      <c r="R100" s="2">
        <f>[1]март!R106+[1]фев!R109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125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[2]март!S106+[2]фев!S109+[2]янв!S102</f>
        <v>734610</v>
      </c>
      <c r="U101" s="66">
        <f>T101-S223</f>
        <v>0</v>
      </c>
    </row>
    <row r="102" spans="1:21">
      <c r="A102" s="42" t="s">
        <v>126</v>
      </c>
      <c r="B102" s="3">
        <v>340</v>
      </c>
      <c r="C102" s="3">
        <f t="shared" si="0"/>
        <v>0</v>
      </c>
      <c r="D102" s="3">
        <f>[1]март!D108+[1]фев!D111</f>
        <v>0</v>
      </c>
      <c r="E102" s="3">
        <f>[1]март!E108+[1]фев!E111</f>
        <v>0</v>
      </c>
      <c r="F102" s="3">
        <f>[1]март!F108+[1]фев!F111</f>
        <v>0</v>
      </c>
      <c r="G102" s="3">
        <f>[1]март!G108+[1]фев!G111</f>
        <v>0</v>
      </c>
      <c r="H102" s="3">
        <f>[1]март!H108+[1]фев!H111</f>
        <v>0</v>
      </c>
      <c r="I102" s="3">
        <f>[1]март!J108+[1]фев!J111</f>
        <v>0</v>
      </c>
      <c r="J102" s="3">
        <f>[1]март!K108+[1]фев!K111</f>
        <v>0</v>
      </c>
      <c r="K102" s="3">
        <f>[1]март!L108+[1]фев!L111</f>
        <v>0</v>
      </c>
      <c r="L102" s="3">
        <f>[1]март!M108+[1]фев!M111</f>
        <v>260000</v>
      </c>
      <c r="M102" s="3">
        <f>[1]март!N108+[1]фев!N111</f>
        <v>0</v>
      </c>
      <c r="N102" s="3">
        <f>[1]март!O108+[1]фев!O111</f>
        <v>260000</v>
      </c>
      <c r="O102" s="3">
        <f>[1]март!P108+[1]фев!P111</f>
        <v>0</v>
      </c>
      <c r="P102" s="3"/>
      <c r="Q102" s="3">
        <f>[1]март!Q108+[1]фев!Q111</f>
        <v>0</v>
      </c>
      <c r="R102" s="3">
        <f>[1]март!R108+[1]фев!R111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127</v>
      </c>
      <c r="B103" s="3">
        <v>340</v>
      </c>
      <c r="C103" s="3">
        <f t="shared" si="0"/>
        <v>0</v>
      </c>
      <c r="D103" s="3">
        <f>[1]март!D109+[1]фев!D112+[1]янв!D105</f>
        <v>0</v>
      </c>
      <c r="E103" s="3">
        <f>[1]март!E109+[1]фев!E112+[1]янв!E105</f>
        <v>0</v>
      </c>
      <c r="F103" s="3">
        <f>[1]март!F109+[1]фев!F112+[1]янв!F105</f>
        <v>0</v>
      </c>
      <c r="G103" s="3">
        <f>[1]март!G109+[1]фев!G112+[1]янв!G105</f>
        <v>0</v>
      </c>
      <c r="H103" s="3">
        <f>[1]март!H109+[1]фев!H112+[1]янв!H105</f>
        <v>0</v>
      </c>
      <c r="I103" s="3">
        <f>[1]март!J109+[1]фев!J112+[1]янв!J105</f>
        <v>0</v>
      </c>
      <c r="J103" s="3">
        <f>[1]март!K109+[1]фев!K112+[1]янв!K105</f>
        <v>0</v>
      </c>
      <c r="K103" s="3">
        <f>[1]март!L109+[1]фев!L112+[1]янв!L105</f>
        <v>0</v>
      </c>
      <c r="L103" s="3">
        <f>[1]март!M109+[1]фев!M112+[1]янв!M105</f>
        <v>41500</v>
      </c>
      <c r="M103" s="3">
        <f>[1]март!N109+[1]фев!N112+[1]янв!N105</f>
        <v>0</v>
      </c>
      <c r="N103" s="3">
        <f>[1]март!O109+[1]фев!O112+[1]янв!O105</f>
        <v>41500</v>
      </c>
      <c r="O103" s="3">
        <f>[1]март!P109+[1]фев!P112</f>
        <v>0</v>
      </c>
      <c r="P103" s="3"/>
      <c r="Q103" s="3">
        <f>[1]март!Q109+[1]фев!Q112</f>
        <v>0</v>
      </c>
      <c r="R103" s="3">
        <f>[1]март!R109+[1]фев!R112</f>
        <v>0</v>
      </c>
      <c r="S103" s="56">
        <f t="shared" si="13"/>
        <v>41500</v>
      </c>
    </row>
    <row r="104" spans="1:21">
      <c r="A104" s="42" t="s">
        <v>128</v>
      </c>
      <c r="B104" s="3">
        <v>340</v>
      </c>
      <c r="C104" s="3">
        <f t="shared" si="0"/>
        <v>50000</v>
      </c>
      <c r="D104" s="3">
        <f>[1]фев!D113+[1]янв!D106</f>
        <v>50000</v>
      </c>
      <c r="E104" s="3">
        <f>[1]фев!E113+[1]янв!E106</f>
        <v>0</v>
      </c>
      <c r="F104" s="3">
        <f>[1]фев!F113+[1]янв!F106</f>
        <v>0</v>
      </c>
      <c r="G104" s="3">
        <f>[1]фев!G113+[1]янв!G106</f>
        <v>12000</v>
      </c>
      <c r="H104" s="3">
        <f>[1]фев!H113+[1]янв!H106</f>
        <v>0</v>
      </c>
      <c r="I104" s="3">
        <f>[1]фев!J113+[1]янв!J106</f>
        <v>0</v>
      </c>
      <c r="J104" s="3">
        <f>[1]фев!K113+[1]янв!K106</f>
        <v>6000</v>
      </c>
      <c r="K104" s="3">
        <f>[1]фев!L113+[1]янв!L106</f>
        <v>0</v>
      </c>
      <c r="L104" s="3">
        <f>[1]фев!M113+[1]янв!M106+[1]март!M110</f>
        <v>30000</v>
      </c>
      <c r="M104" s="3">
        <f>[1]фев!N113+[1]янв!N106</f>
        <v>0</v>
      </c>
      <c r="N104" s="3">
        <f>[1]фев!O113+[1]янв!O106</f>
        <v>20000</v>
      </c>
      <c r="O104" s="3">
        <f>[1]фев!P113+[1]янв!P106</f>
        <v>0</v>
      </c>
      <c r="P104" s="3"/>
      <c r="Q104" s="3">
        <f>[1]фев!Q113+[1]янв!Q106</f>
        <v>0</v>
      </c>
      <c r="R104" s="3">
        <f>[1]фев!R113+[1]янв!R106</f>
        <v>5000</v>
      </c>
      <c r="S104" s="56">
        <f t="shared" si="13"/>
        <v>93000</v>
      </c>
    </row>
    <row r="105" spans="1:21">
      <c r="A105" s="42" t="s">
        <v>129</v>
      </c>
      <c r="B105" s="3">
        <v>340</v>
      </c>
      <c r="C105" s="3">
        <f t="shared" si="0"/>
        <v>1675</v>
      </c>
      <c r="D105" s="3">
        <f>[1]март!D111+[1]фев!D114+[1]янв!D107</f>
        <v>1675</v>
      </c>
      <c r="E105" s="3">
        <f>[1]март!E111+[1]фев!E114+[1]янв!E107</f>
        <v>0</v>
      </c>
      <c r="F105" s="3">
        <f>[1]март!F111+[1]фев!F114+[1]янв!F107</f>
        <v>0</v>
      </c>
      <c r="G105" s="3">
        <f>[1]март!G111+[1]фев!G114+[1]янв!G107</f>
        <v>2665</v>
      </c>
      <c r="H105" s="3">
        <f>[1]март!H111+[1]фев!H114+[1]янв!H107</f>
        <v>0</v>
      </c>
      <c r="I105" s="3">
        <f>[1]март!J111+[1]фев!J114+[1]янв!J107</f>
        <v>0</v>
      </c>
      <c r="J105" s="3">
        <f>[1]март!K111+[1]фев!K114+[1]янв!K107</f>
        <v>0</v>
      </c>
      <c r="K105" s="3">
        <f>[1]март!L111+[1]фев!L114+[1]янв!L107</f>
        <v>0</v>
      </c>
      <c r="L105" s="3">
        <f>[1]март!M111+[1]фев!M114+[1]янв!M107</f>
        <v>0</v>
      </c>
      <c r="M105" s="3">
        <f>[1]март!N111+[1]фев!N114+[1]янв!N107</f>
        <v>0</v>
      </c>
      <c r="N105" s="3">
        <f>[1]март!O111+[1]фев!O114+[1]янв!O107</f>
        <v>0</v>
      </c>
      <c r="O105" s="3">
        <f>[1]март!P111+[1]фев!P114+[1]янв!P107</f>
        <v>0</v>
      </c>
      <c r="P105" s="3"/>
      <c r="Q105" s="3">
        <f>[1]март!Q111+[1]фев!Q114+[1]янв!Q107</f>
        <v>0</v>
      </c>
      <c r="R105" s="3">
        <f>[1]март!R111+[1]фев!R114+[1]янв!R107</f>
        <v>800</v>
      </c>
      <c r="S105" s="56">
        <f t="shared" si="13"/>
        <v>5140</v>
      </c>
    </row>
    <row r="106" spans="1:21">
      <c r="A106" s="42" t="s">
        <v>281</v>
      </c>
      <c r="B106" s="3">
        <v>340</v>
      </c>
      <c r="C106" s="3">
        <f>D106+E106</f>
        <v>3600</v>
      </c>
      <c r="D106" s="3">
        <f>[1]март!D115+[1]фев!D116</f>
        <v>3600</v>
      </c>
      <c r="E106" s="3">
        <f>[1]март!E115+[1]фев!E116</f>
        <v>0</v>
      </c>
      <c r="F106" s="3">
        <f>[1]март!F115+[1]фев!F116</f>
        <v>0</v>
      </c>
      <c r="G106" s="3">
        <f>[1]март!G115+[1]фев!G116</f>
        <v>4761</v>
      </c>
      <c r="H106" s="3">
        <f>[1]март!H115+[1]фев!H116</f>
        <v>0</v>
      </c>
      <c r="I106" s="3">
        <f>[1]март!J115+[1]фев!J116</f>
        <v>0</v>
      </c>
      <c r="J106" s="3">
        <f>[1]март!K115+[1]фев!K116</f>
        <v>1000</v>
      </c>
      <c r="K106" s="3">
        <f>[1]март!L115+[1]фев!L116</f>
        <v>0</v>
      </c>
      <c r="L106" s="3">
        <f>[1]март!M115+[1]фев!M116</f>
        <v>2000</v>
      </c>
      <c r="M106" s="3">
        <f>[1]март!N115+[1]фев!N116</f>
        <v>0</v>
      </c>
      <c r="N106" s="3">
        <f>[1]март!O115+[1]фев!O116</f>
        <v>2000</v>
      </c>
      <c r="O106" s="3">
        <f>[1]март!P115+[1]фев!P116</f>
        <v>0</v>
      </c>
      <c r="P106" s="3"/>
      <c r="Q106" s="3">
        <f>[1]март!Q115+[1]фев!Q116</f>
        <v>0</v>
      </c>
      <c r="R106" s="3">
        <f>[1]март!R115+[1]фев!R116</f>
        <v>5000</v>
      </c>
      <c r="S106" s="56">
        <f t="shared" si="13"/>
        <v>16361</v>
      </c>
    </row>
    <row r="107" spans="1:21">
      <c r="A107" s="42" t="s">
        <v>130</v>
      </c>
      <c r="B107" s="3">
        <v>340</v>
      </c>
      <c r="C107" s="3">
        <f t="shared" si="0"/>
        <v>0</v>
      </c>
      <c r="D107" s="3">
        <f>[1]март!D112+[1]фев!D115+[1]янв!D108</f>
        <v>0</v>
      </c>
      <c r="E107" s="3">
        <f>[1]март!E112+[1]фев!E115+[1]янв!E108</f>
        <v>0</v>
      </c>
      <c r="F107" s="3">
        <f>[1]март!F112+[1]фев!F115+[1]янв!F108</f>
        <v>0</v>
      </c>
      <c r="G107" s="3">
        <f>[1]март!G112+[1]фев!G115+[1]янв!G108</f>
        <v>0</v>
      </c>
      <c r="H107" s="3">
        <f>[1]март!H112+[1]фев!H115+[1]янв!H108</f>
        <v>0</v>
      </c>
      <c r="I107" s="3">
        <f>[1]март!J112+[1]фев!J115+[1]янв!J108</f>
        <v>0</v>
      </c>
      <c r="J107" s="3">
        <f>[1]март!K112+[1]фев!K115+[1]янв!K108</f>
        <v>0</v>
      </c>
      <c r="K107" s="3">
        <f>[1]март!L112+[1]фев!L115+[1]янв!L108</f>
        <v>0</v>
      </c>
      <c r="L107" s="3">
        <f>[1]март!M112+[1]фев!M115+[1]янв!M108</f>
        <v>0</v>
      </c>
      <c r="M107" s="3">
        <f>[1]март!N112+[1]фев!N115+[1]янв!N108</f>
        <v>0</v>
      </c>
      <c r="N107" s="3">
        <f>[1]март!O112+[1]фев!O115+[1]янв!O108</f>
        <v>0</v>
      </c>
      <c r="O107" s="3">
        <f>[1]март!P112+[1]фев!P115+[1]янв!P108</f>
        <v>0</v>
      </c>
      <c r="P107" s="3"/>
      <c r="Q107" s="3">
        <f>[1]март!Q112+[1]фев!Q115+[1]янв!Q108</f>
        <v>0</v>
      </c>
      <c r="R107" s="3">
        <f>[1]март!R112+[1]фев!R115+[1]янв!R108</f>
        <v>0</v>
      </c>
      <c r="S107" s="56">
        <f t="shared" si="13"/>
        <v>0</v>
      </c>
    </row>
    <row r="108" spans="1:21" hidden="1">
      <c r="A108" s="42" t="s">
        <v>269</v>
      </c>
      <c r="B108" s="3">
        <v>340</v>
      </c>
      <c r="C108" s="3">
        <f t="shared" ref="C108:C117" si="14">D108+E108</f>
        <v>156480</v>
      </c>
      <c r="D108" s="3">
        <f>[1]март!D120+[1]фев!D122</f>
        <v>156480</v>
      </c>
      <c r="E108" s="3">
        <f>[1]март!E120+[1]фев!E122</f>
        <v>0</v>
      </c>
      <c r="F108" s="3">
        <f>[1]март!F120+[1]фев!F122</f>
        <v>0</v>
      </c>
      <c r="G108" s="3">
        <f>[1]март!G120+[1]фев!G122</f>
        <v>0</v>
      </c>
      <c r="H108" s="3">
        <f>[1]март!H120+[1]фев!H122</f>
        <v>0</v>
      </c>
      <c r="I108" s="3">
        <f>[1]март!J120+[1]фев!J122</f>
        <v>0</v>
      </c>
      <c r="J108" s="3">
        <f>[1]март!K120+[1]фев!K122</f>
        <v>0</v>
      </c>
      <c r="K108" s="3">
        <f>[1]март!L120+[1]фев!L122</f>
        <v>0</v>
      </c>
      <c r="L108" s="3">
        <f>[1]март!M120+[1]фев!M122</f>
        <v>78099</v>
      </c>
      <c r="M108" s="3">
        <f>[1]март!N120+[1]фев!N122</f>
        <v>0</v>
      </c>
      <c r="N108" s="3">
        <f>[1]март!O120+[1]фев!O122</f>
        <v>78099</v>
      </c>
      <c r="O108" s="3">
        <f>[1]март!P120+[1]фев!P122</f>
        <v>0</v>
      </c>
      <c r="P108" s="3"/>
      <c r="Q108" s="3">
        <f>[1]март!Q120+[1]фев!Q122</f>
        <v>0</v>
      </c>
      <c r="R108" s="3">
        <f>[1]март!R120+[1]фев!R122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131</v>
      </c>
      <c r="B109" s="3">
        <v>340</v>
      </c>
      <c r="C109" s="3">
        <f t="shared" si="14"/>
        <v>0</v>
      </c>
      <c r="D109" s="6">
        <f>[1]март!D116+[1]фев!D117+[1]янв!D110</f>
        <v>0</v>
      </c>
      <c r="E109" s="6">
        <f>[1]март!E116+[1]фев!E117+[1]янв!E110</f>
        <v>0</v>
      </c>
      <c r="F109" s="6">
        <f>[1]март!F116+[1]фев!F117+[1]янв!F110</f>
        <v>0</v>
      </c>
      <c r="G109" s="6">
        <f>[1]март!G116+[1]фев!G117+[1]янв!G110</f>
        <v>0</v>
      </c>
      <c r="H109" s="6">
        <f>[1]март!H116+[1]фев!H117+[1]янв!H110</f>
        <v>0</v>
      </c>
      <c r="I109" s="6">
        <f>[1]март!J116+[1]фев!J117+[1]янв!J110</f>
        <v>0</v>
      </c>
      <c r="J109" s="6">
        <f>[1]март!K116+[1]фев!K117+[1]янв!K110</f>
        <v>0</v>
      </c>
      <c r="K109" s="6">
        <f>[1]март!L116+[1]фев!L117+[1]янв!L110</f>
        <v>0</v>
      </c>
      <c r="L109" s="6">
        <f>[1]март!M116+[1]фев!M117+[1]янв!M110</f>
        <v>0</v>
      </c>
      <c r="M109" s="6">
        <f>[1]март!N116+[1]фев!N117+[1]янв!N110</f>
        <v>0</v>
      </c>
      <c r="N109" s="6">
        <f>[1]март!O116+[1]фев!O117+[1]янв!O110</f>
        <v>0</v>
      </c>
      <c r="O109" s="6">
        <f>[1]март!P116+[1]фев!P117+[1]янв!P110</f>
        <v>0</v>
      </c>
      <c r="P109" s="6"/>
      <c r="Q109" s="6">
        <f>[1]март!Q116+[1]фев!Q117+[1]янв!Q110</f>
        <v>0</v>
      </c>
      <c r="R109" s="6">
        <f>[1]март!R116+[1]фев!R117+[1]янв!R110</f>
        <v>0</v>
      </c>
      <c r="S109" s="56">
        <f t="shared" si="15"/>
        <v>0</v>
      </c>
    </row>
    <row r="110" spans="1:21">
      <c r="A110" s="42" t="s">
        <v>132</v>
      </c>
      <c r="B110" s="3">
        <v>340</v>
      </c>
      <c r="C110" s="3">
        <f t="shared" si="14"/>
        <v>0</v>
      </c>
      <c r="D110" s="3">
        <f>[1]март!D118+[1]фев!D119+[1]янв!D112</f>
        <v>0</v>
      </c>
      <c r="E110" s="3">
        <f>[1]март!E118+[1]фев!E119+[1]янв!E112</f>
        <v>0</v>
      </c>
      <c r="F110" s="3">
        <f>[1]март!F118+[1]фев!F119+[1]янв!F112</f>
        <v>0</v>
      </c>
      <c r="G110" s="3">
        <f>[1]март!G118+[1]фев!G119+[1]янв!G112</f>
        <v>0</v>
      </c>
      <c r="H110" s="3">
        <f>[1]март!H118+[1]фев!H119+[1]янв!H112</f>
        <v>0</v>
      </c>
      <c r="I110" s="3">
        <f>[1]март!J118+[1]фев!J119+[1]янв!J112</f>
        <v>0</v>
      </c>
      <c r="J110" s="3">
        <f>[1]март!K118+[1]фев!K119+[1]янв!K112</f>
        <v>0</v>
      </c>
      <c r="K110" s="3">
        <f>[1]март!L118+[1]фев!L119+[1]янв!L112</f>
        <v>0</v>
      </c>
      <c r="L110" s="3">
        <f>[1]март!M118+[1]фев!M119+[1]янв!M112</f>
        <v>0</v>
      </c>
      <c r="M110" s="3">
        <f>[1]март!N118+[1]фев!N119+[1]янв!N112</f>
        <v>0</v>
      </c>
      <c r="N110" s="3">
        <f>[1]март!O118+[1]фев!O119+[1]янв!O112</f>
        <v>0</v>
      </c>
      <c r="O110" s="3">
        <f>[1]март!P118+[1]фев!P119+[1]янв!P112</f>
        <v>0</v>
      </c>
      <c r="P110" s="3"/>
      <c r="Q110" s="3">
        <f>[1]март!Q118+[1]фев!Q119+[1]янв!Q112</f>
        <v>0</v>
      </c>
      <c r="R110" s="3">
        <f>[1]март!R118+[1]фев!R119+[1]янв!R112</f>
        <v>0</v>
      </c>
      <c r="S110" s="56">
        <f t="shared" si="15"/>
        <v>0</v>
      </c>
    </row>
    <row r="111" spans="1:21" hidden="1">
      <c r="A111" s="42" t="s">
        <v>159</v>
      </c>
      <c r="B111" s="3">
        <v>340</v>
      </c>
      <c r="C111" s="3">
        <f t="shared" si="14"/>
        <v>0</v>
      </c>
      <c r="D111" s="6">
        <f>[1]фев!D118</f>
        <v>0</v>
      </c>
      <c r="E111" s="6">
        <f>[1]фев!E118</f>
        <v>0</v>
      </c>
      <c r="F111" s="6">
        <f>[1]фев!F118</f>
        <v>0</v>
      </c>
      <c r="G111" s="6">
        <f>[1]фев!G118</f>
        <v>0</v>
      </c>
      <c r="H111" s="6">
        <f>[1]фев!H118</f>
        <v>0</v>
      </c>
      <c r="I111" s="6">
        <f>[1]фев!J118</f>
        <v>0</v>
      </c>
      <c r="J111" s="6">
        <f>[1]фев!K118</f>
        <v>0</v>
      </c>
      <c r="K111" s="6">
        <f>[1]фев!L118</f>
        <v>0</v>
      </c>
      <c r="L111" s="6">
        <f>[1]фев!M118</f>
        <v>0</v>
      </c>
      <c r="M111" s="6">
        <f>[1]фев!N118</f>
        <v>0</v>
      </c>
      <c r="N111" s="6">
        <f>[1]фев!O118</f>
        <v>0</v>
      </c>
      <c r="O111" s="6">
        <f>[1]фев!P118</f>
        <v>0</v>
      </c>
      <c r="P111" s="6"/>
      <c r="Q111" s="6">
        <f>[1]фев!Q118</f>
        <v>0</v>
      </c>
      <c r="R111" s="6">
        <f>[1]фев!R118</f>
        <v>0</v>
      </c>
      <c r="S111" s="56">
        <f t="shared" si="15"/>
        <v>0</v>
      </c>
    </row>
    <row r="112" spans="1:21" hidden="1">
      <c r="A112" s="183" t="s">
        <v>382</v>
      </c>
      <c r="B112" s="3">
        <v>340</v>
      </c>
      <c r="C112" s="3">
        <f t="shared" si="14"/>
        <v>0</v>
      </c>
      <c r="D112" s="6">
        <f>[1]март!D119</f>
        <v>0</v>
      </c>
      <c r="E112" s="6">
        <f>[1]март!E119</f>
        <v>0</v>
      </c>
      <c r="F112" s="6">
        <f>[1]март!F119</f>
        <v>0</v>
      </c>
      <c r="G112" s="6">
        <f>[1]март!G119</f>
        <v>0</v>
      </c>
      <c r="H112" s="6">
        <f>[1]март!H119</f>
        <v>0</v>
      </c>
      <c r="I112" s="6">
        <f>[1]март!J119</f>
        <v>0</v>
      </c>
      <c r="J112" s="6">
        <f>[1]март!K119</f>
        <v>0</v>
      </c>
      <c r="K112" s="6">
        <f>[1]фев!L121</f>
        <v>0</v>
      </c>
      <c r="L112" s="6">
        <f>[1]март!M119</f>
        <v>0</v>
      </c>
      <c r="M112" s="6">
        <f>[1]март!N119</f>
        <v>0</v>
      </c>
      <c r="N112" s="6">
        <f>[1]март!O119</f>
        <v>0</v>
      </c>
      <c r="O112" s="6">
        <f>[1]март!P119</f>
        <v>0</v>
      </c>
      <c r="P112" s="6"/>
      <c r="Q112" s="6">
        <f>[1]март!Q119</f>
        <v>0</v>
      </c>
      <c r="R112" s="6">
        <f>[1]март!R119</f>
        <v>0</v>
      </c>
      <c r="S112" s="56">
        <f t="shared" si="15"/>
        <v>0</v>
      </c>
    </row>
    <row r="113" spans="1:21" hidden="1">
      <c r="A113" s="183" t="s">
        <v>475</v>
      </c>
      <c r="B113" s="3">
        <v>340</v>
      </c>
      <c r="C113" s="3">
        <f t="shared" si="14"/>
        <v>0</v>
      </c>
      <c r="D113" s="6">
        <f>[1]март!D114</f>
        <v>0</v>
      </c>
      <c r="E113" s="6">
        <f>[1]март!E113</f>
        <v>0</v>
      </c>
      <c r="F113" s="6">
        <f>[1]март!F113</f>
        <v>0</v>
      </c>
      <c r="G113" s="6">
        <f>[1]март!G113</f>
        <v>0</v>
      </c>
      <c r="H113" s="6">
        <f>[1]март!H113</f>
        <v>0</v>
      </c>
      <c r="I113" s="6">
        <f>[1]март!J113</f>
        <v>0</v>
      </c>
      <c r="J113" s="6">
        <f>[1]март!K113</f>
        <v>0</v>
      </c>
      <c r="K113" s="6">
        <f>[1]март!L113</f>
        <v>0</v>
      </c>
      <c r="L113" s="6">
        <f>[1]март!M113</f>
        <v>0</v>
      </c>
      <c r="M113" s="6">
        <f>[1]март!N113</f>
        <v>0</v>
      </c>
      <c r="N113" s="6">
        <f>[1]март!O113</f>
        <v>0</v>
      </c>
      <c r="O113" s="6">
        <f>[1]март!P113</f>
        <v>0</v>
      </c>
      <c r="P113" s="6"/>
      <c r="Q113" s="6">
        <f>[1]март!Q113</f>
        <v>0</v>
      </c>
      <c r="R113" s="6">
        <f>[1]март!R113</f>
        <v>0</v>
      </c>
      <c r="S113" s="56">
        <f t="shared" si="15"/>
        <v>0</v>
      </c>
    </row>
    <row r="114" spans="1:21">
      <c r="A114" s="42" t="s">
        <v>133</v>
      </c>
      <c r="B114" s="3">
        <v>340</v>
      </c>
      <c r="C114" s="3">
        <f t="shared" si="14"/>
        <v>0</v>
      </c>
      <c r="D114" s="3">
        <f>[1]март!D121+[1]фев!D123</f>
        <v>0</v>
      </c>
      <c r="E114" s="3">
        <f>[1]март!E121+[1]фев!E123</f>
        <v>0</v>
      </c>
      <c r="F114" s="3">
        <f>[1]март!F121+[1]фев!F123</f>
        <v>0</v>
      </c>
      <c r="G114" s="3">
        <f>[1]март!G121+[1]фев!G123</f>
        <v>0</v>
      </c>
      <c r="H114" s="3">
        <f>[1]март!H121+[1]фев!H123</f>
        <v>0</v>
      </c>
      <c r="I114" s="3">
        <f>[1]март!J121+[1]фев!J123</f>
        <v>0</v>
      </c>
      <c r="J114" s="3">
        <f>[1]март!K121+[1]фев!K123</f>
        <v>0</v>
      </c>
      <c r="K114" s="3">
        <f>[1]март!L121+[1]фев!L123</f>
        <v>0</v>
      </c>
      <c r="L114" s="3">
        <f>[1]март!M121+[1]фев!M123+[1]янв!M114</f>
        <v>0</v>
      </c>
      <c r="M114" s="3">
        <f>[1]март!N121+[1]фев!N123</f>
        <v>0</v>
      </c>
      <c r="N114" s="3">
        <f>[1]март!O121+[1]фев!O123</f>
        <v>0</v>
      </c>
      <c r="O114" s="3">
        <f>[1]март!P121+[1]фев!P123</f>
        <v>0</v>
      </c>
      <c r="P114" s="3"/>
      <c r="Q114" s="3">
        <f>[1]март!Q121+[1]фев!Q123</f>
        <v>0</v>
      </c>
      <c r="R114" s="3">
        <f>[1]март!R121+[1]фев!R123</f>
        <v>0</v>
      </c>
      <c r="S114" s="56">
        <f t="shared" si="15"/>
        <v>0</v>
      </c>
    </row>
    <row r="115" spans="1:21" hidden="1">
      <c r="A115" s="42" t="s">
        <v>160</v>
      </c>
      <c r="B115" s="3">
        <v>340</v>
      </c>
      <c r="C115" s="3">
        <f t="shared" si="14"/>
        <v>0</v>
      </c>
      <c r="D115" s="3">
        <f>[1]фев!D124</f>
        <v>0</v>
      </c>
      <c r="E115" s="3">
        <f>[1]фев!E124</f>
        <v>0</v>
      </c>
      <c r="F115" s="3">
        <f>[1]фев!F124</f>
        <v>0</v>
      </c>
      <c r="G115" s="3">
        <f>[1]фев!G124</f>
        <v>0</v>
      </c>
      <c r="H115" s="3">
        <f>[1]фев!H124</f>
        <v>0</v>
      </c>
      <c r="I115" s="3">
        <f>[1]фев!J124</f>
        <v>0</v>
      </c>
      <c r="J115" s="3">
        <f>[1]фев!K124</f>
        <v>0</v>
      </c>
      <c r="K115" s="3">
        <f>[1]фев!L124</f>
        <v>0</v>
      </c>
      <c r="L115" s="3">
        <f>[1]фев!M124</f>
        <v>0</v>
      </c>
      <c r="M115" s="3">
        <f>[1]фев!N124</f>
        <v>0</v>
      </c>
      <c r="N115" s="3">
        <f>[1]фев!O124</f>
        <v>0</v>
      </c>
      <c r="O115" s="3">
        <f>[1]фев!P124</f>
        <v>0</v>
      </c>
      <c r="P115" s="3"/>
      <c r="Q115" s="3">
        <f>[1]фев!Q124</f>
        <v>0</v>
      </c>
      <c r="R115" s="3">
        <f>[1]фев!R124</f>
        <v>0</v>
      </c>
      <c r="S115" s="59">
        <f t="shared" si="15"/>
        <v>0</v>
      </c>
    </row>
    <row r="116" spans="1:21" hidden="1">
      <c r="A116" s="42" t="s">
        <v>134</v>
      </c>
      <c r="B116" s="3">
        <v>340</v>
      </c>
      <c r="C116" s="3">
        <f t="shared" si="14"/>
        <v>0</v>
      </c>
      <c r="D116" s="3">
        <f>[1]март!D123+[1]фев!D125</f>
        <v>0</v>
      </c>
      <c r="E116" s="3">
        <f>[1]март!E123+[1]фев!E125</f>
        <v>0</v>
      </c>
      <c r="F116" s="3">
        <f>[1]март!F123+[1]фев!F125</f>
        <v>0</v>
      </c>
      <c r="G116" s="3">
        <f>[1]март!G123+[1]фев!G125</f>
        <v>0</v>
      </c>
      <c r="H116" s="3">
        <f>[1]март!H123+[1]фев!H125</f>
        <v>0</v>
      </c>
      <c r="I116" s="3">
        <f>[1]март!J123+[1]фев!J125</f>
        <v>0</v>
      </c>
      <c r="J116" s="3">
        <f>[1]март!K123+[1]фев!K125</f>
        <v>0</v>
      </c>
      <c r="K116" s="3">
        <f>[1]март!L123+[1]фев!L125</f>
        <v>0</v>
      </c>
      <c r="L116" s="3">
        <f>[1]март!M123+[1]фев!M125</f>
        <v>0</v>
      </c>
      <c r="M116" s="3">
        <f>[1]март!N123+[1]фев!N125</f>
        <v>0</v>
      </c>
      <c r="N116" s="3">
        <f>[1]март!O123+[1]фев!O125</f>
        <v>0</v>
      </c>
      <c r="O116" s="3">
        <f>[1]март!P123+[1]фев!P125</f>
        <v>0</v>
      </c>
      <c r="P116" s="3"/>
      <c r="Q116" s="3">
        <f>[1]март!Q123+[1]фев!Q125</f>
        <v>0</v>
      </c>
      <c r="R116" s="3">
        <f>[1]март!R123+[1]фев!R125</f>
        <v>0</v>
      </c>
      <c r="S116" s="59">
        <f t="shared" si="15"/>
        <v>0</v>
      </c>
    </row>
    <row r="117" spans="1:21" hidden="1">
      <c r="A117" s="42" t="s">
        <v>135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136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[2]март!S129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[1]март!C125+[1]фев!C127+[1]янв!C118</f>
        <v>0</v>
      </c>
      <c r="D119" s="9">
        <f>[1]март!D125+[1]фев!D127+[1]янв!D118</f>
        <v>0</v>
      </c>
      <c r="E119" s="9">
        <f>[1]март!E125+[1]фев!E127+[1]янв!E118</f>
        <v>0</v>
      </c>
      <c r="F119" s="9">
        <f>[1]март!F125+[1]фев!F127+[1]янв!F118</f>
        <v>0</v>
      </c>
      <c r="G119" s="9">
        <f>[1]март!G125+[1]фев!G127+[1]янв!G118</f>
        <v>0</v>
      </c>
      <c r="H119" s="9">
        <f>[1]март!H125+[1]фев!H127+[1]янв!H118</f>
        <v>0</v>
      </c>
      <c r="I119" s="9">
        <f>[1]март!J125+[1]фев!J127+[1]янв!J118</f>
        <v>0</v>
      </c>
      <c r="J119" s="9">
        <f>[1]март!K125+[1]фев!K127+[1]янв!K118</f>
        <v>0</v>
      </c>
      <c r="K119" s="9">
        <f>[1]март!L125+[1]фев!L127+[1]янв!L118</f>
        <v>0</v>
      </c>
      <c r="L119" s="9">
        <f>[1]март!M125+[1]фев!M127+[1]янв!M118</f>
        <v>0</v>
      </c>
      <c r="M119" s="9">
        <f>[1]март!N125+[1]фев!N127+[1]янв!N118</f>
        <v>0</v>
      </c>
      <c r="N119" s="9">
        <f>[1]март!O125+[1]фев!O127+[1]янв!O118</f>
        <v>0</v>
      </c>
      <c r="O119" s="9">
        <f>[1]март!P125+[1]фев!P127+[1]янв!P118</f>
        <v>0</v>
      </c>
      <c r="P119" s="9"/>
      <c r="Q119" s="9">
        <f>[1]март!Q125+[1]фев!Q127+[1]янв!Q118</f>
        <v>0</v>
      </c>
      <c r="R119" s="9">
        <f>[1]март!R125+[1]фев!R127+[1]янв!R118</f>
        <v>0</v>
      </c>
      <c r="S119" s="9">
        <f>[1]март!S125+[1]фев!S127+[1]янв!S118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8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8" thickBot="1">
      <c r="A122" s="11"/>
      <c r="D122" s="4"/>
      <c r="G122" s="17"/>
      <c r="H122" s="17"/>
      <c r="I122" s="17"/>
      <c r="J122" s="46"/>
      <c r="L122" s="19"/>
      <c r="O122" s="487" t="s">
        <v>270</v>
      </c>
      <c r="P122" s="488"/>
      <c r="Q122" s="488"/>
      <c r="R122" s="489"/>
      <c r="S122" s="12" t="e">
        <f>S118</f>
        <v>#REF!</v>
      </c>
    </row>
    <row r="123" spans="1:21" ht="13.8" thickBot="1">
      <c r="A123" s="11"/>
      <c r="O123" s="487" t="s">
        <v>476</v>
      </c>
      <c r="P123" s="488"/>
      <c r="Q123" s="488"/>
      <c r="R123" s="489"/>
      <c r="S123" s="12" t="e">
        <f>N2+S2-S118</f>
        <v>#REF!</v>
      </c>
    </row>
    <row r="124" spans="1:21" ht="14.4">
      <c r="A124" s="497" t="s">
        <v>395</v>
      </c>
      <c r="B124" s="497"/>
      <c r="C124" s="497"/>
      <c r="D124" s="497"/>
      <c r="E124" s="497"/>
      <c r="F124" s="497"/>
      <c r="G124" s="497"/>
      <c r="H124" s="497"/>
      <c r="I124" s="43"/>
      <c r="J124" s="43"/>
      <c r="K124" s="498" t="s">
        <v>239</v>
      </c>
      <c r="L124" s="498"/>
      <c r="M124" s="498"/>
      <c r="N124" s="499">
        <v>69654.48</v>
      </c>
      <c r="O124" s="499"/>
      <c r="P124" s="135"/>
      <c r="Q124" s="498" t="s">
        <v>256</v>
      </c>
      <c r="R124" s="498"/>
      <c r="S124" s="136">
        <v>8066595.2999999998</v>
      </c>
    </row>
    <row r="125" spans="1:21">
      <c r="A125" s="485" t="s">
        <v>73</v>
      </c>
      <c r="B125" s="485" t="s">
        <v>74</v>
      </c>
      <c r="C125" s="485" t="s">
        <v>232</v>
      </c>
      <c r="D125" s="495" t="s">
        <v>75</v>
      </c>
      <c r="E125" s="496"/>
      <c r="F125" s="485" t="s">
        <v>115</v>
      </c>
      <c r="G125" s="485" t="s">
        <v>257</v>
      </c>
      <c r="H125" s="485" t="s">
        <v>258</v>
      </c>
      <c r="I125" s="485" t="s">
        <v>76</v>
      </c>
      <c r="J125" s="485" t="s">
        <v>151</v>
      </c>
      <c r="K125" s="500" t="s">
        <v>77</v>
      </c>
      <c r="L125" s="500" t="s">
        <v>78</v>
      </c>
      <c r="M125" s="500" t="s">
        <v>71</v>
      </c>
      <c r="N125" s="500" t="s">
        <v>79</v>
      </c>
      <c r="O125" s="500" t="s">
        <v>72</v>
      </c>
      <c r="P125" s="55"/>
      <c r="Q125" s="500" t="s">
        <v>233</v>
      </c>
      <c r="R125" s="500" t="s">
        <v>80</v>
      </c>
      <c r="S125" s="500" t="s">
        <v>81</v>
      </c>
    </row>
    <row r="126" spans="1:21" ht="39.6">
      <c r="A126" s="486"/>
      <c r="B126" s="486"/>
      <c r="C126" s="486"/>
      <c r="D126" s="56" t="s">
        <v>82</v>
      </c>
      <c r="E126" s="56" t="s">
        <v>234</v>
      </c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57"/>
      <c r="Q126" s="486"/>
      <c r="R126" s="486"/>
      <c r="S126" s="486"/>
    </row>
    <row r="127" spans="1:21">
      <c r="A127" s="58" t="s">
        <v>83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[2]март!G4+[2]фев!G4+[2]янв!G4</f>
        <v>262580.02</v>
      </c>
      <c r="H127" s="59">
        <f>[2]март!H4+[2]фев!H4+[2]янв!H4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84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[2]март!G5+[2]фев!G5+[2]янв!G5</f>
        <v>146397</v>
      </c>
      <c r="H128" s="59">
        <f>[2]март!H5+[2]фев!H5+[2]янв!H5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85</v>
      </c>
      <c r="B129" s="3">
        <v>211</v>
      </c>
      <c r="C129" s="3">
        <f t="shared" si="18"/>
        <v>1219764</v>
      </c>
      <c r="D129" s="61">
        <f>[2]март!D6+[2]фев!D6+[2]янв!D6</f>
        <v>1219764</v>
      </c>
      <c r="E129" s="61">
        <f>[2]март!E6+[2]фев!E6+[2]янв!E6</f>
        <v>0</v>
      </c>
      <c r="F129" s="61">
        <f>[2]март!F6+[2]фев!F6+[2]янв!F6</f>
        <v>0</v>
      </c>
      <c r="G129" s="61">
        <f>[2]март!G6+[2]фев!G6+[2]янв!G6</f>
        <v>144397</v>
      </c>
      <c r="H129" s="61">
        <f>[2]март!H6+[2]фев!H6+[2]янв!H6</f>
        <v>0</v>
      </c>
      <c r="I129" s="61">
        <f>[2]март!J6+[2]фев!J6+[2]янв!J6</f>
        <v>0</v>
      </c>
      <c r="J129" s="61">
        <f>[2]март!K6+[2]фев!K6+[2]янв!K6</f>
        <v>159948</v>
      </c>
      <c r="K129" s="61">
        <f>[2]март!L6+[2]фев!L6+[2]янв!L6</f>
        <v>0</v>
      </c>
      <c r="L129" s="61">
        <f>[2]март!M6+[2]фев!M6+[2]янв!M6</f>
        <v>0</v>
      </c>
      <c r="M129" s="61">
        <f>[2]март!N6+[2]фев!N6+[2]янв!N6</f>
        <v>0</v>
      </c>
      <c r="N129" s="61">
        <f>[2]март!O6+[2]фев!O6+[2]янв!O6</f>
        <v>0</v>
      </c>
      <c r="O129" s="61">
        <f>[2]март!P6+[2]фев!P6+[2]янв!P6</f>
        <v>0</v>
      </c>
      <c r="P129" s="61"/>
      <c r="Q129" s="61">
        <f>[2]март!Q6+[2]фев!Q6+[2]янв!Q6</f>
        <v>0</v>
      </c>
      <c r="R129" s="61">
        <f>[2]март!R6+[2]фев!R6+[2]янв!R6</f>
        <v>93807</v>
      </c>
      <c r="S129" s="59">
        <f>C129+F129+G129+I129+J129+K129+N129+O129++R129+Q129</f>
        <v>1617916</v>
      </c>
    </row>
    <row r="130" spans="1:19">
      <c r="A130" s="60" t="s">
        <v>86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87</v>
      </c>
      <c r="B131" s="3">
        <v>212</v>
      </c>
      <c r="C131" s="3">
        <f t="shared" si="18"/>
        <v>0</v>
      </c>
      <c r="D131" s="61">
        <f>[2]март!D8+[2]фев!D8+[2]янв!D8</f>
        <v>0</v>
      </c>
      <c r="E131" s="61">
        <f>[2]март!E8+[2]фев!E8+[2]янв!E8</f>
        <v>0</v>
      </c>
      <c r="F131" s="61">
        <f>[2]март!F8+[2]фев!F8+[2]янв!F8</f>
        <v>0</v>
      </c>
      <c r="G131" s="61">
        <f>[2]март!G8+[2]фев!G8+[2]янв!G8</f>
        <v>2000</v>
      </c>
      <c r="H131" s="61"/>
      <c r="I131" s="61">
        <f>[2]март!J8+[2]фев!J8+[2]янв!J8</f>
        <v>0</v>
      </c>
      <c r="J131" s="61">
        <f>[2]март!K8+[2]фев!K8+[2]янв!K8</f>
        <v>0</v>
      </c>
      <c r="K131" s="61">
        <f>[2]март!L8+[2]фев!L8+[2]янв!L8</f>
        <v>0</v>
      </c>
      <c r="L131" s="61">
        <f>[2]март!M8+[2]фев!M8+[2]янв!M8</f>
        <v>0</v>
      </c>
      <c r="M131" s="61">
        <f>[2]март!N8+[2]фев!N8+[2]янв!N8</f>
        <v>14400</v>
      </c>
      <c r="N131" s="61">
        <f>[2]март!O8+[2]фев!O8+[2]янв!O8</f>
        <v>14400</v>
      </c>
      <c r="O131" s="61">
        <f>[2]март!P8+[2]фев!P8+[2]янв!P8</f>
        <v>0</v>
      </c>
      <c r="P131" s="61"/>
      <c r="Q131" s="61">
        <f>[2]март!Q8+[2]фев!Q8+[2]янв!Q8</f>
        <v>0</v>
      </c>
      <c r="R131" s="61">
        <f>[2]март!R8+[2]фев!R8+[2]янв!R8</f>
        <v>0</v>
      </c>
      <c r="S131" s="56">
        <f t="shared" si="21"/>
        <v>16400</v>
      </c>
    </row>
    <row r="132" spans="1:19">
      <c r="A132" s="42" t="s">
        <v>88</v>
      </c>
      <c r="B132" s="3">
        <v>212</v>
      </c>
      <c r="C132" s="3">
        <f t="shared" si="18"/>
        <v>0</v>
      </c>
      <c r="D132" s="61">
        <f>[2]март!D9+[2]фев!D9+[2]янв!D9</f>
        <v>0</v>
      </c>
      <c r="E132" s="61">
        <f>[2]март!E9+[2]фев!E9+[2]янв!E9</f>
        <v>0</v>
      </c>
      <c r="F132" s="61">
        <f>[2]март!F9+[2]фев!F9+[2]янв!F9</f>
        <v>0</v>
      </c>
      <c r="G132" s="61">
        <f>[2]март!G9+[2]фев!G9+[2]янв!G9</f>
        <v>0</v>
      </c>
      <c r="H132" s="61"/>
      <c r="I132" s="61">
        <f>[2]март!J9+[2]фев!J9+[2]янв!J9</f>
        <v>0</v>
      </c>
      <c r="J132" s="61">
        <f>[2]март!K9+[2]фев!K9+[2]янв!K9</f>
        <v>0</v>
      </c>
      <c r="K132" s="61">
        <f>[2]март!L9+[2]фев!L9+[2]янв!L9</f>
        <v>0</v>
      </c>
      <c r="L132" s="61">
        <f>[2]март!M9+[2]фев!M9+[2]янв!M9</f>
        <v>0</v>
      </c>
      <c r="M132" s="61">
        <f>[2]март!N9+[2]фев!N9+[2]янв!N9</f>
        <v>0</v>
      </c>
      <c r="N132" s="61">
        <f>[2]март!O9+[2]фев!O9+[2]янв!O9</f>
        <v>0</v>
      </c>
      <c r="O132" s="61">
        <f>[2]март!P9+[2]фев!P9+[2]янв!P9</f>
        <v>0</v>
      </c>
      <c r="P132" s="61"/>
      <c r="Q132" s="61">
        <f>[2]март!Q9+[2]фев!Q9+[2]янв!Q9</f>
        <v>0</v>
      </c>
      <c r="R132" s="61">
        <f>[2]март!R9+[2]фев!R9+[2]янв!R9</f>
        <v>0</v>
      </c>
      <c r="S132" s="59">
        <f t="shared" si="21"/>
        <v>0</v>
      </c>
    </row>
    <row r="133" spans="1:19">
      <c r="A133" s="41" t="s">
        <v>89</v>
      </c>
      <c r="B133" s="2">
        <v>213</v>
      </c>
      <c r="C133" s="2">
        <f t="shared" si="18"/>
        <v>0</v>
      </c>
      <c r="D133" s="61">
        <f>[2]март!D10+[2]фев!D10+[2]янв!D10</f>
        <v>0</v>
      </c>
      <c r="E133" s="61">
        <f>[2]март!E10+[2]фев!E10+[2]янв!E10</f>
        <v>0</v>
      </c>
      <c r="F133" s="61">
        <f>[2]март!F10+[2]фев!F10+[2]янв!F10</f>
        <v>0</v>
      </c>
      <c r="G133" s="61">
        <f>[2]март!G10+[2]фев!G10+[2]янв!G10</f>
        <v>0</v>
      </c>
      <c r="H133" s="61"/>
      <c r="I133" s="61">
        <f>[2]март!J10+[2]фев!J10+[2]янв!J10</f>
        <v>0</v>
      </c>
      <c r="J133" s="61">
        <f>[2]март!K10+[2]фев!K10+[2]янв!K10</f>
        <v>0</v>
      </c>
      <c r="K133" s="61">
        <f>[2]март!L10+[2]фев!L10+[2]янв!L10</f>
        <v>0</v>
      </c>
      <c r="L133" s="61">
        <f>[2]март!M10+[2]фев!M10+[2]янв!M10</f>
        <v>0</v>
      </c>
      <c r="M133" s="61">
        <f>[2]март!N10+[2]фев!N10+[2]янв!N10</f>
        <v>0</v>
      </c>
      <c r="N133" s="61">
        <f>[2]март!O10+[2]фев!O10+[2]янв!O10</f>
        <v>0</v>
      </c>
      <c r="O133" s="61">
        <f>[2]март!P10+[2]фев!P10+[2]янв!P10</f>
        <v>0</v>
      </c>
      <c r="P133" s="61"/>
      <c r="Q133" s="61">
        <f>[2]март!Q10+[2]фев!Q10+[2]янв!Q10</f>
        <v>0</v>
      </c>
      <c r="R133" s="61">
        <f>[2]март!R10+[2]фев!R10+[2]янв!R10</f>
        <v>0</v>
      </c>
      <c r="S133" s="59">
        <f t="shared" si="21"/>
        <v>0</v>
      </c>
    </row>
    <row r="134" spans="1:19">
      <c r="A134" s="60" t="s">
        <v>90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91</v>
      </c>
      <c r="B135" s="3">
        <v>221</v>
      </c>
      <c r="C135" s="3">
        <f t="shared" si="18"/>
        <v>49095.47</v>
      </c>
      <c r="D135" s="61">
        <f>[2]янв!D12+[2]март!D12</f>
        <v>49095.47</v>
      </c>
      <c r="E135" s="61">
        <f>[2]март!E12+[2]фев!E12+[2]янв!E12</f>
        <v>0</v>
      </c>
      <c r="F135" s="61">
        <f>[2]март!F12+[2]фев!F12+[2]янв!F12</f>
        <v>0</v>
      </c>
      <c r="G135" s="61">
        <f>[2]март!G12+[2]фев!G12+[2]янв!G12</f>
        <v>42124.3</v>
      </c>
      <c r="H135" s="61">
        <f>[2]март!H12+[2]фев!H12+[2]янв!H12</f>
        <v>0</v>
      </c>
      <c r="I135" s="61">
        <f>[2]март!J12+[2]фев!J12+[2]янв!J12</f>
        <v>0</v>
      </c>
      <c r="J135" s="61">
        <f>[2]март!K12+[2]фев!K12+[2]янв!K12</f>
        <v>7149.97</v>
      </c>
      <c r="K135" s="61">
        <f>[2]март!L12+[2]фев!L12+[2]янв!L12</f>
        <v>0</v>
      </c>
      <c r="L135" s="61">
        <f>[2]март!M12+[2]фев!M12+[2]янв!M12</f>
        <v>38459.64</v>
      </c>
      <c r="M135" s="61">
        <f>[2]март!N12+[2]фев!N12+[2]янв!N12</f>
        <v>2780</v>
      </c>
      <c r="N135" s="61">
        <f>[2]март!O12+[2]фев!O12+[2]янв!O12</f>
        <v>41239.64</v>
      </c>
      <c r="O135" s="61">
        <f>[2]март!P12+[2]фев!P12+[2]янв!P12</f>
        <v>0</v>
      </c>
      <c r="P135" s="61"/>
      <c r="Q135" s="61">
        <f>[2]март!Q12+[2]фев!Q12+[2]янв!Q12</f>
        <v>0</v>
      </c>
      <c r="R135" s="61">
        <f>[2]март!R12+[2]фев!R12+[2]янв!R12</f>
        <v>14131.37</v>
      </c>
      <c r="S135" s="59">
        <f>C135+F135+G135+I135+J135+K135+N135+O135++R135+Q135+H135</f>
        <v>153740.75</v>
      </c>
    </row>
    <row r="136" spans="1:19">
      <c r="A136" s="47" t="s">
        <v>374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[2]фев!M13+[2]янв!M13</f>
        <v>0</v>
      </c>
      <c r="M136" s="61">
        <f>[2]фев!N13+[2]янв!N13</f>
        <v>0</v>
      </c>
      <c r="N136" s="61">
        <f>[2]фев!O13+[2]янв!O13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92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93</v>
      </c>
      <c r="B138" s="3">
        <v>222</v>
      </c>
      <c r="C138" s="3">
        <f t="shared" si="18"/>
        <v>0</v>
      </c>
      <c r="D138" s="61">
        <f>[2]март!D14+[2]фев!D15+[2]янв!D15</f>
        <v>0</v>
      </c>
      <c r="E138" s="61">
        <f>[2]март!E14+[2]фев!E15+[2]янв!E15</f>
        <v>0</v>
      </c>
      <c r="F138" s="61">
        <f>[2]март!F14+[2]фев!F15+[2]янв!F15</f>
        <v>0</v>
      </c>
      <c r="G138" s="61">
        <f>[2]март!G14+[2]фев!G15+[2]янв!G15</f>
        <v>0</v>
      </c>
      <c r="H138" s="61"/>
      <c r="I138" s="61">
        <f>[2]март!J14+[2]фев!J15+[2]янв!J15</f>
        <v>0</v>
      </c>
      <c r="J138" s="61">
        <f>[2]март!K14+[2]фев!K15+[2]янв!K15</f>
        <v>0</v>
      </c>
      <c r="K138" s="61">
        <f>[2]март!L14+[2]фев!L15+[2]янв!L15</f>
        <v>0</v>
      </c>
      <c r="L138" s="61">
        <f>[2]март!M14+[2]фев!M15+[2]янв!M15</f>
        <v>10000</v>
      </c>
      <c r="M138" s="61">
        <f>[2]март!N14+[2]фев!N15+[2]янв!N15</f>
        <v>0</v>
      </c>
      <c r="N138" s="61">
        <f>[2]март!O14+[2]фев!O15+[2]янв!O15</f>
        <v>10000</v>
      </c>
      <c r="O138" s="61">
        <f>[2]март!P14+[2]фев!P15+[2]янв!P15</f>
        <v>0</v>
      </c>
      <c r="P138" s="61"/>
      <c r="Q138" s="61">
        <f>[2]март!Q14+[2]фев!Q15+[2]янв!Q15</f>
        <v>0</v>
      </c>
      <c r="R138" s="61">
        <f>[2]март!R14+[2]фев!R15+[2]янв!R15</f>
        <v>0</v>
      </c>
      <c r="S138" s="56">
        <f t="shared" si="21"/>
        <v>10000</v>
      </c>
    </row>
    <row r="139" spans="1:19">
      <c r="A139" s="42" t="s">
        <v>94</v>
      </c>
      <c r="B139" s="3">
        <v>222</v>
      </c>
      <c r="C139" s="3">
        <f t="shared" si="18"/>
        <v>0</v>
      </c>
      <c r="D139" s="61">
        <f>[2]март!D15+[2]фев!D16+[2]янв!D16</f>
        <v>0</v>
      </c>
      <c r="E139" s="61">
        <f>[2]март!E15+[2]фев!E16+[2]янв!E16</f>
        <v>0</v>
      </c>
      <c r="F139" s="61">
        <f>[2]март!F15+[2]фев!F16+[2]янв!F16</f>
        <v>0</v>
      </c>
      <c r="G139" s="61">
        <f>[2]март!G15+[2]фев!G16+[2]янв!G16</f>
        <v>0</v>
      </c>
      <c r="H139" s="61"/>
      <c r="I139" s="61">
        <f>[2]март!J15+[2]фев!J16+[2]янв!J16</f>
        <v>0</v>
      </c>
      <c r="J139" s="61">
        <f>[2]март!K15+[2]фев!K16+[2]янв!K16</f>
        <v>0</v>
      </c>
      <c r="K139" s="61">
        <f>[2]март!L15+[2]фев!L16+[2]янв!L16</f>
        <v>0</v>
      </c>
      <c r="L139" s="61">
        <f>[2]март!M15+[2]фев!M16+[2]янв!M16</f>
        <v>900</v>
      </c>
      <c r="M139" s="61">
        <f>[2]март!N15+[2]фев!N16+[2]янв!N16</f>
        <v>0</v>
      </c>
      <c r="N139" s="61">
        <f>[2]март!O15+[2]фев!O16+[2]янв!O16</f>
        <v>900</v>
      </c>
      <c r="O139" s="61">
        <f>[2]март!P15+[2]фев!P16+[2]янв!P16</f>
        <v>0</v>
      </c>
      <c r="P139" s="61"/>
      <c r="Q139" s="61">
        <f>[2]март!Q15+[2]фев!Q16+[2]янв!Q16</f>
        <v>0</v>
      </c>
      <c r="R139" s="61">
        <f>[2]март!R15+[2]фев!R16+[2]янв!R16</f>
        <v>0</v>
      </c>
      <c r="S139" s="56">
        <f t="shared" si="21"/>
        <v>900</v>
      </c>
    </row>
    <row r="140" spans="1:19">
      <c r="A140" s="60" t="s">
        <v>95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96</v>
      </c>
      <c r="B141" s="3">
        <v>223</v>
      </c>
      <c r="C141" s="3">
        <f t="shared" si="18"/>
        <v>141479</v>
      </c>
      <c r="D141" s="61">
        <f>[2]март!D17+[2]фев!D18+[2]янв!D18</f>
        <v>141479</v>
      </c>
      <c r="E141" s="61">
        <f>[2]март!E17+[2]фев!E18+[2]янв!E18</f>
        <v>0</v>
      </c>
      <c r="F141" s="61">
        <f>[2]март!F17+[2]фев!F18+[2]янв!F18</f>
        <v>0</v>
      </c>
      <c r="G141" s="61">
        <f>[2]март!G17+[2]фев!G18+[2]янв!G18</f>
        <v>0</v>
      </c>
      <c r="H141" s="61"/>
      <c r="I141" s="61">
        <f>[2]март!J17+[2]фев!J18+[2]янв!J18</f>
        <v>0</v>
      </c>
      <c r="J141" s="61">
        <f>[2]март!K17+[2]фев!K18+[2]янв!K18</f>
        <v>0</v>
      </c>
      <c r="K141" s="61">
        <f>[2]март!L17+[2]фев!L18+[2]янв!L18</f>
        <v>0</v>
      </c>
      <c r="L141" s="61">
        <f>[2]март!M17+[2]фев!M18+[2]янв!M18</f>
        <v>270000</v>
      </c>
      <c r="M141" s="61">
        <f>[2]март!N17+[2]фев!N18+[2]янв!N18</f>
        <v>0</v>
      </c>
      <c r="N141" s="61">
        <f>[2]март!O17+[2]фев!O18+[2]янв!O18</f>
        <v>270000</v>
      </c>
      <c r="O141" s="61">
        <f>[2]март!P17+[2]фев!P18+[2]янв!P18</f>
        <v>752532.31</v>
      </c>
      <c r="P141" s="61"/>
      <c r="Q141" s="61">
        <f>[2]март!Q17+[2]фев!Q18+[2]янв!Q18</f>
        <v>0</v>
      </c>
      <c r="R141" s="61">
        <f>[2]март!R17+[2]фев!R18+[2]янв!R18</f>
        <v>0</v>
      </c>
      <c r="S141" s="56">
        <f t="shared" si="21"/>
        <v>1164011.31</v>
      </c>
    </row>
    <row r="142" spans="1:19">
      <c r="A142" s="42" t="s">
        <v>97</v>
      </c>
      <c r="B142" s="3">
        <v>223</v>
      </c>
      <c r="C142" s="3">
        <f t="shared" si="18"/>
        <v>158624</v>
      </c>
      <c r="D142" s="61">
        <f>[2]март!D18+[2]фев!D19+[2]янв!D19</f>
        <v>158624</v>
      </c>
      <c r="E142" s="61">
        <f>[2]март!E18+[2]фев!E19+[2]янв!E19</f>
        <v>0</v>
      </c>
      <c r="F142" s="61">
        <f>[2]март!F18+[2]фев!F19+[2]янв!F19</f>
        <v>0</v>
      </c>
      <c r="G142" s="61">
        <f>[2]март!G18+[2]фев!G19+[2]янв!G19</f>
        <v>0</v>
      </c>
      <c r="H142" s="61"/>
      <c r="I142" s="61">
        <f>[2]март!J18+[2]фев!J19+[2]янв!J19</f>
        <v>0</v>
      </c>
      <c r="J142" s="61">
        <f>[2]март!K18+[2]фев!K19+[2]янв!K19</f>
        <v>0</v>
      </c>
      <c r="K142" s="61">
        <f>[2]март!L18+[2]фев!L19+[2]янв!L19</f>
        <v>0</v>
      </c>
      <c r="L142" s="61">
        <f>[2]март!M18+[2]фев!M19+[2]янв!M19</f>
        <v>1124886</v>
      </c>
      <c r="M142" s="61">
        <f>[2]март!N18+[2]фев!N19+[2]янв!N19</f>
        <v>0</v>
      </c>
      <c r="N142" s="61">
        <f>[2]март!O18+[2]фев!O19+[2]янв!O19</f>
        <v>1124886</v>
      </c>
      <c r="O142" s="61">
        <f>[2]март!P18+[2]фев!P19+[2]янв!P19</f>
        <v>96107</v>
      </c>
      <c r="P142" s="61"/>
      <c r="Q142" s="61">
        <f>[2]март!Q18+[2]фев!Q19+[2]янв!Q19</f>
        <v>0</v>
      </c>
      <c r="R142" s="61">
        <f>[2]март!R18+[2]фев!R19+[2]янв!R19</f>
        <v>0</v>
      </c>
      <c r="S142" s="56">
        <f t="shared" si="21"/>
        <v>1379617</v>
      </c>
    </row>
    <row r="143" spans="1:19">
      <c r="A143" s="14" t="s">
        <v>98</v>
      </c>
      <c r="B143" s="3">
        <v>223</v>
      </c>
      <c r="C143" s="3">
        <f t="shared" si="18"/>
        <v>12479.2</v>
      </c>
      <c r="D143" s="61">
        <f>[2]март!D19+[2]фев!D20+[2]янв!D20</f>
        <v>12479.2</v>
      </c>
      <c r="E143" s="61">
        <f>[2]март!E19+[2]фев!E20+[2]янв!E20</f>
        <v>0</v>
      </c>
      <c r="F143" s="61">
        <f>[2]март!F19+[2]фев!F20+[2]янв!F20</f>
        <v>0</v>
      </c>
      <c r="G143" s="61">
        <f>[2]март!G19+[2]фев!G20+[2]янв!G20</f>
        <v>0</v>
      </c>
      <c r="H143" s="61"/>
      <c r="I143" s="61">
        <f>[2]март!J19+[2]фев!J20+[2]янв!J20</f>
        <v>0</v>
      </c>
      <c r="J143" s="61">
        <f>[2]март!K19+[2]фев!K20+[2]янв!K20</f>
        <v>0</v>
      </c>
      <c r="K143" s="61">
        <f>[2]март!L19+[2]фев!L20+[2]янв!L20</f>
        <v>0</v>
      </c>
      <c r="L143" s="61">
        <f>[2]март!M19+[2]фев!M20+[2]янв!M20</f>
        <v>371222.32</v>
      </c>
      <c r="M143" s="61">
        <f>[2]март!N19+[2]фев!N20+[2]янв!N20</f>
        <v>0</v>
      </c>
      <c r="N143" s="61">
        <f>[2]март!O19+[2]фев!O20+[2]янв!O20</f>
        <v>371222.32</v>
      </c>
      <c r="O143" s="61">
        <f>[2]март!P19+[2]фев!P20+[2]янв!P20</f>
        <v>22213.39</v>
      </c>
      <c r="P143" s="61"/>
      <c r="Q143" s="61">
        <f>[2]март!Q19+[2]фев!Q20+[2]янв!Q20</f>
        <v>0</v>
      </c>
      <c r="R143" s="61">
        <f>[2]март!R19+[2]фев!R20+[2]янв!R20</f>
        <v>0</v>
      </c>
      <c r="S143" s="56">
        <f t="shared" si="21"/>
        <v>405914.91000000003</v>
      </c>
    </row>
    <row r="144" spans="1:19">
      <c r="A144" s="44" t="s">
        <v>152</v>
      </c>
      <c r="B144" s="3">
        <v>224</v>
      </c>
      <c r="C144" s="3">
        <f t="shared" si="18"/>
        <v>0</v>
      </c>
      <c r="D144" s="61">
        <f>[2]март!D20+[2]фев!D21+[2]янв!D21</f>
        <v>0</v>
      </c>
      <c r="E144" s="61">
        <f>[2]март!E20+[2]фев!E21+[2]янв!E21</f>
        <v>0</v>
      </c>
      <c r="F144" s="61">
        <f>[2]март!F20+[2]фев!F21+[2]янв!F21</f>
        <v>0</v>
      </c>
      <c r="G144" s="61">
        <f>[2]март!G20+[2]фев!G21+[2]янв!G21</f>
        <v>0</v>
      </c>
      <c r="H144" s="61"/>
      <c r="I144" s="61">
        <f>[2]март!J20+[2]фев!J21+[2]янв!J21</f>
        <v>0</v>
      </c>
      <c r="J144" s="61">
        <f>[2]март!K20+[2]фев!K21+[2]янв!K21</f>
        <v>0</v>
      </c>
      <c r="K144" s="61">
        <f>[2]март!L20+[2]фев!L21+[2]янв!L21</f>
        <v>0</v>
      </c>
      <c r="L144" s="61">
        <f>[2]март!M20+[2]фев!M21+[2]янв!M21</f>
        <v>0</v>
      </c>
      <c r="M144" s="61">
        <f>[2]март!N20+[2]фев!N21+[2]янв!N21</f>
        <v>0</v>
      </c>
      <c r="N144" s="61">
        <f>[2]март!O20+[2]фев!O21+[2]янв!O21</f>
        <v>0</v>
      </c>
      <c r="O144" s="61">
        <f>[2]март!P20+[2]фев!P21+[2]янв!P21</f>
        <v>0</v>
      </c>
      <c r="P144" s="61"/>
      <c r="Q144" s="61">
        <f>[2]март!Q20+[2]фев!Q21+[2]янв!Q21</f>
        <v>0</v>
      </c>
      <c r="R144" s="61">
        <f>[2]март!R20+[2]фев!R21+[2]янв!R21</f>
        <v>0</v>
      </c>
      <c r="S144" s="59">
        <f t="shared" si="21"/>
        <v>0</v>
      </c>
    </row>
    <row r="145" spans="1:19">
      <c r="A145" s="62" t="s">
        <v>99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100</v>
      </c>
      <c r="B146" s="3">
        <v>225</v>
      </c>
      <c r="C146" s="3">
        <f t="shared" si="18"/>
        <v>0</v>
      </c>
      <c r="D146" s="3">
        <f>[2]фев!D23+[2]март!D22</f>
        <v>0</v>
      </c>
      <c r="E146" s="3">
        <f>[2]фев!E23</f>
        <v>0</v>
      </c>
      <c r="F146" s="3">
        <f>[2]фев!F23</f>
        <v>0</v>
      </c>
      <c r="G146" s="3">
        <f>[2]фев!G23</f>
        <v>0</v>
      </c>
      <c r="H146" s="3"/>
      <c r="I146" s="3">
        <f>[2]фев!J23</f>
        <v>0</v>
      </c>
      <c r="J146" s="3">
        <f>[2]фев!K23</f>
        <v>0</v>
      </c>
      <c r="K146" s="3">
        <f>[2]март!L22</f>
        <v>0</v>
      </c>
      <c r="L146" s="3">
        <f>[2]фев!M23</f>
        <v>0</v>
      </c>
      <c r="M146" s="3">
        <f>[2]фев!N23</f>
        <v>0</v>
      </c>
      <c r="N146" s="3">
        <f>[2]фев!O23</f>
        <v>0</v>
      </c>
      <c r="O146" s="3">
        <f>[2]март!P22</f>
        <v>0</v>
      </c>
      <c r="P146" s="3"/>
      <c r="Q146" s="3">
        <f>[2]фев!Q23</f>
        <v>0</v>
      </c>
      <c r="R146" s="3">
        <f>[2]фев!R23</f>
        <v>0</v>
      </c>
      <c r="S146" s="56">
        <f t="shared" si="21"/>
        <v>0</v>
      </c>
    </row>
    <row r="147" spans="1:19">
      <c r="A147" s="44" t="s">
        <v>101</v>
      </c>
      <c r="B147" s="3">
        <v>225</v>
      </c>
      <c r="C147" s="3">
        <f t="shared" si="18"/>
        <v>2382.5299999999997</v>
      </c>
      <c r="D147" s="3">
        <f>[2]март!D23+[2]фев!D24+[2]янв!D24</f>
        <v>2382.5299999999997</v>
      </c>
      <c r="E147" s="3">
        <f>[2]март!E23+[2]фев!E24+[2]янв!E24</f>
        <v>0</v>
      </c>
      <c r="F147" s="3">
        <f>[2]март!F23+[2]фев!F24+[2]янв!F24</f>
        <v>0</v>
      </c>
      <c r="G147" s="3">
        <f>[2]март!G23+[2]фев!G24+[2]янв!G24</f>
        <v>0</v>
      </c>
      <c r="H147" s="3">
        <f>[2]март!H23+[2]фев!H24+[2]янв!H24</f>
        <v>0</v>
      </c>
      <c r="I147" s="3">
        <f>[2]март!J23+[2]фев!J24+[2]янв!J24</f>
        <v>0</v>
      </c>
      <c r="J147" s="3">
        <f>[2]март!K23+[2]фев!K24+[2]янв!K24</f>
        <v>0</v>
      </c>
      <c r="K147" s="3">
        <f>[2]март!L23+[2]фев!L24+[2]янв!L24</f>
        <v>0</v>
      </c>
      <c r="L147" s="3">
        <f>[2]март!M23+[2]фев!M24+[2]янв!M24</f>
        <v>130243.36</v>
      </c>
      <c r="M147" s="3">
        <f>[2]март!N23+[2]фев!N24+[2]янв!N24</f>
        <v>0</v>
      </c>
      <c r="N147" s="3">
        <f>[2]март!O23+[2]фев!O24+[2]янв!O24</f>
        <v>130243.36</v>
      </c>
      <c r="O147" s="3">
        <f>[2]март!P23+[2]фев!P24+[2]янв!P24</f>
        <v>14296.97</v>
      </c>
      <c r="P147" s="3"/>
      <c r="Q147" s="3">
        <f>[2]март!Q23+[2]фев!Q24+[2]янв!Q24</f>
        <v>0</v>
      </c>
      <c r="R147" s="3">
        <f>[2]март!R23+[2]фев!R24+[2]янв!R24</f>
        <v>0</v>
      </c>
      <c r="S147" s="56">
        <f t="shared" si="21"/>
        <v>146922.86000000002</v>
      </c>
    </row>
    <row r="148" spans="1:19">
      <c r="A148" s="49" t="s">
        <v>259</v>
      </c>
      <c r="B148" s="3">
        <v>225</v>
      </c>
      <c r="C148" s="3">
        <f t="shared" si="18"/>
        <v>0</v>
      </c>
      <c r="D148" s="3"/>
      <c r="E148" s="3">
        <f>[2]март!E24+[2]фев!E25</f>
        <v>0</v>
      </c>
      <c r="F148" s="3">
        <f>[2]март!F24+[2]фев!F25</f>
        <v>0</v>
      </c>
      <c r="G148" s="3">
        <f>[2]март!G25</f>
        <v>0</v>
      </c>
      <c r="H148" s="3"/>
      <c r="I148" s="3">
        <f>[2]март!J24+[2]фев!J25</f>
        <v>0</v>
      </c>
      <c r="J148" s="3">
        <f>[2]янв!K25</f>
        <v>400</v>
      </c>
      <c r="K148" s="3">
        <f>[2]март!L24+[2]фев!L25</f>
        <v>0</v>
      </c>
      <c r="L148" s="3"/>
      <c r="M148" s="3">
        <f>[2]март!N24+[2]фев!N25</f>
        <v>0</v>
      </c>
      <c r="N148" s="3"/>
      <c r="O148" s="3">
        <f>[2]март!P24+[2]фев!P25</f>
        <v>0</v>
      </c>
      <c r="P148" s="3"/>
      <c r="Q148" s="3">
        <f>[2]март!Q24+[2]фев!Q25</f>
        <v>0</v>
      </c>
      <c r="R148" s="3">
        <f>[2]март!R24+[2]фев!R25</f>
        <v>0</v>
      </c>
      <c r="S148" s="56">
        <f t="shared" si="21"/>
        <v>400</v>
      </c>
    </row>
    <row r="149" spans="1:19">
      <c r="A149" s="49" t="s">
        <v>274</v>
      </c>
      <c r="B149" s="3">
        <v>225</v>
      </c>
      <c r="C149" s="3">
        <f t="shared" si="18"/>
        <v>0</v>
      </c>
      <c r="D149" s="5">
        <f>[2]янв!D26</f>
        <v>0</v>
      </c>
      <c r="E149" s="5">
        <f>[2]янв!E26</f>
        <v>0</v>
      </c>
      <c r="F149" s="5">
        <f>[2]янв!F26</f>
        <v>0</v>
      </c>
      <c r="G149" s="5">
        <f>[2]янв!G26</f>
        <v>0</v>
      </c>
      <c r="H149" s="5">
        <f>[2]янв!H26</f>
        <v>0</v>
      </c>
      <c r="I149" s="5">
        <f>[2]янв!J26</f>
        <v>0</v>
      </c>
      <c r="J149" s="5">
        <f>[2]янв!K26</f>
        <v>0</v>
      </c>
      <c r="K149" s="5">
        <f>[2]янв!L26</f>
        <v>0</v>
      </c>
      <c r="L149" s="5">
        <f>[2]янв!M26</f>
        <v>0</v>
      </c>
      <c r="M149" s="5">
        <f>[2]янв!N26</f>
        <v>0</v>
      </c>
      <c r="N149" s="5">
        <f>[2]янв!O26</f>
        <v>0</v>
      </c>
      <c r="O149" s="5">
        <f>[2]янв!P26</f>
        <v>0</v>
      </c>
      <c r="P149" s="5"/>
      <c r="Q149" s="5">
        <f>[2]янв!Q26</f>
        <v>0</v>
      </c>
      <c r="R149" s="5">
        <f>[2]янв!R26</f>
        <v>0</v>
      </c>
      <c r="S149" s="56">
        <f t="shared" si="21"/>
        <v>0</v>
      </c>
    </row>
    <row r="150" spans="1:19">
      <c r="A150" s="50" t="s">
        <v>156</v>
      </c>
      <c r="B150" s="3">
        <v>225</v>
      </c>
      <c r="C150" s="3">
        <f t="shared" si="18"/>
        <v>0</v>
      </c>
      <c r="D150" s="5">
        <f>[2]янв!D27</f>
        <v>0</v>
      </c>
      <c r="E150" s="5">
        <f>[2]янв!E27</f>
        <v>0</v>
      </c>
      <c r="F150" s="5">
        <f>[2]янв!F27</f>
        <v>0</v>
      </c>
      <c r="G150" s="5">
        <f>[2]янв!G27</f>
        <v>0</v>
      </c>
      <c r="H150" s="5">
        <f>[2]янв!H27</f>
        <v>0</v>
      </c>
      <c r="I150" s="5">
        <f>[2]янв!I27</f>
        <v>0</v>
      </c>
      <c r="J150" s="5">
        <f>[2]янв!J27</f>
        <v>0</v>
      </c>
      <c r="K150" s="5">
        <f>[2]янв!K27</f>
        <v>0</v>
      </c>
      <c r="L150" s="5">
        <f>[2]янв!M27</f>
        <v>0</v>
      </c>
      <c r="M150" s="5">
        <f>[2]янв!N27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259</v>
      </c>
      <c r="B151" s="3">
        <v>225</v>
      </c>
      <c r="C151" s="3">
        <f t="shared" si="18"/>
        <v>4300</v>
      </c>
      <c r="D151" s="3">
        <f>[2]март!D25</f>
        <v>4300</v>
      </c>
      <c r="E151" s="3">
        <f>[2]март!E25</f>
        <v>0</v>
      </c>
      <c r="F151" s="3">
        <f>[2]март!F25</f>
        <v>0</v>
      </c>
      <c r="G151" s="3">
        <f>[2]март!G25</f>
        <v>0</v>
      </c>
      <c r="H151" s="3">
        <f>[2]март!H25</f>
        <v>0</v>
      </c>
      <c r="I151" s="3">
        <f>[2]март!J25</f>
        <v>0</v>
      </c>
      <c r="J151" s="3">
        <f>[2]март!K25</f>
        <v>0</v>
      </c>
      <c r="K151" s="3">
        <f>[2]март!L25</f>
        <v>0</v>
      </c>
      <c r="L151" s="3">
        <f>[2]март!M25</f>
        <v>0</v>
      </c>
      <c r="M151" s="3">
        <f>[2]март!N25</f>
        <v>0</v>
      </c>
      <c r="N151" s="3">
        <f>[2]март!O25</f>
        <v>0</v>
      </c>
      <c r="O151" s="3">
        <f>[2]март!P25</f>
        <v>0</v>
      </c>
      <c r="P151" s="3"/>
      <c r="Q151" s="3">
        <f>[2]март!Q25</f>
        <v>0</v>
      </c>
      <c r="R151" s="3">
        <f>[2]март!R25</f>
        <v>0</v>
      </c>
      <c r="S151" s="56">
        <f t="shared" si="21"/>
        <v>4300</v>
      </c>
    </row>
    <row r="152" spans="1:19" ht="13.8">
      <c r="A152" s="51" t="s">
        <v>375</v>
      </c>
      <c r="B152" s="3">
        <v>225</v>
      </c>
      <c r="C152" s="3">
        <f t="shared" si="18"/>
        <v>1300</v>
      </c>
      <c r="D152" s="3">
        <f>[2]март!D26+[2]фев!D27</f>
        <v>1300</v>
      </c>
      <c r="E152" s="3">
        <f>[2]март!E26+[2]фев!E27</f>
        <v>0</v>
      </c>
      <c r="F152" s="3">
        <f>[2]март!F26+[2]фев!F27</f>
        <v>0</v>
      </c>
      <c r="G152" s="3">
        <f>[2]март!G26+[2]фев!G27</f>
        <v>0</v>
      </c>
      <c r="H152" s="3">
        <f>[2]март!H26+[2]фев!H276</f>
        <v>0</v>
      </c>
      <c r="I152" s="3">
        <f>[2]март!I26+[2]фев!I27</f>
        <v>0</v>
      </c>
      <c r="J152" s="3">
        <f>[2]март!J26+[2]фев!J27</f>
        <v>0</v>
      </c>
      <c r="K152" s="3">
        <f>[2]март!K26+[2]фев!K27</f>
        <v>0</v>
      </c>
      <c r="L152" s="3">
        <f>[2]март!M26+[2]фев!M27</f>
        <v>0</v>
      </c>
      <c r="M152" s="3">
        <f>[2]март!N26+[2]фев!N27</f>
        <v>0</v>
      </c>
      <c r="N152" s="3">
        <f>L152</f>
        <v>0</v>
      </c>
      <c r="O152" s="3">
        <f>[2]март!P26+[2]фев!P29</f>
        <v>0</v>
      </c>
      <c r="P152" s="3"/>
      <c r="Q152" s="3">
        <f>[2]март!Q26+[2]фев!Q29</f>
        <v>0</v>
      </c>
      <c r="R152" s="3">
        <f>[2]март!R26+[2]фев!R29</f>
        <v>0</v>
      </c>
      <c r="S152" s="56">
        <f t="shared" si="21"/>
        <v>1300</v>
      </c>
    </row>
    <row r="153" spans="1:19">
      <c r="A153" s="42" t="s">
        <v>260</v>
      </c>
      <c r="B153" s="3">
        <v>225</v>
      </c>
      <c r="C153" s="3">
        <f t="shared" si="18"/>
        <v>0</v>
      </c>
      <c r="D153" s="3">
        <f>[2]март!D24+[2]фев!D28+[2]янв!D42</f>
        <v>0</v>
      </c>
      <c r="E153" s="3">
        <f>[2]март!E24+[2]фев!E28+[2]янв!E42</f>
        <v>0</v>
      </c>
      <c r="F153" s="3">
        <f>[2]март!F24+[2]фев!F28+[2]янв!F42</f>
        <v>0</v>
      </c>
      <c r="G153" s="3">
        <f>[2]март!G24+[2]фев!G28+[2]янв!G42</f>
        <v>0</v>
      </c>
      <c r="H153" s="3">
        <f>[2]март!H24+[2]фев!H26</f>
        <v>0</v>
      </c>
      <c r="I153" s="3">
        <f>[2]март!J24+[2]фев!J28+[2]янв!J42</f>
        <v>0</v>
      </c>
      <c r="J153" s="3">
        <f>[2]март!K24+[2]фев!K28+[2]янв!K42</f>
        <v>0</v>
      </c>
      <c r="K153" s="3">
        <f>[2]март!L24+[2]фев!L28+[2]янв!L42</f>
        <v>0</v>
      </c>
      <c r="L153" s="3">
        <f>[2]март!M24+[2]фев!M28+[2]янв!M42</f>
        <v>0</v>
      </c>
      <c r="M153" s="3">
        <f>[2]март!N24+[2]фев!N28+[2]янв!N42</f>
        <v>0</v>
      </c>
      <c r="N153" s="3">
        <f>[2]март!O24+[2]фев!O28+[2]янв!O42</f>
        <v>0</v>
      </c>
      <c r="O153" s="3">
        <f>[2]март!P24+[2]фев!P28+[2]янв!P42</f>
        <v>0</v>
      </c>
      <c r="P153" s="3"/>
      <c r="Q153" s="3">
        <f>[2]март!Q24+[2]фев!Q28+[2]янв!Q42</f>
        <v>0</v>
      </c>
      <c r="R153" s="3">
        <f>[2]март!R24+[2]фев!R28+[2]янв!R42</f>
        <v>0</v>
      </c>
      <c r="S153" s="56">
        <f>C153+F153+G153+I153+J153+K153+N153+O153++R153+Q153+H153</f>
        <v>0</v>
      </c>
    </row>
    <row r="154" spans="1:19">
      <c r="A154" s="49" t="s">
        <v>376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[2]март!M27</f>
        <v>0</v>
      </c>
      <c r="M154" s="3">
        <f>[2]март!N27</f>
        <v>0</v>
      </c>
      <c r="N154" s="3">
        <f>[2]март!O27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213</v>
      </c>
      <c r="B155" s="3">
        <v>225</v>
      </c>
      <c r="C155" s="3">
        <f t="shared" si="18"/>
        <v>0</v>
      </c>
      <c r="D155" s="3">
        <f>[2]март!D28+[2]фев!D30+[2]янв!D29</f>
        <v>0</v>
      </c>
      <c r="E155" s="3">
        <f>[2]март!E28+[2]фев!E30+[2]янв!E29</f>
        <v>0</v>
      </c>
      <c r="F155" s="3">
        <f>[2]март!F28+[2]фев!F30+[2]янв!F29</f>
        <v>0</v>
      </c>
      <c r="G155" s="3">
        <f>[2]март!G28+[2]фев!G30+[2]янв!G29</f>
        <v>0</v>
      </c>
      <c r="H155" s="3">
        <f>[2]март!H28+[2]фев!H30+[2]янв!H29</f>
        <v>0</v>
      </c>
      <c r="I155" s="3">
        <f>[2]март!J28+[2]фев!J30+[2]янв!J29</f>
        <v>0</v>
      </c>
      <c r="J155" s="3">
        <f>[2]март!K28+[2]фев!K30+[2]янв!K29</f>
        <v>0</v>
      </c>
      <c r="K155" s="3">
        <f>[2]март!L28+[2]фев!L30+[2]янв!L29</f>
        <v>0</v>
      </c>
      <c r="L155" s="3">
        <f>[2]март!M28+[2]фев!M30+[2]янв!M29</f>
        <v>3500</v>
      </c>
      <c r="M155" s="3">
        <f>[2]март!N28+[2]фев!N30+[2]янв!N29</f>
        <v>0</v>
      </c>
      <c r="N155" s="3">
        <f>[2]март!O28+[2]фев!O30+[2]янв!O29</f>
        <v>3500</v>
      </c>
      <c r="O155" s="3">
        <f>[2]март!P28+[2]фев!P30+[2]янв!P29</f>
        <v>0</v>
      </c>
      <c r="P155" s="3"/>
      <c r="Q155" s="3">
        <f>[2]март!Q28+[2]фев!Q30+[2]янв!Q29</f>
        <v>0</v>
      </c>
      <c r="R155" s="3">
        <f>[2]март!R28+[2]фев!R30+[2]янв!R29</f>
        <v>2850</v>
      </c>
      <c r="S155" s="56">
        <f>C155+F155+G155+I155+J155+K155+N155+O155++R155+Q155+H155</f>
        <v>6350</v>
      </c>
    </row>
    <row r="156" spans="1:19">
      <c r="A156" s="60" t="s">
        <v>102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103</v>
      </c>
      <c r="B157" s="3">
        <v>226</v>
      </c>
      <c r="C157" s="3">
        <f t="shared" si="18"/>
        <v>0</v>
      </c>
      <c r="D157" s="3">
        <f>[2]март!D30+[2]фев!D32+[2]янв!D31</f>
        <v>0</v>
      </c>
      <c r="E157" s="3">
        <f>[2]март!E30+[2]фев!E32+[2]янв!E31</f>
        <v>0</v>
      </c>
      <c r="F157" s="3">
        <f>[2]март!F30+[2]фев!F32+[2]янв!F31</f>
        <v>0</v>
      </c>
      <c r="G157" s="3">
        <f>[2]март!G30+[2]фев!G32+[2]янв!G31</f>
        <v>8084</v>
      </c>
      <c r="H157" s="3"/>
      <c r="I157" s="3">
        <f>[2]март!J30+[2]фев!J32+[2]янв!J31</f>
        <v>0</v>
      </c>
      <c r="J157" s="3">
        <f>[2]март!K30+[2]фев!K32+[2]янв!K31</f>
        <v>0</v>
      </c>
      <c r="K157" s="3">
        <f>[2]март!L30+[2]фев!L32+[2]янв!L31</f>
        <v>0</v>
      </c>
      <c r="L157" s="3">
        <f>[2]март!M30+[2]фев!M32+[2]янв!M31</f>
        <v>0</v>
      </c>
      <c r="M157" s="3">
        <f>[2]март!N30+[2]фев!N32+[2]янв!N31</f>
        <v>0</v>
      </c>
      <c r="N157" s="3">
        <f>[2]март!O30+[2]фев!O32+[2]янв!O31</f>
        <v>0</v>
      </c>
      <c r="O157" s="3">
        <f>[2]март!P30+[2]фев!P32+[2]янв!P31</f>
        <v>0</v>
      </c>
      <c r="P157" s="3"/>
      <c r="Q157" s="3">
        <f>[2]март!Q30+[2]фев!Q32+[2]янв!Q31</f>
        <v>0</v>
      </c>
      <c r="R157" s="3">
        <f>[2]март!R30+[2]фев!R32+[2]янв!R31</f>
        <v>0</v>
      </c>
      <c r="S157" s="56">
        <f t="shared" si="21"/>
        <v>8084</v>
      </c>
    </row>
    <row r="158" spans="1:19">
      <c r="A158" s="42" t="s">
        <v>153</v>
      </c>
      <c r="B158" s="3">
        <v>226</v>
      </c>
      <c r="C158" s="3">
        <f t="shared" si="18"/>
        <v>0</v>
      </c>
      <c r="D158" s="3">
        <f>[2]март!D33+[2]фев!D35+[2]янв!D34</f>
        <v>0</v>
      </c>
      <c r="E158" s="3">
        <f>[2]март!E33+[2]фев!E35+[2]янв!E34</f>
        <v>0</v>
      </c>
      <c r="F158" s="3">
        <f>[2]март!F33+[2]фев!F35+[2]янв!F34</f>
        <v>0</v>
      </c>
      <c r="G158" s="3">
        <f>[2]март!G33+[2]фев!G35+[2]янв!G34</f>
        <v>0</v>
      </c>
      <c r="H158" s="3">
        <f>[2]март!H33+[2]фев!H35+[2]янв!H34</f>
        <v>0</v>
      </c>
      <c r="I158" s="3">
        <f>[2]март!J33+[2]фев!J35+[2]янв!J34</f>
        <v>0</v>
      </c>
      <c r="J158" s="3">
        <f>[2]март!K33+[2]фев!K35+[2]янв!K34</f>
        <v>0</v>
      </c>
      <c r="K158" s="3">
        <f>[2]март!L33+[2]фев!L35+[2]янв!L34</f>
        <v>0</v>
      </c>
      <c r="L158" s="3">
        <f>[2]март!M33+[2]фев!M35+[2]янв!M34</f>
        <v>0</v>
      </c>
      <c r="M158" s="3">
        <f>[2]март!N33+[2]фев!N35+[2]янв!N34</f>
        <v>0</v>
      </c>
      <c r="N158" s="3">
        <f>[2]март!O33+[2]фев!O35+[2]янв!O34</f>
        <v>0</v>
      </c>
      <c r="O158" s="3">
        <f>[2]март!P33+[2]фев!P35+[2]янв!P34</f>
        <v>0</v>
      </c>
      <c r="P158" s="3"/>
      <c r="Q158" s="3">
        <f>[2]март!Q33+[2]фев!Q35+[2]янв!Q34</f>
        <v>0</v>
      </c>
      <c r="R158" s="3">
        <f>[2]март!R33+[2]фев!R35+[2]янв!R34</f>
        <v>54529</v>
      </c>
      <c r="S158" s="56">
        <f t="shared" si="21"/>
        <v>54529</v>
      </c>
    </row>
    <row r="159" spans="1:19">
      <c r="A159" s="42" t="s">
        <v>261</v>
      </c>
      <c r="B159" s="3">
        <v>226</v>
      </c>
      <c r="C159" s="3">
        <f t="shared" si="18"/>
        <v>0</v>
      </c>
      <c r="D159" s="3">
        <f>[2]март!D31+[2]фев!D33</f>
        <v>0</v>
      </c>
      <c r="E159" s="3">
        <f>[2]март!E31+[2]фев!E33</f>
        <v>0</v>
      </c>
      <c r="F159" s="3">
        <f>[2]март!F31+[2]фев!F33</f>
        <v>0</v>
      </c>
      <c r="G159" s="3">
        <f>[2]март!G31+[2]фев!G33</f>
        <v>0</v>
      </c>
      <c r="H159" s="3">
        <f>[2]март!H31+[2]фев!H33</f>
        <v>0</v>
      </c>
      <c r="I159" s="3">
        <f>[2]март!J31+[2]фев!J33</f>
        <v>0</v>
      </c>
      <c r="J159" s="3">
        <f>[2]март!K31+[2]фев!K33</f>
        <v>0</v>
      </c>
      <c r="K159" s="3">
        <f>[2]март!L31+[2]фев!L33</f>
        <v>0</v>
      </c>
      <c r="L159" s="3">
        <f>[2]март!M31+[2]фев!M33</f>
        <v>0</v>
      </c>
      <c r="M159" s="3">
        <f>[2]март!N31+[2]фев!N33</f>
        <v>0</v>
      </c>
      <c r="N159" s="3">
        <f>[2]март!O31+[2]фев!O33</f>
        <v>0</v>
      </c>
      <c r="O159" s="3">
        <f>[2]март!P31+[2]фев!P33</f>
        <v>0</v>
      </c>
      <c r="P159" s="3"/>
      <c r="Q159" s="3">
        <f>[2]март!Q31+[2]фев!Q33</f>
        <v>0</v>
      </c>
      <c r="R159" s="3">
        <f>[2]март!R31+[2]фев!R33</f>
        <v>0</v>
      </c>
      <c r="S159" s="56">
        <f t="shared" si="21"/>
        <v>0</v>
      </c>
    </row>
    <row r="160" spans="1:19">
      <c r="A160" s="42" t="s">
        <v>262</v>
      </c>
      <c r="B160" s="3">
        <v>226</v>
      </c>
      <c r="C160" s="3">
        <f t="shared" si="18"/>
        <v>0</v>
      </c>
      <c r="D160" s="3">
        <f>[2]янв!D33</f>
        <v>0</v>
      </c>
      <c r="E160" s="3">
        <f>[2]март!E32+[2]фев!E34</f>
        <v>0</v>
      </c>
      <c r="F160" s="3">
        <f>[2]март!F32+[2]фев!F34</f>
        <v>0</v>
      </c>
      <c r="G160" s="3">
        <f>[2]март!G32+[2]фев!G34</f>
        <v>0</v>
      </c>
      <c r="H160" s="3">
        <f>[2]март!H32+[2]фев!H34</f>
        <v>0</v>
      </c>
      <c r="I160" s="3">
        <f>[2]март!J32+[2]фев!J34</f>
        <v>0</v>
      </c>
      <c r="J160" s="3">
        <f>[2]март!K32+[2]фев!K34</f>
        <v>0</v>
      </c>
      <c r="K160" s="3">
        <f>[2]март!L32+[2]фев!L34</f>
        <v>0</v>
      </c>
      <c r="L160" s="3">
        <f>[2]март!M32+[2]фев!M34</f>
        <v>0</v>
      </c>
      <c r="M160" s="3">
        <f>[2]март!N32+[2]фев!N34</f>
        <v>0</v>
      </c>
      <c r="N160" s="3">
        <f>[2]март!O32+[2]фев!O34</f>
        <v>0</v>
      </c>
      <c r="O160" s="3">
        <f>[2]март!P32+[2]фев!P34</f>
        <v>0</v>
      </c>
      <c r="P160" s="3"/>
      <c r="Q160" s="3">
        <f>[2]март!Q32+[2]фев!Q34</f>
        <v>0</v>
      </c>
      <c r="R160" s="3">
        <f>[2]март!R32+[2]фев!R34</f>
        <v>0</v>
      </c>
      <c r="S160" s="56">
        <f t="shared" si="21"/>
        <v>0</v>
      </c>
    </row>
    <row r="161" spans="1:19">
      <c r="A161" s="42" t="s">
        <v>104</v>
      </c>
      <c r="B161" s="3">
        <v>226</v>
      </c>
      <c r="C161" s="3">
        <f t="shared" si="18"/>
        <v>0</v>
      </c>
      <c r="D161" s="3">
        <f>[2]март!D35+[2]фев!D37+[2]янв!D36</f>
        <v>0</v>
      </c>
      <c r="E161" s="3">
        <f>[2]март!E35+[2]фев!E37+[2]янв!E36</f>
        <v>0</v>
      </c>
      <c r="F161" s="3">
        <f>[2]март!F35+[2]фев!F37+[2]янв!F36</f>
        <v>0</v>
      </c>
      <c r="G161" s="3">
        <f>[2]март!G35+[2]фев!G37+[2]янв!G36</f>
        <v>0</v>
      </c>
      <c r="H161" s="3"/>
      <c r="I161" s="3">
        <f>[2]март!J35+[2]фев!J37+[2]янв!J36</f>
        <v>0</v>
      </c>
      <c r="J161" s="3">
        <f>[2]март!K35+[2]фев!K37+[2]янв!K36</f>
        <v>0</v>
      </c>
      <c r="K161" s="3">
        <f>[2]март!L35+[2]фев!L37+[2]янв!L36</f>
        <v>0</v>
      </c>
      <c r="L161" s="3">
        <f>[2]март!M35+[2]фев!M37+[2]янв!M36</f>
        <v>0</v>
      </c>
      <c r="M161" s="3">
        <f>[2]март!N35+[2]фев!N37+[2]янв!N36</f>
        <v>0</v>
      </c>
      <c r="N161" s="3">
        <f>[2]март!O35+[2]фев!O37+[2]янв!O36</f>
        <v>0</v>
      </c>
      <c r="O161" s="3">
        <f>[2]март!P35+[2]фев!P37+[2]янв!P36</f>
        <v>0</v>
      </c>
      <c r="P161" s="3"/>
      <c r="Q161" s="3">
        <f>[2]март!Q35+[2]фев!Q37+[2]янв!Q36</f>
        <v>0</v>
      </c>
      <c r="R161" s="3">
        <f>[2]март!R35+[2]фев!R37+[2]янв!R36</f>
        <v>0</v>
      </c>
      <c r="S161" s="56">
        <f t="shared" si="21"/>
        <v>0</v>
      </c>
    </row>
    <row r="162" spans="1:19">
      <c r="A162" s="42" t="s">
        <v>105</v>
      </c>
      <c r="B162" s="3">
        <v>226</v>
      </c>
      <c r="C162" s="3">
        <f t="shared" si="18"/>
        <v>0</v>
      </c>
      <c r="D162" s="3">
        <f>[2]март!D39+[2]фев!D41+[2]янв!D40</f>
        <v>0</v>
      </c>
      <c r="E162" s="3">
        <f>[2]март!E39+[2]фев!E41+[2]янв!E40</f>
        <v>0</v>
      </c>
      <c r="F162" s="3">
        <f>[2]март!F39+[2]фев!F41+[2]янв!F40</f>
        <v>0</v>
      </c>
      <c r="G162" s="3">
        <f>[2]март!G39+[2]фев!G41+[2]янв!G40</f>
        <v>0</v>
      </c>
      <c r="H162" s="3"/>
      <c r="I162" s="3">
        <f>[2]март!J39+[2]фев!J41+[2]янв!J40</f>
        <v>0</v>
      </c>
      <c r="J162" s="3">
        <f>[2]март!K39+[2]фев!K41+[2]янв!K40</f>
        <v>0</v>
      </c>
      <c r="K162" s="3">
        <f>[2]март!L39+[2]фев!L41+[2]янв!L40</f>
        <v>0</v>
      </c>
      <c r="L162" s="3">
        <f>[2]март!M39+[2]фев!M41+[2]янв!M40</f>
        <v>0</v>
      </c>
      <c r="M162" s="3">
        <f>[2]март!N39+[2]фев!N41+[2]янв!N40</f>
        <v>0</v>
      </c>
      <c r="N162" s="3">
        <f>[2]март!O39+[2]фев!O41+[2]янв!O40</f>
        <v>0</v>
      </c>
      <c r="O162" s="3">
        <f>[2]март!P39+[2]фев!P41+[2]янв!P40</f>
        <v>0</v>
      </c>
      <c r="P162" s="3"/>
      <c r="Q162" s="3">
        <f>[2]март!Q39+[2]фев!Q41+[2]янв!Q40</f>
        <v>0</v>
      </c>
      <c r="R162" s="3">
        <f>[2]март!R39+[2]фев!R41+[2]янв!R40</f>
        <v>0</v>
      </c>
      <c r="S162" s="56">
        <f t="shared" si="21"/>
        <v>0</v>
      </c>
    </row>
    <row r="163" spans="1:19">
      <c r="A163" s="42" t="s">
        <v>214</v>
      </c>
      <c r="B163" s="3">
        <v>227</v>
      </c>
      <c r="C163" s="3">
        <f>D163+E163</f>
        <v>0</v>
      </c>
      <c r="D163" s="3">
        <f>[2]март!D40+[2]янв!D41+[2]фев!D42</f>
        <v>0</v>
      </c>
      <c r="E163" s="3">
        <f>[2]март!E40+[2]янв!E41+[2]фев!E42</f>
        <v>0</v>
      </c>
      <c r="F163" s="3">
        <f>[2]март!F40+[2]янв!F41+[2]фев!F42</f>
        <v>0</v>
      </c>
      <c r="G163" s="3">
        <f>[2]март!G40+[2]янв!G41+[2]фев!G42</f>
        <v>0</v>
      </c>
      <c r="H163" s="3">
        <f>[2]март!H40+[2]янв!H41+[2]фев!H42</f>
        <v>0</v>
      </c>
      <c r="I163" s="3">
        <f>[2]март!I40+[2]янв!I41+[2]фев!I42</f>
        <v>0</v>
      </c>
      <c r="J163" s="3">
        <f>[2]фев!K42</f>
        <v>0</v>
      </c>
      <c r="K163" s="3"/>
      <c r="L163" s="3">
        <f>[2]март!M40</f>
        <v>16030</v>
      </c>
      <c r="M163" s="3">
        <f>[2]март!N40+[2]янв!N41</f>
        <v>0</v>
      </c>
      <c r="N163" s="3">
        <f>[2]март!O40+[2]янв!O41</f>
        <v>16030</v>
      </c>
      <c r="O163" s="3">
        <f>[2]март!P40+[2]янв!P41</f>
        <v>0</v>
      </c>
      <c r="P163" s="3"/>
      <c r="Q163" s="3">
        <f>[2]март!Q40+[2]янв!Q41</f>
        <v>0</v>
      </c>
      <c r="R163" s="3">
        <f>[2]март!R40+[2]янв!R41</f>
        <v>0</v>
      </c>
      <c r="S163" s="56">
        <f t="shared" si="21"/>
        <v>16030</v>
      </c>
    </row>
    <row r="164" spans="1:19">
      <c r="A164" s="47" t="s">
        <v>275</v>
      </c>
      <c r="B164" s="3">
        <v>226</v>
      </c>
      <c r="C164" s="3">
        <f t="shared" si="18"/>
        <v>0</v>
      </c>
      <c r="D164" s="3">
        <f>[2]март!D50+[2]фев!D52</f>
        <v>0</v>
      </c>
      <c r="E164" s="3">
        <f>[2]март!E50+[2]фев!E52</f>
        <v>0</v>
      </c>
      <c r="F164" s="3">
        <f>[2]март!F50+[2]фев!F52</f>
        <v>0</v>
      </c>
      <c r="G164" s="3">
        <f>[2]март!G50+[2]фев!G52</f>
        <v>0</v>
      </c>
      <c r="H164" s="3"/>
      <c r="I164" s="3">
        <f>[2]март!J50+[2]фев!J52</f>
        <v>0</v>
      </c>
      <c r="J164" s="3">
        <f>[2]март!K50+[2]фев!K52</f>
        <v>0</v>
      </c>
      <c r="K164" s="3">
        <f>[2]март!L50+[2]фев!L52</f>
        <v>0</v>
      </c>
      <c r="L164" s="3">
        <f>[2]март!M50+[2]фев!M52</f>
        <v>0</v>
      </c>
      <c r="M164" s="3">
        <f>[2]март!N50+[2]фев!N52</f>
        <v>0</v>
      </c>
      <c r="N164" s="3">
        <f>[2]март!O50+[2]фев!O52</f>
        <v>0</v>
      </c>
      <c r="O164" s="3">
        <f>[2]март!P50+[2]фев!P52</f>
        <v>0</v>
      </c>
      <c r="P164" s="3"/>
      <c r="Q164" s="3">
        <f>[2]март!Q50+[2]фев!Q52</f>
        <v>0</v>
      </c>
      <c r="R164" s="3">
        <f>[2]янв!R52</f>
        <v>0</v>
      </c>
      <c r="S164" s="56">
        <f t="shared" si="21"/>
        <v>0</v>
      </c>
    </row>
    <row r="165" spans="1:19">
      <c r="A165" s="47" t="s">
        <v>396</v>
      </c>
      <c r="B165" s="3">
        <v>226</v>
      </c>
      <c r="C165" s="3">
        <f t="shared" si="18"/>
        <v>85000</v>
      </c>
      <c r="D165" s="3">
        <f>[2]фев!D55</f>
        <v>85000</v>
      </c>
      <c r="E165" s="3">
        <f>[2]март!E57+[2]янв!E58</f>
        <v>0</v>
      </c>
      <c r="F165" s="3">
        <f>[2]март!F57+[2]янв!F58</f>
        <v>0</v>
      </c>
      <c r="G165" s="3">
        <f>[2]март!G57+[2]янв!G58</f>
        <v>400</v>
      </c>
      <c r="H165" s="3">
        <f>[2]март!H57+[2]янв!H58</f>
        <v>0</v>
      </c>
      <c r="I165" s="3">
        <f>[2]март!J57+[2]янв!J58</f>
        <v>0</v>
      </c>
      <c r="J165" s="3">
        <f>[2]март!K57+[2]янв!K58</f>
        <v>0</v>
      </c>
      <c r="K165" s="3">
        <f>[2]март!L57+[2]янв!L58</f>
        <v>0</v>
      </c>
      <c r="L165" s="3">
        <f>[2]март!M57+[2]янв!M58</f>
        <v>0</v>
      </c>
      <c r="M165" s="3">
        <f>[2]март!N57+[2]янв!N58</f>
        <v>0</v>
      </c>
      <c r="N165" s="3">
        <f>[2]март!O57+[2]янв!O58</f>
        <v>0</v>
      </c>
      <c r="O165" s="3">
        <f>[2]март!P57+[2]янв!P58</f>
        <v>0</v>
      </c>
      <c r="P165" s="3"/>
      <c r="Q165" s="3">
        <f>[2]март!Q57+[2]янв!Q58</f>
        <v>0</v>
      </c>
      <c r="R165" s="3">
        <f>[2]март!R57+[2]янв!R58</f>
        <v>0</v>
      </c>
      <c r="S165" s="56">
        <f t="shared" si="21"/>
        <v>85400</v>
      </c>
    </row>
    <row r="166" spans="1:19">
      <c r="A166" s="42" t="s">
        <v>107</v>
      </c>
      <c r="B166" s="3">
        <v>226</v>
      </c>
      <c r="C166" s="3">
        <f>D166+E166</f>
        <v>60010</v>
      </c>
      <c r="D166" s="3">
        <f>[2]март!D54+[2]фев!D56+[2]янв!D55</f>
        <v>60010</v>
      </c>
      <c r="E166" s="3">
        <f>[2]март!E54+[2]фев!E56+[2]янв!E55</f>
        <v>0</v>
      </c>
      <c r="F166" s="3">
        <f>[2]март!F54+[2]фев!F56+[2]янв!F55</f>
        <v>0</v>
      </c>
      <c r="G166" s="3">
        <f>[2]март!G54+[2]фев!G56+[2]янв!G55</f>
        <v>61292</v>
      </c>
      <c r="H166" s="3">
        <f>[2]фев!H56</f>
        <v>0</v>
      </c>
      <c r="I166" s="3">
        <f>[2]март!J54+[2]фев!J56+[2]янв!J55</f>
        <v>0</v>
      </c>
      <c r="J166" s="3">
        <f>[2]март!K54+[2]фев!K56+[2]янв!K55</f>
        <v>50881</v>
      </c>
      <c r="K166" s="3">
        <f>[2]март!L54+[2]фев!L56+[2]янв!L55</f>
        <v>0</v>
      </c>
      <c r="L166" s="3">
        <f>[2]март!M54+[2]фев!M56+[2]янв!M55</f>
        <v>49162</v>
      </c>
      <c r="M166" s="3">
        <f>[2]март!N54+[2]фев!N56+[2]янв!N55</f>
        <v>16000</v>
      </c>
      <c r="N166" s="3">
        <f>[2]март!O54+[2]фев!O56+[2]янв!O55</f>
        <v>65162</v>
      </c>
      <c r="O166" s="3">
        <f>[2]март!P54+[2]фев!P56+[2]янв!P55</f>
        <v>0</v>
      </c>
      <c r="P166" s="3"/>
      <c r="Q166" s="3">
        <f>[2]март!Q54+[2]фев!Q56+[2]янв!Q55</f>
        <v>0</v>
      </c>
      <c r="R166" s="3">
        <f>[2]март!R54+[2]фев!R56+[2]янв!R55</f>
        <v>21695</v>
      </c>
      <c r="S166" s="56">
        <f>C166+F166+G166+I166+J166+K166+N166+O166++R166+Q166+H166</f>
        <v>259040</v>
      </c>
    </row>
    <row r="167" spans="1:19">
      <c r="A167" s="42" t="s">
        <v>397</v>
      </c>
      <c r="B167" s="3">
        <v>226</v>
      </c>
      <c r="C167" s="3">
        <f>D167+E167</f>
        <v>7000</v>
      </c>
      <c r="D167" s="3">
        <f>[2]март!D42+[2]фев!D44</f>
        <v>7000</v>
      </c>
      <c r="E167" s="3">
        <f>[2]март!E42+[2]фев!E44</f>
        <v>0</v>
      </c>
      <c r="F167" s="3">
        <f>[2]март!F42+[2]фев!F44</f>
        <v>0</v>
      </c>
      <c r="G167" s="3">
        <f>[2]март!G42+[2]фев!G44</f>
        <v>0</v>
      </c>
      <c r="H167" s="3"/>
      <c r="I167" s="3">
        <f>[2]март!J42+[2]фев!J44</f>
        <v>0</v>
      </c>
      <c r="J167" s="3">
        <f>[2]март!K42+[2]фев!K44</f>
        <v>0</v>
      </c>
      <c r="K167" s="3">
        <f>[2]март!L42+[2]фев!L44</f>
        <v>0</v>
      </c>
      <c r="L167" s="3">
        <f>[2]март!M42+[2]фев!M44</f>
        <v>0</v>
      </c>
      <c r="M167" s="3">
        <f>[2]март!N42+[2]фев!N44</f>
        <v>0</v>
      </c>
      <c r="N167" s="3">
        <f>[2]март!O42+[2]фев!O44</f>
        <v>0</v>
      </c>
      <c r="O167" s="3">
        <f>[2]март!P42+[2]фев!P44</f>
        <v>0</v>
      </c>
      <c r="P167" s="3"/>
      <c r="Q167" s="3">
        <f>[2]март!Q42+[2]фев!Q44</f>
        <v>0</v>
      </c>
      <c r="R167" s="3">
        <f>[2]март!R42+[2]фев!R44</f>
        <v>0</v>
      </c>
      <c r="S167" s="56">
        <f t="shared" si="21"/>
        <v>7000</v>
      </c>
    </row>
    <row r="168" spans="1:19">
      <c r="A168" s="42" t="s">
        <v>106</v>
      </c>
      <c r="B168" s="3">
        <v>226</v>
      </c>
      <c r="C168" s="3">
        <f t="shared" si="18"/>
        <v>6947.1</v>
      </c>
      <c r="D168" s="3">
        <f>[2]март!D52+[2]фев!D54+[2]янв!D53</f>
        <v>6947.1</v>
      </c>
      <c r="E168" s="3">
        <f>[2]фев!E54+[2]янв!E53</f>
        <v>0</v>
      </c>
      <c r="F168" s="3">
        <f>[2]фев!F54+[2]янв!F53</f>
        <v>0</v>
      </c>
      <c r="G168" s="3">
        <f>[2]фев!G54+[2]янв!G53</f>
        <v>3706.72</v>
      </c>
      <c r="H168" s="3">
        <f>[2]фев!H54+[2]янв!H53</f>
        <v>0</v>
      </c>
      <c r="I168" s="3">
        <f>[2]фев!J54+[2]янв!J53</f>
        <v>0</v>
      </c>
      <c r="J168" s="3">
        <f>[2]фев!K54+[2]янв!K53</f>
        <v>0</v>
      </c>
      <c r="K168" s="3">
        <f>[2]фев!L54+[2]янв!L53</f>
        <v>0</v>
      </c>
      <c r="L168" s="23">
        <f>[2]фев!M54+[2]янв!M53+[2]март!M52</f>
        <v>3056.72</v>
      </c>
      <c r="M168" s="3">
        <f>[2]фев!N54+[2]янв!N53</f>
        <v>0</v>
      </c>
      <c r="N168" s="3">
        <f>[2]фев!O54+[2]янв!O53</f>
        <v>0</v>
      </c>
      <c r="O168" s="3">
        <f>[2]фев!P54+[2]янв!P53</f>
        <v>0</v>
      </c>
      <c r="P168" s="3"/>
      <c r="Q168" s="3">
        <f>[2]фев!Q54+[2]янв!Q53</f>
        <v>0</v>
      </c>
      <c r="R168" s="3">
        <f>[2]фев!R54+[2]янв!R53+[2]март!R52</f>
        <v>0</v>
      </c>
      <c r="S168" s="56">
        <f t="shared" si="21"/>
        <v>10653.82</v>
      </c>
    </row>
    <row r="169" spans="1:19">
      <c r="A169" s="47" t="s">
        <v>377</v>
      </c>
      <c r="B169" s="3">
        <v>226</v>
      </c>
      <c r="C169" s="3">
        <f t="shared" si="18"/>
        <v>0</v>
      </c>
      <c r="D169" s="3">
        <f>[2]фев!D43</f>
        <v>0</v>
      </c>
      <c r="E169" s="3">
        <f>[2]март!E38+[2]фев!E40+[2]янв!E39</f>
        <v>0</v>
      </c>
      <c r="F169" s="3">
        <f>[2]март!F38+[2]фев!F40+[2]янв!F39</f>
        <v>0</v>
      </c>
      <c r="G169" s="3">
        <f>[2]март!G38+[2]фев!G40+[2]янв!G39</f>
        <v>0</v>
      </c>
      <c r="H169" s="3"/>
      <c r="I169" s="3">
        <f>[2]март!J38+[2]фев!J40+[2]янв!J39</f>
        <v>0</v>
      </c>
      <c r="J169" s="3">
        <f>[2]март!K38+[2]фев!K40+[2]янв!K39</f>
        <v>0</v>
      </c>
      <c r="K169" s="3">
        <f>[2]март!L38+[2]фев!L40+[2]янв!L39</f>
        <v>0</v>
      </c>
      <c r="L169" s="3">
        <f>[2]март!M38+[2]фев!M40+[2]янв!M39</f>
        <v>0</v>
      </c>
      <c r="M169" s="3">
        <f>[2]март!N38+[2]фев!N40+[2]янв!N39</f>
        <v>0</v>
      </c>
      <c r="N169" s="3">
        <f>[2]март!O38+[2]фев!O40+[2]янв!O39</f>
        <v>0</v>
      </c>
      <c r="O169" s="3">
        <f>[2]март!P38+[2]фев!P40+[2]янв!P39</f>
        <v>0</v>
      </c>
      <c r="P169" s="3"/>
      <c r="Q169" s="3">
        <f>[2]март!Q38+[2]фев!Q40+[2]янв!Q39</f>
        <v>0</v>
      </c>
      <c r="R169" s="3">
        <f>[2]март!R38+[2]фев!R40+[2]янв!R39</f>
        <v>0</v>
      </c>
      <c r="S169" s="56">
        <f t="shared" si="21"/>
        <v>0</v>
      </c>
    </row>
    <row r="170" spans="1:19">
      <c r="A170" s="42" t="s">
        <v>378</v>
      </c>
      <c r="B170" s="3">
        <v>226</v>
      </c>
      <c r="C170" s="3">
        <f t="shared" si="18"/>
        <v>26902.07</v>
      </c>
      <c r="D170" s="3">
        <f>[2]янв!D39+[2]фев!D39+[2]март!D37</f>
        <v>26902.07</v>
      </c>
      <c r="E170" s="3">
        <f>[2]март!E37+[2]фев!E39+[2]янв!E38</f>
        <v>0</v>
      </c>
      <c r="F170" s="3">
        <f>[2]март!F37+[2]фев!F39+[2]янв!F38</f>
        <v>0</v>
      </c>
      <c r="G170" s="3">
        <f>[2]март!G37+[2]фев!G39+[2]янв!G38</f>
        <v>0</v>
      </c>
      <c r="H170" s="3"/>
      <c r="I170" s="3">
        <f>[2]март!J37+[2]фев!J39+[2]янв!J38</f>
        <v>0</v>
      </c>
      <c r="J170" s="3">
        <f>[2]март!K37+[2]фев!K39+[2]янв!K38</f>
        <v>0</v>
      </c>
      <c r="K170" s="3">
        <f>[2]март!L37+[2]фев!L39+[2]янв!L38</f>
        <v>0</v>
      </c>
      <c r="L170" s="3">
        <f>[2]март!M37+[2]фев!M39+[2]янв!M38</f>
        <v>0</v>
      </c>
      <c r="M170" s="3">
        <f>[2]март!N37+[2]фев!N39+[2]янв!N38</f>
        <v>0</v>
      </c>
      <c r="N170" s="3">
        <f>[2]март!O37+[2]фев!O39+[2]янв!O38</f>
        <v>0</v>
      </c>
      <c r="O170" s="3">
        <f>[2]март!P37+[2]фев!P39+[2]янв!P38</f>
        <v>0</v>
      </c>
      <c r="P170" s="3"/>
      <c r="Q170" s="3">
        <f>[2]март!Q37+[2]фев!Q39+[2]янв!Q38</f>
        <v>0</v>
      </c>
      <c r="R170" s="3">
        <f>[2]март!R37+[2]фев!R39+[2]янв!R38</f>
        <v>0</v>
      </c>
      <c r="S170" s="56">
        <f t="shared" si="21"/>
        <v>26902.07</v>
      </c>
    </row>
    <row r="171" spans="1:19">
      <c r="A171" s="47" t="s">
        <v>276</v>
      </c>
      <c r="B171" s="3">
        <v>226</v>
      </c>
      <c r="C171" s="3">
        <f t="shared" si="18"/>
        <v>0</v>
      </c>
      <c r="D171" s="3">
        <f>[2]фев!D65</f>
        <v>0</v>
      </c>
      <c r="E171" s="3">
        <f>[2]март!E41</f>
        <v>0</v>
      </c>
      <c r="F171" s="3">
        <f>[2]март!F41</f>
        <v>0</v>
      </c>
      <c r="G171" s="3">
        <f>[2]март!G41</f>
        <v>0</v>
      </c>
      <c r="H171" s="3"/>
      <c r="I171" s="3">
        <f>[2]март!J41</f>
        <v>0</v>
      </c>
      <c r="J171" s="3">
        <f>[2]март!K41</f>
        <v>0</v>
      </c>
      <c r="K171" s="3">
        <f>[2]март!L41</f>
        <v>0</v>
      </c>
      <c r="L171" s="3">
        <f>[2]март!M41</f>
        <v>0</v>
      </c>
      <c r="M171" s="3">
        <f>[2]март!N41</f>
        <v>0</v>
      </c>
      <c r="N171" s="3">
        <f>[2]март!O41</f>
        <v>0</v>
      </c>
      <c r="O171" s="3">
        <f>[2]март!P41</f>
        <v>0</v>
      </c>
      <c r="P171" s="3"/>
      <c r="Q171" s="3">
        <f>[2]март!Q41</f>
        <v>0</v>
      </c>
      <c r="R171" s="3">
        <f>[2]март!R41</f>
        <v>0</v>
      </c>
      <c r="S171" s="56">
        <f t="shared" si="21"/>
        <v>0</v>
      </c>
    </row>
    <row r="172" spans="1:19">
      <c r="A172" s="42" t="s">
        <v>108</v>
      </c>
      <c r="B172" s="3">
        <v>226</v>
      </c>
      <c r="C172" s="3">
        <f t="shared" si="18"/>
        <v>23365.279999999999</v>
      </c>
      <c r="D172" s="3">
        <f>[2]март!D58+[2]фев!D60+[2]янв!D59</f>
        <v>23365.279999999999</v>
      </c>
      <c r="E172" s="3">
        <f>[2]март!E58+[2]фев!E60+[2]янв!E59</f>
        <v>0</v>
      </c>
      <c r="F172" s="3">
        <f>[2]март!F58+[2]фев!F60+[2]янв!F59</f>
        <v>0</v>
      </c>
      <c r="G172" s="3">
        <f>[2]март!G58+[2]фев!G60+[2]янв!G59</f>
        <v>0</v>
      </c>
      <c r="H172" s="3">
        <f>[2]март!H58+[2]фев!H60+[2]янв!H59</f>
        <v>0</v>
      </c>
      <c r="I172" s="3">
        <f>[2]март!J58+[2]фев!J60+[2]янв!J59</f>
        <v>0</v>
      </c>
      <c r="J172" s="3">
        <f>[2]март!K58+[2]фев!K60+[2]янв!K59</f>
        <v>0</v>
      </c>
      <c r="K172" s="3">
        <f>[2]март!L58+[2]фев!L60+[2]янв!L59</f>
        <v>0</v>
      </c>
      <c r="L172" s="3">
        <f>[2]март!M58+[2]фев!M60+[2]янв!M59</f>
        <v>274197.13</v>
      </c>
      <c r="M172" s="3">
        <f>[2]март!N58+[2]фев!N60+[2]янв!N59</f>
        <v>10450.290000000001</v>
      </c>
      <c r="N172" s="3">
        <f>[2]март!O58+[2]фев!O60+[2]янв!O59</f>
        <v>284647.42000000004</v>
      </c>
      <c r="O172" s="3">
        <f>[2]март!P58+[2]фев!P60+[2]янв!P59</f>
        <v>0</v>
      </c>
      <c r="P172" s="3"/>
      <c r="Q172" s="3">
        <f>[2]март!Q58+[2]фев!Q60+[2]янв!Q59</f>
        <v>0</v>
      </c>
      <c r="R172" s="3">
        <f>[2]март!R58+[2]фев!R60+[2]янв!R59</f>
        <v>0</v>
      </c>
      <c r="S172" s="56">
        <f t="shared" si="21"/>
        <v>308012.70000000007</v>
      </c>
    </row>
    <row r="173" spans="1:19">
      <c r="A173" s="42" t="s">
        <v>263</v>
      </c>
      <c r="B173" s="3">
        <v>226</v>
      </c>
      <c r="C173" s="3">
        <f t="shared" si="18"/>
        <v>0</v>
      </c>
      <c r="D173" s="3">
        <f>[2]март!D59</f>
        <v>0</v>
      </c>
      <c r="E173" s="3">
        <f>[2]март!E59</f>
        <v>0</v>
      </c>
      <c r="F173" s="3">
        <f>[2]март!F59</f>
        <v>0</v>
      </c>
      <c r="G173" s="3">
        <f>[2]март!G59</f>
        <v>0</v>
      </c>
      <c r="H173" s="3">
        <f>[2]март!H59</f>
        <v>0</v>
      </c>
      <c r="I173" s="3">
        <f>[2]март!J59</f>
        <v>0</v>
      </c>
      <c r="J173" s="3">
        <f>[2]март!K59</f>
        <v>0</v>
      </c>
      <c r="K173" s="3">
        <f>[2]март!L59</f>
        <v>0</v>
      </c>
      <c r="L173" s="3">
        <f>[2]март!M59</f>
        <v>0</v>
      </c>
      <c r="M173" s="3">
        <f>[2]март!N59</f>
        <v>0</v>
      </c>
      <c r="N173" s="3">
        <f>[2]март!O59</f>
        <v>0</v>
      </c>
      <c r="O173" s="3">
        <f>[2]март!P59</f>
        <v>0</v>
      </c>
      <c r="P173" s="3"/>
      <c r="Q173" s="3">
        <f>[2]март!Q59</f>
        <v>0</v>
      </c>
      <c r="R173" s="3">
        <f>[2]март!R59</f>
        <v>0</v>
      </c>
      <c r="S173" s="56">
        <f t="shared" si="21"/>
        <v>0</v>
      </c>
    </row>
    <row r="174" spans="1:19">
      <c r="A174" s="42" t="s">
        <v>264</v>
      </c>
      <c r="B174" s="3">
        <v>226</v>
      </c>
      <c r="C174" s="3">
        <f t="shared" si="18"/>
        <v>0</v>
      </c>
      <c r="D174" s="3">
        <f>[2]март!D63</f>
        <v>0</v>
      </c>
      <c r="E174" s="3">
        <f>[2]март!E63</f>
        <v>0</v>
      </c>
      <c r="F174" s="3">
        <f>[2]март!F63</f>
        <v>0</v>
      </c>
      <c r="G174" s="3">
        <f>[2]март!G63</f>
        <v>0</v>
      </c>
      <c r="H174" s="3">
        <f>[2]март!H63</f>
        <v>0</v>
      </c>
      <c r="I174" s="3">
        <f>[2]март!J63</f>
        <v>0</v>
      </c>
      <c r="J174" s="3">
        <f>[2]март!K63</f>
        <v>0</v>
      </c>
      <c r="K174" s="3">
        <f>[2]март!L63</f>
        <v>0</v>
      </c>
      <c r="L174" s="3">
        <f>[2]март!M63</f>
        <v>0</v>
      </c>
      <c r="M174" s="3">
        <f>[2]март!N63</f>
        <v>0</v>
      </c>
      <c r="N174" s="3">
        <f>[2]март!O63</f>
        <v>0</v>
      </c>
      <c r="O174" s="3">
        <f>[2]март!P63</f>
        <v>0</v>
      </c>
      <c r="P174" s="3"/>
      <c r="Q174" s="3">
        <f>[2]март!Q63</f>
        <v>0</v>
      </c>
      <c r="R174" s="3">
        <f>[2]март!R63</f>
        <v>0</v>
      </c>
      <c r="S174" s="56">
        <f t="shared" si="21"/>
        <v>0</v>
      </c>
    </row>
    <row r="175" spans="1:19">
      <c r="A175" s="42" t="s">
        <v>154</v>
      </c>
      <c r="B175" s="3">
        <v>226</v>
      </c>
      <c r="C175" s="3">
        <f t="shared" si="18"/>
        <v>0</v>
      </c>
      <c r="D175" s="3">
        <f>[2]март!D43+[2]фев!D45</f>
        <v>0</v>
      </c>
      <c r="E175" s="3">
        <f>[2]март!E43+[2]фев!E45</f>
        <v>0</v>
      </c>
      <c r="F175" s="3">
        <f>[2]март!F43+[2]фев!F45</f>
        <v>0</v>
      </c>
      <c r="G175" s="3">
        <f>[2]март!G43+[2]фев!G45</f>
        <v>0</v>
      </c>
      <c r="H175" s="3"/>
      <c r="I175" s="3">
        <f>[2]март!J43+[2]фев!J45</f>
        <v>0</v>
      </c>
      <c r="J175" s="3">
        <f>[2]март!K43+[2]фев!K45</f>
        <v>0</v>
      </c>
      <c r="K175" s="3">
        <f>[2]март!L43+[2]фев!L45</f>
        <v>0</v>
      </c>
      <c r="L175" s="3">
        <f>[2]март!M43+[2]фев!M45</f>
        <v>0</v>
      </c>
      <c r="M175" s="3">
        <f>[2]март!N43+[2]фев!N45</f>
        <v>0</v>
      </c>
      <c r="N175" s="3">
        <f>[2]март!O43+[2]фев!O45</f>
        <v>0</v>
      </c>
      <c r="O175" s="3">
        <f>[2]март!P43+[2]фев!P45</f>
        <v>0</v>
      </c>
      <c r="P175" s="3"/>
      <c r="Q175" s="3">
        <f>[2]март!Q43+[2]фев!Q45</f>
        <v>0</v>
      </c>
      <c r="R175" s="3">
        <f>[2]март!R43+[2]фев!R45</f>
        <v>0</v>
      </c>
      <c r="S175" s="56">
        <f t="shared" si="21"/>
        <v>0</v>
      </c>
    </row>
    <row r="176" spans="1:19">
      <c r="A176" s="42" t="s">
        <v>215</v>
      </c>
      <c r="B176" s="3">
        <v>226</v>
      </c>
      <c r="C176" s="3">
        <f t="shared" si="18"/>
        <v>0</v>
      </c>
      <c r="D176" s="3">
        <f>[2]фев!D46</f>
        <v>0</v>
      </c>
      <c r="E176" s="3">
        <f>[2]фев!E46</f>
        <v>0</v>
      </c>
      <c r="F176" s="3">
        <f>[2]фев!F46</f>
        <v>0</v>
      </c>
      <c r="G176" s="3">
        <f>[2]фев!G46</f>
        <v>0</v>
      </c>
      <c r="H176" s="3"/>
      <c r="I176" s="3">
        <f>[2]фев!J46</f>
        <v>0</v>
      </c>
      <c r="J176" s="3">
        <f>[2]фев!K46</f>
        <v>0</v>
      </c>
      <c r="K176" s="3">
        <f>[2]фев!L46</f>
        <v>0</v>
      </c>
      <c r="L176" s="3">
        <f>[2]фев!M46</f>
        <v>0</v>
      </c>
      <c r="M176" s="3">
        <f>[2]фев!N46</f>
        <v>0</v>
      </c>
      <c r="N176" s="3">
        <f>[2]фев!O46</f>
        <v>0</v>
      </c>
      <c r="O176" s="3">
        <f>[2]фев!P46</f>
        <v>0</v>
      </c>
      <c r="P176" s="3"/>
      <c r="Q176" s="3">
        <f>[2]фев!Q46</f>
        <v>0</v>
      </c>
      <c r="R176" s="3">
        <f>[2]фев!R46</f>
        <v>0</v>
      </c>
      <c r="S176" s="56">
        <f t="shared" si="21"/>
        <v>0</v>
      </c>
    </row>
    <row r="177" spans="1:19">
      <c r="A177" s="42" t="s">
        <v>109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[2]янв!K44+[2]фев!K44+[2]март!K42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155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156</v>
      </c>
      <c r="B179" s="3">
        <v>226</v>
      </c>
      <c r="C179" s="3">
        <f t="shared" si="18"/>
        <v>0</v>
      </c>
      <c r="D179" s="3">
        <f>[2]янв!D60+[2]март!D65</f>
        <v>0</v>
      </c>
      <c r="E179" s="3">
        <f>[2]янв!E60</f>
        <v>0</v>
      </c>
      <c r="F179" s="3">
        <f>[2]янв!F60</f>
        <v>0</v>
      </c>
      <c r="G179" s="3">
        <f>[2]янв!G60</f>
        <v>0</v>
      </c>
      <c r="H179" s="3">
        <f>[2]янв!H60</f>
        <v>0</v>
      </c>
      <c r="I179" s="3">
        <f>[2]янв!J60</f>
        <v>0</v>
      </c>
      <c r="J179" s="3">
        <f>[2]янв!K60</f>
        <v>0</v>
      </c>
      <c r="K179" s="3">
        <f>[2]янв!L60</f>
        <v>0</v>
      </c>
      <c r="L179" s="3">
        <f>[2]янв!M60+[2]фев!M67+[2]март!M65</f>
        <v>0</v>
      </c>
      <c r="M179" s="3">
        <f>[2]янв!N60</f>
        <v>0</v>
      </c>
      <c r="N179" s="3">
        <f>[2]янв!O60+[2]фев!O67+[2]март!O65</f>
        <v>0</v>
      </c>
      <c r="O179" s="3">
        <f>[2]янв!P60</f>
        <v>0</v>
      </c>
      <c r="P179" s="3"/>
      <c r="Q179" s="3">
        <f>[2]янв!Q60</f>
        <v>0</v>
      </c>
      <c r="R179" s="3">
        <f>[2]март!R65</f>
        <v>0</v>
      </c>
      <c r="S179" s="56">
        <f t="shared" si="21"/>
        <v>0</v>
      </c>
    </row>
    <row r="180" spans="1:19">
      <c r="A180" s="42" t="s">
        <v>110</v>
      </c>
      <c r="B180" s="3">
        <v>226</v>
      </c>
      <c r="C180" s="3">
        <f t="shared" si="18"/>
        <v>0</v>
      </c>
      <c r="D180" s="3">
        <f>[2]янв!D47+[2]фев!D47+[2]март!D45</f>
        <v>0</v>
      </c>
      <c r="E180" s="3"/>
      <c r="F180" s="3"/>
      <c r="G180" s="3"/>
      <c r="H180" s="3"/>
      <c r="I180" s="3"/>
      <c r="J180" s="3"/>
      <c r="K180" s="3"/>
      <c r="L180" s="3">
        <f>[2]янв!K47+[2]фев!K47+[2]март!K45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379</v>
      </c>
      <c r="B181" s="3">
        <v>226</v>
      </c>
      <c r="C181" s="3">
        <f t="shared" si="18"/>
        <v>0</v>
      </c>
      <c r="D181" s="3">
        <f>[2]март!D56+[2]фев!D58</f>
        <v>0</v>
      </c>
      <c r="E181" s="3">
        <f>[2]март!E56+[2]фев!E58</f>
        <v>0</v>
      </c>
      <c r="F181" s="3">
        <f>[2]март!F56+[2]фев!F58</f>
        <v>0</v>
      </c>
      <c r="G181" s="3">
        <f>[2]март!G56+[2]фев!G58</f>
        <v>0</v>
      </c>
      <c r="H181" s="3"/>
      <c r="I181" s="3"/>
      <c r="J181" s="3"/>
      <c r="K181" s="3"/>
      <c r="L181" s="3">
        <f>[2]янв!K48+[2]фев!K48+[2]март!K46</f>
        <v>0</v>
      </c>
      <c r="M181" s="3"/>
      <c r="N181" s="3">
        <f>L181+M181</f>
        <v>0</v>
      </c>
      <c r="O181" s="3"/>
      <c r="P181" s="3"/>
      <c r="Q181" s="3"/>
      <c r="R181" s="3">
        <f>[2]март!R56+[2]фев!R58</f>
        <v>0</v>
      </c>
      <c r="S181" s="56">
        <f t="shared" si="21"/>
        <v>0</v>
      </c>
    </row>
    <row r="182" spans="1:19">
      <c r="A182" s="42" t="s">
        <v>157</v>
      </c>
      <c r="B182" s="3">
        <v>226</v>
      </c>
      <c r="C182" s="3">
        <f t="shared" si="18"/>
        <v>0</v>
      </c>
      <c r="D182" s="3">
        <f>[2]март!D47</f>
        <v>0</v>
      </c>
      <c r="E182" s="3">
        <f>[2]фев!E49</f>
        <v>0</v>
      </c>
      <c r="F182" s="3">
        <f>[2]фев!F49</f>
        <v>0</v>
      </c>
      <c r="G182" s="3">
        <f>[2]фев!G49</f>
        <v>0</v>
      </c>
      <c r="H182" s="3"/>
      <c r="I182" s="3">
        <f>[2]фев!J49</f>
        <v>0</v>
      </c>
      <c r="J182" s="3">
        <f>[2]фев!K49</f>
        <v>0</v>
      </c>
      <c r="K182" s="3">
        <f>[2]фев!L49</f>
        <v>0</v>
      </c>
      <c r="L182" s="3">
        <f>[2]фев!M49</f>
        <v>0</v>
      </c>
      <c r="M182" s="3">
        <f>[2]фев!N49</f>
        <v>0</v>
      </c>
      <c r="N182" s="3">
        <f>[2]фев!O49</f>
        <v>0</v>
      </c>
      <c r="O182" s="3">
        <f>[2]фев!P49</f>
        <v>0</v>
      </c>
      <c r="P182" s="3"/>
      <c r="Q182" s="3">
        <f>[2]фев!Q49</f>
        <v>0</v>
      </c>
      <c r="R182" s="3">
        <f>[2]фев!R49</f>
        <v>0</v>
      </c>
      <c r="S182" s="56">
        <f t="shared" si="21"/>
        <v>0</v>
      </c>
    </row>
    <row r="183" spans="1:19">
      <c r="A183" s="42" t="s">
        <v>216</v>
      </c>
      <c r="B183" s="3">
        <v>226</v>
      </c>
      <c r="C183" s="3">
        <f t="shared" si="18"/>
        <v>0</v>
      </c>
      <c r="D183" s="3">
        <f>[2]фев!D48</f>
        <v>0</v>
      </c>
      <c r="E183" s="3">
        <f>[2]фев!E48</f>
        <v>0</v>
      </c>
      <c r="F183" s="3">
        <f>[2]фев!F48</f>
        <v>0</v>
      </c>
      <c r="G183" s="3">
        <f>[2]фев!G48</f>
        <v>0</v>
      </c>
      <c r="H183" s="3"/>
      <c r="I183" s="3">
        <f>[2]фев!J48</f>
        <v>0</v>
      </c>
      <c r="J183" s="3">
        <f>[2]фев!K48</f>
        <v>0</v>
      </c>
      <c r="K183" s="3">
        <f>[2]фев!L48</f>
        <v>0</v>
      </c>
      <c r="L183" s="3">
        <f>[2]фев!M48</f>
        <v>0</v>
      </c>
      <c r="M183" s="3">
        <f>[2]фев!N48</f>
        <v>0</v>
      </c>
      <c r="N183" s="3">
        <f>[2]фев!O48</f>
        <v>0</v>
      </c>
      <c r="O183" s="3">
        <f>[2]фев!P48</f>
        <v>0</v>
      </c>
      <c r="P183" s="3"/>
      <c r="Q183" s="3">
        <f>[2]фев!Q48</f>
        <v>0</v>
      </c>
      <c r="R183" s="3">
        <f>[2]фев!R48</f>
        <v>0</v>
      </c>
      <c r="S183" s="56">
        <f t="shared" si="21"/>
        <v>0</v>
      </c>
    </row>
    <row r="184" spans="1:19">
      <c r="A184" s="47" t="s">
        <v>380</v>
      </c>
      <c r="B184" s="3">
        <v>226</v>
      </c>
      <c r="C184" s="3">
        <f t="shared" si="18"/>
        <v>0</v>
      </c>
      <c r="D184" s="3">
        <f>[2]март!D72</f>
        <v>0</v>
      </c>
      <c r="E184" s="3">
        <f>[2]март!E72</f>
        <v>0</v>
      </c>
      <c r="F184" s="3">
        <f>[2]март!F72</f>
        <v>0</v>
      </c>
      <c r="G184" s="3">
        <f>[2]март!G72</f>
        <v>0</v>
      </c>
      <c r="H184" s="3">
        <f>[2]март!H72</f>
        <v>0</v>
      </c>
      <c r="I184" s="3">
        <f>[2]март!J72</f>
        <v>0</v>
      </c>
      <c r="J184" s="3">
        <f>[2]март!K72</f>
        <v>0</v>
      </c>
      <c r="K184" s="3">
        <f>[2]фев!L61</f>
        <v>79000</v>
      </c>
      <c r="L184" s="3">
        <f>[2]март!M72</f>
        <v>0</v>
      </c>
      <c r="M184" s="3">
        <f>[2]март!N72</f>
        <v>0</v>
      </c>
      <c r="N184" s="3">
        <f>[2]март!O72</f>
        <v>0</v>
      </c>
      <c r="O184" s="3">
        <f>[2]март!P72</f>
        <v>0</v>
      </c>
      <c r="P184" s="3"/>
      <c r="Q184" s="3">
        <f>[2]март!Q72</f>
        <v>0</v>
      </c>
      <c r="R184" s="3">
        <f>[2]март!R72</f>
        <v>0</v>
      </c>
      <c r="S184" s="56">
        <f t="shared" si="21"/>
        <v>79000</v>
      </c>
    </row>
    <row r="185" spans="1:19">
      <c r="A185" s="47" t="s">
        <v>277</v>
      </c>
      <c r="B185" s="3">
        <v>226</v>
      </c>
      <c r="C185" s="3">
        <f t="shared" si="18"/>
        <v>0</v>
      </c>
      <c r="D185" s="3">
        <f>[2]фев!D70</f>
        <v>0</v>
      </c>
      <c r="E185" s="3">
        <f>[2]фев!E70</f>
        <v>0</v>
      </c>
      <c r="F185" s="3">
        <f>[2]фев!F70</f>
        <v>0</v>
      </c>
      <c r="G185" s="3">
        <f>[2]фев!G70</f>
        <v>0</v>
      </c>
      <c r="H185" s="3">
        <f>[2]фев!H70</f>
        <v>0</v>
      </c>
      <c r="I185" s="3">
        <f>[2]фев!J70</f>
        <v>0</v>
      </c>
      <c r="J185" s="3">
        <f>[2]фев!K70</f>
        <v>0</v>
      </c>
      <c r="K185" s="3">
        <f>[2]фев!L70</f>
        <v>0</v>
      </c>
      <c r="L185" s="3">
        <f>[2]фев!M70</f>
        <v>0</v>
      </c>
      <c r="M185" s="3">
        <f>[2]фев!N70</f>
        <v>0</v>
      </c>
      <c r="N185" s="3">
        <f>[2]фев!O70</f>
        <v>0</v>
      </c>
      <c r="O185" s="3">
        <f>[2]фев!P70</f>
        <v>0</v>
      </c>
      <c r="P185" s="3"/>
      <c r="Q185" s="3">
        <f>[2]фев!Q70</f>
        <v>0</v>
      </c>
      <c r="R185" s="3">
        <f>[2]фев!R70</f>
        <v>0</v>
      </c>
      <c r="S185" s="56">
        <f t="shared" si="21"/>
        <v>0</v>
      </c>
    </row>
    <row r="186" spans="1:19">
      <c r="A186" s="42" t="s">
        <v>217</v>
      </c>
      <c r="B186" s="3">
        <v>226</v>
      </c>
      <c r="C186" s="3">
        <f t="shared" si="18"/>
        <v>0</v>
      </c>
      <c r="D186" s="3">
        <f>[2]фев!D63</f>
        <v>0</v>
      </c>
      <c r="E186" s="3">
        <f>[2]фев!E63</f>
        <v>0</v>
      </c>
      <c r="F186" s="3">
        <f>[2]фев!F63</f>
        <v>0</v>
      </c>
      <c r="G186" s="3">
        <f>[2]фев!G63</f>
        <v>0</v>
      </c>
      <c r="H186" s="3"/>
      <c r="I186" s="3">
        <f>[2]фев!J63</f>
        <v>0</v>
      </c>
      <c r="J186" s="3">
        <f>[2]фев!K63</f>
        <v>0</v>
      </c>
      <c r="K186" s="3">
        <f>[2]фев!L63</f>
        <v>0</v>
      </c>
      <c r="L186" s="3">
        <f>[2]фев!M63</f>
        <v>0</v>
      </c>
      <c r="M186" s="3">
        <f>[2]фев!N63</f>
        <v>0</v>
      </c>
      <c r="N186" s="3">
        <f>[2]фев!O63</f>
        <v>0</v>
      </c>
      <c r="O186" s="3">
        <f>[2]фев!P63</f>
        <v>0</v>
      </c>
      <c r="P186" s="3"/>
      <c r="Q186" s="3">
        <f>[2]фев!Q63</f>
        <v>0</v>
      </c>
      <c r="R186" s="3">
        <f>[2]фев!R63</f>
        <v>0</v>
      </c>
      <c r="S186" s="56">
        <f t="shared" si="21"/>
        <v>0</v>
      </c>
    </row>
    <row r="187" spans="1:19">
      <c r="A187" s="42" t="s">
        <v>265</v>
      </c>
      <c r="B187" s="3">
        <v>226</v>
      </c>
      <c r="C187" s="3">
        <f t="shared" si="18"/>
        <v>7960</v>
      </c>
      <c r="D187" s="3">
        <f>[2]фев!D57+[2]янв!D56+[2]март!D55</f>
        <v>7960</v>
      </c>
      <c r="E187" s="3">
        <f>[2]март!E55+[2]фев!E57</f>
        <v>0</v>
      </c>
      <c r="F187" s="3">
        <f>[2]март!F55+[2]фев!F57</f>
        <v>0</v>
      </c>
      <c r="G187" s="3">
        <f>[2]март!G55+[2]фев!G57</f>
        <v>0</v>
      </c>
      <c r="H187" s="3">
        <f>[2]март!H55+[2]фев!H57</f>
        <v>0</v>
      </c>
      <c r="I187" s="3">
        <f>[2]март!J55+[2]фев!J57</f>
        <v>0</v>
      </c>
      <c r="J187" s="3">
        <f>[2]март!K55+[2]фев!K57</f>
        <v>8600</v>
      </c>
      <c r="K187" s="3">
        <f>[2]март!L55+[2]фев!L57</f>
        <v>0</v>
      </c>
      <c r="L187" s="3">
        <f>[2]март!M55+[2]фев!M57</f>
        <v>118460</v>
      </c>
      <c r="M187" s="3">
        <f>[2]март!N55+[2]фев!N57</f>
        <v>3560</v>
      </c>
      <c r="N187" s="3">
        <f>[2]март!O55+[2]фев!O57</f>
        <v>122020</v>
      </c>
      <c r="O187" s="3">
        <f>[2]март!P55+[2]фев!P57</f>
        <v>0</v>
      </c>
      <c r="P187" s="3"/>
      <c r="Q187" s="3">
        <f>[2]март!Q55+[2]фев!Q57</f>
        <v>0</v>
      </c>
      <c r="R187" s="3">
        <f>[2]март!R55+[2]фев!R57</f>
        <v>0</v>
      </c>
      <c r="S187" s="56">
        <f t="shared" si="21"/>
        <v>138580</v>
      </c>
    </row>
    <row r="188" spans="1:19">
      <c r="A188" s="42" t="s">
        <v>218</v>
      </c>
      <c r="B188" s="3">
        <v>226</v>
      </c>
      <c r="C188" s="3">
        <f t="shared" si="18"/>
        <v>0</v>
      </c>
      <c r="D188" s="3">
        <f>[2]фев!D73</f>
        <v>0</v>
      </c>
      <c r="E188" s="3">
        <f>[2]март!E71</f>
        <v>0</v>
      </c>
      <c r="F188" s="3">
        <f>[2]март!F71</f>
        <v>0</v>
      </c>
      <c r="G188" s="3">
        <f>[2]март!G71</f>
        <v>0</v>
      </c>
      <c r="H188" s="3">
        <f>[2]март!H71</f>
        <v>0</v>
      </c>
      <c r="I188" s="3">
        <f>[2]март!J71</f>
        <v>0</v>
      </c>
      <c r="J188" s="3">
        <f>[2]март!K71</f>
        <v>0</v>
      </c>
      <c r="K188" s="3">
        <f>[2]март!L71</f>
        <v>0</v>
      </c>
      <c r="L188" s="3">
        <f>[2]март!M71</f>
        <v>0</v>
      </c>
      <c r="M188" s="3">
        <f>[2]март!N71</f>
        <v>0</v>
      </c>
      <c r="N188" s="3">
        <f>[2]март!O71</f>
        <v>0</v>
      </c>
      <c r="O188" s="3">
        <f>[2]март!P71</f>
        <v>0</v>
      </c>
      <c r="P188" s="3"/>
      <c r="Q188" s="3">
        <f>[2]март!Q71</f>
        <v>0</v>
      </c>
      <c r="R188" s="3">
        <f>[2]март!R71</f>
        <v>0</v>
      </c>
      <c r="S188" s="56">
        <f t="shared" si="21"/>
        <v>0</v>
      </c>
    </row>
    <row r="189" spans="1:19">
      <c r="A189" s="14" t="s">
        <v>235</v>
      </c>
      <c r="B189" s="3">
        <v>226</v>
      </c>
      <c r="C189" s="3">
        <f t="shared" si="18"/>
        <v>0</v>
      </c>
      <c r="D189" s="3">
        <f>[2]март!D69+[2]фев!D71</f>
        <v>0</v>
      </c>
      <c r="E189" s="3">
        <f>[2]март!E69+[2]фев!E71</f>
        <v>0</v>
      </c>
      <c r="F189" s="3">
        <f>[2]март!F69+[2]фев!F71</f>
        <v>0</v>
      </c>
      <c r="G189" s="3">
        <f>[2]март!G69+[2]фев!G71</f>
        <v>0</v>
      </c>
      <c r="H189" s="3"/>
      <c r="I189" s="3">
        <f>[2]март!J69+[2]фев!J71</f>
        <v>0</v>
      </c>
      <c r="J189" s="3">
        <f>[2]март!K69+[2]фев!K71</f>
        <v>0</v>
      </c>
      <c r="K189" s="3">
        <f>[2]март!L69+[2]фев!L71</f>
        <v>0</v>
      </c>
      <c r="L189" s="3"/>
      <c r="M189" s="3"/>
      <c r="N189" s="3"/>
      <c r="O189" s="3">
        <f>[2]март!P69+[2]фев!P71</f>
        <v>0</v>
      </c>
      <c r="P189" s="3"/>
      <c r="Q189" s="3">
        <f>[2]март!Q69+[2]фев!Q71</f>
        <v>0</v>
      </c>
      <c r="R189" s="3">
        <f>[2]март!R69+[2]фев!R71</f>
        <v>0</v>
      </c>
      <c r="S189" s="56">
        <f t="shared" si="21"/>
        <v>0</v>
      </c>
    </row>
    <row r="190" spans="1:19">
      <c r="A190" s="42" t="s">
        <v>219</v>
      </c>
      <c r="B190" s="3">
        <v>226</v>
      </c>
      <c r="C190" s="3">
        <f t="shared" si="18"/>
        <v>0</v>
      </c>
      <c r="D190" s="3">
        <f>[2]март!D48+[2]фев!D50</f>
        <v>0</v>
      </c>
      <c r="E190" s="3">
        <f>[2]март!E48+[2]фев!E50</f>
        <v>0</v>
      </c>
      <c r="F190" s="3">
        <f>[2]март!F48+[2]фев!F50</f>
        <v>0</v>
      </c>
      <c r="G190" s="3">
        <f>[2]март!G48+[2]фев!G50</f>
        <v>0</v>
      </c>
      <c r="H190" s="3">
        <f>[2]март!H48+[2]фев!H50</f>
        <v>0</v>
      </c>
      <c r="I190" s="3">
        <f>[2]март!J48+[2]фев!J50</f>
        <v>0</v>
      </c>
      <c r="J190" s="3">
        <f>[2]март!K48+[2]фев!K50</f>
        <v>0</v>
      </c>
      <c r="K190" s="3">
        <f>[2]март!L48+[2]фев!L50</f>
        <v>0</v>
      </c>
      <c r="L190" s="3">
        <f>[2]март!M48+[2]фев!M50</f>
        <v>0</v>
      </c>
      <c r="M190" s="3">
        <f>[2]март!N48+[2]фев!N50</f>
        <v>0</v>
      </c>
      <c r="N190" s="3">
        <f>[2]март!O48+[2]фев!O50</f>
        <v>0</v>
      </c>
      <c r="O190" s="3">
        <f>[2]март!P48+[2]фев!P50</f>
        <v>0</v>
      </c>
      <c r="P190" s="3"/>
      <c r="Q190" s="3">
        <f>[2]март!Q48+[2]фев!Q50</f>
        <v>0</v>
      </c>
      <c r="R190" s="3">
        <f>[2]март!R48+[2]фев!R50</f>
        <v>0</v>
      </c>
      <c r="S190" s="56">
        <f t="shared" si="21"/>
        <v>0</v>
      </c>
    </row>
    <row r="191" spans="1:19">
      <c r="A191" s="52" t="s">
        <v>278</v>
      </c>
      <c r="B191" s="3">
        <v>226</v>
      </c>
      <c r="C191" s="3">
        <f t="shared" si="18"/>
        <v>0</v>
      </c>
      <c r="D191" s="3">
        <f>[2]март!D70+[2]фев!D71</f>
        <v>0</v>
      </c>
      <c r="E191" s="3">
        <f>[2]март!E70+[2]фев!E71</f>
        <v>0</v>
      </c>
      <c r="F191" s="3">
        <f>[2]март!F70+[2]фев!F71</f>
        <v>0</v>
      </c>
      <c r="G191" s="3">
        <f>[2]март!G70+[2]фев!G71</f>
        <v>0</v>
      </c>
      <c r="H191" s="3">
        <f>[2]март!H70+[2]фев!H71</f>
        <v>0</v>
      </c>
      <c r="I191" s="3">
        <f>[2]март!J70+[2]фев!J71</f>
        <v>0</v>
      </c>
      <c r="J191" s="3">
        <f>[2]март!K70+[2]фев!K71</f>
        <v>0</v>
      </c>
      <c r="K191" s="3">
        <f>[2]март!L70+[2]фев!L71</f>
        <v>0</v>
      </c>
      <c r="L191" s="3">
        <f>[2]март!M70+[2]фев!M71</f>
        <v>0</v>
      </c>
      <c r="M191" s="3">
        <f>[2]март!N70+[2]фев!N71</f>
        <v>0</v>
      </c>
      <c r="N191" s="3">
        <f>[2]март!O70+[2]фев!O71</f>
        <v>0</v>
      </c>
      <c r="O191" s="3">
        <f>[2]март!P70+[2]фев!P71</f>
        <v>0</v>
      </c>
      <c r="P191" s="3"/>
      <c r="Q191" s="3">
        <f>[2]март!Q70+[2]фев!Q71</f>
        <v>0</v>
      </c>
      <c r="R191" s="3">
        <f>[2]март!R70+[2]фев!R71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[2]март!D75+[2]фев!D75+[2]янв!D73</f>
        <v>0</v>
      </c>
      <c r="E192" s="3">
        <f>[2]март!E75</f>
        <v>0</v>
      </c>
      <c r="F192" s="3">
        <f>[2]март!F75</f>
        <v>0</v>
      </c>
      <c r="G192" s="3">
        <f>[2]фев!G75+[2]янв!G73</f>
        <v>0</v>
      </c>
      <c r="H192" s="3">
        <f>[2]март!H75</f>
        <v>0</v>
      </c>
      <c r="I192" s="3">
        <f>[2]март!I75</f>
        <v>0</v>
      </c>
      <c r="J192" s="3">
        <f>[2]март!J75</f>
        <v>0</v>
      </c>
      <c r="K192" s="3">
        <f>[2]фев!L75</f>
        <v>0</v>
      </c>
      <c r="L192" s="3">
        <f>[2]март!M75+[2]фев!M76</f>
        <v>0</v>
      </c>
      <c r="M192" s="3">
        <f>[2]март!N75+[2]фев!N76</f>
        <v>0</v>
      </c>
      <c r="N192" s="3">
        <f>[2]март!O75+[2]фев!O76</f>
        <v>0</v>
      </c>
      <c r="O192" s="3">
        <f>[2]март!P75+[2]фев!P76</f>
        <v>0</v>
      </c>
      <c r="P192" s="3"/>
      <c r="Q192" s="3">
        <f>[2]март!Q75+[2]фев!Q76</f>
        <v>0</v>
      </c>
      <c r="R192" s="3">
        <f>[2]март!R75+[2]фев!R76</f>
        <v>0</v>
      </c>
      <c r="S192" s="56">
        <f t="shared" si="21"/>
        <v>0</v>
      </c>
    </row>
    <row r="193" spans="1:19">
      <c r="A193" s="60" t="s">
        <v>111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112</v>
      </c>
      <c r="B194" s="3">
        <v>241</v>
      </c>
      <c r="C194" s="3">
        <f t="shared" si="18"/>
        <v>0</v>
      </c>
      <c r="D194" s="3">
        <f>[2]янв!D75</f>
        <v>0</v>
      </c>
      <c r="E194" s="3">
        <f>[2]янв!E75</f>
        <v>0</v>
      </c>
      <c r="F194" s="3">
        <f>[2]янв!F75</f>
        <v>0</v>
      </c>
      <c r="G194" s="3">
        <f>[2]янв!G75</f>
        <v>0</v>
      </c>
      <c r="H194" s="3"/>
      <c r="I194" s="3">
        <f>[2]янв!J75</f>
        <v>0</v>
      </c>
      <c r="J194" s="3">
        <f>[2]янв!K75</f>
        <v>0</v>
      </c>
      <c r="K194" s="3">
        <f>[2]янв!L75</f>
        <v>0</v>
      </c>
      <c r="L194" s="3">
        <f>[2]янв!M75</f>
        <v>0</v>
      </c>
      <c r="M194" s="3">
        <f>[2]янв!N75</f>
        <v>0</v>
      </c>
      <c r="N194" s="3">
        <f>[2]янв!O75</f>
        <v>0</v>
      </c>
      <c r="O194" s="3">
        <f>[2]янв!P75</f>
        <v>0</v>
      </c>
      <c r="P194" s="3"/>
      <c r="Q194" s="3">
        <f>[2]янв!Q75</f>
        <v>0</v>
      </c>
      <c r="R194" s="3">
        <f>[2]янв!R75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158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[2]янв!J58+[2]фев!J58+[2]март!J56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113</v>
      </c>
      <c r="B196" s="3">
        <v>241</v>
      </c>
      <c r="C196" s="3">
        <f t="shared" si="18"/>
        <v>0</v>
      </c>
      <c r="D196" s="3">
        <f>[2]март!D79+[2]фев!D80</f>
        <v>0</v>
      </c>
      <c r="E196" s="3">
        <f>[2]март!E79+[2]фев!E80</f>
        <v>0</v>
      </c>
      <c r="F196" s="3">
        <f>[2]март!F79+[2]фев!F80</f>
        <v>0</v>
      </c>
      <c r="G196" s="3">
        <f>[2]март!G79+[2]фев!G80</f>
        <v>0</v>
      </c>
      <c r="H196" s="3">
        <f>[2]март!H79+[2]фев!H80</f>
        <v>0</v>
      </c>
      <c r="I196" s="3">
        <f>[2]март!I79+[2]фев!I80</f>
        <v>0</v>
      </c>
      <c r="J196" s="3">
        <f>[2]март!J79+[2]фев!J80</f>
        <v>0</v>
      </c>
      <c r="K196" s="3">
        <f>[2]фев!L80+[2]янв!L77+[2]март!L79</f>
        <v>150627</v>
      </c>
      <c r="L196" s="3">
        <f>[2]март!M79+[2]фев!M80</f>
        <v>0</v>
      </c>
      <c r="M196" s="3">
        <f>[2]март!N79+[2]фев!N80</f>
        <v>0</v>
      </c>
      <c r="N196" s="3">
        <f>[2]март!O79+[2]фев!O80</f>
        <v>0</v>
      </c>
      <c r="O196" s="3">
        <f>[2]март!P79+[2]фев!P80</f>
        <v>0</v>
      </c>
      <c r="P196" s="3"/>
      <c r="Q196" s="3">
        <f>[2]март!Q79+[2]фев!Q80</f>
        <v>0</v>
      </c>
      <c r="R196" s="3">
        <f>[2]март!R79+[2]фев!R80</f>
        <v>0</v>
      </c>
      <c r="S196" s="56">
        <f t="shared" si="27"/>
        <v>150627</v>
      </c>
    </row>
    <row r="197" spans="1:19">
      <c r="A197" s="42" t="s">
        <v>101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[2]март!L80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398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[2]фев!L85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114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116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[2]янв!L63+[2]фев!L64+[2]март!L61</f>
        <v>0</v>
      </c>
      <c r="N200" s="2">
        <f>L200+M200</f>
        <v>0</v>
      </c>
      <c r="O200" s="2">
        <f>'[3]9мес'!N42+'[3]1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117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118</v>
      </c>
      <c r="B202" s="3">
        <v>262</v>
      </c>
      <c r="C202" s="3">
        <f t="shared" si="18"/>
        <v>0</v>
      </c>
      <c r="D202" s="3"/>
      <c r="E202" s="3">
        <f>[2]март!E87+[2]фев!E88+[2]янв!E85</f>
        <v>0</v>
      </c>
      <c r="F202" s="3">
        <f>[2]март!F87+[2]фев!F88+[2]янв!F85</f>
        <v>0</v>
      </c>
      <c r="G202" s="3">
        <f>[2]март!G87+[2]фев!G88+[2]янв!G85</f>
        <v>0</v>
      </c>
      <c r="H202" s="3"/>
      <c r="I202" s="3">
        <f>[2]март!J87+[2]фев!J88+[2]янв!J85</f>
        <v>0</v>
      </c>
      <c r="J202" s="3">
        <f>[2]март!K87+[2]фев!K88+[2]янв!K85</f>
        <v>0</v>
      </c>
      <c r="K202" s="3">
        <f>[2]март!L87+[2]фев!L88+[2]янв!L85</f>
        <v>0</v>
      </c>
      <c r="L202" s="3">
        <f>[2]март!M87+[2]фев!M88+[2]янв!M85</f>
        <v>0</v>
      </c>
      <c r="M202" s="3">
        <f>[2]март!N87+[2]фев!N88+[2]янв!N85</f>
        <v>0</v>
      </c>
      <c r="N202" s="3">
        <f>[2]март!O87+[2]фев!O88+[2]янв!O85</f>
        <v>0</v>
      </c>
      <c r="O202" s="3">
        <f>[2]март!P87+[2]фев!P88+[2]янв!P85</f>
        <v>0</v>
      </c>
      <c r="P202" s="3"/>
      <c r="Q202" s="3">
        <f>[2]март!Q87+[2]фев!Q88+[2]янв!Q85</f>
        <v>0</v>
      </c>
      <c r="R202" s="3">
        <f>[2]фев!R88+[2]янв!R85</f>
        <v>0</v>
      </c>
      <c r="S202" s="59">
        <f t="shared" si="27"/>
        <v>0</v>
      </c>
    </row>
    <row r="203" spans="1:19">
      <c r="A203" s="7" t="s">
        <v>266</v>
      </c>
      <c r="B203" s="3">
        <v>262</v>
      </c>
      <c r="C203" s="3">
        <f t="shared" si="18"/>
        <v>0</v>
      </c>
      <c r="D203" s="3">
        <f>[2]фев!D88+[2]март!D89+[2]янв!D84</f>
        <v>0</v>
      </c>
      <c r="E203" s="3">
        <f>[2]март!E89+[2]фев!E90+[2]янв!E84</f>
        <v>0</v>
      </c>
      <c r="F203" s="3">
        <f>[2]март!F89+[2]фев!F90+[2]янв!F84</f>
        <v>0</v>
      </c>
      <c r="G203" s="3">
        <f>[2]март!G89+[2]фев!G90+[2]янв!G84</f>
        <v>0</v>
      </c>
      <c r="H203" s="3">
        <f>[2]март!H89+[2]фев!H90+[2]янв!H84</f>
        <v>0</v>
      </c>
      <c r="I203" s="3">
        <f>[2]март!J89+[2]фев!J90+[2]янв!J84</f>
        <v>0</v>
      </c>
      <c r="J203" s="3">
        <f>[2]март!K89+[2]фев!K90+[2]янв!K84</f>
        <v>0</v>
      </c>
      <c r="K203" s="3">
        <f>[2]март!L89+[2]фев!L90+[2]янв!L84</f>
        <v>0</v>
      </c>
      <c r="L203" s="3">
        <f>[2]март!M89+[2]фев!M90+[2]янв!M84</f>
        <v>0</v>
      </c>
      <c r="M203" s="3">
        <f>[2]март!N89+[2]фев!N90+[2]янв!N84</f>
        <v>0</v>
      </c>
      <c r="N203" s="3">
        <f>[2]март!O89+[2]фев!O90+[2]янв!O84</f>
        <v>0</v>
      </c>
      <c r="O203" s="3">
        <f>[2]март!P89+[2]фев!P90+[2]янв!P84</f>
        <v>0</v>
      </c>
      <c r="P203" s="3"/>
      <c r="Q203" s="3">
        <f>[2]март!Q89+[2]фев!Q90+[2]янв!Q84</f>
        <v>0</v>
      </c>
      <c r="R203" s="3">
        <f>[2]март!R89+[2]фев!R90+[2]янв!R84</f>
        <v>0</v>
      </c>
      <c r="S203" s="56">
        <f t="shared" si="27"/>
        <v>0</v>
      </c>
    </row>
    <row r="204" spans="1:19">
      <c r="A204" s="44" t="s">
        <v>267</v>
      </c>
      <c r="B204" s="3">
        <v>262</v>
      </c>
      <c r="C204" s="3">
        <f t="shared" si="18"/>
        <v>0</v>
      </c>
      <c r="D204" s="3">
        <f>[2]март!D88+[2]фев!D89+[2]янв!D86</f>
        <v>0</v>
      </c>
      <c r="E204" s="3">
        <f>[2]март!E88+[2]фев!E89+[2]янв!E86</f>
        <v>0</v>
      </c>
      <c r="F204" s="3">
        <f>[2]март!F88+[2]фев!F89+[2]янв!F86</f>
        <v>0</v>
      </c>
      <c r="G204" s="3">
        <f>[2]март!G88+[2]фев!G89+[2]янв!G86</f>
        <v>0</v>
      </c>
      <c r="H204" s="3">
        <f>[2]март!H88+[2]фев!H89+[2]янв!H86</f>
        <v>0</v>
      </c>
      <c r="I204" s="3">
        <f>[2]март!J88+[2]фев!J89+[2]янв!J86</f>
        <v>0</v>
      </c>
      <c r="J204" s="3">
        <f>[2]март!K88+[2]фев!K89+[2]янв!K86</f>
        <v>0</v>
      </c>
      <c r="K204" s="3">
        <f>[2]март!L88+[2]фев!L89+[2]янв!L86</f>
        <v>0</v>
      </c>
      <c r="L204" s="3">
        <f>[2]март!M88+[2]фев!M89+[2]янв!M86</f>
        <v>0</v>
      </c>
      <c r="M204" s="3">
        <f>[2]март!N88+[2]фев!N89+[2]янв!N86</f>
        <v>0</v>
      </c>
      <c r="N204" s="3">
        <f>[2]март!O88+[2]фев!O89+[2]янв!O86</f>
        <v>0</v>
      </c>
      <c r="O204" s="3">
        <f>[2]март!P88+[2]фев!P89+[2]янв!P86</f>
        <v>0</v>
      </c>
      <c r="P204" s="3"/>
      <c r="Q204" s="3">
        <f>[2]март!Q88+[2]фев!Q89+[2]янв!Q86</f>
        <v>0</v>
      </c>
      <c r="R204" s="3">
        <f>[2]март!R88+[2]фев!R89</f>
        <v>0</v>
      </c>
      <c r="S204" s="56">
        <f t="shared" si="27"/>
        <v>0</v>
      </c>
    </row>
    <row r="205" spans="1:19">
      <c r="A205" s="44" t="s">
        <v>119</v>
      </c>
      <c r="B205" s="3">
        <v>263</v>
      </c>
      <c r="C205" s="3">
        <f t="shared" si="18"/>
        <v>0</v>
      </c>
      <c r="D205" s="5">
        <f>[2]март!D90+[2]фев!D91+[2]янв!D87</f>
        <v>0</v>
      </c>
      <c r="E205" s="3">
        <f>[2]март!E90+[2]фев!E91+[2]янв!E87</f>
        <v>0</v>
      </c>
      <c r="F205" s="3">
        <f>[2]март!F90+[2]фев!F91+[2]янв!F87</f>
        <v>0</v>
      </c>
      <c r="G205" s="3">
        <f>[2]март!G90+[2]фев!G91+[2]янв!G87</f>
        <v>0</v>
      </c>
      <c r="H205" s="3"/>
      <c r="I205" s="3">
        <f>[2]март!J90+[2]фев!J91+[2]янв!J87</f>
        <v>0</v>
      </c>
      <c r="J205" s="3">
        <f>[2]март!K90+[2]фев!K91+[2]янв!K87</f>
        <v>0</v>
      </c>
      <c r="K205" s="3">
        <f>[2]март!L90+[2]фев!L91+[2]янв!L87</f>
        <v>0</v>
      </c>
      <c r="L205" s="3">
        <f>[2]март!M90+[2]фев!M91+[2]янв!M87</f>
        <v>0</v>
      </c>
      <c r="M205" s="3">
        <f>[2]март!N90+[2]фев!N91+[2]янв!N87</f>
        <v>0</v>
      </c>
      <c r="N205" s="3">
        <f>[2]март!O90+[2]фев!O91+[2]янв!O87</f>
        <v>0</v>
      </c>
      <c r="O205" s="3">
        <f>[2]март!P90+[2]фев!P91+[2]янв!P87</f>
        <v>0</v>
      </c>
      <c r="P205" s="3"/>
      <c r="Q205" s="3">
        <f>[2]март!Q90+[2]фев!Q91+[2]янв!Q87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120</v>
      </c>
      <c r="B207" s="3">
        <v>290</v>
      </c>
      <c r="C207" s="3">
        <f t="shared" si="18"/>
        <v>2349</v>
      </c>
      <c r="D207" s="3">
        <f>[2]март!D92+[2]фев!D93+[2]янв!D89</f>
        <v>2349</v>
      </c>
      <c r="E207" s="3">
        <f>[2]март!E92+[2]фев!E93+[2]янв!E89</f>
        <v>0</v>
      </c>
      <c r="F207" s="3">
        <f>[2]март!F92+[2]фев!F93+[2]янв!F89</f>
        <v>0</v>
      </c>
      <c r="G207" s="3">
        <f>[2]март!G92+[2]фев!G93+[2]янв!G89</f>
        <v>576</v>
      </c>
      <c r="H207" s="3"/>
      <c r="I207" s="3">
        <f>[2]март!J92+[2]фев!J93+[2]янв!J89</f>
        <v>0</v>
      </c>
      <c r="J207" s="3">
        <f>[2]март!K92+[2]фев!K93+[2]янв!K89</f>
        <v>477</v>
      </c>
      <c r="K207" s="3">
        <f>[2]март!L92+[2]фев!L93+[2]янв!L89</f>
        <v>0</v>
      </c>
      <c r="L207" s="3">
        <f>[2]март!M92+[2]фев!M93+[2]янв!M89</f>
        <v>136265</v>
      </c>
      <c r="M207" s="3">
        <f>[2]март!N92+[2]фев!N93+[2]янв!N89</f>
        <v>0</v>
      </c>
      <c r="N207" s="3">
        <f>[2]март!O92+[2]фев!O93+[2]янв!O89</f>
        <v>136265</v>
      </c>
      <c r="O207" s="3">
        <f>[2]март!P92+[2]фев!P93+[2]янв!P89</f>
        <v>8063</v>
      </c>
      <c r="P207" s="3"/>
      <c r="Q207" s="3">
        <f>[2]март!Q92+[2]фев!Q93+[2]янв!Q89</f>
        <v>0</v>
      </c>
      <c r="R207" s="3">
        <f>[2]март!R92+[2]фев!R93+[2]янв!R89</f>
        <v>1796</v>
      </c>
      <c r="S207" s="56">
        <f t="shared" si="27"/>
        <v>149526</v>
      </c>
    </row>
    <row r="208" spans="1:19">
      <c r="A208" s="42" t="s">
        <v>121</v>
      </c>
      <c r="B208" s="3">
        <v>290</v>
      </c>
      <c r="C208" s="3">
        <f t="shared" si="18"/>
        <v>8500</v>
      </c>
      <c r="D208" s="3">
        <f>[2]март!D93+[2]фев!D94+[2]янв!D90</f>
        <v>8500</v>
      </c>
      <c r="E208" s="3">
        <f>[2]март!E93+[2]фев!E94+[2]янв!E90</f>
        <v>0</v>
      </c>
      <c r="F208" s="3">
        <f>[2]март!F93+[2]фев!F94+[2]янв!F90</f>
        <v>0</v>
      </c>
      <c r="G208" s="3">
        <f>[2]март!G93+[2]фев!G94+[2]янв!G90</f>
        <v>0</v>
      </c>
      <c r="H208" s="3">
        <f>[2]март!H93+[2]фев!H94+[2]янв!H90</f>
        <v>0</v>
      </c>
      <c r="I208" s="3">
        <f>[2]март!J93+[2]фев!J94+[2]янв!J90</f>
        <v>0</v>
      </c>
      <c r="J208" s="3">
        <f>[2]март!K93+[2]фев!K94+[2]янв!K90</f>
        <v>0</v>
      </c>
      <c r="K208" s="3">
        <f>[2]март!L93+[2]фев!L94+[2]янв!L90</f>
        <v>0</v>
      </c>
      <c r="L208" s="3">
        <f>[2]март!M93+[2]фев!M94+[2]янв!M90</f>
        <v>0</v>
      </c>
      <c r="M208" s="3">
        <f>[2]март!N93+[2]фев!N94+[2]янв!N90</f>
        <v>0</v>
      </c>
      <c r="N208" s="3">
        <f>[2]март!O93+[2]фев!O94+[2]янв!O90</f>
        <v>0</v>
      </c>
      <c r="O208" s="3">
        <f>[2]март!P93+[2]фев!P94+[2]янв!P90</f>
        <v>0</v>
      </c>
      <c r="P208" s="3"/>
      <c r="Q208" s="3">
        <f>[2]март!Q93+[2]фев!Q94+[2]янв!Q90</f>
        <v>0</v>
      </c>
      <c r="R208" s="3">
        <f>[2]март!R93+[2]фев!R94+[2]янв!R90</f>
        <v>0</v>
      </c>
      <c r="S208" s="56">
        <f t="shared" si="27"/>
        <v>8500</v>
      </c>
    </row>
    <row r="209" spans="1:19">
      <c r="A209" s="42" t="s">
        <v>122</v>
      </c>
      <c r="B209" s="3">
        <v>290</v>
      </c>
      <c r="C209" s="3">
        <f t="shared" si="18"/>
        <v>32000</v>
      </c>
      <c r="D209" s="3">
        <f>[2]фев!D95+[2]март!D95+[2]янв!D91</f>
        <v>32000</v>
      </c>
      <c r="E209" s="3">
        <f>[2]фев!E95</f>
        <v>0</v>
      </c>
      <c r="F209" s="3">
        <f>[2]фев!F95</f>
        <v>0</v>
      </c>
      <c r="G209" s="3">
        <f>[2]фев!G95</f>
        <v>0</v>
      </c>
      <c r="H209" s="3"/>
      <c r="I209" s="3">
        <f>[2]фев!J95</f>
        <v>0</v>
      </c>
      <c r="J209" s="3">
        <f>[2]фев!K95</f>
        <v>0</v>
      </c>
      <c r="K209" s="3">
        <f>[2]фев!L95</f>
        <v>0</v>
      </c>
      <c r="L209" s="3">
        <f>[2]март!M95+[2]фев!M95+[2]янв!M91</f>
        <v>0</v>
      </c>
      <c r="M209" s="3">
        <f>[2]март!N95+[2]фев!N95+[2]янв!N91</f>
        <v>0</v>
      </c>
      <c r="N209" s="3">
        <f>[2]март!O95+[2]фев!O95+[2]янв!O91</f>
        <v>0</v>
      </c>
      <c r="O209" s="3">
        <f>[2]фев!P95</f>
        <v>0</v>
      </c>
      <c r="P209" s="3"/>
      <c r="Q209" s="3">
        <f>[2]фев!Q95</f>
        <v>0</v>
      </c>
      <c r="R209" s="3">
        <f>[2]фев!R95</f>
        <v>0</v>
      </c>
      <c r="S209" s="56">
        <f t="shared" si="27"/>
        <v>32000</v>
      </c>
    </row>
    <row r="210" spans="1:19">
      <c r="A210" s="42" t="s">
        <v>268</v>
      </c>
      <c r="B210" s="3">
        <v>290</v>
      </c>
      <c r="C210" s="3">
        <f t="shared" si="18"/>
        <v>400</v>
      </c>
      <c r="D210" s="3">
        <f>[2]март!D94+[2]янв!D94</f>
        <v>400</v>
      </c>
      <c r="E210" s="3">
        <f>[2]март!E94+[2]янв!E94</f>
        <v>0</v>
      </c>
      <c r="F210" s="3">
        <f>[2]март!F94+[2]янв!F94</f>
        <v>0</v>
      </c>
      <c r="G210" s="3">
        <f>[2]март!G94+[2]янв!G94</f>
        <v>0</v>
      </c>
      <c r="H210" s="3">
        <f>[2]март!H94+[2]янв!H94</f>
        <v>0</v>
      </c>
      <c r="I210" s="3">
        <f>[2]март!J94+[2]янв!J94</f>
        <v>0</v>
      </c>
      <c r="J210" s="3">
        <f>[2]март!K94+[2]янв!K94</f>
        <v>0</v>
      </c>
      <c r="K210" s="3">
        <f>[2]март!L94+[2]янв!L94</f>
        <v>0</v>
      </c>
      <c r="L210" s="3">
        <f>[2]март!M94+[2]янв!M94</f>
        <v>0</v>
      </c>
      <c r="M210" s="3">
        <f>[2]март!N94+[2]янв!N94</f>
        <v>0</v>
      </c>
      <c r="N210" s="3">
        <f>[2]март!O94+[2]янв!O94</f>
        <v>0</v>
      </c>
      <c r="O210" s="3">
        <f>[2]март!P94+[2]янв!P94</f>
        <v>0</v>
      </c>
      <c r="P210" s="3"/>
      <c r="Q210" s="3">
        <f>[2]март!Q94+[2]янв!Q94</f>
        <v>0</v>
      </c>
      <c r="R210" s="3">
        <f>[2]март!R94+[2]янв!R94</f>
        <v>0</v>
      </c>
      <c r="S210" s="56">
        <f t="shared" si="27"/>
        <v>400</v>
      </c>
    </row>
    <row r="211" spans="1:19">
      <c r="A211" s="42" t="s">
        <v>236</v>
      </c>
      <c r="B211" s="3">
        <v>290</v>
      </c>
      <c r="C211" s="3">
        <f>D211+E211</f>
        <v>0</v>
      </c>
      <c r="D211" s="3">
        <f>[2]фев!D98</f>
        <v>0</v>
      </c>
      <c r="E211" s="3">
        <f>[2]фев!E98</f>
        <v>0</v>
      </c>
      <c r="F211" s="3">
        <f>[2]фев!F98</f>
        <v>0</v>
      </c>
      <c r="G211" s="3">
        <f>[2]фев!G98</f>
        <v>0</v>
      </c>
      <c r="H211" s="3"/>
      <c r="I211" s="3">
        <f>[2]фев!J98</f>
        <v>0</v>
      </c>
      <c r="J211" s="3">
        <f>[2]фев!K98</f>
        <v>0</v>
      </c>
      <c r="K211" s="3">
        <f>[2]фев!L98</f>
        <v>0</v>
      </c>
      <c r="L211" s="3">
        <f>[2]фев!M98</f>
        <v>0</v>
      </c>
      <c r="M211" s="3">
        <f>[2]фев!N98</f>
        <v>0</v>
      </c>
      <c r="N211" s="3">
        <f>[2]фев!O98</f>
        <v>0</v>
      </c>
      <c r="O211" s="3">
        <f>[2]фев!P98</f>
        <v>0</v>
      </c>
      <c r="P211" s="3"/>
      <c r="Q211" s="3">
        <f>[2]фев!Q98</f>
        <v>0</v>
      </c>
      <c r="R211" s="3">
        <f>[2]фев!R98</f>
        <v>0</v>
      </c>
      <c r="S211" s="56">
        <f t="shared" si="27"/>
        <v>0</v>
      </c>
    </row>
    <row r="212" spans="1:19">
      <c r="A212" s="42" t="s">
        <v>220</v>
      </c>
      <c r="B212" s="3">
        <v>290</v>
      </c>
      <c r="C212" s="3">
        <f>D212+E212</f>
        <v>0</v>
      </c>
      <c r="D212" s="3">
        <f>[2]март!D96+[2]янв!D93</f>
        <v>0</v>
      </c>
      <c r="E212" s="3">
        <f>[2]март!E96+[2]фев!E97+[2]янв!E93</f>
        <v>0</v>
      </c>
      <c r="F212" s="3">
        <f>[2]март!F96+[2]фев!F97+[2]янв!F93</f>
        <v>0</v>
      </c>
      <c r="G212" s="3">
        <f>[2]март!G96+[2]фев!G97+[2]янв!G93</f>
        <v>0</v>
      </c>
      <c r="H212" s="3"/>
      <c r="I212" s="3">
        <f>[2]март!J96+[2]фев!J97+[2]янв!J93</f>
        <v>0</v>
      </c>
      <c r="J212" s="3">
        <f>[2]март!K96+[2]фев!K97+[2]янв!K93</f>
        <v>0</v>
      </c>
      <c r="K212" s="3">
        <f>[2]март!L96+[2]фев!L97+[2]янв!L93</f>
        <v>0</v>
      </c>
      <c r="L212" s="3">
        <f>[2]март!M96+[2]фев!M97+[2]янв!M93</f>
        <v>0</v>
      </c>
      <c r="M212" s="3">
        <f>[2]март!N96+[2]фев!N97+[2]янв!N93</f>
        <v>0</v>
      </c>
      <c r="N212" s="3">
        <f>[2]март!O96+[2]фев!O97+[2]янв!O93</f>
        <v>0</v>
      </c>
      <c r="O212" s="3">
        <f>[2]март!P96+[2]фев!P97+[2]янв!P93</f>
        <v>0</v>
      </c>
      <c r="P212" s="3"/>
      <c r="Q212" s="3">
        <f>[2]март!Q96+[2]фев!Q97+[2]янв!Q93</f>
        <v>0</v>
      </c>
      <c r="R212" s="3">
        <f>[2]март!R96+[2]фев!R97+[2]янв!R93</f>
        <v>0</v>
      </c>
      <c r="S212" s="56">
        <f t="shared" si="27"/>
        <v>0</v>
      </c>
    </row>
    <row r="213" spans="1:19">
      <c r="A213" s="42" t="s">
        <v>224</v>
      </c>
      <c r="B213" s="3">
        <v>290</v>
      </c>
      <c r="C213" s="3">
        <f>D213+E213</f>
        <v>0</v>
      </c>
      <c r="D213" s="3">
        <f>[2]фев!D101</f>
        <v>0</v>
      </c>
      <c r="E213" s="3">
        <f>[2]фев!E101</f>
        <v>0</v>
      </c>
      <c r="F213" s="3">
        <f>[2]фев!F101</f>
        <v>0</v>
      </c>
      <c r="G213" s="3">
        <f>[2]фев!G101</f>
        <v>0</v>
      </c>
      <c r="H213" s="3"/>
      <c r="I213" s="3">
        <f>[2]фев!J101</f>
        <v>0</v>
      </c>
      <c r="J213" s="3">
        <f>[2]фев!K101</f>
        <v>0</v>
      </c>
      <c r="K213" s="3">
        <f>[2]фев!L101</f>
        <v>0</v>
      </c>
      <c r="L213" s="3">
        <f>[2]фев!M101</f>
        <v>0</v>
      </c>
      <c r="M213" s="3">
        <f>[2]фев!N101</f>
        <v>0</v>
      </c>
      <c r="N213" s="3">
        <f>[2]фев!O101</f>
        <v>0</v>
      </c>
      <c r="O213" s="3">
        <f>[2]фев!P101</f>
        <v>0</v>
      </c>
      <c r="P213" s="3"/>
      <c r="Q213" s="3">
        <f>[2]фев!Q101</f>
        <v>0</v>
      </c>
      <c r="R213" s="3">
        <f>[2]фев!R101</f>
        <v>0</v>
      </c>
      <c r="S213" s="56">
        <f t="shared" si="27"/>
        <v>0</v>
      </c>
    </row>
    <row r="214" spans="1:19">
      <c r="A214" s="42" t="s">
        <v>237</v>
      </c>
      <c r="B214" s="3">
        <v>290</v>
      </c>
      <c r="C214" s="3">
        <f t="shared" si="18"/>
        <v>0</v>
      </c>
      <c r="D214" s="3"/>
      <c r="E214" s="3">
        <f>[2]март!E95+[2]янв!E95</f>
        <v>0</v>
      </c>
      <c r="F214" s="3">
        <f>[2]март!F95+[2]янв!F95</f>
        <v>0</v>
      </c>
      <c r="G214" s="3">
        <f>[2]март!G95+[2]янв!G95</f>
        <v>0</v>
      </c>
      <c r="H214" s="3">
        <f>[2]март!H95+[2]янв!H95</f>
        <v>0</v>
      </c>
      <c r="I214" s="3">
        <f>[2]март!J95+[2]янв!J95</f>
        <v>0</v>
      </c>
      <c r="J214" s="3">
        <f>[2]март!K95+[2]янв!K95</f>
        <v>0</v>
      </c>
      <c r="K214" s="3">
        <f>[2]март!L95+[2]янв!L95</f>
        <v>0</v>
      </c>
      <c r="L214" s="3"/>
      <c r="M214" s="3">
        <f>[2]март!N95+[2]янв!N95</f>
        <v>0</v>
      </c>
      <c r="N214" s="3"/>
      <c r="O214" s="3">
        <f>[2]март!P95+[2]фев!P100</f>
        <v>0</v>
      </c>
      <c r="P214" s="3"/>
      <c r="Q214" s="3">
        <f>[2]март!Q95+[2]фев!Q100</f>
        <v>0</v>
      </c>
      <c r="R214" s="3">
        <f>[2]март!R95+[2]фев!R100</f>
        <v>0</v>
      </c>
      <c r="S214" s="56">
        <f t="shared" si="27"/>
        <v>0</v>
      </c>
    </row>
    <row r="215" spans="1:19">
      <c r="A215" s="42" t="s">
        <v>123</v>
      </c>
      <c r="B215" s="3">
        <v>290</v>
      </c>
      <c r="C215" s="3">
        <f t="shared" si="18"/>
        <v>0</v>
      </c>
      <c r="D215" s="3">
        <f>[2]фев!D99</f>
        <v>0</v>
      </c>
      <c r="E215" s="3">
        <f>[2]март!E97+[2]фев!E99</f>
        <v>0</v>
      </c>
      <c r="F215" s="3">
        <f>[2]фев!F99</f>
        <v>0</v>
      </c>
      <c r="G215" s="3">
        <f>[2]фев!G99</f>
        <v>0</v>
      </c>
      <c r="H215" s="3"/>
      <c r="I215" s="3">
        <f>[2]фев!J99</f>
        <v>0</v>
      </c>
      <c r="J215" s="3">
        <f>[2]фев!K99</f>
        <v>0</v>
      </c>
      <c r="K215" s="3">
        <f>[2]фев!L99</f>
        <v>0</v>
      </c>
      <c r="L215" s="3">
        <f>[2]фев!M99</f>
        <v>0</v>
      </c>
      <c r="M215" s="3">
        <f>[2]фев!N99</f>
        <v>0</v>
      </c>
      <c r="N215" s="3">
        <f>[2]фев!O99</f>
        <v>0</v>
      </c>
      <c r="O215" s="3">
        <f>[2]фев!P99</f>
        <v>0</v>
      </c>
      <c r="P215" s="3"/>
      <c r="Q215" s="3">
        <f>[2]фев!Q99</f>
        <v>0</v>
      </c>
      <c r="R215" s="3">
        <f>[2]фев!R99</f>
        <v>0</v>
      </c>
      <c r="S215" s="56">
        <f t="shared" si="27"/>
        <v>0</v>
      </c>
    </row>
    <row r="216" spans="1:19">
      <c r="A216" s="42" t="s">
        <v>124</v>
      </c>
      <c r="B216" s="3">
        <v>290</v>
      </c>
      <c r="C216" s="3">
        <f t="shared" si="18"/>
        <v>0</v>
      </c>
      <c r="D216" s="3">
        <f>[2]фев!D103</f>
        <v>0</v>
      </c>
      <c r="E216" s="3">
        <f>[2]фев!E103</f>
        <v>0</v>
      </c>
      <c r="F216" s="3">
        <f>[2]фев!F103</f>
        <v>0</v>
      </c>
      <c r="G216" s="3">
        <f>[2]фев!G103</f>
        <v>0</v>
      </c>
      <c r="H216" s="3"/>
      <c r="I216" s="3">
        <f>[2]фев!J103</f>
        <v>0</v>
      </c>
      <c r="J216" s="3">
        <f>[2]фев!K103</f>
        <v>0</v>
      </c>
      <c r="K216" s="3">
        <f>[2]фев!L103</f>
        <v>0</v>
      </c>
      <c r="L216" s="3">
        <f>[2]фев!M103+[2]март!M98</f>
        <v>165500</v>
      </c>
      <c r="M216" s="3">
        <f>[2]фев!N103</f>
        <v>0</v>
      </c>
      <c r="N216" s="3">
        <f>[2]фев!O103</f>
        <v>103500</v>
      </c>
      <c r="O216" s="3">
        <f>[2]фев!P103</f>
        <v>0</v>
      </c>
      <c r="P216" s="3"/>
      <c r="Q216" s="3">
        <f>[2]фев!Q103</f>
        <v>0</v>
      </c>
      <c r="R216" s="3">
        <f>[2]фев!R103</f>
        <v>0</v>
      </c>
      <c r="S216" s="56">
        <f t="shared" si="27"/>
        <v>103500</v>
      </c>
    </row>
    <row r="217" spans="1:19">
      <c r="A217" s="42" t="s">
        <v>399</v>
      </c>
      <c r="B217" s="3">
        <v>290</v>
      </c>
      <c r="C217" s="3">
        <f t="shared" si="18"/>
        <v>0</v>
      </c>
      <c r="D217" s="3">
        <f>[2]март!D98+[2]фев!D102+[2]янв!D96</f>
        <v>0</v>
      </c>
      <c r="E217" s="3">
        <f>[2]март!E98+[2]фев!E102+[2]янв!E96</f>
        <v>0</v>
      </c>
      <c r="F217" s="3">
        <f>[2]март!F98+[2]фев!F102+[2]янв!F96</f>
        <v>0</v>
      </c>
      <c r="G217" s="3">
        <f>[2]март!G98+[2]фев!G102+[2]янв!G96</f>
        <v>0</v>
      </c>
      <c r="H217" s="3">
        <f>[2]март!H98+[2]фев!H102+[2]янв!H96</f>
        <v>0</v>
      </c>
      <c r="I217" s="3">
        <f>[2]март!J98+[2]фев!J102+[2]янв!J96</f>
        <v>0</v>
      </c>
      <c r="J217" s="3">
        <f>[2]март!K98+[2]фев!K102+[2]янв!K96</f>
        <v>0</v>
      </c>
      <c r="K217" s="3">
        <f>[2]март!L98+[2]фев!L102+[2]янв!L96</f>
        <v>0</v>
      </c>
      <c r="L217" s="3">
        <f>[2]март!M99+[2]фев!M102+[2]янв!M96</f>
        <v>93100</v>
      </c>
      <c r="M217" s="3">
        <f>[2]март!N98+[2]фев!N102+[2]янв!N96</f>
        <v>0</v>
      </c>
      <c r="N217" s="3">
        <f>[2]март!O98+[2]фев!O102+[2]янв!O96</f>
        <v>121100</v>
      </c>
      <c r="O217" s="3">
        <f>[2]март!P98+[2]фев!P102+[2]янв!P96</f>
        <v>40000</v>
      </c>
      <c r="P217" s="3"/>
      <c r="Q217" s="3">
        <f>[2]март!Q98+[2]фев!Q102+[2]янв!Q96</f>
        <v>34900</v>
      </c>
      <c r="R217" s="3">
        <f>[2]март!R98+[2]фев!R102+[2]янв!R96</f>
        <v>0</v>
      </c>
      <c r="S217" s="56">
        <f>C217+F217+G217+I217+J217+K217+N217+O217++R217+Q217</f>
        <v>196000</v>
      </c>
    </row>
    <row r="218" spans="1:19">
      <c r="A218" s="53" t="s">
        <v>279</v>
      </c>
      <c r="B218" s="2">
        <v>310</v>
      </c>
      <c r="C218" s="3">
        <f t="shared" si="18"/>
        <v>0</v>
      </c>
      <c r="D218" s="3">
        <f>[2]март!D103</f>
        <v>0</v>
      </c>
      <c r="E218" s="3">
        <f>[2]янв!E78+[2]фев!E80+[2]март!E77</f>
        <v>0</v>
      </c>
      <c r="F218" s="3">
        <f>[2]янв!F78+[2]фев!F80+[2]март!F77</f>
        <v>0</v>
      </c>
      <c r="G218" s="3">
        <f>[2]янв!G78+[2]фев!G80+[2]март!G77</f>
        <v>0</v>
      </c>
      <c r="H218" s="3">
        <f>[2]янв!H78+[2]фев!H80+[2]март!H77</f>
        <v>0</v>
      </c>
      <c r="I218" s="3">
        <f>[2]янв!J78+[2]фев!J80+[2]март!J77</f>
        <v>0</v>
      </c>
      <c r="J218" s="3">
        <f>[2]янв!K78+[2]фев!K80+[2]март!K77</f>
        <v>0</v>
      </c>
      <c r="K218" s="3"/>
      <c r="L218" s="3">
        <f>[2]янв!M78+[2]фев!M80+[2]март!M77</f>
        <v>0</v>
      </c>
      <c r="M218" s="3">
        <f>[2]янв!N78+[2]фев!N80+[2]март!N77</f>
        <v>0</v>
      </c>
      <c r="N218" s="3">
        <f>[2]янв!O78+[2]фев!O80+[2]март!O77</f>
        <v>0</v>
      </c>
      <c r="O218" s="3">
        <f>[2]янв!P78+[2]фев!P80+[2]март!P77</f>
        <v>0</v>
      </c>
      <c r="P218" s="3"/>
      <c r="Q218" s="3">
        <f>[2]янв!Q78+[2]фев!Q80+[2]март!Q77</f>
        <v>0</v>
      </c>
      <c r="R218" s="3">
        <f>[2]янв!R78+[2]фев!R80+[2]март!R77</f>
        <v>0</v>
      </c>
      <c r="S218" s="56">
        <f t="shared" si="27"/>
        <v>0</v>
      </c>
    </row>
    <row r="219" spans="1:19">
      <c r="A219" s="41" t="s">
        <v>280</v>
      </c>
      <c r="B219" s="2">
        <v>310</v>
      </c>
      <c r="C219" s="3">
        <f t="shared" si="18"/>
        <v>94015</v>
      </c>
      <c r="D219" s="3">
        <f>[2]фев!D106</f>
        <v>94015</v>
      </c>
      <c r="E219" s="3">
        <f>[2]март!E102</f>
        <v>0</v>
      </c>
      <c r="F219" s="3">
        <f>[2]март!F102</f>
        <v>0</v>
      </c>
      <c r="G219" s="3">
        <f>[2]март!G102</f>
        <v>0</v>
      </c>
      <c r="H219" s="3">
        <f>[2]март!H102</f>
        <v>0</v>
      </c>
      <c r="I219" s="3">
        <f>[2]март!J102</f>
        <v>0</v>
      </c>
      <c r="J219" s="3">
        <f>[2]март!K102</f>
        <v>0</v>
      </c>
      <c r="K219" s="3">
        <f>[2]март!L102</f>
        <v>0</v>
      </c>
      <c r="L219" s="3">
        <f>[2]март!M102</f>
        <v>0</v>
      </c>
      <c r="M219" s="3">
        <f>[2]март!N102</f>
        <v>0</v>
      </c>
      <c r="N219" s="3">
        <f>[2]март!O102</f>
        <v>0</v>
      </c>
      <c r="O219" s="3">
        <f>[2]март!P102</f>
        <v>0</v>
      </c>
      <c r="P219" s="3"/>
      <c r="Q219" s="3">
        <f>[2]март!Q102</f>
        <v>0</v>
      </c>
      <c r="R219" s="3">
        <f>[2]март!R102</f>
        <v>0</v>
      </c>
      <c r="S219" s="56">
        <f t="shared" si="27"/>
        <v>94015</v>
      </c>
    </row>
    <row r="220" spans="1:19">
      <c r="A220" s="41" t="s">
        <v>221</v>
      </c>
      <c r="B220" s="2">
        <v>310</v>
      </c>
      <c r="C220" s="3">
        <f t="shared" si="18"/>
        <v>0</v>
      </c>
      <c r="D220" s="3">
        <f>[2]март!D100+[2]янв!D97</f>
        <v>0</v>
      </c>
      <c r="E220" s="3">
        <f>[2]март!E100+[2]фев!E104</f>
        <v>0</v>
      </c>
      <c r="F220" s="3">
        <f>[2]март!F100+[2]фев!F104</f>
        <v>0</v>
      </c>
      <c r="G220" s="3">
        <f>[2]март!G100+[2]фев!G104</f>
        <v>0</v>
      </c>
      <c r="H220" s="3">
        <f>[2]янв!I97</f>
        <v>0</v>
      </c>
      <c r="I220" s="3">
        <f>[2]янв!K97</f>
        <v>0</v>
      </c>
      <c r="J220" s="3">
        <f>[2]янв!L97</f>
        <v>0</v>
      </c>
      <c r="K220" s="3">
        <f>[2]март!L100+[2]фев!L104</f>
        <v>0</v>
      </c>
      <c r="L220" s="3">
        <f>[2]март!M100+[2]фев!M104</f>
        <v>0</v>
      </c>
      <c r="M220" s="3">
        <f>[2]март!N100+[2]фев!N104</f>
        <v>0</v>
      </c>
      <c r="N220" s="3">
        <f>[2]март!O100+[2]фев!O104</f>
        <v>0</v>
      </c>
      <c r="O220" s="3">
        <f>[2]март!P100+[2]фев!P104</f>
        <v>0</v>
      </c>
      <c r="P220" s="3"/>
      <c r="Q220" s="3">
        <f>[2]март!Q100+[2]фев!Q104</f>
        <v>0</v>
      </c>
      <c r="R220" s="3">
        <f>[2]март!R100+[2]фев!R104</f>
        <v>0</v>
      </c>
      <c r="S220" s="56">
        <f>C220+F220+G220+I220+J220+K220+N220+O220++R220+Q220+H220</f>
        <v>0</v>
      </c>
    </row>
    <row r="221" spans="1:19">
      <c r="A221" s="42" t="s">
        <v>159</v>
      </c>
      <c r="B221" s="2">
        <v>310</v>
      </c>
      <c r="C221" s="3">
        <f t="shared" si="18"/>
        <v>0</v>
      </c>
      <c r="D221" s="3">
        <f>[2]март!D104+[2]фев!D107+[2]янв!D100</f>
        <v>0</v>
      </c>
      <c r="E221" s="3">
        <f>[2]март!E104+[2]фев!E107+[2]янв!E100</f>
        <v>0</v>
      </c>
      <c r="F221" s="3">
        <f>[2]март!F104+[2]фев!F107+[2]янв!F100</f>
        <v>0</v>
      </c>
      <c r="G221" s="3">
        <f>[2]март!G104+[2]фев!G107+[2]янв!G100</f>
        <v>0</v>
      </c>
      <c r="H221" s="3">
        <f>[2]март!H104+[2]фев!H107+[2]янв!H100</f>
        <v>0</v>
      </c>
      <c r="I221" s="3">
        <f>[2]март!J104+[2]фев!J107+[2]янв!J100</f>
        <v>0</v>
      </c>
      <c r="J221" s="3">
        <f>[2]март!K104+[2]фев!K107+[2]янв!K100</f>
        <v>0</v>
      </c>
      <c r="K221" s="3">
        <f>[2]март!L104+[2]фев!L107+[2]янв!L100</f>
        <v>100100</v>
      </c>
      <c r="L221" s="3">
        <f>[2]март!M104+[2]фев!M107+[2]янв!M100</f>
        <v>0</v>
      </c>
      <c r="M221" s="3">
        <f>[2]март!N104+[2]фев!N107+[2]янв!N100</f>
        <v>0</v>
      </c>
      <c r="N221" s="3">
        <f>[2]март!O104+[2]фев!O107+[2]янв!O100</f>
        <v>0</v>
      </c>
      <c r="O221" s="3">
        <f>[2]март!P104+[2]фев!P107+[2]янв!P100</f>
        <v>0</v>
      </c>
      <c r="P221" s="3"/>
      <c r="Q221" s="3">
        <f>[2]март!Q104+[2]фев!Q107+[2]янв!Q100</f>
        <v>0</v>
      </c>
      <c r="R221" s="3">
        <f>[2]март!R104+[2]фев!R107+[2]янв!R100</f>
        <v>0</v>
      </c>
      <c r="S221" s="56">
        <f>C221+F221+G221+I221+J221+K221+N221+O221++R221+Q221</f>
        <v>100100</v>
      </c>
    </row>
    <row r="222" spans="1:19">
      <c r="A222" s="53" t="s">
        <v>381</v>
      </c>
      <c r="B222" s="2">
        <v>310</v>
      </c>
      <c r="C222" s="2">
        <f t="shared" si="18"/>
        <v>0</v>
      </c>
      <c r="D222" s="2">
        <f>[2]март!D105+[2]фев!D108</f>
        <v>0</v>
      </c>
      <c r="E222" s="2">
        <f>[2]март!E105+[2]фев!E108</f>
        <v>0</v>
      </c>
      <c r="F222" s="2">
        <f>[2]март!F105+[2]фев!F108</f>
        <v>0</v>
      </c>
      <c r="G222" s="2">
        <f>[2]март!G105+[2]фев!G108</f>
        <v>0</v>
      </c>
      <c r="H222" s="2">
        <f>[2]март!H105+[2]фев!H108</f>
        <v>0</v>
      </c>
      <c r="I222" s="2">
        <f>[2]март!J105+[2]фев!J108</f>
        <v>0</v>
      </c>
      <c r="J222" s="2">
        <f>[2]март!K105+[2]фев!K108</f>
        <v>0</v>
      </c>
      <c r="K222" s="2">
        <f>[2]март!L105+[2]фев!L108</f>
        <v>0</v>
      </c>
      <c r="L222" s="2">
        <f>[2]март!M105+[2]фев!M108</f>
        <v>15000</v>
      </c>
      <c r="M222" s="2">
        <f>[2]март!N105+[2]фев!N108</f>
        <v>0</v>
      </c>
      <c r="N222" s="2">
        <f>[2]март!O105+[2]фев!O108</f>
        <v>15000</v>
      </c>
      <c r="O222" s="2">
        <f>[2]март!P105+[2]фев!P108</f>
        <v>0</v>
      </c>
      <c r="P222" s="2"/>
      <c r="Q222" s="2">
        <f>[2]март!Q105+[2]фев!Q108</f>
        <v>0</v>
      </c>
      <c r="R222" s="2">
        <f>[2]март!R105+[2]фев!R108</f>
        <v>0</v>
      </c>
      <c r="S222" s="59">
        <f>C222+F222+G222+I222+J222+K222+N222+O222++R222+Q222</f>
        <v>15000</v>
      </c>
    </row>
    <row r="223" spans="1:19">
      <c r="A223" s="60" t="s">
        <v>125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126</v>
      </c>
      <c r="B224" s="3">
        <v>340</v>
      </c>
      <c r="C224" s="3">
        <f t="shared" si="18"/>
        <v>0</v>
      </c>
      <c r="D224" s="3">
        <f>[2]март!D107+[2]фев!D110</f>
        <v>0</v>
      </c>
      <c r="E224" s="3">
        <f>[2]март!E107+[2]фев!E110</f>
        <v>0</v>
      </c>
      <c r="F224" s="3">
        <f>[2]март!F107+[2]фев!F110</f>
        <v>0</v>
      </c>
      <c r="G224" s="3">
        <f>[2]март!G107+[2]фев!G110</f>
        <v>0</v>
      </c>
      <c r="H224" s="3">
        <f>[2]март!H107+[2]фев!H110</f>
        <v>0</v>
      </c>
      <c r="I224" s="3">
        <f>[2]март!J107+[2]фев!J110</f>
        <v>0</v>
      </c>
      <c r="J224" s="3">
        <f>[2]март!K107+[2]фев!K110</f>
        <v>0</v>
      </c>
      <c r="K224" s="3">
        <f>[2]март!L107+[2]фев!L110</f>
        <v>0</v>
      </c>
      <c r="L224" s="3">
        <f>[2]март!M107+[2]фев!M110</f>
        <v>10000</v>
      </c>
      <c r="M224" s="3">
        <f>[2]март!N107+[2]фев!N110</f>
        <v>0</v>
      </c>
      <c r="N224" s="3">
        <f>[2]март!O107+[2]фев!O110</f>
        <v>10000</v>
      </c>
      <c r="O224" s="3">
        <f>[2]март!P107+[2]фев!P110</f>
        <v>0</v>
      </c>
      <c r="P224" s="3"/>
      <c r="Q224" s="3">
        <f>[2]март!Q107+[2]фев!Q110</f>
        <v>0</v>
      </c>
      <c r="R224" s="3">
        <f>[2]март!R107+[2]фев!R110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127</v>
      </c>
      <c r="B225" s="3">
        <v>340</v>
      </c>
      <c r="C225" s="3">
        <f t="shared" si="18"/>
        <v>0</v>
      </c>
      <c r="D225" s="3">
        <f>[2]март!D108+[2]фев!D111+[2]янв!D104</f>
        <v>0</v>
      </c>
      <c r="E225" s="3">
        <f>[2]март!E108+[2]фев!E111+[2]янв!E104</f>
        <v>0</v>
      </c>
      <c r="F225" s="3">
        <f>[2]март!F108+[2]фев!F111+[2]янв!F104</f>
        <v>0</v>
      </c>
      <c r="G225" s="3">
        <f>[2]март!G108+[2]фев!G111+[2]янв!G104</f>
        <v>0</v>
      </c>
      <c r="H225" s="3">
        <f>[2]март!H108+[2]фев!H111+[2]янв!H104</f>
        <v>0</v>
      </c>
      <c r="I225" s="3">
        <f>[2]март!J108+[2]фев!J111+[2]янв!J104</f>
        <v>0</v>
      </c>
      <c r="J225" s="3">
        <f>[2]март!K108+[2]фев!K111+[2]янв!K104</f>
        <v>0</v>
      </c>
      <c r="K225" s="3">
        <f>[2]март!L108+[2]фев!L111+[2]янв!L104</f>
        <v>0</v>
      </c>
      <c r="L225" s="3">
        <f>[2]март!M108+[2]фев!M111+[2]янв!M104</f>
        <v>300000</v>
      </c>
      <c r="M225" s="3">
        <f>[2]март!N108+[2]фев!N111+[2]янв!N104</f>
        <v>0</v>
      </c>
      <c r="N225" s="3">
        <f>[2]март!O108+[2]фев!O111+[2]янв!O104</f>
        <v>300000</v>
      </c>
      <c r="O225" s="3">
        <f>[2]март!P108+[2]фев!P111</f>
        <v>0</v>
      </c>
      <c r="P225" s="3"/>
      <c r="Q225" s="3">
        <f>[2]март!Q108+[2]фев!Q111</f>
        <v>0</v>
      </c>
      <c r="R225" s="3">
        <f>[2]март!R108+[2]фев!R111</f>
        <v>0</v>
      </c>
      <c r="S225" s="56">
        <f t="shared" si="31"/>
        <v>300000</v>
      </c>
    </row>
    <row r="226" spans="1:19">
      <c r="A226" s="42" t="s">
        <v>128</v>
      </c>
      <c r="B226" s="3">
        <v>340</v>
      </c>
      <c r="C226" s="3">
        <f t="shared" si="18"/>
        <v>0</v>
      </c>
      <c r="D226" s="3">
        <f>[2]фев!D112+[2]янв!D105</f>
        <v>0</v>
      </c>
      <c r="E226" s="3">
        <f>[2]фев!E112+[2]янв!E105</f>
        <v>0</v>
      </c>
      <c r="F226" s="3">
        <f>[2]фев!F112+[2]янв!F105</f>
        <v>0</v>
      </c>
      <c r="G226" s="3">
        <f>[2]фев!G112+[2]янв!G105</f>
        <v>0</v>
      </c>
      <c r="H226" s="3">
        <f>[2]фев!H112+[2]янв!H105</f>
        <v>0</v>
      </c>
      <c r="I226" s="3">
        <f>[2]фев!J112+[2]янв!J105</f>
        <v>0</v>
      </c>
      <c r="J226" s="3">
        <f>[2]фев!K112+[2]янв!K105</f>
        <v>0</v>
      </c>
      <c r="K226" s="3">
        <f>[2]фев!L112+[2]янв!L105</f>
        <v>0</v>
      </c>
      <c r="L226" s="3">
        <f>[2]фев!M112+[2]янв!M105</f>
        <v>36500</v>
      </c>
      <c r="M226" s="3">
        <f>[2]фев!N112+[2]янв!N105</f>
        <v>0</v>
      </c>
      <c r="N226" s="3">
        <f>[2]фев!O112+[2]янв!O105</f>
        <v>36500</v>
      </c>
      <c r="O226" s="3">
        <f>[2]фев!P112+[2]янв!P105</f>
        <v>0</v>
      </c>
      <c r="P226" s="3"/>
      <c r="Q226" s="3">
        <f>[2]фев!Q112+[2]янв!Q105</f>
        <v>0</v>
      </c>
      <c r="R226" s="3">
        <f>[2]фев!R112+[2]янв!R105</f>
        <v>0</v>
      </c>
      <c r="S226" s="56">
        <f t="shared" si="31"/>
        <v>36500</v>
      </c>
    </row>
    <row r="227" spans="1:19">
      <c r="A227" s="42" t="s">
        <v>129</v>
      </c>
      <c r="B227" s="3">
        <v>340</v>
      </c>
      <c r="C227" s="3">
        <f t="shared" si="18"/>
        <v>55000</v>
      </c>
      <c r="D227" s="3">
        <f>[2]март!D110+[2]фев!D113+[2]янв!D106</f>
        <v>55000</v>
      </c>
      <c r="E227" s="3">
        <f>[2]март!E110+[2]фев!E113+[2]янв!E106</f>
        <v>0</v>
      </c>
      <c r="F227" s="3">
        <f>[2]март!F110+[2]фев!F113+[2]янв!F106</f>
        <v>0</v>
      </c>
      <c r="G227" s="3">
        <f>[2]март!G110+[2]фев!G113+[2]янв!G106</f>
        <v>16600</v>
      </c>
      <c r="H227" s="3">
        <f>[2]март!H110+[2]фев!H113+[2]янв!H106</f>
        <v>0</v>
      </c>
      <c r="I227" s="3">
        <f>[2]март!J110+[2]фев!J113+[2]янв!J106</f>
        <v>0</v>
      </c>
      <c r="J227" s="3">
        <f>[2]март!K110+[2]фев!K113+[2]янв!K106</f>
        <v>17000</v>
      </c>
      <c r="K227" s="3">
        <f>[2]март!L110+[2]фев!L113+[2]янв!L106</f>
        <v>0</v>
      </c>
      <c r="L227" s="3">
        <f>[2]март!M110+[2]фев!M113+[2]янв!M106</f>
        <v>40000</v>
      </c>
      <c r="M227" s="3">
        <f>[2]март!N110+[2]фев!N113+[2]янв!N106</f>
        <v>0</v>
      </c>
      <c r="N227" s="3">
        <f>[2]март!O110+[2]фев!O113+[2]янв!O106</f>
        <v>40000</v>
      </c>
      <c r="O227" s="3">
        <f>[2]март!P110+[2]фев!P113+[2]янв!P106</f>
        <v>0</v>
      </c>
      <c r="P227" s="3"/>
      <c r="Q227" s="3">
        <f>[2]март!Q110+[2]фев!Q113+[2]янв!Q106</f>
        <v>0</v>
      </c>
      <c r="R227" s="3">
        <f>[2]март!R110+[2]фев!R113+[2]янв!R106</f>
        <v>5000</v>
      </c>
      <c r="S227" s="56">
        <f t="shared" si="31"/>
        <v>133600</v>
      </c>
    </row>
    <row r="228" spans="1:19">
      <c r="A228" s="42" t="s">
        <v>281</v>
      </c>
      <c r="B228" s="3">
        <v>340</v>
      </c>
      <c r="C228" s="3">
        <f>D228+E228</f>
        <v>12000</v>
      </c>
      <c r="D228" s="3">
        <f>[2]март!D114+[2]фев!D115</f>
        <v>12000</v>
      </c>
      <c r="E228" s="3">
        <f>[2]март!E114+[2]фев!E115</f>
        <v>0</v>
      </c>
      <c r="F228" s="3">
        <f>[2]март!F114+[2]фев!F115</f>
        <v>0</v>
      </c>
      <c r="G228" s="3">
        <f>[2]март!G114+[2]фев!G115</f>
        <v>0</v>
      </c>
      <c r="H228" s="3">
        <f>[2]март!H114+[2]фев!H115</f>
        <v>0</v>
      </c>
      <c r="I228" s="3">
        <f>[2]март!J114+[2]фев!J115</f>
        <v>0</v>
      </c>
      <c r="J228" s="3">
        <f>[2]март!K114+[2]фев!K115</f>
        <v>0</v>
      </c>
      <c r="K228" s="3">
        <f>[2]март!L114+[2]фев!L115</f>
        <v>0</v>
      </c>
      <c r="L228" s="3">
        <f>[2]март!M114+[2]фев!M115</f>
        <v>0</v>
      </c>
      <c r="M228" s="3">
        <f>[2]март!N114+[2]фев!N115</f>
        <v>0</v>
      </c>
      <c r="N228" s="3">
        <f>[2]март!O114+[2]фев!O115</f>
        <v>0</v>
      </c>
      <c r="O228" s="3">
        <f>[2]март!P114+[2]фев!P115</f>
        <v>0</v>
      </c>
      <c r="P228" s="3"/>
      <c r="Q228" s="3">
        <f>[2]март!Q114+[2]фев!Q115</f>
        <v>0</v>
      </c>
      <c r="R228" s="3">
        <f>[2]март!R114+[2]фев!R115</f>
        <v>0</v>
      </c>
      <c r="S228" s="56">
        <f t="shared" si="31"/>
        <v>12000</v>
      </c>
    </row>
    <row r="229" spans="1:19">
      <c r="A229" s="42" t="s">
        <v>130</v>
      </c>
      <c r="B229" s="3">
        <v>340</v>
      </c>
      <c r="C229" s="3">
        <f t="shared" si="18"/>
        <v>45605</v>
      </c>
      <c r="D229" s="3">
        <f>[2]март!D111+[2]фев!D114+[2]янв!D107</f>
        <v>45605</v>
      </c>
      <c r="E229" s="3">
        <f>[2]март!E111+[2]фев!E114+[2]янв!E107</f>
        <v>0</v>
      </c>
      <c r="F229" s="3">
        <f>[2]март!F111+[2]фев!F114+[2]янв!F107</f>
        <v>0</v>
      </c>
      <c r="G229" s="3">
        <f>[2]март!G111+[2]фев!G114+[2]янв!G107</f>
        <v>780</v>
      </c>
      <c r="H229" s="3">
        <f>[2]март!H111+[2]фев!H114+[2]янв!H107</f>
        <v>0</v>
      </c>
      <c r="I229" s="3">
        <f>[2]март!J111+[2]фев!J114+[2]янв!J107</f>
        <v>0</v>
      </c>
      <c r="J229" s="3">
        <f>[2]март!K111+[2]фев!K114+[2]янв!K107</f>
        <v>0</v>
      </c>
      <c r="K229" s="3">
        <f>[2]март!L111+[2]фев!L114+[2]янв!L107</f>
        <v>0</v>
      </c>
      <c r="L229" s="3">
        <f>[2]март!M111+[2]фев!M114+[2]янв!M107</f>
        <v>0</v>
      </c>
      <c r="M229" s="3">
        <f>[2]март!N111+[2]фев!N114+[2]янв!N107</f>
        <v>0</v>
      </c>
      <c r="N229" s="3">
        <f>[2]март!O111+[2]фев!O114+[2]янв!O107</f>
        <v>0</v>
      </c>
      <c r="O229" s="3">
        <f>[2]март!P111+[2]фев!P114+[2]янв!P107</f>
        <v>0</v>
      </c>
      <c r="P229" s="3"/>
      <c r="Q229" s="3">
        <f>[2]март!Q111+[2]фев!Q114+[2]янв!Q107</f>
        <v>0</v>
      </c>
      <c r="R229" s="3">
        <f>[2]март!R111+[2]фев!R114+[2]янв!R107</f>
        <v>0</v>
      </c>
      <c r="S229" s="56">
        <f t="shared" si="31"/>
        <v>46385</v>
      </c>
    </row>
    <row r="230" spans="1:19">
      <c r="A230" s="42" t="s">
        <v>269</v>
      </c>
      <c r="B230" s="3">
        <v>340</v>
      </c>
      <c r="C230" s="3">
        <f t="shared" ref="C230:C239" si="32">D230+E230</f>
        <v>0</v>
      </c>
      <c r="D230" s="3">
        <f>[2]март!D119+[2]фев!D121</f>
        <v>0</v>
      </c>
      <c r="E230" s="3">
        <f>[2]март!E119+[2]фев!E121</f>
        <v>0</v>
      </c>
      <c r="F230" s="3">
        <f>[2]март!F119+[2]фев!F121</f>
        <v>0</v>
      </c>
      <c r="G230" s="3">
        <f>[2]март!G119+[2]фев!G121</f>
        <v>0</v>
      </c>
      <c r="H230" s="3">
        <f>[2]март!H119+[2]фев!H121</f>
        <v>0</v>
      </c>
      <c r="I230" s="3">
        <f>[2]март!J119+[2]фев!J121</f>
        <v>0</v>
      </c>
      <c r="J230" s="3">
        <f>[2]март!K119+[2]фев!K121</f>
        <v>0</v>
      </c>
      <c r="K230" s="3">
        <f>[2]март!L119+[2]фев!L121</f>
        <v>0</v>
      </c>
      <c r="L230" s="3">
        <f>[2]март!M119+[2]фев!M121</f>
        <v>0</v>
      </c>
      <c r="M230" s="3">
        <f>[2]март!N119+[2]фев!N121</f>
        <v>0</v>
      </c>
      <c r="N230" s="3">
        <f>[2]март!O119+[2]фев!O121</f>
        <v>0</v>
      </c>
      <c r="O230" s="3">
        <f>[2]март!P119+[2]фев!P121</f>
        <v>0</v>
      </c>
      <c r="P230" s="3"/>
      <c r="Q230" s="3">
        <f>[2]март!Q119+[2]фев!Q121</f>
        <v>0</v>
      </c>
      <c r="R230" s="3">
        <f>[2]март!R119+[2]фев!R121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131</v>
      </c>
      <c r="B231" s="3">
        <v>340</v>
      </c>
      <c r="C231" s="3">
        <f t="shared" si="32"/>
        <v>0</v>
      </c>
      <c r="D231" s="6">
        <f>[2]март!D115+[2]фев!D116+[2]янв!D109</f>
        <v>0</v>
      </c>
      <c r="E231" s="6">
        <f>[2]март!E115+[2]фев!E116+[2]янв!E109</f>
        <v>0</v>
      </c>
      <c r="F231" s="6">
        <f>[2]март!F115+[2]фев!F116+[2]янв!F109</f>
        <v>0</v>
      </c>
      <c r="G231" s="6">
        <f>[2]март!G115+[2]фев!G116+[2]янв!G109</f>
        <v>4250</v>
      </c>
      <c r="H231" s="6">
        <f>[2]март!H115+[2]фев!H116+[2]янв!H109</f>
        <v>0</v>
      </c>
      <c r="I231" s="6">
        <f>[2]март!J115+[2]фев!J116+[2]янв!J109</f>
        <v>0</v>
      </c>
      <c r="J231" s="6">
        <f>[2]март!K115+[2]фев!K116+[2]янв!K109</f>
        <v>8500</v>
      </c>
      <c r="K231" s="6">
        <f>[2]март!L115+[2]фев!L116+[2]янв!L109</f>
        <v>0</v>
      </c>
      <c r="L231" s="6">
        <f>[2]март!M115+[2]фев!M116+[2]янв!M109</f>
        <v>35575</v>
      </c>
      <c r="M231" s="6">
        <f>[2]март!N115+[2]фев!N116+[2]янв!N109</f>
        <v>0</v>
      </c>
      <c r="N231" s="6">
        <f>[2]март!O115+[2]фев!O116+[2]янв!O109</f>
        <v>35575</v>
      </c>
      <c r="O231" s="6">
        <f>[2]март!P115+[2]фев!P116+[2]янв!P109</f>
        <v>0</v>
      </c>
      <c r="P231" s="6"/>
      <c r="Q231" s="6">
        <f>[2]март!Q115+[2]фев!Q116+[2]янв!Q109</f>
        <v>0</v>
      </c>
      <c r="R231" s="6">
        <f>[2]март!R115+[2]фев!R116+[2]янв!R109</f>
        <v>4000</v>
      </c>
      <c r="S231" s="56">
        <f t="shared" si="33"/>
        <v>52325</v>
      </c>
    </row>
    <row r="232" spans="1:19">
      <c r="A232" s="42" t="s">
        <v>132</v>
      </c>
      <c r="B232" s="3">
        <v>340</v>
      </c>
      <c r="C232" s="3">
        <f t="shared" si="32"/>
        <v>3740</v>
      </c>
      <c r="D232" s="3">
        <f>[2]март!D117+[2]фев!D118+[2]янв!D111</f>
        <v>3740</v>
      </c>
      <c r="E232" s="3">
        <f>[2]март!E117+[2]фев!E118+[2]янв!E111</f>
        <v>0</v>
      </c>
      <c r="F232" s="3">
        <f>[2]март!F117+[2]фев!F118+[2]янв!F111</f>
        <v>0</v>
      </c>
      <c r="G232" s="3">
        <f>[2]март!G117+[2]фев!G118+[2]янв!G111</f>
        <v>2300</v>
      </c>
      <c r="H232" s="3">
        <f>[2]март!H117+[2]фев!H118+[2]янв!H111</f>
        <v>0</v>
      </c>
      <c r="I232" s="3">
        <f>[2]март!J117+[2]фев!J118+[2]янв!J111</f>
        <v>0</v>
      </c>
      <c r="J232" s="3">
        <f>[2]март!K117+[2]фев!K118+[2]янв!K111</f>
        <v>0</v>
      </c>
      <c r="K232" s="3">
        <f>[2]март!L117+[2]фев!L118+[2]янв!L111</f>
        <v>0</v>
      </c>
      <c r="L232" s="3">
        <f>[2]март!M117+[2]фев!M118+[2]янв!M111</f>
        <v>28460</v>
      </c>
      <c r="M232" s="3">
        <f>[2]март!N117+[2]фев!N118+[2]янв!N111</f>
        <v>0</v>
      </c>
      <c r="N232" s="3">
        <f>[2]март!O117+[2]фев!O118+[2]янв!O111</f>
        <v>28460</v>
      </c>
      <c r="O232" s="3">
        <f>[2]март!P117+[2]фев!P118+[2]янв!P111</f>
        <v>0</v>
      </c>
      <c r="P232" s="3"/>
      <c r="Q232" s="3">
        <f>[2]март!Q117+[2]фев!Q118+[2]янв!Q111</f>
        <v>0</v>
      </c>
      <c r="R232" s="3">
        <f>[2]март!R117+[2]фев!R118+[2]янв!R111</f>
        <v>1800</v>
      </c>
      <c r="S232" s="56">
        <f t="shared" si="33"/>
        <v>36300</v>
      </c>
    </row>
    <row r="233" spans="1:19">
      <c r="A233" s="42" t="s">
        <v>159</v>
      </c>
      <c r="B233" s="3">
        <v>340</v>
      </c>
      <c r="C233" s="3">
        <f t="shared" si="32"/>
        <v>0</v>
      </c>
      <c r="D233" s="6">
        <f>[2]фев!D117</f>
        <v>0</v>
      </c>
      <c r="E233" s="6">
        <f>[2]фев!E117</f>
        <v>0</v>
      </c>
      <c r="F233" s="6">
        <f>[2]фев!F117</f>
        <v>0</v>
      </c>
      <c r="G233" s="6">
        <f>[2]фев!G117</f>
        <v>0</v>
      </c>
      <c r="H233" s="6">
        <f>[2]фев!H117</f>
        <v>0</v>
      </c>
      <c r="I233" s="6">
        <f>[2]фев!J117</f>
        <v>0</v>
      </c>
      <c r="J233" s="6">
        <f>[2]фев!K117</f>
        <v>0</v>
      </c>
      <c r="K233" s="6">
        <f>[2]фев!L117</f>
        <v>0</v>
      </c>
      <c r="L233" s="6">
        <f>[2]фев!M117</f>
        <v>0</v>
      </c>
      <c r="M233" s="6">
        <f>[2]фев!N117</f>
        <v>0</v>
      </c>
      <c r="N233" s="6">
        <f>[2]фев!O117</f>
        <v>0</v>
      </c>
      <c r="O233" s="6">
        <f>[2]фев!P117</f>
        <v>0</v>
      </c>
      <c r="P233" s="6"/>
      <c r="Q233" s="6">
        <f>[2]фев!Q117</f>
        <v>0</v>
      </c>
      <c r="R233" s="6">
        <f>[2]фев!R117</f>
        <v>0</v>
      </c>
      <c r="S233" s="56">
        <f t="shared" si="33"/>
        <v>0</v>
      </c>
    </row>
    <row r="234" spans="1:19">
      <c r="A234" s="47" t="s">
        <v>382</v>
      </c>
      <c r="B234" s="3">
        <v>340</v>
      </c>
      <c r="C234" s="3">
        <f t="shared" si="32"/>
        <v>0</v>
      </c>
      <c r="D234" s="6">
        <f>[2]март!D118</f>
        <v>0</v>
      </c>
      <c r="E234" s="6">
        <f>[2]март!E118</f>
        <v>0</v>
      </c>
      <c r="F234" s="6">
        <f>[2]март!F118</f>
        <v>0</v>
      </c>
      <c r="G234" s="6">
        <f>[2]март!G118</f>
        <v>0</v>
      </c>
      <c r="H234" s="6">
        <f>[2]март!H118</f>
        <v>0</v>
      </c>
      <c r="I234" s="6">
        <f>[2]март!J118</f>
        <v>0</v>
      </c>
      <c r="J234" s="6">
        <f>[2]март!K118</f>
        <v>0</v>
      </c>
      <c r="K234" s="6">
        <f>[2]фев!L120</f>
        <v>0</v>
      </c>
      <c r="L234" s="6">
        <f>[2]март!M118</f>
        <v>0</v>
      </c>
      <c r="M234" s="6">
        <f>[2]март!N118</f>
        <v>0</v>
      </c>
      <c r="N234" s="6">
        <f>[2]март!O118</f>
        <v>0</v>
      </c>
      <c r="O234" s="6">
        <f>[2]март!P118</f>
        <v>0</v>
      </c>
      <c r="P234" s="6"/>
      <c r="Q234" s="6">
        <f>[2]март!Q118</f>
        <v>0</v>
      </c>
      <c r="R234" s="6">
        <f>[2]март!R118</f>
        <v>0</v>
      </c>
      <c r="S234" s="56">
        <f t="shared" si="33"/>
        <v>0</v>
      </c>
    </row>
    <row r="235" spans="1:19">
      <c r="A235" s="47" t="s">
        <v>282</v>
      </c>
      <c r="B235" s="3">
        <v>340</v>
      </c>
      <c r="C235" s="3">
        <f t="shared" si="32"/>
        <v>0</v>
      </c>
      <c r="D235" s="6">
        <f>[2]фев!D119</f>
        <v>0</v>
      </c>
      <c r="E235" s="6">
        <f>[2]март!E112</f>
        <v>0</v>
      </c>
      <c r="F235" s="6">
        <f>[2]март!F112</f>
        <v>0</v>
      </c>
      <c r="G235" s="6">
        <f>[2]март!G112</f>
        <v>0</v>
      </c>
      <c r="H235" s="6">
        <f>[2]март!H112</f>
        <v>0</v>
      </c>
      <c r="I235" s="6">
        <f>[2]март!J112</f>
        <v>0</v>
      </c>
      <c r="J235" s="6">
        <f>[2]март!K112</f>
        <v>0</v>
      </c>
      <c r="K235" s="6">
        <f>[2]март!L112</f>
        <v>0</v>
      </c>
      <c r="L235" s="6">
        <f>[2]март!M112</f>
        <v>0</v>
      </c>
      <c r="M235" s="6">
        <f>[2]март!N112</f>
        <v>0</v>
      </c>
      <c r="N235" s="6">
        <f>[2]март!O112</f>
        <v>0</v>
      </c>
      <c r="O235" s="6">
        <f>[2]март!P112</f>
        <v>0</v>
      </c>
      <c r="P235" s="6"/>
      <c r="Q235" s="6">
        <f>[2]март!Q112</f>
        <v>0</v>
      </c>
      <c r="R235" s="6">
        <f>[2]март!R112</f>
        <v>0</v>
      </c>
      <c r="S235" s="56">
        <f t="shared" si="33"/>
        <v>0</v>
      </c>
    </row>
    <row r="236" spans="1:19">
      <c r="A236" s="42" t="s">
        <v>133</v>
      </c>
      <c r="B236" s="3">
        <v>340</v>
      </c>
      <c r="C236" s="3">
        <f t="shared" si="32"/>
        <v>57500</v>
      </c>
      <c r="D236" s="3">
        <f>[2]март!D120+[2]фев!D122</f>
        <v>57500</v>
      </c>
      <c r="E236" s="3">
        <f>[2]март!E120+[2]фев!E122</f>
        <v>0</v>
      </c>
      <c r="F236" s="3">
        <f>[2]март!F120+[2]фев!F122</f>
        <v>0</v>
      </c>
      <c r="G236" s="3">
        <f>[2]март!G120+[2]фев!G122</f>
        <v>0</v>
      </c>
      <c r="H236" s="3">
        <f>[2]март!H120+[2]фев!H122</f>
        <v>0</v>
      </c>
      <c r="I236" s="3">
        <f>[2]март!J120+[2]фев!J122</f>
        <v>0</v>
      </c>
      <c r="J236" s="3">
        <f>[2]март!K120+[2]фев!K122</f>
        <v>0</v>
      </c>
      <c r="K236" s="3">
        <f>[2]март!L120+[2]фев!L122</f>
        <v>0</v>
      </c>
      <c r="L236" s="3">
        <f>[2]март!M120+[2]фев!M122</f>
        <v>20000</v>
      </c>
      <c r="M236" s="3">
        <f>[2]март!N120+[2]фев!N122</f>
        <v>0</v>
      </c>
      <c r="N236" s="3">
        <f>[2]март!O120+[2]фев!O122</f>
        <v>20000</v>
      </c>
      <c r="O236" s="3">
        <f>[2]март!P120+[2]фев!P122</f>
        <v>0</v>
      </c>
      <c r="P236" s="3"/>
      <c r="Q236" s="3">
        <f>[2]март!Q120+[2]фев!Q122</f>
        <v>0</v>
      </c>
      <c r="R236" s="3">
        <f>[2]март!R120+[2]фев!R122</f>
        <v>30000</v>
      </c>
      <c r="S236" s="56">
        <f t="shared" si="33"/>
        <v>107500</v>
      </c>
    </row>
    <row r="237" spans="1:19">
      <c r="A237" s="42" t="s">
        <v>160</v>
      </c>
      <c r="B237" s="3">
        <v>340</v>
      </c>
      <c r="C237" s="3">
        <f t="shared" si="32"/>
        <v>0</v>
      </c>
      <c r="D237" s="3">
        <f>[2]фев!D123</f>
        <v>0</v>
      </c>
      <c r="E237" s="3">
        <f>[2]фев!E123</f>
        <v>0</v>
      </c>
      <c r="F237" s="3">
        <f>[2]фев!F123</f>
        <v>0</v>
      </c>
      <c r="G237" s="3">
        <f>[2]фев!G123</f>
        <v>0</v>
      </c>
      <c r="H237" s="3">
        <f>[2]фев!H123</f>
        <v>0</v>
      </c>
      <c r="I237" s="3">
        <f>[2]фев!J123</f>
        <v>0</v>
      </c>
      <c r="J237" s="3">
        <f>[2]фев!K123</f>
        <v>0</v>
      </c>
      <c r="K237" s="3">
        <f>[2]фев!L123</f>
        <v>0</v>
      </c>
      <c r="L237" s="3">
        <f>[2]фев!M123</f>
        <v>0</v>
      </c>
      <c r="M237" s="3">
        <f>[2]фев!N123</f>
        <v>0</v>
      </c>
      <c r="N237" s="3">
        <f>[2]фев!O123</f>
        <v>0</v>
      </c>
      <c r="O237" s="3">
        <f>[2]фев!P123</f>
        <v>0</v>
      </c>
      <c r="P237" s="3"/>
      <c r="Q237" s="3">
        <f>[2]фев!Q123</f>
        <v>0</v>
      </c>
      <c r="R237" s="3">
        <f>[2]фев!R123</f>
        <v>0</v>
      </c>
      <c r="S237" s="59">
        <f t="shared" si="33"/>
        <v>0</v>
      </c>
    </row>
    <row r="238" spans="1:19">
      <c r="A238" s="42" t="s">
        <v>134</v>
      </c>
      <c r="B238" s="3">
        <v>340</v>
      </c>
      <c r="C238" s="3">
        <f t="shared" si="32"/>
        <v>0</v>
      </c>
      <c r="D238" s="3">
        <f>[2]март!D122+[2]фев!D124</f>
        <v>0</v>
      </c>
      <c r="E238" s="3">
        <f>[2]март!E122+[2]фев!E124</f>
        <v>0</v>
      </c>
      <c r="F238" s="3">
        <f>[2]март!F122+[2]фев!F124</f>
        <v>0</v>
      </c>
      <c r="G238" s="3">
        <f>[2]март!G122+[2]фев!G124</f>
        <v>0</v>
      </c>
      <c r="H238" s="3">
        <f>[2]март!H122+[2]фев!H124</f>
        <v>0</v>
      </c>
      <c r="I238" s="3">
        <f>[2]март!J122+[2]фев!J124</f>
        <v>0</v>
      </c>
      <c r="J238" s="3">
        <f>[2]март!K122+[2]фев!K124</f>
        <v>0</v>
      </c>
      <c r="K238" s="3">
        <f>[2]март!L122+[2]фев!L124</f>
        <v>0</v>
      </c>
      <c r="L238" s="3">
        <f>[2]март!M122+[2]фев!M124</f>
        <v>0</v>
      </c>
      <c r="M238" s="3">
        <f>[2]март!N122+[2]фев!N124</f>
        <v>0</v>
      </c>
      <c r="N238" s="3">
        <f>[2]март!O122+[2]фев!O124</f>
        <v>0</v>
      </c>
      <c r="O238" s="3">
        <f>[2]март!P122+[2]фев!P124</f>
        <v>0</v>
      </c>
      <c r="P238" s="3"/>
      <c r="Q238" s="3">
        <f>[2]март!Q122+[2]фев!Q124</f>
        <v>0</v>
      </c>
      <c r="R238" s="3">
        <f>[2]март!R122+[2]фев!R124</f>
        <v>0</v>
      </c>
      <c r="S238" s="59">
        <f t="shared" si="33"/>
        <v>0</v>
      </c>
    </row>
    <row r="239" spans="1:19">
      <c r="A239" s="42" t="s">
        <v>135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136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[2]март!C124+[2]фев!C126+[2]янв!C117</f>
        <v>2117717.65</v>
      </c>
      <c r="D241" s="9">
        <f>[2]март!D124+[2]фев!D126+[2]янв!D117</f>
        <v>2117717.65</v>
      </c>
      <c r="E241" s="9">
        <f>[2]март!E124+[2]фев!E126+[2]янв!E117</f>
        <v>0</v>
      </c>
      <c r="F241" s="9">
        <f>[2]март!F124+[2]фев!F126+[2]янв!F117</f>
        <v>0</v>
      </c>
      <c r="G241" s="9">
        <f>[2]март!G124+[2]фев!G126+[2]янв!G117</f>
        <v>286510.02</v>
      </c>
      <c r="H241" s="9">
        <f>[2]март!H124+[2]фев!H126+[2]янв!H117</f>
        <v>0</v>
      </c>
      <c r="I241" s="9">
        <f>[2]март!J124+[2]фев!J126+[2]янв!J117</f>
        <v>0</v>
      </c>
      <c r="J241" s="9">
        <f>[2]март!K124+[2]фев!K126+[2]янв!K117</f>
        <v>253355.97</v>
      </c>
      <c r="K241" s="9">
        <f>[2]март!L124+[2]фев!L126+[2]янв!L117</f>
        <v>394727</v>
      </c>
      <c r="L241" s="9">
        <f>[2]март!M124+[2]фев!M126+[2]янв!M117</f>
        <v>3290517.17</v>
      </c>
      <c r="M241" s="9">
        <f>[2]март!N124+[2]фев!N126+[2]янв!N117</f>
        <v>47190.29</v>
      </c>
      <c r="N241" s="9">
        <f>[2]март!O124+[2]фев!O126+[2]янв!O117</f>
        <v>3337707.46</v>
      </c>
      <c r="O241" s="9">
        <f>[2]март!P124+[2]фев!P126+[2]янв!P117</f>
        <v>933212.66999999993</v>
      </c>
      <c r="P241" s="9"/>
      <c r="Q241" s="9">
        <f>[2]март!Q124+[2]фев!Q126+[2]янв!Q117</f>
        <v>34900</v>
      </c>
      <c r="R241" s="9">
        <f>[2]март!R124+[2]фев!R126+[2]янв!R117</f>
        <v>229608.37</v>
      </c>
      <c r="S241" s="9">
        <f>[2]март!S124+[2]фев!S126+[2]янв!S117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8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8" thickBot="1">
      <c r="A244" s="11"/>
      <c r="D244" s="4"/>
      <c r="G244" s="17"/>
      <c r="H244" s="17"/>
      <c r="I244" s="17"/>
      <c r="J244" s="46"/>
      <c r="L244" s="19"/>
      <c r="O244" s="487" t="s">
        <v>270</v>
      </c>
      <c r="P244" s="488"/>
      <c r="Q244" s="488"/>
      <c r="R244" s="489"/>
      <c r="S244" s="12">
        <f>S240</f>
        <v>7587339.1399999997</v>
      </c>
    </row>
    <row r="245" spans="1:19" ht="13.8" thickBot="1">
      <c r="A245" s="11"/>
      <c r="O245" s="487" t="s">
        <v>400</v>
      </c>
      <c r="P245" s="488"/>
      <c r="Q245" s="488"/>
      <c r="R245" s="489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3.2"/>
  <cols>
    <col min="1" max="1" width="72.88671875" customWidth="1"/>
    <col min="2" max="2" width="17.6640625" customWidth="1"/>
    <col min="3" max="3" width="19.109375" customWidth="1"/>
    <col min="4" max="4" width="17.5546875" customWidth="1"/>
    <col min="5" max="5" width="16.88671875" customWidth="1"/>
    <col min="6" max="6" width="15.5546875" customWidth="1"/>
    <col min="7" max="7" width="16.109375" customWidth="1"/>
    <col min="8" max="8" width="14.44140625" customWidth="1"/>
    <col min="9" max="9" width="11" hidden="1" customWidth="1"/>
    <col min="10" max="10" width="11.5546875" hidden="1" customWidth="1"/>
    <col min="11" max="11" width="10.6640625" hidden="1" customWidth="1"/>
    <col min="12" max="12" width="11.5546875" hidden="1" customWidth="1"/>
    <col min="13" max="13" width="12.5546875" hidden="1" customWidth="1"/>
    <col min="14" max="14" width="12.109375" hidden="1" customWidth="1"/>
    <col min="15" max="15" width="2.33203125" hidden="1" customWidth="1"/>
    <col min="16" max="16" width="10.109375" hidden="1" customWidth="1"/>
  </cols>
  <sheetData>
    <row r="1" spans="1:16" ht="15.75" customHeight="1">
      <c r="A1" s="509" t="s">
        <v>617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</row>
    <row r="2" spans="1:16" ht="15" customHeight="1">
      <c r="A2" s="509" t="s">
        <v>406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</row>
    <row r="3" spans="1:16" ht="15" customHeight="1">
      <c r="A3" s="509" t="s">
        <v>692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</row>
    <row r="4" spans="1:16" ht="14.25" customHeight="1" thickBot="1">
      <c r="A4" s="72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4" t="s">
        <v>407</v>
      </c>
      <c r="N4" s="514"/>
    </row>
    <row r="5" spans="1:16" ht="15.75" customHeight="1">
      <c r="A5" s="515" t="s">
        <v>606</v>
      </c>
      <c r="B5" s="503" t="s">
        <v>682</v>
      </c>
      <c r="C5" s="503" t="s">
        <v>607</v>
      </c>
      <c r="D5" s="518" t="s">
        <v>683</v>
      </c>
      <c r="E5" s="518"/>
      <c r="F5" s="518"/>
      <c r="G5" s="518"/>
      <c r="H5" s="501" t="s">
        <v>608</v>
      </c>
      <c r="I5" s="503" t="s">
        <v>685</v>
      </c>
      <c r="J5" s="503" t="s">
        <v>686</v>
      </c>
      <c r="K5" s="503"/>
      <c r="L5" s="503"/>
      <c r="M5" s="503"/>
      <c r="N5" s="512" t="s">
        <v>437</v>
      </c>
      <c r="O5" s="507" t="s">
        <v>438</v>
      </c>
      <c r="P5" s="505" t="s">
        <v>630</v>
      </c>
    </row>
    <row r="6" spans="1:16" ht="55.5" customHeight="1">
      <c r="A6" s="516"/>
      <c r="B6" s="504"/>
      <c r="C6" s="504"/>
      <c r="D6" s="318" t="s">
        <v>408</v>
      </c>
      <c r="E6" s="239" t="s">
        <v>409</v>
      </c>
      <c r="F6" s="239" t="s">
        <v>588</v>
      </c>
      <c r="G6" s="318" t="s">
        <v>587</v>
      </c>
      <c r="H6" s="502"/>
      <c r="I6" s="504"/>
      <c r="J6" s="318" t="s">
        <v>408</v>
      </c>
      <c r="K6" s="239" t="s">
        <v>283</v>
      </c>
      <c r="L6" s="239" t="s">
        <v>609</v>
      </c>
      <c r="M6" s="318" t="s">
        <v>610</v>
      </c>
      <c r="N6" s="513"/>
      <c r="O6" s="508"/>
      <c r="P6" s="506"/>
    </row>
    <row r="7" spans="1:16" ht="13.8">
      <c r="A7" s="73" t="s">
        <v>410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7" t="s">
        <v>411</v>
      </c>
      <c r="B8" s="278">
        <f>SUM(B9+B11+B12+B16+B21)</f>
        <v>21038.957719999999</v>
      </c>
      <c r="C8" s="278">
        <f>SUM(C9+C11+C12+C16+C21)</f>
        <v>32923</v>
      </c>
      <c r="D8" s="278">
        <f t="shared" ref="D8:J8" si="0">SUM(D9+D11+D12+D16+D21)</f>
        <v>21044</v>
      </c>
      <c r="E8" s="319">
        <f t="shared" si="0"/>
        <v>21835.960769999998</v>
      </c>
      <c r="F8" s="278">
        <f t="shared" si="0"/>
        <v>791.96076999999855</v>
      </c>
      <c r="G8" s="278">
        <f t="shared" si="0"/>
        <v>505.08415152017653</v>
      </c>
      <c r="H8" s="278">
        <f t="shared" si="0"/>
        <v>4.8370748175302598</v>
      </c>
      <c r="I8" s="278">
        <f t="shared" si="0"/>
        <v>1880.6383699999997</v>
      </c>
      <c r="J8" s="278">
        <f t="shared" si="0"/>
        <v>1957</v>
      </c>
      <c r="K8" s="278">
        <f>SUM(K9+K11+K12+K16+K21)</f>
        <v>2159.9407699999997</v>
      </c>
      <c r="L8" s="278">
        <f t="shared" ref="L8:L38" si="1">+K8-J8</f>
        <v>202.9407699999997</v>
      </c>
      <c r="M8" s="278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412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0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413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3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414</v>
      </c>
      <c r="B11" s="86">
        <f>698.64476+2.13661+0.0679+5.63087+100.845</f>
        <v>807.32514000000003</v>
      </c>
      <c r="C11" s="79">
        <v>1253</v>
      </c>
      <c r="D11" s="80">
        <v>940</v>
      </c>
      <c r="E11" s="321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415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0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416</v>
      </c>
      <c r="B13" s="85">
        <f>538.25+10+6.62</f>
        <v>554.87</v>
      </c>
      <c r="C13" s="83">
        <v>680</v>
      </c>
      <c r="D13" s="84">
        <v>460</v>
      </c>
      <c r="E13" s="283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417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3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231</v>
      </c>
      <c r="B15" s="85">
        <f>18.917+1</f>
        <v>19.917000000000002</v>
      </c>
      <c r="C15" s="83">
        <v>22</v>
      </c>
      <c r="D15" s="84">
        <v>1</v>
      </c>
      <c r="E15" s="283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418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0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3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3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611</v>
      </c>
      <c r="B18" s="80">
        <f>B19+B20</f>
        <v>961.8</v>
      </c>
      <c r="C18" s="80">
        <f>C19+C20</f>
        <v>1690</v>
      </c>
      <c r="D18" s="80">
        <f>D19+D20</f>
        <v>983</v>
      </c>
      <c r="E18" s="320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612</v>
      </c>
      <c r="B19" s="85">
        <v>365.32</v>
      </c>
      <c r="C19" s="83">
        <v>850</v>
      </c>
      <c r="D19" s="84">
        <v>360</v>
      </c>
      <c r="E19" s="284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4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613</v>
      </c>
      <c r="B20" s="84">
        <v>596.48</v>
      </c>
      <c r="C20" s="83">
        <v>840</v>
      </c>
      <c r="D20" s="84">
        <v>623</v>
      </c>
      <c r="E20" s="284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419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1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0" t="s">
        <v>26</v>
      </c>
      <c r="B22" s="278">
        <f>SUM(B23+B26+B28+B31+B34+B35+B37)</f>
        <v>3479.8981699999995</v>
      </c>
      <c r="C22" s="278">
        <f>SUM(C23+C26+C28+C31+C34+C35+C37)</f>
        <v>4905</v>
      </c>
      <c r="D22" s="278">
        <f>SUM(D23+D26+D28+D31+D34+D35+D37)</f>
        <v>3539</v>
      </c>
      <c r="E22" s="319">
        <f>SUM(E23+E26+E28+E31+E34+E35+E37)</f>
        <v>3306.8470000000002</v>
      </c>
      <c r="F22" s="278">
        <f t="shared" si="4"/>
        <v>-232.15299999999979</v>
      </c>
      <c r="G22" s="278">
        <f t="shared" si="5"/>
        <v>93.440152585476127</v>
      </c>
      <c r="H22" s="278">
        <f t="shared" si="6"/>
        <v>0.95027119715977226</v>
      </c>
      <c r="I22" s="278">
        <f>SUM(I23+I26+I28+I31+I34+I35+I37)</f>
        <v>857.11315999999999</v>
      </c>
      <c r="J22" s="278">
        <f>SUM(J23+J26+J28+J31+J34+J35+J37)</f>
        <v>428</v>
      </c>
      <c r="K22" s="278">
        <f>SUM(K23+K26+K28+K31+K34+K35+K37)</f>
        <v>601.50699999999995</v>
      </c>
      <c r="L22" s="278">
        <f>+K22-J22</f>
        <v>173.50699999999995</v>
      </c>
      <c r="M22" s="278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420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2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422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3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421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3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423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0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3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424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0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425</v>
      </c>
      <c r="B29" s="84">
        <v>0</v>
      </c>
      <c r="C29" s="83">
        <v>0</v>
      </c>
      <c r="D29" s="84"/>
      <c r="E29" s="284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426</v>
      </c>
      <c r="B30" s="85">
        <f>22.1972+5.174</f>
        <v>27.371199999999998</v>
      </c>
      <c r="C30" s="83">
        <v>62</v>
      </c>
      <c r="D30" s="84">
        <v>46</v>
      </c>
      <c r="E30" s="321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427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0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428</v>
      </c>
      <c r="B32" s="83">
        <v>35.75</v>
      </c>
      <c r="C32" s="83"/>
      <c r="D32" s="84"/>
      <c r="E32" s="323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429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430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246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4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431</v>
      </c>
      <c r="B36" s="83"/>
      <c r="C36" s="83"/>
      <c r="D36" s="84"/>
      <c r="E36" s="323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432</v>
      </c>
      <c r="B37" s="83"/>
      <c r="C37" s="83">
        <v>0</v>
      </c>
      <c r="D37" s="84">
        <v>0</v>
      </c>
      <c r="E37" s="323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79" t="e">
        <f>K37/O37</f>
        <v>#DIV/0!</v>
      </c>
      <c r="O37" s="83">
        <v>0</v>
      </c>
    </row>
    <row r="38" spans="1:16" ht="27.75" customHeight="1">
      <c r="A38" s="280" t="s">
        <v>433</v>
      </c>
      <c r="B38" s="278">
        <f>+B8+B22</f>
        <v>24518.855889999999</v>
      </c>
      <c r="C38" s="278">
        <f>SUM(C22+C8)</f>
        <v>37828</v>
      </c>
      <c r="D38" s="278">
        <f>D8+D22</f>
        <v>24583</v>
      </c>
      <c r="E38" s="319">
        <f>E8+E22</f>
        <v>25142.807769999999</v>
      </c>
      <c r="F38" s="278">
        <f t="shared" si="4"/>
        <v>559.80776999999944</v>
      </c>
      <c r="G38" s="278">
        <f t="shared" si="13"/>
        <v>102.27721502664441</v>
      </c>
      <c r="H38" s="278">
        <f t="shared" si="6"/>
        <v>1.0254478383004191</v>
      </c>
      <c r="I38" s="278">
        <f>I8+I22</f>
        <v>2737.7515299999995</v>
      </c>
      <c r="J38" s="278">
        <f>J8+J22</f>
        <v>2385</v>
      </c>
      <c r="K38" s="278">
        <f>K8+K22</f>
        <v>2761.4477699999998</v>
      </c>
      <c r="L38" s="278">
        <f t="shared" si="1"/>
        <v>376.44776999999976</v>
      </c>
      <c r="M38" s="278">
        <f t="shared" si="14"/>
        <v>115.78397358490564</v>
      </c>
      <c r="N38" s="279">
        <f>K38/O38</f>
        <v>20.397094162614632</v>
      </c>
      <c r="O38" s="77">
        <f>O8+O22</f>
        <v>135.38437132194028</v>
      </c>
    </row>
    <row r="39" spans="1:16" ht="39" hidden="1" customHeight="1">
      <c r="A39" s="276" t="s">
        <v>614</v>
      </c>
    </row>
    <row r="40" spans="1:16" ht="18" hidden="1">
      <c r="A40" s="510" t="s">
        <v>615</v>
      </c>
      <c r="B40" s="510"/>
      <c r="C40" s="281"/>
      <c r="D40" s="90"/>
      <c r="E40" s="90"/>
      <c r="F40" s="90"/>
      <c r="G40" s="511" t="s">
        <v>598</v>
      </c>
      <c r="H40" s="511"/>
      <c r="I40" s="511"/>
      <c r="J40" s="511"/>
      <c r="K40" s="511"/>
      <c r="L40" s="511"/>
      <c r="M40" s="91"/>
      <c r="O40" s="143"/>
    </row>
    <row r="41" spans="1:16" hidden="1">
      <c r="A41" s="228" t="s">
        <v>616</v>
      </c>
    </row>
    <row r="42" spans="1:16" hidden="1">
      <c r="A42" s="228" t="s">
        <v>599</v>
      </c>
    </row>
  </sheetData>
  <mergeCells count="17"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  <mergeCell ref="I5:I6"/>
    <mergeCell ref="P5:P6"/>
    <mergeCell ref="O5:O6"/>
    <mergeCell ref="A1:N1"/>
  </mergeCells>
  <pageMargins left="0.68" right="0" top="0.39" bottom="0" header="0" footer="0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ColWidth="9.109375" defaultRowHeight="13.2"/>
  <cols>
    <col min="1" max="1" width="21.109375" style="29" customWidth="1"/>
    <col min="2" max="2" width="49.109375" style="40" customWidth="1"/>
    <col min="3" max="3" width="9.109375" style="40" customWidth="1"/>
    <col min="4" max="4" width="9" style="40" customWidth="1"/>
    <col min="5" max="5" width="8.5546875" style="25" customWidth="1"/>
    <col min="6" max="6" width="10.6640625" style="25" customWidth="1"/>
    <col min="7" max="7" width="6.5546875" style="25" customWidth="1"/>
    <col min="8" max="8" width="7.44140625" style="25" customWidth="1"/>
    <col min="9" max="16384" width="9.109375" style="25"/>
  </cols>
  <sheetData>
    <row r="1" spans="1:8" ht="15.6">
      <c r="B1" s="519" t="s">
        <v>247</v>
      </c>
      <c r="C1" s="519"/>
      <c r="D1" s="519"/>
      <c r="E1" s="519"/>
      <c r="F1" s="520" t="s">
        <v>477</v>
      </c>
      <c r="G1" s="520"/>
      <c r="H1" s="520"/>
    </row>
    <row r="2" spans="1:8" ht="15.6">
      <c r="A2" s="519" t="s">
        <v>628</v>
      </c>
      <c r="B2" s="519"/>
      <c r="C2" s="519"/>
      <c r="D2" s="519"/>
      <c r="E2" s="519"/>
      <c r="F2" s="519"/>
      <c r="G2" s="519"/>
    </row>
    <row r="3" spans="1:8" ht="13.8">
      <c r="B3" s="521" t="s">
        <v>691</v>
      </c>
      <c r="C3" s="521"/>
      <c r="D3" s="521"/>
      <c r="E3" s="521"/>
      <c r="F3" s="521"/>
      <c r="G3" s="26" t="s">
        <v>248</v>
      </c>
      <c r="H3" s="26"/>
    </row>
    <row r="4" spans="1:8" ht="56.25" customHeight="1">
      <c r="A4" s="157" t="s">
        <v>0</v>
      </c>
      <c r="B4" s="158" t="s">
        <v>1</v>
      </c>
      <c r="C4" s="153" t="s">
        <v>463</v>
      </c>
      <c r="D4" s="153" t="s">
        <v>465</v>
      </c>
      <c r="E4" s="152" t="s">
        <v>464</v>
      </c>
      <c r="F4" s="152" t="s">
        <v>684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284</v>
      </c>
      <c r="B10" s="28" t="s">
        <v>285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230</v>
      </c>
      <c r="B13" s="20" t="s">
        <v>231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241</v>
      </c>
      <c r="B14" s="27" t="s">
        <v>242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611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618</v>
      </c>
      <c r="B18" s="20" t="s">
        <v>612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619</v>
      </c>
      <c r="B19" s="20" t="s">
        <v>613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140</v>
      </c>
      <c r="B23" s="28" t="s">
        <v>142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141</v>
      </c>
      <c r="B24" s="20" t="s">
        <v>143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4.200000000000003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2.8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2.8">
      <c r="A33" s="31" t="s">
        <v>145</v>
      </c>
      <c r="B33" s="28" t="s">
        <v>144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146</v>
      </c>
      <c r="B34" s="20" t="s">
        <v>147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2.8">
      <c r="A35" s="31" t="s">
        <v>148</v>
      </c>
      <c r="B35" s="28" t="s">
        <v>149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>
      <c r="A36" s="30" t="s">
        <v>222</v>
      </c>
      <c r="B36" s="20" t="s">
        <v>223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150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243</v>
      </c>
      <c r="B47" s="20" t="s">
        <v>244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137</v>
      </c>
      <c r="B48" s="20" t="s">
        <v>138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245</v>
      </c>
      <c r="B51" s="20" t="s">
        <v>246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170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2.8">
      <c r="A54" s="159" t="s">
        <v>650</v>
      </c>
      <c r="B54" s="160" t="s">
        <v>161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631</v>
      </c>
      <c r="B55" s="20" t="s">
        <v>162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632</v>
      </c>
      <c r="B56" s="20" t="s">
        <v>139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2.8">
      <c r="A57" s="159" t="s">
        <v>633</v>
      </c>
      <c r="B57" s="160" t="s">
        <v>439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651</v>
      </c>
      <c r="B58" s="20" t="s">
        <v>556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634</v>
      </c>
      <c r="B59" s="20" t="s">
        <v>554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635</v>
      </c>
      <c r="B60" s="20" t="s">
        <v>555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636</v>
      </c>
      <c r="B61" s="20" t="s">
        <v>589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637</v>
      </c>
      <c r="B62" s="20" t="s">
        <v>466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638</v>
      </c>
      <c r="B63" s="20" t="s">
        <v>553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639</v>
      </c>
      <c r="B64" s="20" t="s">
        <v>440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639</v>
      </c>
      <c r="B65" s="154" t="s">
        <v>441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639</v>
      </c>
      <c r="B66" s="154" t="s">
        <v>590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640</v>
      </c>
      <c r="B67" s="160" t="s">
        <v>167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641</v>
      </c>
      <c r="B68" s="20" t="s">
        <v>164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24" hidden="1">
      <c r="A69" s="30" t="s">
        <v>442</v>
      </c>
      <c r="B69" s="154" t="s">
        <v>443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444</v>
      </c>
      <c r="B70" s="20" t="s">
        <v>445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642</v>
      </c>
      <c r="B71" s="20" t="s">
        <v>166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643</v>
      </c>
      <c r="B72" s="20" t="s">
        <v>446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467</v>
      </c>
      <c r="B73" s="20" t="s">
        <v>447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643</v>
      </c>
      <c r="B74" s="20" t="s">
        <v>448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24">
      <c r="A75" s="30" t="s">
        <v>643</v>
      </c>
      <c r="B75" s="20" t="s">
        <v>449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643</v>
      </c>
      <c r="B76" s="20" t="s">
        <v>450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643</v>
      </c>
      <c r="B77" s="20" t="s">
        <v>451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643</v>
      </c>
      <c r="B78" s="20" t="s">
        <v>452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643</v>
      </c>
      <c r="B79" s="20" t="s">
        <v>453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643</v>
      </c>
      <c r="B80" s="20" t="s">
        <v>454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467</v>
      </c>
      <c r="B81" s="156" t="s">
        <v>455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643</v>
      </c>
      <c r="B82" s="20" t="s">
        <v>459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643</v>
      </c>
      <c r="B83" s="20" t="s">
        <v>460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457</v>
      </c>
      <c r="B84" s="20" t="s">
        <v>458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644</v>
      </c>
      <c r="B85" s="20" t="s">
        <v>165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645</v>
      </c>
      <c r="B86" s="20" t="s">
        <v>456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646</v>
      </c>
      <c r="B87" s="20" t="s">
        <v>163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647</v>
      </c>
      <c r="B88" s="20" t="s">
        <v>461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648</v>
      </c>
      <c r="B89" s="155" t="s">
        <v>620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649</v>
      </c>
      <c r="B90" s="20" t="s">
        <v>552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470</v>
      </c>
      <c r="B91" s="160" t="s">
        <v>168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405</v>
      </c>
      <c r="B92" s="20" t="s">
        <v>169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468</v>
      </c>
      <c r="B93" s="20" t="s">
        <v>469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462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86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238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85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ColWidth="9.109375" defaultRowHeight="13.2"/>
  <cols>
    <col min="1" max="1" width="4.44140625" style="98" customWidth="1"/>
    <col min="2" max="3" width="9.109375" style="98"/>
    <col min="4" max="4" width="7.109375" style="98" customWidth="1"/>
    <col min="5" max="5" width="9.109375" style="98" customWidth="1"/>
    <col min="6" max="6" width="6.33203125" style="98" customWidth="1"/>
    <col min="7" max="7" width="4" style="133" customWidth="1"/>
    <col min="8" max="8" width="0.88671875" style="98" customWidth="1"/>
    <col min="9" max="9" width="7.88671875" style="98" customWidth="1"/>
    <col min="10" max="10" width="6.33203125" style="98" customWidth="1"/>
    <col min="11" max="11" width="3.33203125" style="98" customWidth="1"/>
    <col min="12" max="12" width="6" style="98" customWidth="1"/>
    <col min="13" max="13" width="7.88671875" style="98" customWidth="1"/>
    <col min="14" max="14" width="7" style="98" customWidth="1"/>
    <col min="15" max="15" width="3" style="98" customWidth="1"/>
    <col min="16" max="16" width="6.33203125" style="98" customWidth="1"/>
    <col min="17" max="17" width="8.44140625" style="98" customWidth="1"/>
    <col min="18" max="18" width="6.6640625" style="98" customWidth="1"/>
    <col min="19" max="19" width="4" style="98" customWidth="1"/>
    <col min="20" max="20" width="6.109375" style="98" customWidth="1"/>
    <col min="21" max="21" width="8" style="98" customWidth="1"/>
    <col min="22" max="22" width="6.44140625" style="98" customWidth="1"/>
    <col min="23" max="23" width="4" style="98" customWidth="1"/>
    <col min="24" max="24" width="5.44140625" style="98" customWidth="1"/>
    <col min="25" max="25" width="7.44140625" style="98" customWidth="1"/>
    <col min="26" max="26" width="6.5546875" style="98" customWidth="1"/>
    <col min="27" max="27" width="4" style="98" customWidth="1"/>
    <col min="28" max="28" width="5.6640625" style="98" customWidth="1"/>
    <col min="29" max="29" width="8" style="98" customWidth="1"/>
    <col min="30" max="30" width="7.33203125" style="98" customWidth="1"/>
    <col min="31" max="31" width="4" style="98" customWidth="1"/>
    <col min="32" max="32" width="6.44140625" style="98" customWidth="1"/>
    <col min="33" max="33" width="8.88671875" style="98" customWidth="1"/>
    <col min="34" max="34" width="8.44140625" style="98" customWidth="1"/>
    <col min="35" max="35" width="4" style="98" customWidth="1"/>
    <col min="36" max="36" width="6.44140625" style="98" customWidth="1"/>
    <col min="37" max="37" width="5.6640625" style="98" customWidth="1"/>
    <col min="38" max="38" width="6.88671875" style="98" customWidth="1"/>
    <col min="39" max="39" width="4" style="98" customWidth="1"/>
    <col min="40" max="40" width="4.6640625" style="98" customWidth="1"/>
    <col min="41" max="41" width="5.6640625" style="98" customWidth="1"/>
    <col min="42" max="42" width="7.33203125" style="98" customWidth="1"/>
    <col min="43" max="43" width="4" style="98" customWidth="1"/>
    <col min="44" max="44" width="4.44140625" style="98" customWidth="1"/>
    <col min="45" max="45" width="5.44140625" style="98" customWidth="1"/>
    <col min="46" max="46" width="6" style="98" customWidth="1"/>
    <col min="47" max="47" width="4" style="98" customWidth="1"/>
    <col min="48" max="48" width="5.109375" style="98" customWidth="1"/>
    <col min="49" max="49" width="7.109375" style="98" customWidth="1"/>
    <col min="50" max="50" width="5.44140625" style="98" customWidth="1"/>
    <col min="51" max="51" width="3.6640625" style="98" customWidth="1"/>
    <col min="52" max="52" width="5.44140625" style="98" customWidth="1"/>
    <col min="53" max="53" width="8.6640625" style="98" customWidth="1"/>
    <col min="54" max="54" width="6.88671875" style="98" customWidth="1"/>
    <col min="55" max="55" width="4" style="98" customWidth="1"/>
    <col min="56" max="56" width="4.6640625" style="98" customWidth="1"/>
    <col min="57" max="57" width="6" style="98" customWidth="1"/>
    <col min="58" max="58" width="6.10937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6640625" style="98" customWidth="1"/>
    <col min="67" max="67" width="3.88671875" style="98" customWidth="1"/>
    <col min="68" max="68" width="4" style="98" customWidth="1"/>
    <col min="69" max="69" width="5" style="98" customWidth="1"/>
    <col min="70" max="70" width="4.6640625" style="98" customWidth="1"/>
    <col min="71" max="71" width="5" style="98" customWidth="1"/>
    <col min="72" max="72" width="4" style="98" customWidth="1"/>
    <col min="73" max="73" width="5.109375" style="98" customWidth="1"/>
    <col min="74" max="74" width="6.5546875" style="98" customWidth="1"/>
    <col min="75" max="75" width="4" style="98" customWidth="1"/>
    <col min="76" max="76" width="5" style="134" customWidth="1"/>
    <col min="77" max="77" width="4.5546875" style="115" customWidth="1"/>
    <col min="78" max="78" width="4.44140625" style="115" customWidth="1"/>
    <col min="79" max="80" width="4" style="115" customWidth="1"/>
    <col min="81" max="81" width="6" style="115" customWidth="1"/>
    <col min="82" max="82" width="4.44140625" style="115" customWidth="1"/>
    <col min="83" max="84" width="4" style="115" customWidth="1"/>
    <col min="85" max="85" width="8.88671875" style="98" customWidth="1"/>
    <col min="86" max="86" width="7.44140625" style="98" customWidth="1"/>
    <col min="87" max="87" width="4" style="98" customWidth="1"/>
    <col min="88" max="88" width="7" style="98" customWidth="1"/>
    <col min="89" max="92" width="9.109375" style="98" customWidth="1"/>
    <col min="93" max="16384" width="9.109375" style="98"/>
  </cols>
  <sheetData>
    <row r="1" spans="1:128" ht="17.399999999999999">
      <c r="A1" s="522" t="s">
        <v>605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2"/>
      <c r="AP1" s="522"/>
      <c r="AQ1" s="522"/>
      <c r="AR1" s="522"/>
      <c r="AS1" s="522"/>
      <c r="AT1" s="522"/>
      <c r="AU1" s="522"/>
      <c r="AV1" s="522"/>
      <c r="AW1" s="522"/>
      <c r="AX1" s="522"/>
      <c r="AY1" s="522"/>
      <c r="AZ1" s="522"/>
      <c r="BA1" s="522"/>
      <c r="BB1" s="522"/>
      <c r="BC1" s="522"/>
      <c r="BD1" s="522"/>
      <c r="BE1" s="522"/>
      <c r="BF1" s="522"/>
      <c r="BG1" s="522"/>
      <c r="BH1" s="522"/>
      <c r="BI1" s="522"/>
      <c r="BJ1" s="522"/>
      <c r="BK1" s="522"/>
      <c r="BL1" s="522"/>
      <c r="BM1" s="522"/>
      <c r="BN1" s="522"/>
      <c r="BO1" s="522"/>
      <c r="BP1" s="522"/>
      <c r="BQ1" s="522"/>
      <c r="BR1" s="522"/>
      <c r="BS1" s="522"/>
      <c r="BT1" s="522"/>
      <c r="BU1" s="522"/>
      <c r="BV1" s="522"/>
      <c r="BW1" s="522"/>
      <c r="BX1" s="522"/>
      <c r="BY1" s="522"/>
      <c r="BZ1" s="522"/>
      <c r="CA1" s="522"/>
      <c r="CB1" s="522"/>
      <c r="CC1" s="522"/>
      <c r="CD1" s="522"/>
      <c r="CE1" s="522"/>
      <c r="CF1" s="522"/>
      <c r="CG1" s="522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2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114"/>
      <c r="Y2" s="262"/>
      <c r="Z2" s="262"/>
      <c r="AA2" s="114"/>
      <c r="AB2" s="114"/>
      <c r="AC2" s="262"/>
      <c r="AD2" s="262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2"/>
      <c r="BR2" s="262"/>
      <c r="BS2" s="114"/>
      <c r="BT2" s="114"/>
      <c r="BU2" s="262"/>
      <c r="BV2" s="262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240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420"/>
      <c r="B3" s="420"/>
      <c r="C3" s="420"/>
      <c r="D3" s="420"/>
      <c r="E3" s="523" t="s">
        <v>171</v>
      </c>
      <c r="F3" s="523"/>
      <c r="G3" s="523"/>
      <c r="H3" s="523"/>
      <c r="I3" s="523" t="s">
        <v>172</v>
      </c>
      <c r="J3" s="523"/>
      <c r="K3" s="523"/>
      <c r="L3" s="523"/>
      <c r="M3" s="523" t="s">
        <v>173</v>
      </c>
      <c r="N3" s="523"/>
      <c r="O3" s="523"/>
      <c r="P3" s="523"/>
      <c r="Q3" s="523" t="s">
        <v>174</v>
      </c>
      <c r="R3" s="523"/>
      <c r="S3" s="523"/>
      <c r="T3" s="523"/>
      <c r="U3" s="523" t="s">
        <v>175</v>
      </c>
      <c r="V3" s="523"/>
      <c r="W3" s="523"/>
      <c r="X3" s="523"/>
      <c r="Y3" s="523" t="s">
        <v>176</v>
      </c>
      <c r="Z3" s="523"/>
      <c r="AA3" s="523"/>
      <c r="AB3" s="523"/>
      <c r="AC3" s="523" t="s">
        <v>177</v>
      </c>
      <c r="AD3" s="523"/>
      <c r="AE3" s="523"/>
      <c r="AF3" s="523"/>
      <c r="AG3" s="524" t="s">
        <v>178</v>
      </c>
      <c r="AH3" s="525"/>
      <c r="AI3" s="525"/>
      <c r="AJ3" s="526"/>
      <c r="AK3" s="527" t="s">
        <v>271</v>
      </c>
      <c r="AL3" s="528"/>
      <c r="AM3" s="528"/>
      <c r="AN3" s="529"/>
      <c r="AO3" s="527" t="s">
        <v>385</v>
      </c>
      <c r="AP3" s="528"/>
      <c r="AQ3" s="528"/>
      <c r="AR3" s="529"/>
      <c r="AS3" s="527" t="s">
        <v>386</v>
      </c>
      <c r="AT3" s="528"/>
      <c r="AU3" s="528"/>
      <c r="AV3" s="529"/>
      <c r="AW3" s="527" t="s">
        <v>387</v>
      </c>
      <c r="AX3" s="528"/>
      <c r="AY3" s="528"/>
      <c r="AZ3" s="529"/>
      <c r="BA3" s="524" t="s">
        <v>389</v>
      </c>
      <c r="BB3" s="525"/>
      <c r="BC3" s="525"/>
      <c r="BD3" s="526"/>
      <c r="BE3" s="527" t="s">
        <v>592</v>
      </c>
      <c r="BF3" s="528"/>
      <c r="BG3" s="528"/>
      <c r="BH3" s="529"/>
      <c r="BI3" s="527" t="s">
        <v>404</v>
      </c>
      <c r="BJ3" s="528"/>
      <c r="BK3" s="528"/>
      <c r="BL3" s="529"/>
      <c r="BM3" s="527" t="s">
        <v>388</v>
      </c>
      <c r="BN3" s="528"/>
      <c r="BO3" s="528"/>
      <c r="BP3" s="529"/>
      <c r="BQ3" s="523" t="s">
        <v>71</v>
      </c>
      <c r="BR3" s="523"/>
      <c r="BS3" s="523"/>
      <c r="BT3" s="523"/>
      <c r="BU3" s="523" t="s">
        <v>604</v>
      </c>
      <c r="BV3" s="523"/>
      <c r="BW3" s="523"/>
      <c r="BX3" s="527"/>
      <c r="BY3" s="527" t="s">
        <v>383</v>
      </c>
      <c r="BZ3" s="528"/>
      <c r="CA3" s="528"/>
      <c r="CB3" s="529"/>
      <c r="CC3" s="527" t="s">
        <v>601</v>
      </c>
      <c r="CD3" s="528"/>
      <c r="CE3" s="528"/>
      <c r="CF3" s="529"/>
      <c r="CG3" s="524" t="s">
        <v>179</v>
      </c>
      <c r="CH3" s="525"/>
      <c r="CI3" s="525"/>
      <c r="CJ3" s="526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180</v>
      </c>
      <c r="B4" s="420" t="s">
        <v>181</v>
      </c>
      <c r="C4" s="420"/>
      <c r="D4" s="420"/>
      <c r="E4" s="121" t="s">
        <v>68</v>
      </c>
      <c r="F4" s="121" t="s">
        <v>69</v>
      </c>
      <c r="G4" s="121" t="s">
        <v>70</v>
      </c>
      <c r="H4" s="121" t="s">
        <v>182</v>
      </c>
      <c r="I4" s="121" t="s">
        <v>68</v>
      </c>
      <c r="J4" s="121" t="s">
        <v>69</v>
      </c>
      <c r="K4" s="121" t="s">
        <v>70</v>
      </c>
      <c r="L4" s="121" t="s">
        <v>182</v>
      </c>
      <c r="M4" s="121" t="s">
        <v>68</v>
      </c>
      <c r="N4" s="121" t="s">
        <v>69</v>
      </c>
      <c r="O4" s="121" t="s">
        <v>70</v>
      </c>
      <c r="P4" s="121" t="s">
        <v>183</v>
      </c>
      <c r="Q4" s="121" t="s">
        <v>68</v>
      </c>
      <c r="R4" s="121" t="s">
        <v>69</v>
      </c>
      <c r="S4" s="121" t="s">
        <v>70</v>
      </c>
      <c r="T4" s="121" t="s">
        <v>182</v>
      </c>
      <c r="U4" s="121" t="s">
        <v>68</v>
      </c>
      <c r="V4" s="121" t="s">
        <v>69</v>
      </c>
      <c r="W4" s="121" t="s">
        <v>70</v>
      </c>
      <c r="X4" s="121" t="s">
        <v>182</v>
      </c>
      <c r="Y4" s="121" t="s">
        <v>68</v>
      </c>
      <c r="Z4" s="121" t="s">
        <v>69</v>
      </c>
      <c r="AA4" s="121" t="s">
        <v>70</v>
      </c>
      <c r="AB4" s="121" t="s">
        <v>225</v>
      </c>
      <c r="AC4" s="121" t="s">
        <v>68</v>
      </c>
      <c r="AD4" s="121" t="s">
        <v>69</v>
      </c>
      <c r="AE4" s="121" t="s">
        <v>70</v>
      </c>
      <c r="AF4" s="121" t="s">
        <v>182</v>
      </c>
      <c r="AG4" s="263" t="s">
        <v>68</v>
      </c>
      <c r="AH4" s="263" t="s">
        <v>69</v>
      </c>
      <c r="AI4" s="263" t="s">
        <v>70</v>
      </c>
      <c r="AJ4" s="263" t="s">
        <v>182</v>
      </c>
      <c r="AK4" s="121" t="s">
        <v>68</v>
      </c>
      <c r="AL4" s="121" t="s">
        <v>69</v>
      </c>
      <c r="AM4" s="121" t="s">
        <v>70</v>
      </c>
      <c r="AN4" s="121" t="s">
        <v>182</v>
      </c>
      <c r="AO4" s="121" t="s">
        <v>68</v>
      </c>
      <c r="AP4" s="121" t="s">
        <v>69</v>
      </c>
      <c r="AQ4" s="121" t="s">
        <v>70</v>
      </c>
      <c r="AR4" s="121" t="s">
        <v>182</v>
      </c>
      <c r="AS4" s="121" t="s">
        <v>68</v>
      </c>
      <c r="AT4" s="121" t="s">
        <v>69</v>
      </c>
      <c r="AU4" s="121" t="s">
        <v>70</v>
      </c>
      <c r="AV4" s="121" t="s">
        <v>182</v>
      </c>
      <c r="AW4" s="121" t="s">
        <v>68</v>
      </c>
      <c r="AX4" s="121" t="s">
        <v>69</v>
      </c>
      <c r="AY4" s="121" t="s">
        <v>70</v>
      </c>
      <c r="AZ4" s="121" t="s">
        <v>182</v>
      </c>
      <c r="BA4" s="263" t="s">
        <v>68</v>
      </c>
      <c r="BB4" s="263" t="s">
        <v>69</v>
      </c>
      <c r="BC4" s="263" t="s">
        <v>70</v>
      </c>
      <c r="BD4" s="263" t="s">
        <v>182</v>
      </c>
      <c r="BE4" s="121" t="s">
        <v>68</v>
      </c>
      <c r="BF4" s="121" t="s">
        <v>69</v>
      </c>
      <c r="BG4" s="121" t="s">
        <v>70</v>
      </c>
      <c r="BH4" s="121" t="s">
        <v>182</v>
      </c>
      <c r="BI4" s="121" t="s">
        <v>68</v>
      </c>
      <c r="BJ4" s="121" t="s">
        <v>69</v>
      </c>
      <c r="BK4" s="121" t="s">
        <v>70</v>
      </c>
      <c r="BL4" s="121" t="s">
        <v>182</v>
      </c>
      <c r="BM4" s="121" t="s">
        <v>68</v>
      </c>
      <c r="BN4" s="121" t="s">
        <v>69</v>
      </c>
      <c r="BO4" s="121" t="s">
        <v>70</v>
      </c>
      <c r="BP4" s="121" t="s">
        <v>182</v>
      </c>
      <c r="BQ4" s="121" t="s">
        <v>68</v>
      </c>
      <c r="BR4" s="121" t="s">
        <v>69</v>
      </c>
      <c r="BS4" s="121" t="s">
        <v>70</v>
      </c>
      <c r="BT4" s="121" t="s">
        <v>182</v>
      </c>
      <c r="BU4" s="121" t="s">
        <v>68</v>
      </c>
      <c r="BV4" s="121" t="s">
        <v>69</v>
      </c>
      <c r="BW4" s="121" t="s">
        <v>70</v>
      </c>
      <c r="BX4" s="121" t="s">
        <v>182</v>
      </c>
      <c r="BY4" s="121" t="s">
        <v>68</v>
      </c>
      <c r="BZ4" s="121" t="s">
        <v>69</v>
      </c>
      <c r="CA4" s="121" t="s">
        <v>70</v>
      </c>
      <c r="CB4" s="121" t="s">
        <v>184</v>
      </c>
      <c r="CC4" s="121" t="s">
        <v>68</v>
      </c>
      <c r="CD4" s="121" t="s">
        <v>69</v>
      </c>
      <c r="CE4" s="121" t="s">
        <v>70</v>
      </c>
      <c r="CF4" s="121" t="s">
        <v>184</v>
      </c>
      <c r="CG4" s="274" t="s">
        <v>68</v>
      </c>
      <c r="CH4" s="274" t="s">
        <v>69</v>
      </c>
      <c r="CI4" s="274" t="s">
        <v>70</v>
      </c>
      <c r="CJ4" s="263" t="s">
        <v>184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424" t="s">
        <v>185</v>
      </c>
      <c r="C5" s="425"/>
      <c r="D5" s="426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4">
        <f t="shared" ref="AG5:AH65" si="3">E5+I5+M5+Q5+U5+Y5+AC5</f>
        <v>1372</v>
      </c>
      <c r="AH5" s="264">
        <f>AH7+AH9+AH10+AH45+AH6</f>
        <v>0</v>
      </c>
      <c r="AI5" s="264">
        <f>AH5/AG5*100</f>
        <v>0</v>
      </c>
      <c r="AJ5" s="264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4">
        <f t="shared" ref="BA5:BB65" si="8">AK5+AO5+AS5+AW5</f>
        <v>110</v>
      </c>
      <c r="BB5" s="264">
        <f>BB7+BB9+BB10+BB45</f>
        <v>0</v>
      </c>
      <c r="BC5" s="264">
        <f>BB5/BA5*100</f>
        <v>0</v>
      </c>
      <c r="BD5" s="264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4">
        <f t="shared" ref="CG5:CG10" si="12">AG5+BA5+BE5+BI5+BM5+BQ5+BU5+BY5</f>
        <v>2473.5</v>
      </c>
      <c r="CH5" s="264">
        <f>CH7+CH9+CH10+CH45+CH6</f>
        <v>3.6999999999999998E-2</v>
      </c>
      <c r="CI5" s="264">
        <f t="shared" ref="CI5:CI66" si="13">CH5/CG5*100</f>
        <v>1.4958560743885182E-3</v>
      </c>
      <c r="CJ5" s="264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8" t="s">
        <v>403</v>
      </c>
      <c r="C6" s="259"/>
      <c r="D6" s="260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4">
        <f t="shared" si="3"/>
        <v>0</v>
      </c>
      <c r="AH6" s="264">
        <f>F6+R6</f>
        <v>0</v>
      </c>
      <c r="AI6" s="264" t="e">
        <f>AH6/AG6*100</f>
        <v>#DIV/0!</v>
      </c>
      <c r="AJ6" s="264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4">
        <f t="shared" si="8"/>
        <v>0</v>
      </c>
      <c r="BB6" s="264"/>
      <c r="BC6" s="264"/>
      <c r="BD6" s="264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4">
        <f t="shared" si="12"/>
        <v>0</v>
      </c>
      <c r="CH6" s="264">
        <f>F6+R6+AT6</f>
        <v>0</v>
      </c>
      <c r="CI6" s="264" t="e">
        <f t="shared" si="13"/>
        <v>#DIV/0!</v>
      </c>
      <c r="CJ6" s="264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8">
      <c r="A7" s="109">
        <v>212</v>
      </c>
      <c r="B7" s="430" t="s">
        <v>86</v>
      </c>
      <c r="C7" s="431"/>
      <c r="D7" s="432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4">
        <f t="shared" si="3"/>
        <v>18</v>
      </c>
      <c r="AH7" s="265">
        <f>AH8</f>
        <v>0</v>
      </c>
      <c r="AI7" s="264">
        <f>AH7/AG7*100</f>
        <v>0</v>
      </c>
      <c r="AJ7" s="264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4">
        <f t="shared" si="8"/>
        <v>0</v>
      </c>
      <c r="BB7" s="265">
        <f>BB8</f>
        <v>0</v>
      </c>
      <c r="BC7" s="264"/>
      <c r="BD7" s="264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4">
        <f t="shared" si="12"/>
        <v>52.5</v>
      </c>
      <c r="CH7" s="265">
        <f>CH8</f>
        <v>0</v>
      </c>
      <c r="CI7" s="265">
        <f t="shared" si="13"/>
        <v>0</v>
      </c>
      <c r="CJ7" s="265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436" t="s">
        <v>186</v>
      </c>
      <c r="C8" s="437"/>
      <c r="D8" s="438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4">
        <f t="shared" si="3"/>
        <v>18</v>
      </c>
      <c r="AH8" s="266">
        <f>F8+J8+N8+R8+V8+Z8+AD8</f>
        <v>0</v>
      </c>
      <c r="AI8" s="264">
        <f>AH8/AG8*100</f>
        <v>0</v>
      </c>
      <c r="AJ8" s="266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4">
        <f t="shared" si="8"/>
        <v>0</v>
      </c>
      <c r="BB8" s="266">
        <f>AL8+AP8+AT8+AX8</f>
        <v>0</v>
      </c>
      <c r="BC8" s="266"/>
      <c r="BD8" s="266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6">
        <f t="shared" si="12"/>
        <v>52.5</v>
      </c>
      <c r="CH8" s="255">
        <f>R8+V8+Z8+AD8+BR8+BV8+F8+J8+N8+AL8+BZ8+AP8+AT8+AX8+BF8</f>
        <v>0</v>
      </c>
      <c r="CI8" s="266">
        <f t="shared" si="13"/>
        <v>0</v>
      </c>
      <c r="CJ8" s="266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427" t="s">
        <v>187</v>
      </c>
      <c r="C9" s="428"/>
      <c r="D9" s="429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4">
        <f t="shared" si="3"/>
        <v>0</v>
      </c>
      <c r="AH9" s="266"/>
      <c r="AI9" s="266"/>
      <c r="AJ9" s="266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4">
        <f t="shared" si="8"/>
        <v>0</v>
      </c>
      <c r="BB9" s="266"/>
      <c r="BC9" s="264"/>
      <c r="BD9" s="266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6">
        <f t="shared" si="12"/>
        <v>0</v>
      </c>
      <c r="CH9" s="255">
        <f>R9+V9+Z9+AD9+BR9+BV9+F9+J9+N9+AL9+BZ9+AP9+AT9+AX9+BF9</f>
        <v>0</v>
      </c>
      <c r="CI9" s="266"/>
      <c r="CJ9" s="266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424" t="s">
        <v>90</v>
      </c>
      <c r="C10" s="425"/>
      <c r="D10" s="426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4">
        <f t="shared" si="3"/>
        <v>1354</v>
      </c>
      <c r="AH10" s="264">
        <f>AH11+AH12+AH16+AH25+AH14</f>
        <v>0</v>
      </c>
      <c r="AI10" s="264">
        <f>AH10/AG10*100</f>
        <v>0</v>
      </c>
      <c r="AJ10" s="264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4">
        <f t="shared" si="8"/>
        <v>110</v>
      </c>
      <c r="BB10" s="270">
        <f>BB11+BB12+BB16+BB25+BB14</f>
        <v>0</v>
      </c>
      <c r="BC10" s="264">
        <f>BB10/BA10*100</f>
        <v>0</v>
      </c>
      <c r="BD10" s="264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4">
        <f t="shared" si="12"/>
        <v>2092</v>
      </c>
      <c r="CH10" s="270">
        <f>CH11+CH12+CH16+CH25+CH14+CH15</f>
        <v>0</v>
      </c>
      <c r="CI10" s="264">
        <f t="shared" si="13"/>
        <v>0</v>
      </c>
      <c r="CJ10" s="264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427" t="s">
        <v>91</v>
      </c>
      <c r="C11" s="428"/>
      <c r="D11" s="429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4">
        <f t="shared" si="3"/>
        <v>234</v>
      </c>
      <c r="AH11" s="266">
        <f>F11+J11+N11+R11+V11+Z11+AD11</f>
        <v>0</v>
      </c>
      <c r="AI11" s="266">
        <f>AH11/AG11*100</f>
        <v>0</v>
      </c>
      <c r="AJ11" s="266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4">
        <f t="shared" si="8"/>
        <v>60</v>
      </c>
      <c r="BB11" s="266">
        <f>AL11+AP11+AT11+AX11</f>
        <v>0</v>
      </c>
      <c r="BC11" s="266">
        <f>BB11/BA11*100</f>
        <v>0</v>
      </c>
      <c r="BD11" s="266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6">
        <f>AG11+BA11+BE11+BI11+BM11+BQ11+BU11+BY11</f>
        <v>477</v>
      </c>
      <c r="CH11" s="255">
        <f>R11+V11+Z11+AD11+BR11+BV11+F11+J11+N11+AL11+BZ11+AP11+AT11+AX11+BF11+BN11+BJ11</f>
        <v>0</v>
      </c>
      <c r="CI11" s="266">
        <f t="shared" si="13"/>
        <v>0</v>
      </c>
      <c r="CJ11" s="266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8">
      <c r="A12" s="109">
        <v>222</v>
      </c>
      <c r="B12" s="430" t="s">
        <v>188</v>
      </c>
      <c r="C12" s="431"/>
      <c r="D12" s="432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4">
        <f t="shared" si="3"/>
        <v>0</v>
      </c>
      <c r="AH12" s="265">
        <f>AH13</f>
        <v>0</v>
      </c>
      <c r="AI12" s="265" t="e">
        <f>AH12/AG12*100</f>
        <v>#DIV/0!</v>
      </c>
      <c r="AJ12" s="267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4">
        <f t="shared" si="8"/>
        <v>0</v>
      </c>
      <c r="BB12" s="265"/>
      <c r="BC12" s="264" t="e">
        <f>BB12/BA12*100</f>
        <v>#DIV/0!</v>
      </c>
      <c r="BD12" s="265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4">
        <f>Q12+U12+Y12+AC12+BQ12+BU12+E12+I12+M12+AK12+BY12+AO12+AS12+AW12+BE12</f>
        <v>52</v>
      </c>
      <c r="CH12" s="273">
        <f>CH13</f>
        <v>0</v>
      </c>
      <c r="CI12" s="265">
        <f t="shared" si="13"/>
        <v>0</v>
      </c>
      <c r="CJ12" s="265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433" t="s">
        <v>189</v>
      </c>
      <c r="C13" s="434"/>
      <c r="D13" s="435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4">
        <f t="shared" si="3"/>
        <v>0</v>
      </c>
      <c r="AH13" s="266">
        <f>F13+J13+N13+R13+V13+Z13+AD13</f>
        <v>0</v>
      </c>
      <c r="AI13" s="266" t="e">
        <f>AH13/AG13*100</f>
        <v>#DIV/0!</v>
      </c>
      <c r="AJ13" s="268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4">
        <f t="shared" si="8"/>
        <v>0</v>
      </c>
      <c r="BB13" s="266">
        <f>AL13+AP13+AT13+AX13</f>
        <v>0</v>
      </c>
      <c r="BC13" s="266" t="e">
        <f>BB13/BA13*100</f>
        <v>#DIV/0!</v>
      </c>
      <c r="BD13" s="266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6">
        <f t="shared" ref="CG13:CH15" si="28">Q13+U13+Y13+AC13+BQ13+BU13+E13+I13+M13+AK13+BY13+AO13+AS13+AW13+BE13</f>
        <v>52</v>
      </c>
      <c r="CH13" s="255">
        <f>R13+V13+Z13+AD13+BR13+BV13+F13+J13+N13+AL13+BZ13+AP13+AT13+AX13+BF13+BJ13</f>
        <v>0</v>
      </c>
      <c r="CI13" s="266">
        <f t="shared" si="13"/>
        <v>0</v>
      </c>
      <c r="CJ13" s="266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8" hidden="1">
      <c r="A14" s="110">
        <v>223</v>
      </c>
      <c r="B14" s="442" t="s">
        <v>602</v>
      </c>
      <c r="C14" s="443"/>
      <c r="D14" s="444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4">
        <f t="shared" si="3"/>
        <v>0</v>
      </c>
      <c r="AH14" s="264">
        <f>F14+J14+N14+R14+V14+Z14+AD14</f>
        <v>0</v>
      </c>
      <c r="AI14" s="264"/>
      <c r="AJ14" s="269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4">
        <f t="shared" si="8"/>
        <v>0</v>
      </c>
      <c r="BB14" s="264">
        <f>AL14+AP14+AT14+AX14</f>
        <v>0</v>
      </c>
      <c r="BC14" s="264"/>
      <c r="BD14" s="264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4">
        <f t="shared" si="28"/>
        <v>0</v>
      </c>
      <c r="CH14" s="270">
        <f t="shared" si="28"/>
        <v>0</v>
      </c>
      <c r="CI14" s="264" t="e">
        <f>CH14/CG14*100</f>
        <v>#DIV/0!</v>
      </c>
      <c r="CJ14" s="264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445" t="s">
        <v>384</v>
      </c>
      <c r="C15" s="446"/>
      <c r="D15" s="447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4">
        <f t="shared" si="3"/>
        <v>0</v>
      </c>
      <c r="AH15" s="266"/>
      <c r="AI15" s="266"/>
      <c r="AJ15" s="26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4">
        <f t="shared" si="8"/>
        <v>0</v>
      </c>
      <c r="BB15" s="266">
        <f>AL15+AP15+AT15+AX15</f>
        <v>0</v>
      </c>
      <c r="BC15" s="266"/>
      <c r="BD15" s="266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6">
        <f t="shared" si="28"/>
        <v>0</v>
      </c>
      <c r="CH15" s="255">
        <f t="shared" si="28"/>
        <v>0</v>
      </c>
      <c r="CI15" s="266"/>
      <c r="CJ15" s="266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8">
      <c r="A16" s="109">
        <v>225</v>
      </c>
      <c r="B16" s="439" t="s">
        <v>190</v>
      </c>
      <c r="C16" s="440"/>
      <c r="D16" s="441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4">
        <f t="shared" si="3"/>
        <v>99</v>
      </c>
      <c r="AH16" s="265">
        <f>SUM(AH17:AH24)</f>
        <v>0</v>
      </c>
      <c r="AI16" s="265">
        <f t="shared" ref="AI16:AI34" si="29">AH16/AG16*100</f>
        <v>0</v>
      </c>
      <c r="AJ16" s="267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4">
        <f t="shared" si="8"/>
        <v>50</v>
      </c>
      <c r="BB16" s="273">
        <f>SUM(BB17:BB24)</f>
        <v>0</v>
      </c>
      <c r="BC16" s="264">
        <f>BB16/BA16*100</f>
        <v>0</v>
      </c>
      <c r="BD16" s="265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5">
        <f>SUM(CG17:CG24)</f>
        <v>204.9</v>
      </c>
      <c r="CH16" s="273">
        <f>SUM(CH17:CH24)</f>
        <v>0</v>
      </c>
      <c r="CI16" s="265">
        <f t="shared" si="13"/>
        <v>0</v>
      </c>
      <c r="CJ16" s="265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433" t="s">
        <v>249</v>
      </c>
      <c r="C17" s="434"/>
      <c r="D17" s="435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4">
        <f t="shared" si="3"/>
        <v>0</v>
      </c>
      <c r="AH17" s="266">
        <f t="shared" si="3"/>
        <v>0</v>
      </c>
      <c r="AI17" s="266" t="e">
        <f t="shared" si="29"/>
        <v>#DIV/0!</v>
      </c>
      <c r="AJ17" s="268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4">
        <f t="shared" si="8"/>
        <v>0</v>
      </c>
      <c r="BB17" s="266"/>
      <c r="BC17" s="266" t="e">
        <f>BB17/BA17*100</f>
        <v>#DIV/0!</v>
      </c>
      <c r="BD17" s="266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4">
        <f t="shared" ref="CG17:CG65" si="32">AG17+BA17+BE17+BI17+BM17+BQ17+BU17+BY17</f>
        <v>0</v>
      </c>
      <c r="CH17" s="255">
        <f t="shared" ref="CH17:CH23" si="33">R17+V17+Z17+AD17+BR17+BV17+F17+J17+N17+AL17+BZ17+AP17+AT17+AX17+BF17</f>
        <v>0</v>
      </c>
      <c r="CI17" s="271" t="e">
        <f t="shared" si="13"/>
        <v>#DIV/0!</v>
      </c>
      <c r="CJ17" s="266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433" t="s">
        <v>390</v>
      </c>
      <c r="C18" s="434"/>
      <c r="D18" s="435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4">
        <f t="shared" si="3"/>
        <v>0</v>
      </c>
      <c r="AH18" s="266">
        <f t="shared" si="3"/>
        <v>0</v>
      </c>
      <c r="AI18" s="266" t="e">
        <f t="shared" si="29"/>
        <v>#DIV/0!</v>
      </c>
      <c r="AJ18" s="268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4">
        <f t="shared" si="8"/>
        <v>0</v>
      </c>
      <c r="BB18" s="266">
        <f t="shared" si="8"/>
        <v>0</v>
      </c>
      <c r="BC18" s="266"/>
      <c r="BD18" s="266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4">
        <f t="shared" si="32"/>
        <v>0</v>
      </c>
      <c r="CH18" s="255">
        <f t="shared" si="33"/>
        <v>0</v>
      </c>
      <c r="CI18" s="271" t="e">
        <f t="shared" si="13"/>
        <v>#DIV/0!</v>
      </c>
      <c r="CJ18" s="266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433" t="s">
        <v>191</v>
      </c>
      <c r="C19" s="434"/>
      <c r="D19" s="435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4">
        <f t="shared" si="3"/>
        <v>0</v>
      </c>
      <c r="AH19" s="266">
        <f t="shared" si="3"/>
        <v>0</v>
      </c>
      <c r="AI19" s="266" t="e">
        <f t="shared" si="29"/>
        <v>#DIV/0!</v>
      </c>
      <c r="AJ19" s="268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4">
        <f t="shared" si="8"/>
        <v>0</v>
      </c>
      <c r="BB19" s="266">
        <f t="shared" si="8"/>
        <v>0</v>
      </c>
      <c r="BC19" s="266"/>
      <c r="BD19" s="266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4">
        <f t="shared" si="32"/>
        <v>14</v>
      </c>
      <c r="CH19" s="255">
        <f t="shared" si="33"/>
        <v>0</v>
      </c>
      <c r="CI19" s="271">
        <f t="shared" si="13"/>
        <v>0</v>
      </c>
      <c r="CJ19" s="266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433" t="s">
        <v>253</v>
      </c>
      <c r="C20" s="434"/>
      <c r="D20" s="435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4">
        <f t="shared" si="3"/>
        <v>0</v>
      </c>
      <c r="AH20" s="266">
        <f t="shared" si="3"/>
        <v>0</v>
      </c>
      <c r="AI20" s="266" t="e">
        <f t="shared" si="29"/>
        <v>#DIV/0!</v>
      </c>
      <c r="AJ20" s="268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4">
        <f t="shared" si="8"/>
        <v>0</v>
      </c>
      <c r="BB20" s="266">
        <f t="shared" si="8"/>
        <v>0</v>
      </c>
      <c r="BC20" s="266"/>
      <c r="BD20" s="266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4">
        <f t="shared" si="32"/>
        <v>0</v>
      </c>
      <c r="CH20" s="255">
        <f t="shared" si="33"/>
        <v>0</v>
      </c>
      <c r="CI20" s="271" t="e">
        <f t="shared" si="13"/>
        <v>#DIV/0!</v>
      </c>
      <c r="CJ20" s="266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433" t="s">
        <v>273</v>
      </c>
      <c r="C21" s="434"/>
      <c r="D21" s="435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4">
        <f t="shared" si="3"/>
        <v>0</v>
      </c>
      <c r="AH21" s="266">
        <f t="shared" si="3"/>
        <v>0</v>
      </c>
      <c r="AI21" s="266" t="e">
        <f t="shared" si="29"/>
        <v>#DIV/0!</v>
      </c>
      <c r="AJ21" s="268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4">
        <f t="shared" si="8"/>
        <v>50</v>
      </c>
      <c r="BB21" s="266">
        <f t="shared" si="8"/>
        <v>0</v>
      </c>
      <c r="BC21" s="266"/>
      <c r="BD21" s="266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4">
        <f t="shared" si="32"/>
        <v>50.4</v>
      </c>
      <c r="CH21" s="255">
        <f t="shared" si="33"/>
        <v>0</v>
      </c>
      <c r="CI21" s="271">
        <f t="shared" si="13"/>
        <v>0</v>
      </c>
      <c r="CJ21" s="266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433" t="s">
        <v>251</v>
      </c>
      <c r="C22" s="434"/>
      <c r="D22" s="435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4">
        <f t="shared" si="3"/>
        <v>0</v>
      </c>
      <c r="AH22" s="266">
        <f t="shared" si="3"/>
        <v>0</v>
      </c>
      <c r="AI22" s="266" t="e">
        <f t="shared" si="29"/>
        <v>#DIV/0!</v>
      </c>
      <c r="AJ22" s="268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4">
        <f t="shared" si="8"/>
        <v>0</v>
      </c>
      <c r="BB22" s="266">
        <f t="shared" si="8"/>
        <v>0</v>
      </c>
      <c r="BC22" s="266"/>
      <c r="BD22" s="266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4">
        <f t="shared" si="32"/>
        <v>41.5</v>
      </c>
      <c r="CH22" s="255">
        <f t="shared" si="33"/>
        <v>0</v>
      </c>
      <c r="CI22" s="271">
        <f t="shared" si="13"/>
        <v>0</v>
      </c>
      <c r="CJ22" s="266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433" t="s">
        <v>192</v>
      </c>
      <c r="C23" s="434"/>
      <c r="D23" s="435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4">
        <f t="shared" si="3"/>
        <v>0</v>
      </c>
      <c r="AH23" s="266">
        <f t="shared" si="3"/>
        <v>0</v>
      </c>
      <c r="AI23" s="266" t="e">
        <f t="shared" si="29"/>
        <v>#DIV/0!</v>
      </c>
      <c r="AJ23" s="268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4">
        <f t="shared" si="8"/>
        <v>0</v>
      </c>
      <c r="BB23" s="266">
        <f t="shared" si="8"/>
        <v>0</v>
      </c>
      <c r="BC23" s="266"/>
      <c r="BD23" s="266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4">
        <f t="shared" si="32"/>
        <v>0</v>
      </c>
      <c r="CH23" s="255">
        <f t="shared" si="33"/>
        <v>0</v>
      </c>
      <c r="CI23" s="266" t="e">
        <f t="shared" si="13"/>
        <v>#DIV/0!</v>
      </c>
      <c r="CJ23" s="266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436" t="s">
        <v>229</v>
      </c>
      <c r="C24" s="437"/>
      <c r="D24" s="438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4">
        <f>E24+I24+M24+Q24+U24+Y24+AC24</f>
        <v>99</v>
      </c>
      <c r="AH24" s="266">
        <f>F24+J24+N24+R24+V24+Z24+AD24</f>
        <v>0</v>
      </c>
      <c r="AI24" s="266">
        <f>AH24/AG24*100</f>
        <v>0</v>
      </c>
      <c r="AJ24" s="266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4">
        <f>AK24+AO24+AS24+AW24</f>
        <v>0</v>
      </c>
      <c r="BB24" s="266">
        <f>AL24+AP24+AT24+AX24</f>
        <v>0</v>
      </c>
      <c r="BC24" s="266"/>
      <c r="BD24" s="266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4">
        <f>AG24+BA24+BE24+BI24+BM24+BQ24+BU24+BY24</f>
        <v>99</v>
      </c>
      <c r="CH24" s="255">
        <f>R24+V24+Z24+AD24+BR24+BV24+F24+J24+N24+AL24+BZ24+AP24+AT24+AX24+BF24</f>
        <v>0</v>
      </c>
      <c r="CI24" s="266">
        <f>CH24/CG24*100</f>
        <v>0</v>
      </c>
      <c r="CJ24" s="266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430" t="s">
        <v>102</v>
      </c>
      <c r="C25" s="431"/>
      <c r="D25" s="432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4">
        <f t="shared" si="3"/>
        <v>1021</v>
      </c>
      <c r="AH25" s="265">
        <f>SUM(AH26:AH44)</f>
        <v>0</v>
      </c>
      <c r="AI25" s="265">
        <f t="shared" si="29"/>
        <v>0</v>
      </c>
      <c r="AJ25" s="265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4">
        <f t="shared" si="8"/>
        <v>0</v>
      </c>
      <c r="BB25" s="273">
        <f>SUM(BB26:BB44)</f>
        <v>0</v>
      </c>
      <c r="BC25" s="264" t="e">
        <f>BB25/BA25*100</f>
        <v>#DIV/0!</v>
      </c>
      <c r="BD25" s="265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4">
        <f t="shared" si="32"/>
        <v>1358.1</v>
      </c>
      <c r="CH25" s="273">
        <f>SUM(CH26:CH44)</f>
        <v>0</v>
      </c>
      <c r="CI25" s="265">
        <f t="shared" si="13"/>
        <v>0</v>
      </c>
      <c r="CJ25" s="265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433" t="s">
        <v>193</v>
      </c>
      <c r="C26" s="434"/>
      <c r="D26" s="435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4">
        <f t="shared" si="3"/>
        <v>0</v>
      </c>
      <c r="AH26" s="266">
        <f t="shared" si="3"/>
        <v>0</v>
      </c>
      <c r="AI26" s="266" t="e">
        <f t="shared" si="29"/>
        <v>#DIV/0!</v>
      </c>
      <c r="AJ26" s="266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4">
        <f t="shared" si="8"/>
        <v>0</v>
      </c>
      <c r="BB26" s="266">
        <f t="shared" si="8"/>
        <v>0</v>
      </c>
      <c r="BC26" s="266"/>
      <c r="BD26" s="266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4">
        <f t="shared" si="32"/>
        <v>0</v>
      </c>
      <c r="CH26" s="255">
        <f>R26+V26+Z26+AD26+BR26+BV26+F26+J26+N26+AL26+BZ26+AP26+AT26+AX26+BF26</f>
        <v>0</v>
      </c>
      <c r="CI26" s="266" t="e">
        <f t="shared" si="13"/>
        <v>#DIV/0!</v>
      </c>
      <c r="CJ26" s="266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433" t="s">
        <v>392</v>
      </c>
      <c r="C27" s="434"/>
      <c r="D27" s="435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4">
        <f t="shared" si="3"/>
        <v>0</v>
      </c>
      <c r="AH27" s="266">
        <f>F27+J27+N27+R27+V27+Z27+AD27</f>
        <v>0</v>
      </c>
      <c r="AI27" s="266" t="e">
        <f>AH27/AG27*100</f>
        <v>#DIV/0!</v>
      </c>
      <c r="AJ27" s="266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4">
        <f t="shared" si="8"/>
        <v>0</v>
      </c>
      <c r="BB27" s="255">
        <f>AL27+AP27+AT27+AX27</f>
        <v>0</v>
      </c>
      <c r="BC27" s="266" t="e">
        <f>BB27/BA27*100</f>
        <v>#DIV/0!</v>
      </c>
      <c r="BD27" s="266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4">
        <f t="shared" si="32"/>
        <v>0</v>
      </c>
      <c r="CH27" s="255">
        <f>R27+V27+Z27+AD27+BR27+BV27+F27+J27+N27+AL27+BZ27+AP27+AT27+AX27+BF27</f>
        <v>0</v>
      </c>
      <c r="CI27" s="266" t="e">
        <f>CH27/CG27*100</f>
        <v>#DIV/0!</v>
      </c>
      <c r="CJ27" s="266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436" t="s">
        <v>194</v>
      </c>
      <c r="C28" s="437"/>
      <c r="D28" s="438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4">
        <f t="shared" si="3"/>
        <v>0</v>
      </c>
      <c r="AH28" s="266">
        <f t="shared" si="3"/>
        <v>0</v>
      </c>
      <c r="AI28" s="266"/>
      <c r="AJ28" s="266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4">
        <f t="shared" si="8"/>
        <v>0</v>
      </c>
      <c r="BB28" s="266">
        <f t="shared" si="8"/>
        <v>0</v>
      </c>
      <c r="BC28" s="266"/>
      <c r="BD28" s="266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4">
        <f t="shared" si="32"/>
        <v>0</v>
      </c>
      <c r="CH28" s="255">
        <f>R28+V28+Z28+AD28+BR28+BV28+F28+J28+N28+AL28+BZ28+AP28+AT28+AX28+BF28+BN28</f>
        <v>0</v>
      </c>
      <c r="CI28" s="266"/>
      <c r="CJ28" s="266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436" t="s">
        <v>195</v>
      </c>
      <c r="C29" s="437"/>
      <c r="D29" s="438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4">
        <f t="shared" si="3"/>
        <v>75</v>
      </c>
      <c r="AH29" s="266">
        <f t="shared" si="3"/>
        <v>0</v>
      </c>
      <c r="AI29" s="266">
        <f t="shared" si="29"/>
        <v>0</v>
      </c>
      <c r="AJ29" s="266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4">
        <f t="shared" si="8"/>
        <v>0</v>
      </c>
      <c r="BB29" s="266">
        <f t="shared" si="8"/>
        <v>0</v>
      </c>
      <c r="BC29" s="266" t="e">
        <f>BB29/BA29*100</f>
        <v>#DIV/0!</v>
      </c>
      <c r="BD29" s="266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4">
        <f t="shared" si="32"/>
        <v>75</v>
      </c>
      <c r="CH29" s="255">
        <f>R29+V29+Z29+AD29+BR29+BV29+F29+J29+N29+AL29+BZ29+AP29+AT29+AX29+BF29</f>
        <v>0</v>
      </c>
      <c r="CI29" s="266">
        <f t="shared" si="13"/>
        <v>0</v>
      </c>
      <c r="CJ29" s="266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436" t="s">
        <v>434</v>
      </c>
      <c r="C30" s="437"/>
      <c r="D30" s="438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4">
        <f t="shared" si="3"/>
        <v>0</v>
      </c>
      <c r="AH30" s="266">
        <f t="shared" si="3"/>
        <v>0</v>
      </c>
      <c r="AI30" s="266" t="e">
        <f t="shared" si="29"/>
        <v>#DIV/0!</v>
      </c>
      <c r="AJ30" s="266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4">
        <f t="shared" si="8"/>
        <v>0</v>
      </c>
      <c r="BB30" s="266">
        <f t="shared" si="8"/>
        <v>0</v>
      </c>
      <c r="BC30" s="266"/>
      <c r="BD30" s="266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4">
        <f t="shared" si="32"/>
        <v>0</v>
      </c>
      <c r="CH30" s="255">
        <f>R30+V30+Z30+AD30+BR30+BV30+F30+J30+N30+AL30+BZ30+AP30+AT30+AX30+BF30</f>
        <v>0</v>
      </c>
      <c r="CI30" s="266" t="e">
        <f t="shared" si="13"/>
        <v>#DIV/0!</v>
      </c>
      <c r="CJ30" s="266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448" t="s">
        <v>250</v>
      </c>
      <c r="C31" s="449"/>
      <c r="D31" s="450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4">
        <f t="shared" si="3"/>
        <v>0</v>
      </c>
      <c r="AH31" s="266">
        <f t="shared" si="3"/>
        <v>0</v>
      </c>
      <c r="AI31" s="266" t="e">
        <f t="shared" si="29"/>
        <v>#DIV/0!</v>
      </c>
      <c r="AJ31" s="266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4">
        <f t="shared" si="8"/>
        <v>0</v>
      </c>
      <c r="BB31" s="266">
        <f t="shared" si="8"/>
        <v>0</v>
      </c>
      <c r="BC31" s="266"/>
      <c r="BD31" s="266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4">
        <f t="shared" si="32"/>
        <v>0</v>
      </c>
      <c r="CH31" s="255">
        <f>R31+V31+Z31+AD31+BR31+BV31+F31+J31+N31+AL31+BZ31+AP31+AT31+AX31+BF31</f>
        <v>0</v>
      </c>
      <c r="CI31" s="266" t="e">
        <f t="shared" si="13"/>
        <v>#DIV/0!</v>
      </c>
      <c r="CJ31" s="266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448" t="s">
        <v>402</v>
      </c>
      <c r="C32" s="449"/>
      <c r="D32" s="450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4">
        <f t="shared" si="3"/>
        <v>0</v>
      </c>
      <c r="AH32" s="266">
        <f t="shared" si="3"/>
        <v>0</v>
      </c>
      <c r="AI32" s="266"/>
      <c r="AJ32" s="266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4">
        <f t="shared" si="8"/>
        <v>0</v>
      </c>
      <c r="BB32" s="266">
        <f t="shared" si="8"/>
        <v>0</v>
      </c>
      <c r="BC32" s="266"/>
      <c r="BD32" s="266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4">
        <f t="shared" si="32"/>
        <v>0</v>
      </c>
      <c r="CH32" s="255">
        <f>R32+V32+Z32+AD32+BR32+BV32+F32+J32+N32+AL32+BZ32+AP32+AT32+AX32+BF32+BJ32</f>
        <v>0</v>
      </c>
      <c r="CI32" s="266" t="e">
        <f t="shared" si="13"/>
        <v>#DIV/0!</v>
      </c>
      <c r="CJ32" s="266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448" t="s">
        <v>226</v>
      </c>
      <c r="C33" s="449"/>
      <c r="D33" s="450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4">
        <f t="shared" si="3"/>
        <v>0</v>
      </c>
      <c r="AH33" s="266">
        <f t="shared" si="3"/>
        <v>0</v>
      </c>
      <c r="AI33" s="266" t="e">
        <f t="shared" si="29"/>
        <v>#DIV/0!</v>
      </c>
      <c r="AJ33" s="266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4">
        <f t="shared" si="8"/>
        <v>0</v>
      </c>
      <c r="BB33" s="266">
        <f t="shared" si="8"/>
        <v>0</v>
      </c>
      <c r="BC33" s="266"/>
      <c r="BD33" s="266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4">
        <f t="shared" si="32"/>
        <v>0</v>
      </c>
      <c r="CH33" s="255">
        <f>R33+V33+Z33+AD33+BR33+BV33+F33+J33+N33+AL33+BZ33+AP33+AT33+AX33+BF33</f>
        <v>0</v>
      </c>
      <c r="CI33" s="266" t="e">
        <f t="shared" si="13"/>
        <v>#DIV/0!</v>
      </c>
      <c r="CJ33" s="266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448" t="s">
        <v>435</v>
      </c>
      <c r="C34" s="449"/>
      <c r="D34" s="450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4">
        <f t="shared" si="3"/>
        <v>115</v>
      </c>
      <c r="AH34" s="266">
        <f t="shared" si="3"/>
        <v>0</v>
      </c>
      <c r="AI34" s="266">
        <f t="shared" si="29"/>
        <v>0</v>
      </c>
      <c r="AJ34" s="266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4">
        <f t="shared" si="8"/>
        <v>0</v>
      </c>
      <c r="BB34" s="266">
        <f t="shared" si="8"/>
        <v>0</v>
      </c>
      <c r="BC34" s="266"/>
      <c r="BD34" s="266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4">
        <f t="shared" si="32"/>
        <v>115</v>
      </c>
      <c r="CH34" s="255">
        <f>R34+V34+Z34+AD34+BR34+BV34+F34+J34+N34+AL34+BZ34+AP34+AT34+AX34+BF34</f>
        <v>0</v>
      </c>
      <c r="CI34" s="266">
        <f t="shared" si="13"/>
        <v>0</v>
      </c>
      <c r="CJ34" s="266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448" t="s">
        <v>196</v>
      </c>
      <c r="C35" s="449"/>
      <c r="D35" s="450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4">
        <f t="shared" si="3"/>
        <v>0</v>
      </c>
      <c r="AH35" s="266">
        <f t="shared" si="3"/>
        <v>0</v>
      </c>
      <c r="AI35" s="266" t="e">
        <f>AH35/AG35*100</f>
        <v>#DIV/0!</v>
      </c>
      <c r="AJ35" s="266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4">
        <f t="shared" si="8"/>
        <v>0</v>
      </c>
      <c r="BB35" s="255">
        <f t="shared" si="8"/>
        <v>0</v>
      </c>
      <c r="BC35" s="266"/>
      <c r="BD35" s="266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4">
        <f t="shared" si="32"/>
        <v>58.1</v>
      </c>
      <c r="CH35" s="255">
        <f>R35+V35+Z35+AD35+BR35+BV35+F35+J35+N35+AL35+BZ35+AP35+AT35+AX35+BF35+BN35+BJ35</f>
        <v>0</v>
      </c>
      <c r="CI35" s="266">
        <f t="shared" si="13"/>
        <v>0</v>
      </c>
      <c r="CJ35" s="266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448" t="s">
        <v>254</v>
      </c>
      <c r="C36" s="449"/>
      <c r="D36" s="450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4">
        <f t="shared" si="3"/>
        <v>0</v>
      </c>
      <c r="AH36" s="266">
        <f t="shared" si="3"/>
        <v>0</v>
      </c>
      <c r="AI36" s="266" t="e">
        <f>AH36/AG36*100</f>
        <v>#DIV/0!</v>
      </c>
      <c r="AJ36" s="266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4">
        <f t="shared" si="8"/>
        <v>0</v>
      </c>
      <c r="BB36" s="266">
        <f t="shared" si="8"/>
        <v>0</v>
      </c>
      <c r="BC36" s="266"/>
      <c r="BD36" s="266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4">
        <f t="shared" si="32"/>
        <v>0</v>
      </c>
      <c r="CH36" s="255">
        <f>R36+V36+Z36+AD36+BR36+BV36+F36+J36+N36+AL36+BZ36+AP36+AT36+AX36+BF36</f>
        <v>0</v>
      </c>
      <c r="CI36" s="266" t="e">
        <f t="shared" si="13"/>
        <v>#DIV/0!</v>
      </c>
      <c r="CJ36" s="266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448" t="s">
        <v>197</v>
      </c>
      <c r="C37" s="449"/>
      <c r="D37" s="450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4">
        <f t="shared" si="3"/>
        <v>0</v>
      </c>
      <c r="AH37" s="266">
        <f t="shared" si="3"/>
        <v>0</v>
      </c>
      <c r="AI37" s="266"/>
      <c r="AJ37" s="266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4">
        <f t="shared" si="8"/>
        <v>0</v>
      </c>
      <c r="BB37" s="266">
        <f t="shared" si="8"/>
        <v>0</v>
      </c>
      <c r="BC37" s="266"/>
      <c r="BD37" s="266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4">
        <f t="shared" si="32"/>
        <v>0</v>
      </c>
      <c r="CH37" s="255">
        <f>R37+V37+Z37+AD37+BR37+BV37+F37+J37+N37+AL37+BZ37+AP37+AT37+AX37+BF37</f>
        <v>0</v>
      </c>
      <c r="CI37" s="266" t="e">
        <f t="shared" si="13"/>
        <v>#DIV/0!</v>
      </c>
      <c r="CJ37" s="266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436" t="s">
        <v>391</v>
      </c>
      <c r="C38" s="437"/>
      <c r="D38" s="438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4">
        <f t="shared" si="3"/>
        <v>0</v>
      </c>
      <c r="AH38" s="266">
        <f t="shared" si="3"/>
        <v>0</v>
      </c>
      <c r="AI38" s="266"/>
      <c r="AJ38" s="266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4">
        <f t="shared" si="8"/>
        <v>0</v>
      </c>
      <c r="BB38" s="266">
        <f t="shared" si="8"/>
        <v>0</v>
      </c>
      <c r="BC38" s="266"/>
      <c r="BD38" s="266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4">
        <f t="shared" si="32"/>
        <v>0</v>
      </c>
      <c r="CH38" s="255">
        <f>R38+V38+Z38+AD38+BR38+BV38+F38+J38+N38+AL38+BZ38+AP38+AT38+AX38+BF38+BN38</f>
        <v>0</v>
      </c>
      <c r="CI38" s="266"/>
      <c r="CJ38" s="266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436" t="s">
        <v>255</v>
      </c>
      <c r="C39" s="437"/>
      <c r="D39" s="438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4">
        <f t="shared" si="3"/>
        <v>424</v>
      </c>
      <c r="AH39" s="266">
        <f t="shared" si="3"/>
        <v>0</v>
      </c>
      <c r="AI39" s="266"/>
      <c r="AJ39" s="266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4">
        <f t="shared" si="8"/>
        <v>0</v>
      </c>
      <c r="BB39" s="266">
        <f t="shared" si="8"/>
        <v>0</v>
      </c>
      <c r="BC39" s="266"/>
      <c r="BD39" s="266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4">
        <f t="shared" si="32"/>
        <v>456</v>
      </c>
      <c r="CH39" s="255">
        <f t="shared" ref="CH39:CH44" si="48">R39+V39+Z39+AD39+BR39+BV39+F39+J39+N39+AL39+BZ39+AP39+AT39+AX39+BF39</f>
        <v>0</v>
      </c>
      <c r="CI39" s="266">
        <f t="shared" si="13"/>
        <v>0</v>
      </c>
      <c r="CJ39" s="266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436" t="s">
        <v>198</v>
      </c>
      <c r="C40" s="437"/>
      <c r="D40" s="438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4">
        <f t="shared" si="3"/>
        <v>407</v>
      </c>
      <c r="AH40" s="266">
        <f t="shared" si="3"/>
        <v>0</v>
      </c>
      <c r="AI40" s="266">
        <f>AH40/AG40*100</f>
        <v>0</v>
      </c>
      <c r="AJ40" s="266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4">
        <f t="shared" si="8"/>
        <v>0</v>
      </c>
      <c r="BB40" s="266">
        <f t="shared" si="8"/>
        <v>0</v>
      </c>
      <c r="BC40" s="266"/>
      <c r="BD40" s="266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4">
        <f t="shared" si="32"/>
        <v>407</v>
      </c>
      <c r="CH40" s="255">
        <f t="shared" si="48"/>
        <v>0</v>
      </c>
      <c r="CI40" s="266">
        <f t="shared" si="13"/>
        <v>0</v>
      </c>
      <c r="CJ40" s="266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436" t="s">
        <v>479</v>
      </c>
      <c r="C41" s="437"/>
      <c r="D41" s="438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4">
        <f>E41+I41+M41+Q41+U41+Y41+AC41</f>
        <v>0</v>
      </c>
      <c r="AH41" s="266">
        <f>F41+J41+N41+R41+V41+Z41+AD41</f>
        <v>0</v>
      </c>
      <c r="AI41" s="266"/>
      <c r="AJ41" s="266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4">
        <f>AK41+AO41+AS41+AW41</f>
        <v>0</v>
      </c>
      <c r="BB41" s="266">
        <f>AL41+AP41+AT41+AX41</f>
        <v>0</v>
      </c>
      <c r="BC41" s="266"/>
      <c r="BD41" s="266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4">
        <f>AG41+BA41+BE41+BI41+BM41+BQ41+BU41+BY41</f>
        <v>0</v>
      </c>
      <c r="CH41" s="255">
        <f t="shared" si="48"/>
        <v>0</v>
      </c>
      <c r="CI41" s="266"/>
      <c r="CJ41" s="266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436" t="s">
        <v>603</v>
      </c>
      <c r="C42" s="437"/>
      <c r="D42" s="438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4">
        <f>E42+I42+M42+Q42+U42+Y42+AC42</f>
        <v>0</v>
      </c>
      <c r="AH42" s="266">
        <f>F42+J42+N42+R42+V42+Z42+AD42</f>
        <v>0</v>
      </c>
      <c r="AI42" s="266"/>
      <c r="AJ42" s="266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4">
        <f>AK42+AO42+AS42+AW42</f>
        <v>0</v>
      </c>
      <c r="BB42" s="266">
        <f>AL42+AP42+AT42+AX42</f>
        <v>0</v>
      </c>
      <c r="BC42" s="266"/>
      <c r="BD42" s="266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4">
        <f>AG42+BA42+BE42+BI42+BM42+BQ42+BU42+BY42</f>
        <v>247</v>
      </c>
      <c r="CH42" s="255">
        <f t="shared" si="48"/>
        <v>0</v>
      </c>
      <c r="CI42" s="266"/>
      <c r="CJ42" s="266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436" t="s">
        <v>558</v>
      </c>
      <c r="C43" s="437"/>
      <c r="D43" s="438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4">
        <f t="shared" si="3"/>
        <v>0</v>
      </c>
      <c r="AH43" s="266">
        <f t="shared" si="3"/>
        <v>0</v>
      </c>
      <c r="AI43" s="266" t="e">
        <f>AH43/AG43*100</f>
        <v>#DIV/0!</v>
      </c>
      <c r="AJ43" s="266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4">
        <f t="shared" si="8"/>
        <v>0</v>
      </c>
      <c r="BB43" s="266">
        <f t="shared" si="8"/>
        <v>0</v>
      </c>
      <c r="BC43" s="266"/>
      <c r="BD43" s="266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4">
        <f t="shared" si="32"/>
        <v>0</v>
      </c>
      <c r="CH43" s="255">
        <f t="shared" si="48"/>
        <v>0</v>
      </c>
      <c r="CI43" s="266" t="e">
        <f t="shared" si="13"/>
        <v>#DIV/0!</v>
      </c>
      <c r="CJ43" s="266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436" t="s">
        <v>252</v>
      </c>
      <c r="C44" s="437"/>
      <c r="D44" s="438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4">
        <f t="shared" si="3"/>
        <v>0</v>
      </c>
      <c r="AH44" s="266">
        <f t="shared" si="3"/>
        <v>0</v>
      </c>
      <c r="AI44" s="266"/>
      <c r="AJ44" s="266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4">
        <f t="shared" si="8"/>
        <v>0</v>
      </c>
      <c r="BB44" s="266">
        <f t="shared" si="8"/>
        <v>0</v>
      </c>
      <c r="BC44" s="266"/>
      <c r="BD44" s="266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4">
        <f t="shared" si="32"/>
        <v>0</v>
      </c>
      <c r="CH44" s="255">
        <f t="shared" si="48"/>
        <v>0</v>
      </c>
      <c r="CI44" s="266"/>
      <c r="CJ44" s="266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8">
      <c r="A45" s="109">
        <v>290</v>
      </c>
      <c r="B45" s="430" t="s">
        <v>67</v>
      </c>
      <c r="C45" s="431"/>
      <c r="D45" s="432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4">
        <f t="shared" si="3"/>
        <v>0</v>
      </c>
      <c r="AH45" s="265">
        <f>AH46+AH47+AH48+AH50+AH49</f>
        <v>0</v>
      </c>
      <c r="AI45" s="265" t="e">
        <f>AH45/AG45*100</f>
        <v>#DIV/0!</v>
      </c>
      <c r="AJ45" s="265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4">
        <f t="shared" si="8"/>
        <v>0</v>
      </c>
      <c r="BB45" s="265">
        <f t="shared" si="51"/>
        <v>0</v>
      </c>
      <c r="BC45" s="265">
        <f t="shared" si="51"/>
        <v>0</v>
      </c>
      <c r="BD45" s="265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4">
        <f t="shared" si="32"/>
        <v>329</v>
      </c>
      <c r="CH45" s="273">
        <f>CH46+CH50+CH47</f>
        <v>3.6999999999999998E-2</v>
      </c>
      <c r="CI45" s="265" t="e">
        <f>CI46+CI50+CI47</f>
        <v>#DIV/0!</v>
      </c>
      <c r="CJ45" s="265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427" t="s">
        <v>228</v>
      </c>
      <c r="C46" s="428"/>
      <c r="D46" s="429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4">
        <f t="shared" si="3"/>
        <v>0</v>
      </c>
      <c r="AH46" s="266">
        <f>F46+J46+N46+R46+V46+Z46+AD46</f>
        <v>0</v>
      </c>
      <c r="AI46" s="266"/>
      <c r="AJ46" s="266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4">
        <f t="shared" si="8"/>
        <v>0</v>
      </c>
      <c r="BB46" s="266">
        <f>AL46+AP46+AT46+AX46</f>
        <v>0</v>
      </c>
      <c r="BC46" s="266"/>
      <c r="BD46" s="266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4">
        <f t="shared" si="32"/>
        <v>0</v>
      </c>
      <c r="CH46" s="255">
        <f>R46+V46+Z46+AD46+BR46+BV46+F46+J46+N46+AL46+BZ46+AP46+AT46+AX46+BF46</f>
        <v>3.6999999999999998E-2</v>
      </c>
      <c r="CI46" s="266" t="e">
        <f t="shared" si="13"/>
        <v>#DIV/0!</v>
      </c>
      <c r="CJ46" s="266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436" t="s">
        <v>199</v>
      </c>
      <c r="C47" s="437"/>
      <c r="D47" s="438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4">
        <f t="shared" si="3"/>
        <v>0</v>
      </c>
      <c r="AH47" s="266">
        <f>F47+J47+N47+R47+V47+Z47+AD47</f>
        <v>0</v>
      </c>
      <c r="AI47" s="266" t="e">
        <f>AH47/AG47*100</f>
        <v>#DIV/0!</v>
      </c>
      <c r="AJ47" s="266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4">
        <f t="shared" si="8"/>
        <v>0</v>
      </c>
      <c r="BB47" s="266">
        <f>AL47+AP47+AT47+AX47</f>
        <v>0</v>
      </c>
      <c r="BC47" s="266"/>
      <c r="BD47" s="266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4">
        <f t="shared" si="32"/>
        <v>21</v>
      </c>
      <c r="CH47" s="255">
        <f>R47+V47+Z47+AD47+BR47+BV47+F47+J47+N47+AL47+BZ47+AP47+AT47+AX47+BF47</f>
        <v>0</v>
      </c>
      <c r="CI47" s="266">
        <f t="shared" si="13"/>
        <v>0</v>
      </c>
      <c r="CJ47" s="266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436" t="s">
        <v>200</v>
      </c>
      <c r="C48" s="437"/>
      <c r="D48" s="438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4">
        <f t="shared" si="3"/>
        <v>0</v>
      </c>
      <c r="AH48" s="266">
        <f>F48+J48+N48+R48+V48+Z48+AD48</f>
        <v>0</v>
      </c>
      <c r="AI48" s="266" t="e">
        <f>AH48/AG48*100</f>
        <v>#DIV/0!</v>
      </c>
      <c r="AJ48" s="266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4">
        <f t="shared" si="8"/>
        <v>0</v>
      </c>
      <c r="BB48" s="266">
        <f>AL48+AP48+AT48+AX48</f>
        <v>0</v>
      </c>
      <c r="BC48" s="266"/>
      <c r="BD48" s="266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4">
        <f t="shared" si="32"/>
        <v>0</v>
      </c>
      <c r="CH48" s="255">
        <f>R48+V48+Z48+AD48+BR48+BV48+F48+J48+N48+AL48+BZ48+AP48+AT48+AX48+BF48</f>
        <v>0</v>
      </c>
      <c r="CI48" s="266" t="e">
        <f t="shared" si="13"/>
        <v>#DIV/0!</v>
      </c>
      <c r="CJ48" s="266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436" t="s">
        <v>224</v>
      </c>
      <c r="C49" s="437"/>
      <c r="D49" s="438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4">
        <f t="shared" si="3"/>
        <v>0</v>
      </c>
      <c r="AH49" s="266">
        <f>F49+J49+N49+R49+V49+Z49+AD49</f>
        <v>0</v>
      </c>
      <c r="AI49" s="266" t="e">
        <f>AH49/AG49*100</f>
        <v>#DIV/0!</v>
      </c>
      <c r="AJ49" s="266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4">
        <f t="shared" si="8"/>
        <v>0</v>
      </c>
      <c r="BB49" s="266">
        <f>AL49+AP49+AT49+AX49</f>
        <v>0</v>
      </c>
      <c r="BC49" s="266"/>
      <c r="BD49" s="266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4">
        <f t="shared" si="32"/>
        <v>0</v>
      </c>
      <c r="CH49" s="255">
        <f>R49+V49+Z49+AD49+BR49+BV49+F49+J49+N49+AL49+BZ49+AP49+AT49+AX49+BF49</f>
        <v>0</v>
      </c>
      <c r="CI49" s="266"/>
      <c r="CJ49" s="266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433" t="s">
        <v>194</v>
      </c>
      <c r="C50" s="434"/>
      <c r="D50" s="435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4">
        <f t="shared" si="3"/>
        <v>0</v>
      </c>
      <c r="AH50" s="266">
        <f>F50+J50+N50+R50+V50+Z50+AD50</f>
        <v>0</v>
      </c>
      <c r="AI50" s="266"/>
      <c r="AJ50" s="266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4">
        <f t="shared" si="8"/>
        <v>0</v>
      </c>
      <c r="BB50" s="266">
        <f>AL50+AP50+AT50+AX50</f>
        <v>0</v>
      </c>
      <c r="BC50" s="266"/>
      <c r="BD50" s="266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4">
        <f t="shared" si="32"/>
        <v>308</v>
      </c>
      <c r="CH50" s="255">
        <f>R50+V50+Z50+AD50+BR50+BV50+F50+J50+N50+AL50+BZ50+AP50+AT50+AX50+BF50</f>
        <v>0</v>
      </c>
      <c r="CI50" s="266">
        <f t="shared" si="13"/>
        <v>0</v>
      </c>
      <c r="CJ50" s="266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463" t="s">
        <v>201</v>
      </c>
      <c r="C51" s="464"/>
      <c r="D51" s="465"/>
      <c r="E51" s="99">
        <f>E52+E55</f>
        <v>1525</v>
      </c>
      <c r="F51" s="99">
        <f>F52+F55</f>
        <v>0</v>
      </c>
      <c r="G51" s="99">
        <f>F51/E51*100</f>
        <v>0</v>
      </c>
      <c r="H51" s="261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0">
        <f t="shared" si="3"/>
        <v>26770</v>
      </c>
      <c r="AH51" s="270">
        <f>AH52+AH55</f>
        <v>0</v>
      </c>
      <c r="AI51" s="264">
        <f t="shared" ref="AI51:AI66" si="59">AH51/AG51*100</f>
        <v>0</v>
      </c>
      <c r="AJ51" s="268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1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1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1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1">
        <f>AX51-AW51</f>
        <v>-425</v>
      </c>
      <c r="BA51" s="264">
        <f t="shared" si="8"/>
        <v>1470</v>
      </c>
      <c r="BB51" s="264">
        <f>BB52+BB55</f>
        <v>0</v>
      </c>
      <c r="BC51" s="264">
        <f>BB51/BA51*100</f>
        <v>0</v>
      </c>
      <c r="BD51" s="266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1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1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1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4">
        <f t="shared" si="32"/>
        <v>29008.3</v>
      </c>
      <c r="CH51" s="270">
        <f>CH52+CH55</f>
        <v>0</v>
      </c>
      <c r="CI51" s="264">
        <f t="shared" si="13"/>
        <v>0</v>
      </c>
      <c r="CJ51" s="264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451" t="s">
        <v>202</v>
      </c>
      <c r="C52" s="452"/>
      <c r="D52" s="453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1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4">
        <f t="shared" si="3"/>
        <v>1300</v>
      </c>
      <c r="AH52" s="271">
        <f>AH53+AH54</f>
        <v>0</v>
      </c>
      <c r="AI52" s="271">
        <f t="shared" si="59"/>
        <v>0</v>
      </c>
      <c r="AJ52" s="272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4">
        <f t="shared" si="8"/>
        <v>20</v>
      </c>
      <c r="BB52" s="271">
        <f>BB53+BB54</f>
        <v>0</v>
      </c>
      <c r="BC52" s="271">
        <f>BB52/BA52*100</f>
        <v>0</v>
      </c>
      <c r="BD52" s="271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4">
        <f t="shared" si="32"/>
        <v>1504</v>
      </c>
      <c r="CH52" s="275">
        <f>CH53+CH54</f>
        <v>0</v>
      </c>
      <c r="CI52" s="271">
        <f t="shared" si="13"/>
        <v>0</v>
      </c>
      <c r="CJ52" s="271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457" t="s">
        <v>203</v>
      </c>
      <c r="C53" s="458"/>
      <c r="D53" s="459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4">
        <f t="shared" si="3"/>
        <v>1300</v>
      </c>
      <c r="AH53" s="266">
        <f>F53+J53+N53+R53+V53+Z53+AD53</f>
        <v>0</v>
      </c>
      <c r="AI53" s="271">
        <f t="shared" si="59"/>
        <v>0</v>
      </c>
      <c r="AJ53" s="268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4">
        <f t="shared" si="8"/>
        <v>0</v>
      </c>
      <c r="BB53" s="266">
        <f>AL53+AP53+AT53+AX53</f>
        <v>0</v>
      </c>
      <c r="BC53" s="266" t="e">
        <f>BB53/BA53*100</f>
        <v>#DIV/0!</v>
      </c>
      <c r="BD53" s="266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4">
        <f t="shared" si="32"/>
        <v>1424</v>
      </c>
      <c r="CH53" s="255">
        <f>R53+V53+Z53+AD53+BR53+BV53+F53+J53+N53+AL53+BZ53+AP53+AT53+AX53+BF53</f>
        <v>0</v>
      </c>
      <c r="CI53" s="266">
        <f t="shared" si="13"/>
        <v>0</v>
      </c>
      <c r="CJ53" s="266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457" t="s">
        <v>204</v>
      </c>
      <c r="C54" s="458"/>
      <c r="D54" s="459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4">
        <f t="shared" si="3"/>
        <v>0</v>
      </c>
      <c r="AH54" s="266">
        <f>F54+J54+N54+R54+V54+Z54+AD54</f>
        <v>0</v>
      </c>
      <c r="AI54" s="271" t="e">
        <f t="shared" si="59"/>
        <v>#DIV/0!</v>
      </c>
      <c r="AJ54" s="268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4">
        <f t="shared" si="8"/>
        <v>20</v>
      </c>
      <c r="BB54" s="266">
        <f>AL54+AP54+AT54+AX54</f>
        <v>0</v>
      </c>
      <c r="BC54" s="266"/>
      <c r="BD54" s="266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4">
        <f t="shared" si="32"/>
        <v>80</v>
      </c>
      <c r="CH54" s="255">
        <f>R54+V54+Z54+AD54+BR54+BV54+F54+J54+N54+BJ54+BB54</f>
        <v>0</v>
      </c>
      <c r="CI54" s="266">
        <f>CH54/CG54*100</f>
        <v>0</v>
      </c>
      <c r="CJ54" s="266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460" t="s">
        <v>125</v>
      </c>
      <c r="C55" s="461"/>
      <c r="D55" s="462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0">
        <f t="shared" si="3"/>
        <v>25470</v>
      </c>
      <c r="AH55" s="273">
        <f>AH56+AH57+AH58+AH59+AH60+AH61+AH62+AH63+AH64+AH65</f>
        <v>0</v>
      </c>
      <c r="AI55" s="265">
        <f t="shared" si="59"/>
        <v>0</v>
      </c>
      <c r="AJ55" s="267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4">
        <f t="shared" si="8"/>
        <v>1450</v>
      </c>
      <c r="BB55" s="273">
        <f>SUM(BB56:BB65)</f>
        <v>0</v>
      </c>
      <c r="BC55" s="265">
        <f>BB55/BA55*100</f>
        <v>0</v>
      </c>
      <c r="BD55" s="265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4">
        <f t="shared" si="32"/>
        <v>27504.3</v>
      </c>
      <c r="CH55" s="273">
        <f>CH56+CH57+CH58+CH59+CH60+CH61+CH62+CH63+CH64+CH65</f>
        <v>0</v>
      </c>
      <c r="CI55" s="265">
        <f t="shared" si="13"/>
        <v>0</v>
      </c>
      <c r="CJ55" s="265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8">
      <c r="A56" s="108"/>
      <c r="B56" s="454" t="s">
        <v>205</v>
      </c>
      <c r="C56" s="455"/>
      <c r="D56" s="456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4">
        <f t="shared" si="3"/>
        <v>21700</v>
      </c>
      <c r="AH56" s="266">
        <f t="shared" si="3"/>
        <v>0</v>
      </c>
      <c r="AI56" s="266">
        <f t="shared" si="59"/>
        <v>0</v>
      </c>
      <c r="AJ56" s="268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4">
        <f t="shared" si="8"/>
        <v>825</v>
      </c>
      <c r="BB56" s="266">
        <f t="shared" si="8"/>
        <v>0</v>
      </c>
      <c r="BC56" s="266">
        <f>BB56/BA56*100</f>
        <v>0</v>
      </c>
      <c r="BD56" s="266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4">
        <f t="shared" si="32"/>
        <v>22570</v>
      </c>
      <c r="CH56" s="255">
        <f>R56+V56+Z56+AD56+BR56+BV56+F56+J56+N56+AL56+BZ56+AP56+AT56+AX56+BF56+BJ56</f>
        <v>0</v>
      </c>
      <c r="CI56" s="266">
        <f t="shared" si="13"/>
        <v>0</v>
      </c>
      <c r="CJ56" s="266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8">
      <c r="A57" s="108"/>
      <c r="B57" s="454" t="s">
        <v>436</v>
      </c>
      <c r="C57" s="455"/>
      <c r="D57" s="456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4">
        <f t="shared" si="3"/>
        <v>1750</v>
      </c>
      <c r="AH57" s="266">
        <f t="shared" si="3"/>
        <v>0</v>
      </c>
      <c r="AI57" s="266">
        <f t="shared" si="59"/>
        <v>0</v>
      </c>
      <c r="AJ57" s="268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4">
        <f t="shared" si="8"/>
        <v>190</v>
      </c>
      <c r="BB57" s="266">
        <f t="shared" si="8"/>
        <v>0</v>
      </c>
      <c r="BC57" s="266">
        <f>BB57/BA57*100</f>
        <v>0</v>
      </c>
      <c r="BD57" s="266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4">
        <f t="shared" si="32"/>
        <v>2099.3000000000002</v>
      </c>
      <c r="CH57" s="255">
        <f>R57+V57+Z57+AD57+BR57+BV57+F57+J57+N57+AL57+BZ57+AP57+AT57+AX57+BF57+BJ57+BN57</f>
        <v>0</v>
      </c>
      <c r="CI57" s="266">
        <f t="shared" si="13"/>
        <v>0</v>
      </c>
      <c r="CJ57" s="266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8">
      <c r="A58" s="108"/>
      <c r="B58" s="454" t="s">
        <v>206</v>
      </c>
      <c r="C58" s="455"/>
      <c r="D58" s="456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4">
        <f t="shared" si="3"/>
        <v>155</v>
      </c>
      <c r="AH58" s="266">
        <f t="shared" si="3"/>
        <v>0</v>
      </c>
      <c r="AI58" s="266">
        <f t="shared" si="59"/>
        <v>0</v>
      </c>
      <c r="AJ58" s="268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4">
        <f t="shared" si="8"/>
        <v>20</v>
      </c>
      <c r="BB58" s="266">
        <f t="shared" si="8"/>
        <v>0</v>
      </c>
      <c r="BC58" s="266"/>
      <c r="BD58" s="266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4">
        <f t="shared" si="32"/>
        <v>190</v>
      </c>
      <c r="CH58" s="255">
        <f>R58+V58+Z58+AD58+BR58+BV58+F58+J58+N58+AL58+BZ58+AP58+AT58+AX58+BF58+BJ58+BN58</f>
        <v>0</v>
      </c>
      <c r="CI58" s="266">
        <f t="shared" si="13"/>
        <v>0</v>
      </c>
      <c r="CJ58" s="266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8">
      <c r="A59" s="108"/>
      <c r="B59" s="454" t="s">
        <v>207</v>
      </c>
      <c r="C59" s="455"/>
      <c r="D59" s="456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4">
        <f t="shared" si="3"/>
        <v>1145</v>
      </c>
      <c r="AH59" s="266">
        <f t="shared" si="3"/>
        <v>0</v>
      </c>
      <c r="AI59" s="266">
        <f t="shared" si="59"/>
        <v>0</v>
      </c>
      <c r="AJ59" s="268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4">
        <f t="shared" si="8"/>
        <v>80</v>
      </c>
      <c r="BB59" s="266">
        <f t="shared" si="8"/>
        <v>0</v>
      </c>
      <c r="BC59" s="266">
        <f>BB59/BA59*100</f>
        <v>0</v>
      </c>
      <c r="BD59" s="266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4">
        <f t="shared" si="32"/>
        <v>1275</v>
      </c>
      <c r="CH59" s="255">
        <f>R59+V59+Z59+AD59+BR59+BV59+F59+J59+N59+AL59+BZ59+AP59+AT59+AX59+BF59+BJ59+BN59</f>
        <v>0</v>
      </c>
      <c r="CI59" s="266">
        <f t="shared" si="13"/>
        <v>0</v>
      </c>
      <c r="CJ59" s="266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8">
      <c r="A60" s="108"/>
      <c r="B60" s="454" t="s">
        <v>208</v>
      </c>
      <c r="C60" s="455"/>
      <c r="D60" s="456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4">
        <f t="shared" si="3"/>
        <v>720</v>
      </c>
      <c r="AH60" s="266">
        <f t="shared" si="3"/>
        <v>0</v>
      </c>
      <c r="AI60" s="266"/>
      <c r="AJ60" s="268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4">
        <f t="shared" si="8"/>
        <v>320</v>
      </c>
      <c r="BB60" s="266">
        <f t="shared" si="8"/>
        <v>0</v>
      </c>
      <c r="BC60" s="266"/>
      <c r="BD60" s="266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4">
        <f>AG60+BA60+BE60+BI60+BM60+BQ60+BU60+BY60</f>
        <v>1150</v>
      </c>
      <c r="CH60" s="255">
        <f>R60+V60+Z60+AD60+BR60+BV60+F60+J60+N60+AL60+BZ60+AP60+AT60+AX60+BF60+BJ60</f>
        <v>0</v>
      </c>
      <c r="CI60" s="266">
        <f>CH60/CG60*100</f>
        <v>0</v>
      </c>
      <c r="CJ60" s="266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8">
      <c r="A61" s="108"/>
      <c r="B61" s="454" t="s">
        <v>600</v>
      </c>
      <c r="C61" s="455"/>
      <c r="D61" s="456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4">
        <f t="shared" si="3"/>
        <v>0</v>
      </c>
      <c r="AH61" s="266">
        <f t="shared" si="3"/>
        <v>0</v>
      </c>
      <c r="AI61" s="266" t="e">
        <f t="shared" si="59"/>
        <v>#DIV/0!</v>
      </c>
      <c r="AJ61" s="268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4">
        <f t="shared" si="8"/>
        <v>15</v>
      </c>
      <c r="BB61" s="266">
        <f t="shared" si="8"/>
        <v>0</v>
      </c>
      <c r="BC61" s="266"/>
      <c r="BD61" s="266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4">
        <f t="shared" si="32"/>
        <v>15</v>
      </c>
      <c r="CH61" s="255">
        <f>R61+V61+Z61+AD61+BR61+BV61+F61+J61+N61+AL61+BZ61+AP61+AT61+AX61+BF61+BJ61</f>
        <v>0</v>
      </c>
      <c r="CI61" s="266">
        <f>CH61/CG61*100</f>
        <v>0</v>
      </c>
      <c r="CJ61" s="266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8" hidden="1">
      <c r="A62" s="108"/>
      <c r="B62" s="454" t="s">
        <v>227</v>
      </c>
      <c r="C62" s="455"/>
      <c r="D62" s="456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4">
        <f t="shared" si="3"/>
        <v>0</v>
      </c>
      <c r="AH62" s="266">
        <f t="shared" si="3"/>
        <v>0</v>
      </c>
      <c r="AI62" s="266" t="e">
        <f t="shared" si="59"/>
        <v>#DIV/0!</v>
      </c>
      <c r="AJ62" s="268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4">
        <f t="shared" si="8"/>
        <v>0</v>
      </c>
      <c r="BB62" s="266">
        <f t="shared" si="8"/>
        <v>0</v>
      </c>
      <c r="BC62" s="266"/>
      <c r="BD62" s="266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4">
        <f t="shared" si="32"/>
        <v>0</v>
      </c>
      <c r="CH62" s="255">
        <f>R62+V62+Z62+AD62+BR62+BV62+F62+J62+N62+AL62+BZ62+AP62+AT62+AX62+BF62</f>
        <v>0</v>
      </c>
      <c r="CI62" s="266" t="e">
        <f>CH62/CG62*100</f>
        <v>#DIV/0!</v>
      </c>
      <c r="CJ62" s="266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8">
      <c r="A63" s="108"/>
      <c r="B63" s="454" t="s">
        <v>132</v>
      </c>
      <c r="C63" s="455"/>
      <c r="D63" s="456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4">
        <f t="shared" si="3"/>
        <v>0</v>
      </c>
      <c r="AH63" s="266">
        <f t="shared" si="3"/>
        <v>0</v>
      </c>
      <c r="AI63" s="266"/>
      <c r="AJ63" s="268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4">
        <f t="shared" si="8"/>
        <v>0</v>
      </c>
      <c r="BB63" s="266">
        <f t="shared" si="8"/>
        <v>0</v>
      </c>
      <c r="BC63" s="266"/>
      <c r="BD63" s="266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4">
        <f t="shared" si="32"/>
        <v>25</v>
      </c>
      <c r="CH63" s="255">
        <f>R63+V63+Z63+AD63+BR63+BV63+F63+J63+N63+AL63+BZ63+AP63+AT63+AX63+BF63</f>
        <v>0</v>
      </c>
      <c r="CI63" s="266">
        <f t="shared" si="13"/>
        <v>0</v>
      </c>
      <c r="CJ63" s="266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8" hidden="1">
      <c r="A64" s="108"/>
      <c r="B64" s="454" t="s">
        <v>210</v>
      </c>
      <c r="C64" s="455"/>
      <c r="D64" s="456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4">
        <f t="shared" si="3"/>
        <v>0</v>
      </c>
      <c r="AH64" s="266">
        <f t="shared" si="3"/>
        <v>0</v>
      </c>
      <c r="AI64" s="266" t="e">
        <f t="shared" si="59"/>
        <v>#DIV/0!</v>
      </c>
      <c r="AJ64" s="268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4">
        <f t="shared" si="8"/>
        <v>0</v>
      </c>
      <c r="BB64" s="266">
        <f t="shared" si="8"/>
        <v>0</v>
      </c>
      <c r="BC64" s="266"/>
      <c r="BD64" s="266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4">
        <f t="shared" si="32"/>
        <v>0</v>
      </c>
      <c r="CH64" s="255">
        <f>R64+V64+Z64+AD64+BR64+BV64+F64+J64+N64+AL64+BZ64+AP64+AT64+AX64+BF64</f>
        <v>0</v>
      </c>
      <c r="CI64" s="266" t="e">
        <f t="shared" si="13"/>
        <v>#DIV/0!</v>
      </c>
      <c r="CJ64" s="266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8">
      <c r="A65" s="108"/>
      <c r="B65" s="454" t="s">
        <v>211</v>
      </c>
      <c r="C65" s="455"/>
      <c r="D65" s="456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4">
        <f t="shared" si="3"/>
        <v>0</v>
      </c>
      <c r="AH65" s="266">
        <f t="shared" si="3"/>
        <v>0</v>
      </c>
      <c r="AI65" s="266" t="e">
        <f t="shared" si="59"/>
        <v>#DIV/0!</v>
      </c>
      <c r="AJ65" s="268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4">
        <f t="shared" si="8"/>
        <v>0</v>
      </c>
      <c r="BB65" s="266">
        <f t="shared" si="8"/>
        <v>0</v>
      </c>
      <c r="BC65" s="266"/>
      <c r="BD65" s="266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4">
        <f t="shared" si="32"/>
        <v>180</v>
      </c>
      <c r="CH65" s="255">
        <f>R65+V65+Z65+AD65+BR65+BV65+F65+J65+N65+AL65+BZ65+AP65+AT65+AX65+BF65+BJ65</f>
        <v>0</v>
      </c>
      <c r="CI65" s="266">
        <f t="shared" si="13"/>
        <v>0</v>
      </c>
      <c r="CJ65" s="266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424" t="s">
        <v>212</v>
      </c>
      <c r="C66" s="425"/>
      <c r="D66" s="426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4">
        <f>E66+I66+M66+Q66+U66+Y66+AC66</f>
        <v>28142</v>
      </c>
      <c r="AH66" s="270">
        <f>AH5+AH51</f>
        <v>0</v>
      </c>
      <c r="AI66" s="264">
        <f t="shared" si="59"/>
        <v>0</v>
      </c>
      <c r="AJ66" s="269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4">
        <f>AK66+AO66+AS66+AW66</f>
        <v>1580</v>
      </c>
      <c r="BB66" s="270">
        <f>BB5+BB51</f>
        <v>0</v>
      </c>
      <c r="BC66" s="264">
        <f>BB66/BA66*100</f>
        <v>0</v>
      </c>
      <c r="BD66" s="264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4">
        <f>AG66+BA66+BE66+BI66+BM66+BQ66+BU66+BY66</f>
        <v>31481.8</v>
      </c>
      <c r="CH66" s="270">
        <f>CH5+CH51</f>
        <v>3.6999999999999998E-2</v>
      </c>
      <c r="CI66" s="264">
        <f t="shared" si="13"/>
        <v>1.175282226556296E-4</v>
      </c>
      <c r="CJ66" s="264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4">
        <v>23605.599999999999</v>
      </c>
    </row>
    <row r="72" spans="1:179">
      <c r="AF72" s="98">
        <f>AG66+BA66+BE66+BI66+BM66</f>
        <v>29882</v>
      </c>
      <c r="AG72" s="257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9 Анализ недоимки</vt:lpstr>
      <vt:lpstr>9пр (2)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'2.2'!Область_печати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'9 Анализ недоимки'!Область_печати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2021-03-19T03:38:06Z</cp:lastPrinted>
  <dcterms:created xsi:type="dcterms:W3CDTF">1996-10-08T23:32:33Z</dcterms:created>
  <dcterms:modified xsi:type="dcterms:W3CDTF">2021-03-19T03:38:35Z</dcterms:modified>
</cp:coreProperties>
</file>