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ЭтаКнига" defaultThemeVersion="124226"/>
  <bookViews>
    <workbookView xWindow="120" yWindow="120" windowWidth="9720" windowHeight="7320" tabRatio="602" activeTab="14"/>
  </bookViews>
  <sheets>
    <sheet name="июн " sheetId="27" r:id="rId1"/>
    <sheet name="июн корр" sheetId="26" r:id="rId2"/>
    <sheet name="прил9" sheetId="25" r:id="rId3"/>
    <sheet name="9пр (2)" sheetId="23" state="hidden" r:id="rId4"/>
    <sheet name="2." sheetId="22" r:id="rId5"/>
    <sheet name="5" sheetId="9" r:id="rId6"/>
    <sheet name="6" sheetId="11" state="hidden" r:id="rId7"/>
    <sheet name="9пр" sheetId="17" state="hidden" r:id="rId8"/>
    <sheet name="9" sheetId="13" state="hidden" r:id="rId9"/>
    <sheet name="7" sheetId="8" state="hidden" r:id="rId10"/>
    <sheet name="2.2" sheetId="14" state="hidden" r:id="rId11"/>
    <sheet name="2" sheetId="15" state="hidden" r:id="rId12"/>
    <sheet name="пр7" sheetId="16" r:id="rId13"/>
    <sheet name="6 (3)" sheetId="19" state="hidden" r:id="rId14"/>
    <sheet name="пр6" sheetId="18" r:id="rId15"/>
  </sheets>
  <externalReferences>
    <externalReference r:id="rId16"/>
    <externalReference r:id="rId17"/>
    <externalReference r:id="rId18"/>
    <externalReference r:id="rId19"/>
  </externalReferences>
  <definedNames>
    <definedName name="_xlnm.Print_Area" localSheetId="11">'2'!$A$1:$H$95</definedName>
    <definedName name="_xlnm.Print_Area" localSheetId="4">'2.'!$A$1:$H$96</definedName>
    <definedName name="_xlnm.Print_Area" localSheetId="10">'2.2'!$A$1:$O$38</definedName>
    <definedName name="_xlnm.Print_Area" localSheetId="5">'5'!$A$1:$J$25</definedName>
    <definedName name="_xlnm.Print_Area" localSheetId="6">'6'!$A$1:$CF$66</definedName>
    <definedName name="_xlnm.Print_Area" localSheetId="13">'6 (3)'!$A$1:$CJ$66</definedName>
    <definedName name="_xlnm.Print_Area" localSheetId="9">'7'!$A$1:$S$245</definedName>
    <definedName name="_xlnm.Print_Area" localSheetId="8">'9'!$A$1:$CQ$140</definedName>
    <definedName name="_xlnm.Print_Area" localSheetId="0">'июн '!$A$1:$M$43</definedName>
    <definedName name="_xlnm.Print_Area" localSheetId="1">'июн корр'!$A$1:$M$40</definedName>
    <definedName name="_xlnm.Print_Area" localSheetId="14">пр6!$A$1:$CN$75</definedName>
    <definedName name="_xlnm.Print_Area" localSheetId="12">пр7!$A$1:$T$144</definedName>
    <definedName name="_xlnm.Print_Area" localSheetId="2">прил9!$A$1:$DJ$144</definedName>
  </definedNames>
  <calcPr calcId="124519"/>
  <fileRecoveryPr autoRecover="0"/>
</workbook>
</file>

<file path=xl/calcChain.xml><?xml version="1.0" encoding="utf-8"?>
<calcChain xmlns="http://schemas.openxmlformats.org/spreadsheetml/2006/main">
  <c r="E69" i="22"/>
  <c r="C69"/>
  <c r="H94"/>
  <c r="G94"/>
  <c r="D94"/>
  <c r="AI42" i="18"/>
  <c r="N38" i="27"/>
  <c r="L38"/>
  <c r="E38"/>
  <c r="F38" s="1"/>
  <c r="N37"/>
  <c r="L37"/>
  <c r="F37"/>
  <c r="N36"/>
  <c r="L36"/>
  <c r="N35"/>
  <c r="M35"/>
  <c r="L35"/>
  <c r="K35"/>
  <c r="H35"/>
  <c r="G35"/>
  <c r="F35"/>
  <c r="E35"/>
  <c r="N34"/>
  <c r="M34"/>
  <c r="L34"/>
  <c r="G34"/>
  <c r="F34"/>
  <c r="E34"/>
  <c r="H34" s="1"/>
  <c r="N33"/>
  <c r="L33"/>
  <c r="H33"/>
  <c r="F33"/>
  <c r="O32"/>
  <c r="N32"/>
  <c r="M32"/>
  <c r="K32"/>
  <c r="J32"/>
  <c r="L32" s="1"/>
  <c r="I32"/>
  <c r="E32"/>
  <c r="H32" s="1"/>
  <c r="D32"/>
  <c r="C32"/>
  <c r="B32"/>
  <c r="N31"/>
  <c r="M31"/>
  <c r="L31"/>
  <c r="H31"/>
  <c r="G31"/>
  <c r="F31"/>
  <c r="E31"/>
  <c r="N30"/>
  <c r="M30"/>
  <c r="L30"/>
  <c r="H30"/>
  <c r="G30"/>
  <c r="F30"/>
  <c r="O29"/>
  <c r="M29"/>
  <c r="L29"/>
  <c r="K29"/>
  <c r="N29" s="1"/>
  <c r="J29"/>
  <c r="I29"/>
  <c r="H29"/>
  <c r="E29"/>
  <c r="G29" s="1"/>
  <c r="D29"/>
  <c r="C29"/>
  <c r="B29"/>
  <c r="N28"/>
  <c r="M28"/>
  <c r="L28"/>
  <c r="G28"/>
  <c r="F28"/>
  <c r="E28"/>
  <c r="H28" s="1"/>
  <c r="O27"/>
  <c r="N27"/>
  <c r="M27"/>
  <c r="K27"/>
  <c r="J27"/>
  <c r="L27" s="1"/>
  <c r="I27"/>
  <c r="E27"/>
  <c r="H27" s="1"/>
  <c r="D27"/>
  <c r="C27"/>
  <c r="B27"/>
  <c r="N26"/>
  <c r="K26"/>
  <c r="M26" s="1"/>
  <c r="H26"/>
  <c r="E26"/>
  <c r="G26" s="1"/>
  <c r="N25"/>
  <c r="K25"/>
  <c r="M25" s="1"/>
  <c r="H25"/>
  <c r="H24" s="1"/>
  <c r="E25"/>
  <c r="G25" s="1"/>
  <c r="G24" s="1"/>
  <c r="O24"/>
  <c r="O23" s="1"/>
  <c r="K24"/>
  <c r="N24" s="1"/>
  <c r="J24"/>
  <c r="I24"/>
  <c r="D24"/>
  <c r="D23" s="1"/>
  <c r="C24"/>
  <c r="C23" s="1"/>
  <c r="B24"/>
  <c r="J23"/>
  <c r="I23"/>
  <c r="B23"/>
  <c r="N22"/>
  <c r="K22"/>
  <c r="M22" s="1"/>
  <c r="H22"/>
  <c r="E22"/>
  <c r="G22" s="1"/>
  <c r="N21"/>
  <c r="M21"/>
  <c r="L21"/>
  <c r="H21"/>
  <c r="G21"/>
  <c r="F21"/>
  <c r="E21"/>
  <c r="N20"/>
  <c r="M20"/>
  <c r="L20"/>
  <c r="K20"/>
  <c r="H20"/>
  <c r="G20"/>
  <c r="F20"/>
  <c r="E20"/>
  <c r="N19"/>
  <c r="M19"/>
  <c r="L19"/>
  <c r="K19"/>
  <c r="J19"/>
  <c r="J17" s="1"/>
  <c r="I19"/>
  <c r="I17" s="1"/>
  <c r="I9" s="1"/>
  <c r="I39" s="1"/>
  <c r="E19"/>
  <c r="H19" s="1"/>
  <c r="D19"/>
  <c r="C19"/>
  <c r="B19"/>
  <c r="B17" s="1"/>
  <c r="N18"/>
  <c r="K18"/>
  <c r="M18" s="1"/>
  <c r="H18"/>
  <c r="E18"/>
  <c r="G18" s="1"/>
  <c r="O17"/>
  <c r="K17"/>
  <c r="N17" s="1"/>
  <c r="D17"/>
  <c r="C17"/>
  <c r="K16"/>
  <c r="K13" s="1"/>
  <c r="E16"/>
  <c r="H16" s="1"/>
  <c r="D16"/>
  <c r="M15"/>
  <c r="L15"/>
  <c r="K15"/>
  <c r="N15" s="1"/>
  <c r="G15"/>
  <c r="F15"/>
  <c r="E15"/>
  <c r="H15" s="1"/>
  <c r="N14"/>
  <c r="M14"/>
  <c r="L14"/>
  <c r="E14"/>
  <c r="H14" s="1"/>
  <c r="O13"/>
  <c r="J13"/>
  <c r="I13"/>
  <c r="D13"/>
  <c r="C13"/>
  <c r="B13"/>
  <c r="N12"/>
  <c r="M12"/>
  <c r="L12"/>
  <c r="K12"/>
  <c r="H12"/>
  <c r="G12"/>
  <c r="F12"/>
  <c r="E12"/>
  <c r="N11"/>
  <c r="M11"/>
  <c r="L11"/>
  <c r="K11"/>
  <c r="H11"/>
  <c r="G11"/>
  <c r="F11"/>
  <c r="E11"/>
  <c r="O10"/>
  <c r="O9" s="1"/>
  <c r="O39" s="1"/>
  <c r="N10"/>
  <c r="K10"/>
  <c r="M10" s="1"/>
  <c r="J10"/>
  <c r="J9" s="1"/>
  <c r="J39" s="1"/>
  <c r="I10"/>
  <c r="G10"/>
  <c r="F10"/>
  <c r="E10"/>
  <c r="H10" s="1"/>
  <c r="D10"/>
  <c r="C10"/>
  <c r="C9" s="1"/>
  <c r="B10"/>
  <c r="D9"/>
  <c r="D39" s="1"/>
  <c r="T134" i="16"/>
  <c r="L18"/>
  <c r="L95"/>
  <c r="K107"/>
  <c r="G107"/>
  <c r="F107"/>
  <c r="D107"/>
  <c r="C107"/>
  <c r="L107"/>
  <c r="L13"/>
  <c r="D122"/>
  <c r="J78"/>
  <c r="C122"/>
  <c r="T92"/>
  <c r="B9" i="27" l="1"/>
  <c r="B39" s="1"/>
  <c r="C39"/>
  <c r="L13"/>
  <c r="M13"/>
  <c r="N13"/>
  <c r="L10"/>
  <c r="G14"/>
  <c r="G16"/>
  <c r="N16"/>
  <c r="E17"/>
  <c r="M17"/>
  <c r="F18"/>
  <c r="L18"/>
  <c r="G19"/>
  <c r="F22"/>
  <c r="L22"/>
  <c r="K23"/>
  <c r="E24"/>
  <c r="E23" s="1"/>
  <c r="M24"/>
  <c r="F25"/>
  <c r="L25"/>
  <c r="F26"/>
  <c r="L26"/>
  <c r="G27"/>
  <c r="F29"/>
  <c r="G32"/>
  <c r="E36"/>
  <c r="F36" s="1"/>
  <c r="E13"/>
  <c r="F14"/>
  <c r="F16"/>
  <c r="L16"/>
  <c r="L17"/>
  <c r="F19"/>
  <c r="L24"/>
  <c r="F27"/>
  <c r="F32"/>
  <c r="K9"/>
  <c r="P21" i="16"/>
  <c r="L9" i="27" l="1"/>
  <c r="M9"/>
  <c r="K39"/>
  <c r="N9"/>
  <c r="L23"/>
  <c r="M23"/>
  <c r="N23"/>
  <c r="H23"/>
  <c r="F23"/>
  <c r="G23"/>
  <c r="F17"/>
  <c r="G17"/>
  <c r="H17"/>
  <c r="G13"/>
  <c r="H13"/>
  <c r="E9"/>
  <c r="F13"/>
  <c r="F24"/>
  <c r="BV75" i="18"/>
  <c r="CM38"/>
  <c r="CM42"/>
  <c r="CM43"/>
  <c r="CM29"/>
  <c r="CM30"/>
  <c r="CM33"/>
  <c r="CM35"/>
  <c r="I18" i="9"/>
  <c r="I19"/>
  <c r="L39" i="27" l="1"/>
  <c r="M39"/>
  <c r="N39"/>
  <c r="G9"/>
  <c r="E39"/>
  <c r="H9"/>
  <c r="F9"/>
  <c r="H17" i="9"/>
  <c r="H18"/>
  <c r="H19"/>
  <c r="H20"/>
  <c r="H21"/>
  <c r="H22"/>
  <c r="H39" i="27" l="1"/>
  <c r="F39"/>
  <c r="G39"/>
  <c r="CL53" i="18"/>
  <c r="BN55" l="1"/>
  <c r="BF55"/>
  <c r="BF56"/>
  <c r="CH51" l="1"/>
  <c r="CH48" s="1"/>
  <c r="CH56"/>
  <c r="BZ56"/>
  <c r="H61" i="22" l="1"/>
  <c r="H59"/>
  <c r="H60"/>
  <c r="G39"/>
  <c r="G40"/>
  <c r="G41"/>
  <c r="G42"/>
  <c r="G43"/>
  <c r="G44"/>
  <c r="G45"/>
  <c r="G46"/>
  <c r="G47"/>
  <c r="G48"/>
  <c r="G49"/>
  <c r="G50"/>
  <c r="G51"/>
  <c r="G59"/>
  <c r="H92"/>
  <c r="H93"/>
  <c r="D93"/>
  <c r="D92"/>
  <c r="G92"/>
  <c r="G61"/>
  <c r="H91" l="1"/>
  <c r="G91"/>
  <c r="D91"/>
  <c r="C17" l="1"/>
  <c r="T143" i="25"/>
  <c r="X143"/>
  <c r="W143"/>
  <c r="BN67"/>
  <c r="G138"/>
  <c r="G139"/>
  <c r="G140"/>
  <c r="H106"/>
  <c r="F59"/>
  <c r="F140" l="1"/>
  <c r="DH10" l="1"/>
  <c r="DI10" s="1"/>
  <c r="DI5" s="1"/>
  <c r="F142"/>
  <c r="F143"/>
  <c r="DH90"/>
  <c r="DH79"/>
  <c r="DH71"/>
  <c r="DH34"/>
  <c r="DH18"/>
  <c r="DH5" l="1"/>
  <c r="DH141" s="1"/>
  <c r="DH144" s="1"/>
  <c r="N38" i="26"/>
  <c r="L38"/>
  <c r="F38"/>
  <c r="E38"/>
  <c r="N37"/>
  <c r="L37"/>
  <c r="F37"/>
  <c r="N36"/>
  <c r="L36"/>
  <c r="E36"/>
  <c r="F36" s="1"/>
  <c r="K35"/>
  <c r="L35" s="1"/>
  <c r="E35"/>
  <c r="F35" s="1"/>
  <c r="N34"/>
  <c r="M34"/>
  <c r="L34"/>
  <c r="H34"/>
  <c r="G34"/>
  <c r="F34"/>
  <c r="E34"/>
  <c r="N33"/>
  <c r="L33"/>
  <c r="H33"/>
  <c r="F33"/>
  <c r="O32"/>
  <c r="K32"/>
  <c r="L32" s="1"/>
  <c r="J32"/>
  <c r="I32"/>
  <c r="G32"/>
  <c r="E32"/>
  <c r="H32" s="1"/>
  <c r="D32"/>
  <c r="C32"/>
  <c r="B32"/>
  <c r="N31"/>
  <c r="M31"/>
  <c r="L31"/>
  <c r="E31"/>
  <c r="F31" s="1"/>
  <c r="N30"/>
  <c r="M30"/>
  <c r="L30"/>
  <c r="H30"/>
  <c r="G30"/>
  <c r="F30"/>
  <c r="O29"/>
  <c r="N29"/>
  <c r="L29"/>
  <c r="K29"/>
  <c r="J29"/>
  <c r="M29" s="1"/>
  <c r="I29"/>
  <c r="H29"/>
  <c r="E29"/>
  <c r="G29" s="1"/>
  <c r="D29"/>
  <c r="F29" s="1"/>
  <c r="C29"/>
  <c r="B29"/>
  <c r="N28"/>
  <c r="M28"/>
  <c r="L28"/>
  <c r="H28"/>
  <c r="G28"/>
  <c r="F28"/>
  <c r="E28"/>
  <c r="O27"/>
  <c r="M27"/>
  <c r="K27"/>
  <c r="L27" s="1"/>
  <c r="J27"/>
  <c r="I27"/>
  <c r="E27"/>
  <c r="H27" s="1"/>
  <c r="D27"/>
  <c r="C27"/>
  <c r="B27"/>
  <c r="N26"/>
  <c r="K26"/>
  <c r="M26" s="1"/>
  <c r="H26"/>
  <c r="E26"/>
  <c r="G26" s="1"/>
  <c r="N25"/>
  <c r="K25"/>
  <c r="M25" s="1"/>
  <c r="H25"/>
  <c r="H24" s="1"/>
  <c r="E25"/>
  <c r="G25" s="1"/>
  <c r="G24" s="1"/>
  <c r="O24"/>
  <c r="O23" s="1"/>
  <c r="K24"/>
  <c r="N24" s="1"/>
  <c r="J24"/>
  <c r="I24"/>
  <c r="E24"/>
  <c r="D24"/>
  <c r="D23" s="1"/>
  <c r="C24"/>
  <c r="C23" s="1"/>
  <c r="C39" s="1"/>
  <c r="B24"/>
  <c r="J23"/>
  <c r="I23"/>
  <c r="E23"/>
  <c r="H23" s="1"/>
  <c r="B23"/>
  <c r="N22"/>
  <c r="K22"/>
  <c r="M22" s="1"/>
  <c r="H22"/>
  <c r="E22"/>
  <c r="G22" s="1"/>
  <c r="N21"/>
  <c r="M21"/>
  <c r="L21"/>
  <c r="H21"/>
  <c r="G21"/>
  <c r="E21"/>
  <c r="F21" s="1"/>
  <c r="N20"/>
  <c r="M20"/>
  <c r="K20"/>
  <c r="L20" s="1"/>
  <c r="L19" s="1"/>
  <c r="H20"/>
  <c r="G20"/>
  <c r="E20"/>
  <c r="F20" s="1"/>
  <c r="N19"/>
  <c r="M19"/>
  <c r="K19"/>
  <c r="J19"/>
  <c r="J17" s="1"/>
  <c r="I19"/>
  <c r="I17" s="1"/>
  <c r="E19"/>
  <c r="H19" s="1"/>
  <c r="D19"/>
  <c r="C19"/>
  <c r="B19"/>
  <c r="B17" s="1"/>
  <c r="N18"/>
  <c r="K18"/>
  <c r="M18" s="1"/>
  <c r="H18"/>
  <c r="E18"/>
  <c r="G18" s="1"/>
  <c r="O17"/>
  <c r="K17"/>
  <c r="N17" s="1"/>
  <c r="D17"/>
  <c r="C17"/>
  <c r="K16"/>
  <c r="L16" s="1"/>
  <c r="D16"/>
  <c r="D13" s="1"/>
  <c r="D9" s="1"/>
  <c r="D39" s="1"/>
  <c r="K15"/>
  <c r="N15" s="1"/>
  <c r="E15"/>
  <c r="H15" s="1"/>
  <c r="N14"/>
  <c r="M14"/>
  <c r="L14"/>
  <c r="H14"/>
  <c r="E14"/>
  <c r="G14" s="1"/>
  <c r="O13"/>
  <c r="K13"/>
  <c r="N13" s="1"/>
  <c r="J13"/>
  <c r="I13"/>
  <c r="C13"/>
  <c r="B13"/>
  <c r="N12"/>
  <c r="M12"/>
  <c r="L12"/>
  <c r="K12"/>
  <c r="H12"/>
  <c r="G12"/>
  <c r="F12"/>
  <c r="E12"/>
  <c r="N11"/>
  <c r="M11"/>
  <c r="L11"/>
  <c r="K11"/>
  <c r="H11"/>
  <c r="G11"/>
  <c r="F11"/>
  <c r="E11"/>
  <c r="O10"/>
  <c r="N10"/>
  <c r="M10"/>
  <c r="K10"/>
  <c r="L10" s="1"/>
  <c r="J10"/>
  <c r="J9" s="1"/>
  <c r="J39" s="1"/>
  <c r="I10"/>
  <c r="I9" s="1"/>
  <c r="I39" s="1"/>
  <c r="E10"/>
  <c r="H10" s="1"/>
  <c r="D10"/>
  <c r="C10"/>
  <c r="B10"/>
  <c r="B9" s="1"/>
  <c r="B39" s="1"/>
  <c r="O9"/>
  <c r="O39" s="1"/>
  <c r="K9"/>
  <c r="N9" s="1"/>
  <c r="C9"/>
  <c r="M9" l="1"/>
  <c r="G10"/>
  <c r="M13"/>
  <c r="F14"/>
  <c r="G15"/>
  <c r="M15"/>
  <c r="N16"/>
  <c r="E17"/>
  <c r="M17"/>
  <c r="F18"/>
  <c r="L18"/>
  <c r="G19"/>
  <c r="F22"/>
  <c r="L22"/>
  <c r="G23"/>
  <c r="K23"/>
  <c r="M24"/>
  <c r="F25"/>
  <c r="L25"/>
  <c r="F26"/>
  <c r="L26"/>
  <c r="G27"/>
  <c r="L9"/>
  <c r="F10"/>
  <c r="L13"/>
  <c r="F15"/>
  <c r="L15"/>
  <c r="E16"/>
  <c r="L17"/>
  <c r="F19"/>
  <c r="F23"/>
  <c r="L24"/>
  <c r="F27"/>
  <c r="N27"/>
  <c r="H31"/>
  <c r="F32"/>
  <c r="N32"/>
  <c r="H35"/>
  <c r="N35"/>
  <c r="G31"/>
  <c r="M32"/>
  <c r="G35"/>
  <c r="M35"/>
  <c r="I21" i="9"/>
  <c r="L23" i="26" l="1"/>
  <c r="M23"/>
  <c r="N23"/>
  <c r="F17"/>
  <c r="G17"/>
  <c r="H17"/>
  <c r="H16"/>
  <c r="F16"/>
  <c r="F24"/>
  <c r="E13"/>
  <c r="K39"/>
  <c r="F13" l="1"/>
  <c r="F9" s="1"/>
  <c r="G13"/>
  <c r="H13"/>
  <c r="E9"/>
  <c r="L39"/>
  <c r="M39"/>
  <c r="N39"/>
  <c r="CK67" i="18"/>
  <c r="CK68"/>
  <c r="CK69"/>
  <c r="CK70"/>
  <c r="CK71"/>
  <c r="CK72"/>
  <c r="CK73"/>
  <c r="CK74"/>
  <c r="CK66"/>
  <c r="CK52"/>
  <c r="CK53"/>
  <c r="CK54"/>
  <c r="CK51"/>
  <c r="CK50"/>
  <c r="CK65"/>
  <c r="BQ56"/>
  <c r="AS56"/>
  <c r="AO56"/>
  <c r="AK56"/>
  <c r="AC56"/>
  <c r="Y56"/>
  <c r="U56"/>
  <c r="Q56"/>
  <c r="I56"/>
  <c r="M56"/>
  <c r="E56"/>
  <c r="E39" i="26" l="1"/>
  <c r="G9"/>
  <c r="H9"/>
  <c r="G7" i="22"/>
  <c r="G9"/>
  <c r="G10"/>
  <c r="G12"/>
  <c r="G13"/>
  <c r="G14"/>
  <c r="G16"/>
  <c r="G18"/>
  <c r="G19"/>
  <c r="G22"/>
  <c r="G23"/>
  <c r="G24"/>
  <c r="G28"/>
  <c r="G30"/>
  <c r="G32"/>
  <c r="G34"/>
  <c r="G36"/>
  <c r="G37"/>
  <c r="G38"/>
  <c r="G52"/>
  <c r="G55"/>
  <c r="G56"/>
  <c r="G58"/>
  <c r="G62"/>
  <c r="G63"/>
  <c r="G64"/>
  <c r="G65"/>
  <c r="G66"/>
  <c r="G67"/>
  <c r="G68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E57"/>
  <c r="CE66" i="18"/>
  <c r="CI68"/>
  <c r="CI69"/>
  <c r="CI71"/>
  <c r="CI73"/>
  <c r="CA33"/>
  <c r="CA35"/>
  <c r="CA38"/>
  <c r="CA42"/>
  <c r="CA47"/>
  <c r="CN58"/>
  <c r="CN61"/>
  <c r="CN62"/>
  <c r="CN63"/>
  <c r="CM63"/>
  <c r="CG48"/>
  <c r="CC48"/>
  <c r="BY48"/>
  <c r="BU48"/>
  <c r="BQ48"/>
  <c r="BM48"/>
  <c r="BI48"/>
  <c r="BE48"/>
  <c r="AW48"/>
  <c r="AS48"/>
  <c r="AO48"/>
  <c r="AK48"/>
  <c r="AC48"/>
  <c r="Y48"/>
  <c r="U48"/>
  <c r="Q48"/>
  <c r="M48"/>
  <c r="I48"/>
  <c r="CN53"/>
  <c r="CK57"/>
  <c r="CK31"/>
  <c r="CK58"/>
  <c r="CK59"/>
  <c r="CK60"/>
  <c r="CK61"/>
  <c r="CK62"/>
  <c r="CK63"/>
  <c r="BY56"/>
  <c r="CC16"/>
  <c r="CC56"/>
  <c r="BU56"/>
  <c r="CG56"/>
  <c r="BA58"/>
  <c r="BA59"/>
  <c r="BA60"/>
  <c r="BA61"/>
  <c r="BA62"/>
  <c r="BA63"/>
  <c r="BA57"/>
  <c r="AG58"/>
  <c r="AG59"/>
  <c r="AG60"/>
  <c r="AG61"/>
  <c r="AG63"/>
  <c r="AH63"/>
  <c r="Q115" i="16"/>
  <c r="Q111"/>
  <c r="R111"/>
  <c r="S111"/>
  <c r="P111"/>
  <c r="Q94"/>
  <c r="Q88"/>
  <c r="Q79"/>
  <c r="Q18"/>
  <c r="R18"/>
  <c r="P18"/>
  <c r="M111"/>
  <c r="M94"/>
  <c r="M88"/>
  <c r="M79"/>
  <c r="M18"/>
  <c r="F15"/>
  <c r="O13"/>
  <c r="O32"/>
  <c r="O45"/>
  <c r="O47"/>
  <c r="O51"/>
  <c r="T51" s="1"/>
  <c r="O58"/>
  <c r="O61"/>
  <c r="O77"/>
  <c r="O80"/>
  <c r="O81"/>
  <c r="O83"/>
  <c r="O84"/>
  <c r="O87"/>
  <c r="O113"/>
  <c r="T113" s="1"/>
  <c r="O121"/>
  <c r="O124"/>
  <c r="T124" s="1"/>
  <c r="O127"/>
  <c r="O131"/>
  <c r="T131" s="1"/>
  <c r="P143" i="25"/>
  <c r="H39" i="26" l="1"/>
  <c r="F39"/>
  <c r="G39"/>
  <c r="CL63" i="18"/>
  <c r="F56"/>
  <c r="J56"/>
  <c r="N56"/>
  <c r="R56"/>
  <c r="V56"/>
  <c r="Z56"/>
  <c r="AD56"/>
  <c r="AL56"/>
  <c r="AP56"/>
  <c r="AT56"/>
  <c r="AX56"/>
  <c r="BV56"/>
  <c r="BR56"/>
  <c r="BN56"/>
  <c r="BJ56"/>
  <c r="CL17" l="1"/>
  <c r="CL18"/>
  <c r="BB6"/>
  <c r="BB8"/>
  <c r="BB9"/>
  <c r="BB11"/>
  <c r="BB13"/>
  <c r="BB14"/>
  <c r="BB15"/>
  <c r="BB17"/>
  <c r="BB18"/>
  <c r="BB19"/>
  <c r="BB20"/>
  <c r="BB21"/>
  <c r="BB22"/>
  <c r="BB23"/>
  <c r="BB24"/>
  <c r="BB25"/>
  <c r="BB66"/>
  <c r="BB67"/>
  <c r="BB68"/>
  <c r="BB69"/>
  <c r="BB70"/>
  <c r="BB71"/>
  <c r="BB72"/>
  <c r="BB73"/>
  <c r="BB74"/>
  <c r="BB65"/>
  <c r="BB49"/>
  <c r="BB50"/>
  <c r="BB51"/>
  <c r="BB52"/>
  <c r="BB54"/>
  <c r="BB57"/>
  <c r="BB58"/>
  <c r="BB59"/>
  <c r="BB60"/>
  <c r="BB61"/>
  <c r="BB62"/>
  <c r="BB47"/>
  <c r="BB26"/>
  <c r="BB28"/>
  <c r="BB29"/>
  <c r="BB30"/>
  <c r="BB31"/>
  <c r="BB32"/>
  <c r="BB33"/>
  <c r="BB34"/>
  <c r="BB35"/>
  <c r="BB36"/>
  <c r="BB37"/>
  <c r="BB38"/>
  <c r="BB39"/>
  <c r="BB40"/>
  <c r="BB41"/>
  <c r="BB42"/>
  <c r="BB43"/>
  <c r="BB44"/>
  <c r="BB45"/>
  <c r="BB46"/>
  <c r="AH57"/>
  <c r="AH58"/>
  <c r="CL58" s="1"/>
  <c r="AH59"/>
  <c r="AH60"/>
  <c r="CL60" s="1"/>
  <c r="CN60" s="1"/>
  <c r="AH61"/>
  <c r="AH62"/>
  <c r="AH33"/>
  <c r="AH34"/>
  <c r="AH35"/>
  <c r="AH36"/>
  <c r="AH37"/>
  <c r="AH38"/>
  <c r="AH39"/>
  <c r="AH40"/>
  <c r="AH41"/>
  <c r="AH42"/>
  <c r="AH43"/>
  <c r="AH44"/>
  <c r="AH45"/>
  <c r="AH46"/>
  <c r="AH28"/>
  <c r="AH29"/>
  <c r="AH30"/>
  <c r="AH31"/>
  <c r="AH65"/>
  <c r="AH66"/>
  <c r="AH67"/>
  <c r="AH68"/>
  <c r="AH69"/>
  <c r="AH70"/>
  <c r="AH71"/>
  <c r="AH72"/>
  <c r="AH73"/>
  <c r="CL59" l="1"/>
  <c r="CN59" s="1"/>
  <c r="CL61"/>
  <c r="BB56"/>
  <c r="BB27"/>
  <c r="R27"/>
  <c r="BY16"/>
  <c r="BY27"/>
  <c r="D75" i="22"/>
  <c r="H75"/>
  <c r="H84" l="1"/>
  <c r="H90"/>
  <c r="F20"/>
  <c r="E20" l="1"/>
  <c r="G20" s="1"/>
  <c r="E8"/>
  <c r="H80"/>
  <c r="D80"/>
  <c r="G11" i="18" l="1"/>
  <c r="G26"/>
  <c r="G43"/>
  <c r="E142" i="25" l="1"/>
  <c r="E143"/>
  <c r="AR143"/>
  <c r="AF143" s="1"/>
  <c r="AB143" s="1"/>
  <c r="AS143"/>
  <c r="AO143" s="1"/>
  <c r="AK143" s="1"/>
  <c r="AG143" s="1"/>
  <c r="AC143" s="1"/>
  <c r="Y143" s="1"/>
  <c r="AT143"/>
  <c r="AP143" s="1"/>
  <c r="AL143" s="1"/>
  <c r="AH143" s="1"/>
  <c r="AD143" s="1"/>
  <c r="Z143" s="1"/>
  <c r="H143" s="1"/>
  <c r="AU143"/>
  <c r="AQ143" s="1"/>
  <c r="AM143" s="1"/>
  <c r="AI143" s="1"/>
  <c r="AE143" s="1"/>
  <c r="AA143" s="1"/>
  <c r="S143" s="1"/>
  <c r="O143" s="1"/>
  <c r="K143" s="1"/>
  <c r="G143" s="1"/>
  <c r="CM91"/>
  <c r="CM95"/>
  <c r="CM96"/>
  <c r="CM63"/>
  <c r="AY80"/>
  <c r="AY81"/>
  <c r="AY87"/>
  <c r="CI91"/>
  <c r="CI93"/>
  <c r="L91"/>
  <c r="L92"/>
  <c r="L93"/>
  <c r="L95"/>
  <c r="DB143"/>
  <c r="CX143"/>
  <c r="CT143"/>
  <c r="CP143"/>
  <c r="CL143"/>
  <c r="CH143"/>
  <c r="CE143"/>
  <c r="CD143"/>
  <c r="BZ143"/>
  <c r="BW143"/>
  <c r="BV143"/>
  <c r="BR143"/>
  <c r="BN143"/>
  <c r="BJ143"/>
  <c r="BF143"/>
  <c r="BB143"/>
  <c r="AX143"/>
  <c r="DB142"/>
  <c r="CX142"/>
  <c r="CT142"/>
  <c r="CQ142"/>
  <c r="CP142"/>
  <c r="CL142"/>
  <c r="CI142"/>
  <c r="CE142"/>
  <c r="CD142"/>
  <c r="CA142"/>
  <c r="BZ142"/>
  <c r="BW142"/>
  <c r="BV142"/>
  <c r="BR142"/>
  <c r="BN142"/>
  <c r="BK142"/>
  <c r="BJ142"/>
  <c r="BF142"/>
  <c r="BB142"/>
  <c r="AY142"/>
  <c r="AX142"/>
  <c r="AU142"/>
  <c r="AT142"/>
  <c r="AP142"/>
  <c r="AL142"/>
  <c r="AI142"/>
  <c r="Z142"/>
  <c r="AA142" s="1"/>
  <c r="Y142"/>
  <c r="W142"/>
  <c r="S142"/>
  <c r="O142"/>
  <c r="L142"/>
  <c r="K142"/>
  <c r="G142"/>
  <c r="F139"/>
  <c r="F138"/>
  <c r="DC137"/>
  <c r="DB137"/>
  <c r="CY137"/>
  <c r="CX137"/>
  <c r="CU137"/>
  <c r="CT137"/>
  <c r="CP137"/>
  <c r="CL137"/>
  <c r="CH137"/>
  <c r="CD137"/>
  <c r="CA137"/>
  <c r="BZ137"/>
  <c r="BV137"/>
  <c r="BR137"/>
  <c r="BN137"/>
  <c r="BJ137"/>
  <c r="BF137"/>
  <c r="BB137"/>
  <c r="AX137"/>
  <c r="AT137"/>
  <c r="AP137"/>
  <c r="AL137"/>
  <c r="AI137"/>
  <c r="AF137"/>
  <c r="AE137"/>
  <c r="Z137"/>
  <c r="F137" s="1"/>
  <c r="H137" s="1"/>
  <c r="Y137"/>
  <c r="W137"/>
  <c r="S137"/>
  <c r="O137"/>
  <c r="K137"/>
  <c r="DC136"/>
  <c r="DB136"/>
  <c r="CY136"/>
  <c r="CX136"/>
  <c r="CU136"/>
  <c r="CT136"/>
  <c r="CP136"/>
  <c r="CL136"/>
  <c r="CH136"/>
  <c r="CD136"/>
  <c r="CA136"/>
  <c r="BZ136"/>
  <c r="BV136"/>
  <c r="BR136"/>
  <c r="BN136"/>
  <c r="BJ136"/>
  <c r="BF136"/>
  <c r="BB136"/>
  <c r="AX136"/>
  <c r="AT136"/>
  <c r="AP136"/>
  <c r="AL136"/>
  <c r="AI136"/>
  <c r="AF136"/>
  <c r="AE136"/>
  <c r="Z136"/>
  <c r="Y136"/>
  <c r="E136" s="1"/>
  <c r="X136"/>
  <c r="W136"/>
  <c r="T136"/>
  <c r="S136"/>
  <c r="O136"/>
  <c r="K136"/>
  <c r="DC135"/>
  <c r="DB135"/>
  <c r="CY135"/>
  <c r="CX135"/>
  <c r="CU135"/>
  <c r="CT135"/>
  <c r="CP135"/>
  <c r="CL135"/>
  <c r="CH135"/>
  <c r="CD135"/>
  <c r="CA135"/>
  <c r="BZ135"/>
  <c r="BV135"/>
  <c r="BR135"/>
  <c r="BN135"/>
  <c r="BJ135"/>
  <c r="BF135"/>
  <c r="BB135"/>
  <c r="AX135"/>
  <c r="AT135"/>
  <c r="AP135"/>
  <c r="AL135"/>
  <c r="AI135"/>
  <c r="AF135"/>
  <c r="AE135"/>
  <c r="Z135"/>
  <c r="Y135"/>
  <c r="E135" s="1"/>
  <c r="X135"/>
  <c r="W135"/>
  <c r="T135"/>
  <c r="S135"/>
  <c r="O135"/>
  <c r="K135"/>
  <c r="DC134"/>
  <c r="DB134"/>
  <c r="CY134"/>
  <c r="CX134"/>
  <c r="CU134"/>
  <c r="CT134"/>
  <c r="CP134"/>
  <c r="CL134"/>
  <c r="CH134"/>
  <c r="CD134"/>
  <c r="CA134"/>
  <c r="BZ134"/>
  <c r="BV134"/>
  <c r="BR134"/>
  <c r="BN134"/>
  <c r="BJ134"/>
  <c r="BF134"/>
  <c r="BB134"/>
  <c r="AX134"/>
  <c r="AP134"/>
  <c r="AE134"/>
  <c r="K134"/>
  <c r="F134"/>
  <c r="E134"/>
  <c r="DC133"/>
  <c r="DB133"/>
  <c r="CY133"/>
  <c r="CX133"/>
  <c r="CU133"/>
  <c r="CT133"/>
  <c r="CP133"/>
  <c r="CL133"/>
  <c r="CH133"/>
  <c r="CD133"/>
  <c r="CA133"/>
  <c r="BZ133"/>
  <c r="BV133"/>
  <c r="BR133"/>
  <c r="BN133"/>
  <c r="BJ133"/>
  <c r="BF133"/>
  <c r="BB133"/>
  <c r="AX133"/>
  <c r="AP133"/>
  <c r="AE133"/>
  <c r="K133"/>
  <c r="F133"/>
  <c r="E133"/>
  <c r="DC132"/>
  <c r="DB132"/>
  <c r="CY132"/>
  <c r="CX132"/>
  <c r="CU132"/>
  <c r="CT132"/>
  <c r="CP132"/>
  <c r="CL132"/>
  <c r="CH132"/>
  <c r="CD132"/>
  <c r="CA132"/>
  <c r="BZ132"/>
  <c r="BV132"/>
  <c r="BR132"/>
  <c r="BN132"/>
  <c r="BJ132"/>
  <c r="BF132"/>
  <c r="BB132"/>
  <c r="AX132"/>
  <c r="AP132"/>
  <c r="AE132"/>
  <c r="K132"/>
  <c r="F132"/>
  <c r="E132"/>
  <c r="DC131"/>
  <c r="DB131"/>
  <c r="CY131"/>
  <c r="CX131"/>
  <c r="CU131"/>
  <c r="CT131"/>
  <c r="CL131"/>
  <c r="CH131"/>
  <c r="CD131"/>
  <c r="BZ131"/>
  <c r="BV131"/>
  <c r="BR131"/>
  <c r="BN131"/>
  <c r="BJ131"/>
  <c r="BF131"/>
  <c r="AX131"/>
  <c r="AP131"/>
  <c r="AL131"/>
  <c r="AI131"/>
  <c r="AE131"/>
  <c r="Z131"/>
  <c r="Y131"/>
  <c r="W131"/>
  <c r="S131"/>
  <c r="O131"/>
  <c r="K131"/>
  <c r="E131"/>
  <c r="DC130"/>
  <c r="DB130"/>
  <c r="CY130"/>
  <c r="CX130"/>
  <c r="CU130"/>
  <c r="CT130"/>
  <c r="CL130"/>
  <c r="CH130"/>
  <c r="CD130"/>
  <c r="CA130"/>
  <c r="BZ130"/>
  <c r="BV130"/>
  <c r="BR130"/>
  <c r="BN130"/>
  <c r="BJ130"/>
  <c r="BF130"/>
  <c r="AX130"/>
  <c r="AP130"/>
  <c r="AL130"/>
  <c r="AI130"/>
  <c r="AF130"/>
  <c r="AE130"/>
  <c r="Z130"/>
  <c r="AB130" s="1"/>
  <c r="AB90" s="1"/>
  <c r="Y130"/>
  <c r="W130"/>
  <c r="S130"/>
  <c r="O130"/>
  <c r="K130"/>
  <c r="E130"/>
  <c r="DB129"/>
  <c r="CT129"/>
  <c r="CL129"/>
  <c r="CH129"/>
  <c r="CD129"/>
  <c r="BZ129"/>
  <c r="BW129"/>
  <c r="BV129"/>
  <c r="BR129"/>
  <c r="BN129"/>
  <c r="BJ129"/>
  <c r="BF129"/>
  <c r="AX129"/>
  <c r="AP129"/>
  <c r="AL129"/>
  <c r="AE129"/>
  <c r="Z129"/>
  <c r="F129" s="1"/>
  <c r="Y129"/>
  <c r="E129" s="1"/>
  <c r="W129"/>
  <c r="T129"/>
  <c r="S129"/>
  <c r="O129"/>
  <c r="K129"/>
  <c r="DB128"/>
  <c r="CL128"/>
  <c r="CD128"/>
  <c r="BZ128"/>
  <c r="BW128"/>
  <c r="BV128"/>
  <c r="BR128"/>
  <c r="BN128"/>
  <c r="BJ128"/>
  <c r="BF128"/>
  <c r="AX128"/>
  <c r="AP128"/>
  <c r="AL128"/>
  <c r="Z128"/>
  <c r="F128" s="1"/>
  <c r="H128" s="1"/>
  <c r="Y128"/>
  <c r="W128"/>
  <c r="S128"/>
  <c r="O128"/>
  <c r="K128"/>
  <c r="DB127"/>
  <c r="CT127"/>
  <c r="CL127"/>
  <c r="CH127"/>
  <c r="CD127"/>
  <c r="BZ127"/>
  <c r="BW127"/>
  <c r="BV127"/>
  <c r="BR127"/>
  <c r="BN127"/>
  <c r="BJ127"/>
  <c r="BF127"/>
  <c r="AX127"/>
  <c r="AT127"/>
  <c r="AP127"/>
  <c r="AL127"/>
  <c r="AE127"/>
  <c r="Z127"/>
  <c r="Y127"/>
  <c r="W127"/>
  <c r="S127"/>
  <c r="O127"/>
  <c r="L127"/>
  <c r="K127"/>
  <c r="F127"/>
  <c r="H127" s="1"/>
  <c r="DB126"/>
  <c r="CT126"/>
  <c r="CL126"/>
  <c r="CH126"/>
  <c r="CD126"/>
  <c r="BZ126"/>
  <c r="BW126"/>
  <c r="BV126"/>
  <c r="BR126"/>
  <c r="BN126"/>
  <c r="BJ126"/>
  <c r="BF126"/>
  <c r="AX126"/>
  <c r="AP126"/>
  <c r="AL126"/>
  <c r="AE126"/>
  <c r="Z126"/>
  <c r="Y126"/>
  <c r="E126" s="1"/>
  <c r="W126"/>
  <c r="S126"/>
  <c r="O126"/>
  <c r="L126"/>
  <c r="K126"/>
  <c r="F126"/>
  <c r="DB125"/>
  <c r="CT125"/>
  <c r="CL125"/>
  <c r="CH125"/>
  <c r="CD125"/>
  <c r="BZ125"/>
  <c r="BW125"/>
  <c r="BV125"/>
  <c r="BR125"/>
  <c r="BN125"/>
  <c r="BJ125"/>
  <c r="BF125"/>
  <c r="AX125"/>
  <c r="AT125"/>
  <c r="AP125"/>
  <c r="AL125"/>
  <c r="AE125"/>
  <c r="Z125"/>
  <c r="F125" s="1"/>
  <c r="Y125"/>
  <c r="E125" s="1"/>
  <c r="W125"/>
  <c r="S125"/>
  <c r="O125"/>
  <c r="L125"/>
  <c r="K125"/>
  <c r="CL124"/>
  <c r="CH124"/>
  <c r="BR124"/>
  <c r="BN124"/>
  <c r="AX124"/>
  <c r="AP124"/>
  <c r="AL124"/>
  <c r="W124"/>
  <c r="S124"/>
  <c r="O124"/>
  <c r="K124"/>
  <c r="F124"/>
  <c r="G124" s="1"/>
  <c r="DB123"/>
  <c r="CT123"/>
  <c r="CL123"/>
  <c r="CH123"/>
  <c r="CD123"/>
  <c r="BZ123"/>
  <c r="BW123"/>
  <c r="BV123"/>
  <c r="BR123"/>
  <c r="BN123"/>
  <c r="BJ123"/>
  <c r="BF123"/>
  <c r="AX123"/>
  <c r="AT123"/>
  <c r="AP123"/>
  <c r="AL123"/>
  <c r="AE123"/>
  <c r="Z123"/>
  <c r="F123" s="1"/>
  <c r="Y123"/>
  <c r="E123" s="1"/>
  <c r="W123"/>
  <c r="S123"/>
  <c r="O123"/>
  <c r="L123"/>
  <c r="K123"/>
  <c r="DB122"/>
  <c r="CL122"/>
  <c r="CH122"/>
  <c r="CD122"/>
  <c r="BZ122"/>
  <c r="BW122"/>
  <c r="BV122"/>
  <c r="BR122"/>
  <c r="BN122"/>
  <c r="BJ122"/>
  <c r="BF122"/>
  <c r="AX122"/>
  <c r="AP122"/>
  <c r="AL122"/>
  <c r="AF122"/>
  <c r="AE122"/>
  <c r="Z122"/>
  <c r="Y122"/>
  <c r="E122" s="1"/>
  <c r="W122"/>
  <c r="S122"/>
  <c r="O122"/>
  <c r="K122"/>
  <c r="DB121"/>
  <c r="CL121"/>
  <c r="CH121"/>
  <c r="CD121"/>
  <c r="BZ121"/>
  <c r="BW121"/>
  <c r="BV121"/>
  <c r="BR121"/>
  <c r="BN121"/>
  <c r="BJ121"/>
  <c r="BF121"/>
  <c r="AX121"/>
  <c r="AP121"/>
  <c r="AL121"/>
  <c r="AF121"/>
  <c r="AE121"/>
  <c r="Z121"/>
  <c r="F121" s="1"/>
  <c r="Y121"/>
  <c r="W121"/>
  <c r="S121"/>
  <c r="O121"/>
  <c r="K121"/>
  <c r="DB120"/>
  <c r="CL120"/>
  <c r="CH120"/>
  <c r="CD120"/>
  <c r="BZ120"/>
  <c r="BW120"/>
  <c r="BV120"/>
  <c r="BR120"/>
  <c r="BN120"/>
  <c r="BJ120"/>
  <c r="BF120"/>
  <c r="AX120"/>
  <c r="AP120"/>
  <c r="AL120"/>
  <c r="AF120"/>
  <c r="AE120"/>
  <c r="Z120"/>
  <c r="AA120" s="1"/>
  <c r="Y120"/>
  <c r="W120"/>
  <c r="S120"/>
  <c r="O120"/>
  <c r="K120"/>
  <c r="F120"/>
  <c r="H120" s="1"/>
  <c r="DB119"/>
  <c r="CT119"/>
  <c r="CL119"/>
  <c r="CH119"/>
  <c r="CD119"/>
  <c r="BZ119"/>
  <c r="BW119"/>
  <c r="BV119"/>
  <c r="BR119"/>
  <c r="BN119"/>
  <c r="BJ119"/>
  <c r="BF119"/>
  <c r="AX119"/>
  <c r="AT119"/>
  <c r="AP119"/>
  <c r="AL119"/>
  <c r="AF119"/>
  <c r="AE119"/>
  <c r="Z119"/>
  <c r="Y119"/>
  <c r="W119"/>
  <c r="S119"/>
  <c r="O119"/>
  <c r="K119"/>
  <c r="F119"/>
  <c r="H119" s="1"/>
  <c r="DB118"/>
  <c r="CL118"/>
  <c r="CH118"/>
  <c r="CD118"/>
  <c r="BZ118"/>
  <c r="BV118"/>
  <c r="BR118"/>
  <c r="BN118"/>
  <c r="BJ118"/>
  <c r="BF118"/>
  <c r="AX118"/>
  <c r="AP118"/>
  <c r="AL118"/>
  <c r="AE118"/>
  <c r="Z118"/>
  <c r="AA118" s="1"/>
  <c r="Y118"/>
  <c r="W118"/>
  <c r="S118"/>
  <c r="O118"/>
  <c r="K118"/>
  <c r="DB117"/>
  <c r="CL117"/>
  <c r="CH117"/>
  <c r="CD117"/>
  <c r="BZ117"/>
  <c r="BW117"/>
  <c r="BV117"/>
  <c r="BR117"/>
  <c r="BN117"/>
  <c r="BJ117"/>
  <c r="BF117"/>
  <c r="AX117"/>
  <c r="AT117"/>
  <c r="AP117"/>
  <c r="AL117"/>
  <c r="AE117"/>
  <c r="Z117"/>
  <c r="Y117"/>
  <c r="E117" s="1"/>
  <c r="W117"/>
  <c r="S117"/>
  <c r="O117"/>
  <c r="K117"/>
  <c r="F117"/>
  <c r="DB116"/>
  <c r="CL116"/>
  <c r="CH116"/>
  <c r="CD116"/>
  <c r="BZ116"/>
  <c r="BW116"/>
  <c r="BV116"/>
  <c r="BR116"/>
  <c r="BN116"/>
  <c r="BJ116"/>
  <c r="BF116"/>
  <c r="AX116"/>
  <c r="AT116"/>
  <c r="AP116"/>
  <c r="AL116"/>
  <c r="AE116"/>
  <c r="Z116"/>
  <c r="Y116"/>
  <c r="W116"/>
  <c r="S116"/>
  <c r="O116"/>
  <c r="K116"/>
  <c r="F116"/>
  <c r="DB115"/>
  <c r="CL115"/>
  <c r="CH115"/>
  <c r="CD115"/>
  <c r="BZ115"/>
  <c r="BW115"/>
  <c r="BV115"/>
  <c r="BR115"/>
  <c r="BN115"/>
  <c r="BJ115"/>
  <c r="BF115"/>
  <c r="AX115"/>
  <c r="AT115"/>
  <c r="AP115"/>
  <c r="AL115"/>
  <c r="AE115"/>
  <c r="Z115"/>
  <c r="F115" s="1"/>
  <c r="Y115"/>
  <c r="W115"/>
  <c r="S115"/>
  <c r="O115"/>
  <c r="L115"/>
  <c r="K115"/>
  <c r="DB114"/>
  <c r="CL114"/>
  <c r="CH114"/>
  <c r="CD114"/>
  <c r="BZ114"/>
  <c r="BV114"/>
  <c r="BR114"/>
  <c r="BN114"/>
  <c r="BJ114"/>
  <c r="BF114"/>
  <c r="AX114"/>
  <c r="AP114"/>
  <c r="AL114"/>
  <c r="AE114"/>
  <c r="Z114"/>
  <c r="F114" s="1"/>
  <c r="Y114"/>
  <c r="E114" s="1"/>
  <c r="W114"/>
  <c r="S114"/>
  <c r="O114"/>
  <c r="L114"/>
  <c r="K114"/>
  <c r="DB113"/>
  <c r="CL113"/>
  <c r="CH113"/>
  <c r="CD113"/>
  <c r="BZ113"/>
  <c r="BV113"/>
  <c r="BR113"/>
  <c r="BN113"/>
  <c r="BJ113"/>
  <c r="BF113"/>
  <c r="AX113"/>
  <c r="AP113"/>
  <c r="AL113"/>
  <c r="AE113"/>
  <c r="Z113"/>
  <c r="F113" s="1"/>
  <c r="H113" s="1"/>
  <c r="Y113"/>
  <c r="W113"/>
  <c r="S113"/>
  <c r="O113"/>
  <c r="L113"/>
  <c r="K113"/>
  <c r="DB112"/>
  <c r="CL112"/>
  <c r="CH112"/>
  <c r="CD112"/>
  <c r="BZ112"/>
  <c r="BV112"/>
  <c r="BR112"/>
  <c r="BN112"/>
  <c r="BJ112"/>
  <c r="BF112"/>
  <c r="AX112"/>
  <c r="AP112"/>
  <c r="AL112"/>
  <c r="AE112"/>
  <c r="Z112"/>
  <c r="F112" s="1"/>
  <c r="Y112"/>
  <c r="E112" s="1"/>
  <c r="W112"/>
  <c r="S112"/>
  <c r="O112"/>
  <c r="L112"/>
  <c r="K112"/>
  <c r="DB111"/>
  <c r="CL111"/>
  <c r="CH111"/>
  <c r="CD111"/>
  <c r="BZ111"/>
  <c r="BV111"/>
  <c r="BR111"/>
  <c r="BN111"/>
  <c r="BJ111"/>
  <c r="BF111"/>
  <c r="AX111"/>
  <c r="AP111"/>
  <c r="AL111"/>
  <c r="AE111"/>
  <c r="Z111"/>
  <c r="F111" s="1"/>
  <c r="Y111"/>
  <c r="W111"/>
  <c r="S111"/>
  <c r="O111"/>
  <c r="L111"/>
  <c r="K111"/>
  <c r="DB110"/>
  <c r="CL110"/>
  <c r="CH110"/>
  <c r="CD110"/>
  <c r="BZ110"/>
  <c r="BV110"/>
  <c r="BR110"/>
  <c r="BN110"/>
  <c r="BJ110"/>
  <c r="BF110"/>
  <c r="AX110"/>
  <c r="AT110"/>
  <c r="AP110"/>
  <c r="AL110"/>
  <c r="AE110"/>
  <c r="Z110"/>
  <c r="Y110"/>
  <c r="W110"/>
  <c r="S110"/>
  <c r="O110"/>
  <c r="K110"/>
  <c r="F110"/>
  <c r="DB109"/>
  <c r="CL109"/>
  <c r="CH109"/>
  <c r="CD109"/>
  <c r="BZ109"/>
  <c r="BV109"/>
  <c r="BR109"/>
  <c r="BN109"/>
  <c r="BJ109"/>
  <c r="BF109"/>
  <c r="AX109"/>
  <c r="AT109"/>
  <c r="AP109"/>
  <c r="AL109"/>
  <c r="AE109"/>
  <c r="Z109"/>
  <c r="AA109" s="1"/>
  <c r="Y109"/>
  <c r="E109" s="1"/>
  <c r="W109"/>
  <c r="S109"/>
  <c r="O109"/>
  <c r="K109"/>
  <c r="DB108"/>
  <c r="CL108"/>
  <c r="CH108"/>
  <c r="CD108"/>
  <c r="BZ108"/>
  <c r="BV108"/>
  <c r="BR108"/>
  <c r="BN108"/>
  <c r="BJ108"/>
  <c r="BF108"/>
  <c r="AX108"/>
  <c r="AT108"/>
  <c r="AP108"/>
  <c r="AL108"/>
  <c r="AE108"/>
  <c r="Z108"/>
  <c r="Y108"/>
  <c r="W108"/>
  <c r="S108"/>
  <c r="O108"/>
  <c r="K108"/>
  <c r="F108"/>
  <c r="E108"/>
  <c r="DB107"/>
  <c r="CL107"/>
  <c r="CH107"/>
  <c r="CD107"/>
  <c r="BZ107"/>
  <c r="BV107"/>
  <c r="BR107"/>
  <c r="BN107"/>
  <c r="BJ107"/>
  <c r="BF107"/>
  <c r="AX107"/>
  <c r="AT107"/>
  <c r="AP107"/>
  <c r="AL107"/>
  <c r="AE107"/>
  <c r="AA107"/>
  <c r="Z107"/>
  <c r="F107" s="1"/>
  <c r="Y107"/>
  <c r="W107"/>
  <c r="S107"/>
  <c r="O107"/>
  <c r="K107"/>
  <c r="DB106"/>
  <c r="CL106"/>
  <c r="CH106"/>
  <c r="CD106"/>
  <c r="BZ106"/>
  <c r="BV106"/>
  <c r="BR106"/>
  <c r="BN106"/>
  <c r="BJ106"/>
  <c r="BF106"/>
  <c r="AX106"/>
  <c r="AP106"/>
  <c r="AL106"/>
  <c r="AE106"/>
  <c r="Z106"/>
  <c r="AA106" s="1"/>
  <c r="Y106"/>
  <c r="W106"/>
  <c r="S106"/>
  <c r="O106"/>
  <c r="K106"/>
  <c r="DB105"/>
  <c r="CL105"/>
  <c r="CH105"/>
  <c r="CD105"/>
  <c r="BZ105"/>
  <c r="BV105"/>
  <c r="BR105"/>
  <c r="BN105"/>
  <c r="BJ105"/>
  <c r="BF105"/>
  <c r="AX105"/>
  <c r="AP105"/>
  <c r="AL105"/>
  <c r="AE105"/>
  <c r="Z105"/>
  <c r="Y105"/>
  <c r="AA105" s="1"/>
  <c r="W105"/>
  <c r="S105"/>
  <c r="O105"/>
  <c r="K105"/>
  <c r="F105"/>
  <c r="H105" s="1"/>
  <c r="DB104"/>
  <c r="CL104"/>
  <c r="CH104"/>
  <c r="CD104"/>
  <c r="BZ104"/>
  <c r="BV104"/>
  <c r="BR104"/>
  <c r="BN104"/>
  <c r="BJ104"/>
  <c r="BF104"/>
  <c r="AX104"/>
  <c r="AP104"/>
  <c r="AL104"/>
  <c r="AE104"/>
  <c r="Z104"/>
  <c r="Y104"/>
  <c r="W104"/>
  <c r="S104"/>
  <c r="O104"/>
  <c r="K104"/>
  <c r="DB103"/>
  <c r="CL103"/>
  <c r="CH103"/>
  <c r="CD103"/>
  <c r="BZ103"/>
  <c r="BV103"/>
  <c r="BR103"/>
  <c r="BN103"/>
  <c r="BJ103"/>
  <c r="BF103"/>
  <c r="AX103"/>
  <c r="AT103"/>
  <c r="AQ103"/>
  <c r="AP103"/>
  <c r="AL103"/>
  <c r="AE103"/>
  <c r="Z103"/>
  <c r="F103" s="1"/>
  <c r="Y103"/>
  <c r="W103"/>
  <c r="S103"/>
  <c r="P103"/>
  <c r="O103"/>
  <c r="K103"/>
  <c r="DB102"/>
  <c r="CL102"/>
  <c r="CH102"/>
  <c r="CD102"/>
  <c r="BZ102"/>
  <c r="BV102"/>
  <c r="BR102"/>
  <c r="BN102"/>
  <c r="BJ102"/>
  <c r="BF102"/>
  <c r="AX102"/>
  <c r="AT102"/>
  <c r="AP102"/>
  <c r="AL102"/>
  <c r="AE102"/>
  <c r="Z102"/>
  <c r="F102" s="1"/>
  <c r="Y102"/>
  <c r="W102"/>
  <c r="S102"/>
  <c r="O102"/>
  <c r="K102"/>
  <c r="DB101"/>
  <c r="CL101"/>
  <c r="CH101"/>
  <c r="CD101"/>
  <c r="BZ101"/>
  <c r="BV101"/>
  <c r="BR101"/>
  <c r="BN101"/>
  <c r="BJ101"/>
  <c r="BF101"/>
  <c r="AX101"/>
  <c r="AP101"/>
  <c r="AL101"/>
  <c r="AE101"/>
  <c r="Z101"/>
  <c r="F101" s="1"/>
  <c r="Y101"/>
  <c r="E101" s="1"/>
  <c r="W101"/>
  <c r="S101"/>
  <c r="P101"/>
  <c r="O101"/>
  <c r="K101"/>
  <c r="DB100"/>
  <c r="CL100"/>
  <c r="CH100"/>
  <c r="CD100"/>
  <c r="BZ100"/>
  <c r="BV100"/>
  <c r="BR100"/>
  <c r="BN100"/>
  <c r="BJ100"/>
  <c r="BF100"/>
  <c r="AX100"/>
  <c r="AP100"/>
  <c r="AL100"/>
  <c r="AE100"/>
  <c r="Z100"/>
  <c r="F100" s="1"/>
  <c r="Y100"/>
  <c r="E100" s="1"/>
  <c r="W100"/>
  <c r="S100"/>
  <c r="P100"/>
  <c r="O100"/>
  <c r="K100"/>
  <c r="DB99"/>
  <c r="CL99"/>
  <c r="CH99"/>
  <c r="CD99"/>
  <c r="BZ99"/>
  <c r="BV99"/>
  <c r="BR99"/>
  <c r="BN99"/>
  <c r="BJ99"/>
  <c r="BF99"/>
  <c r="AX99"/>
  <c r="AT99"/>
  <c r="AP99"/>
  <c r="AL99"/>
  <c r="AE99"/>
  <c r="Z99"/>
  <c r="F99" s="1"/>
  <c r="Y99"/>
  <c r="E99" s="1"/>
  <c r="W99"/>
  <c r="S99"/>
  <c r="O99"/>
  <c r="L99"/>
  <c r="K99"/>
  <c r="DB98"/>
  <c r="CL98"/>
  <c r="CH98"/>
  <c r="CD98"/>
  <c r="BZ98"/>
  <c r="BV98"/>
  <c r="BR98"/>
  <c r="BN98"/>
  <c r="BJ98"/>
  <c r="BF98"/>
  <c r="AX98"/>
  <c r="AP98"/>
  <c r="AL98"/>
  <c r="AE98"/>
  <c r="Z98"/>
  <c r="F98" s="1"/>
  <c r="G98" s="1"/>
  <c r="Y98"/>
  <c r="W98"/>
  <c r="S98"/>
  <c r="O98"/>
  <c r="K98"/>
  <c r="DB97"/>
  <c r="CL97"/>
  <c r="CH97"/>
  <c r="CD97"/>
  <c r="BZ97"/>
  <c r="BV97"/>
  <c r="BR97"/>
  <c r="BN97"/>
  <c r="BJ97"/>
  <c r="BF97"/>
  <c r="AX97"/>
  <c r="AP97"/>
  <c r="AL97"/>
  <c r="AE97"/>
  <c r="Z97"/>
  <c r="F97" s="1"/>
  <c r="Y97"/>
  <c r="E97" s="1"/>
  <c r="W97"/>
  <c r="S97"/>
  <c r="O97"/>
  <c r="K97"/>
  <c r="DB96"/>
  <c r="CL96"/>
  <c r="CH96"/>
  <c r="CD96"/>
  <c r="BZ96"/>
  <c r="BV96"/>
  <c r="BR96"/>
  <c r="BN96"/>
  <c r="BJ96"/>
  <c r="BF96"/>
  <c r="AX96"/>
  <c r="AP96"/>
  <c r="AL96"/>
  <c r="AE96"/>
  <c r="Z96"/>
  <c r="AA96" s="1"/>
  <c r="Y96"/>
  <c r="W96"/>
  <c r="S96"/>
  <c r="O96"/>
  <c r="K96"/>
  <c r="DB95"/>
  <c r="CL95"/>
  <c r="CH95"/>
  <c r="CD95"/>
  <c r="BZ95"/>
  <c r="BV95"/>
  <c r="BR95"/>
  <c r="BN95"/>
  <c r="BJ95"/>
  <c r="BF95"/>
  <c r="AX95"/>
  <c r="AP95"/>
  <c r="AL95"/>
  <c r="AE95"/>
  <c r="Z95"/>
  <c r="AA95" s="1"/>
  <c r="Y95"/>
  <c r="W95"/>
  <c r="S95"/>
  <c r="O95"/>
  <c r="K95"/>
  <c r="DB94"/>
  <c r="CL94"/>
  <c r="CH94"/>
  <c r="CD94"/>
  <c r="BZ94"/>
  <c r="BV94"/>
  <c r="BR94"/>
  <c r="BN94"/>
  <c r="BJ94"/>
  <c r="BF94"/>
  <c r="AX94"/>
  <c r="AP94"/>
  <c r="AL94"/>
  <c r="AE94"/>
  <c r="Z94"/>
  <c r="F94" s="1"/>
  <c r="Y94"/>
  <c r="W94"/>
  <c r="S94"/>
  <c r="O94"/>
  <c r="K94"/>
  <c r="DB93"/>
  <c r="CP93"/>
  <c r="CL93"/>
  <c r="CH93"/>
  <c r="CD93"/>
  <c r="BZ93"/>
  <c r="BV93"/>
  <c r="BR93"/>
  <c r="BN93"/>
  <c r="BJ93"/>
  <c r="BF93"/>
  <c r="AX93"/>
  <c r="AT93"/>
  <c r="AP93"/>
  <c r="AL93"/>
  <c r="AF93"/>
  <c r="AE93"/>
  <c r="Z93"/>
  <c r="F93" s="1"/>
  <c r="G93" s="1"/>
  <c r="Y93"/>
  <c r="E93" s="1"/>
  <c r="W93"/>
  <c r="S93"/>
  <c r="O93"/>
  <c r="K93"/>
  <c r="AP92"/>
  <c r="Z92"/>
  <c r="Y92"/>
  <c r="W92"/>
  <c r="S92"/>
  <c r="O92"/>
  <c r="F92"/>
  <c r="H92" s="1"/>
  <c r="DB91"/>
  <c r="CP91"/>
  <c r="CD91"/>
  <c r="BV91"/>
  <c r="BR91"/>
  <c r="BN91"/>
  <c r="AT91"/>
  <c r="AL91"/>
  <c r="AF91"/>
  <c r="AE91"/>
  <c r="Z91"/>
  <c r="Y91"/>
  <c r="E91" s="1"/>
  <c r="K91"/>
  <c r="F91"/>
  <c r="DA90"/>
  <c r="CZ90"/>
  <c r="CW90"/>
  <c r="CV90"/>
  <c r="CU90"/>
  <c r="CS90"/>
  <c r="CR90"/>
  <c r="CO90"/>
  <c r="CN90"/>
  <c r="CK90"/>
  <c r="CJ90"/>
  <c r="CG90"/>
  <c r="CF90"/>
  <c r="CC90"/>
  <c r="CB90"/>
  <c r="CA90"/>
  <c r="BY90"/>
  <c r="BX90"/>
  <c r="BU90"/>
  <c r="BT90"/>
  <c r="BQ90"/>
  <c r="BP90"/>
  <c r="BM90"/>
  <c r="BL90"/>
  <c r="BK90"/>
  <c r="BI90"/>
  <c r="BH90"/>
  <c r="BG90"/>
  <c r="BE90"/>
  <c r="BD90"/>
  <c r="BC90"/>
  <c r="BB90"/>
  <c r="BA90"/>
  <c r="AZ90"/>
  <c r="AW90"/>
  <c r="AV90"/>
  <c r="AS90"/>
  <c r="AR90"/>
  <c r="AO90"/>
  <c r="AN90"/>
  <c r="AK90"/>
  <c r="AJ90"/>
  <c r="AI90"/>
  <c r="AH90"/>
  <c r="AG90"/>
  <c r="AF90"/>
  <c r="AD90"/>
  <c r="AC90"/>
  <c r="V90"/>
  <c r="U90"/>
  <c r="R90"/>
  <c r="Q90"/>
  <c r="N90"/>
  <c r="M90"/>
  <c r="K90"/>
  <c r="J90"/>
  <c r="I90"/>
  <c r="D90"/>
  <c r="DB89"/>
  <c r="CX89"/>
  <c r="CT89"/>
  <c r="CP89"/>
  <c r="CL89"/>
  <c r="CH89"/>
  <c r="CD89"/>
  <c r="BZ89"/>
  <c r="BV89"/>
  <c r="BR89"/>
  <c r="BN89"/>
  <c r="BJ89"/>
  <c r="BF89"/>
  <c r="BB89"/>
  <c r="AX89"/>
  <c r="AT89"/>
  <c r="AP89"/>
  <c r="AL89"/>
  <c r="AI89"/>
  <c r="AE89"/>
  <c r="Z89"/>
  <c r="AA89" s="1"/>
  <c r="Y89"/>
  <c r="W89"/>
  <c r="S89"/>
  <c r="O89"/>
  <c r="K89"/>
  <c r="DB88"/>
  <c r="CX88"/>
  <c r="CT88"/>
  <c r="CP88"/>
  <c r="CL88"/>
  <c r="CH88"/>
  <c r="CD88"/>
  <c r="BZ88"/>
  <c r="BV88"/>
  <c r="BR88"/>
  <c r="BN88"/>
  <c r="BJ88"/>
  <c r="BF88"/>
  <c r="BB88"/>
  <c r="AX88"/>
  <c r="AT88"/>
  <c r="AP88"/>
  <c r="AL88"/>
  <c r="AI88"/>
  <c r="AE88"/>
  <c r="Z88"/>
  <c r="Y88"/>
  <c r="W88"/>
  <c r="S88"/>
  <c r="O88"/>
  <c r="K88"/>
  <c r="F88"/>
  <c r="DB87"/>
  <c r="CP87"/>
  <c r="CD87"/>
  <c r="BV87"/>
  <c r="BR87"/>
  <c r="BN87"/>
  <c r="AL87"/>
  <c r="AF87"/>
  <c r="Z87"/>
  <c r="F87" s="1"/>
  <c r="Y87"/>
  <c r="K87"/>
  <c r="F86"/>
  <c r="DB85"/>
  <c r="CX85"/>
  <c r="CT85"/>
  <c r="CP85"/>
  <c r="CL85"/>
  <c r="CH85"/>
  <c r="CD85"/>
  <c r="BZ85"/>
  <c r="BV85"/>
  <c r="BR85"/>
  <c r="BN85"/>
  <c r="BJ85"/>
  <c r="BF85"/>
  <c r="BB85"/>
  <c r="AX85"/>
  <c r="AT85"/>
  <c r="AP85"/>
  <c r="AL85"/>
  <c r="AI85"/>
  <c r="AE85"/>
  <c r="AA85"/>
  <c r="Z85"/>
  <c r="Y85"/>
  <c r="W85"/>
  <c r="S85"/>
  <c r="O85"/>
  <c r="K85"/>
  <c r="F85"/>
  <c r="H85" s="1"/>
  <c r="BR84"/>
  <c r="BN84"/>
  <c r="AL84"/>
  <c r="Z84"/>
  <c r="Y84"/>
  <c r="T84"/>
  <c r="K84"/>
  <c r="F84"/>
  <c r="G84" s="1"/>
  <c r="DB83"/>
  <c r="CX83"/>
  <c r="CT83"/>
  <c r="CP83"/>
  <c r="CL83"/>
  <c r="CI83"/>
  <c r="CH83"/>
  <c r="CD83"/>
  <c r="BZ83"/>
  <c r="BV83"/>
  <c r="BR83"/>
  <c r="BN83"/>
  <c r="BJ83"/>
  <c r="BF83"/>
  <c r="BB83"/>
  <c r="AX83"/>
  <c r="AT83"/>
  <c r="AP83"/>
  <c r="AL83"/>
  <c r="AI83"/>
  <c r="AE83"/>
  <c r="AA83"/>
  <c r="Z83"/>
  <c r="F83" s="1"/>
  <c r="Y83"/>
  <c r="W83"/>
  <c r="T83"/>
  <c r="S83"/>
  <c r="O83"/>
  <c r="L83"/>
  <c r="K83"/>
  <c r="DB82"/>
  <c r="CX82"/>
  <c r="CT82"/>
  <c r="CP82"/>
  <c r="CL82"/>
  <c r="CH82"/>
  <c r="CD82"/>
  <c r="BZ82"/>
  <c r="BV82"/>
  <c r="BR82"/>
  <c r="BN82"/>
  <c r="BJ82"/>
  <c r="BF82"/>
  <c r="BB82"/>
  <c r="AX82"/>
  <c r="AT82"/>
  <c r="AP82"/>
  <c r="AL82"/>
  <c r="AI82"/>
  <c r="AE82"/>
  <c r="AA82"/>
  <c r="Z82"/>
  <c r="Y82"/>
  <c r="W82"/>
  <c r="S82"/>
  <c r="O82"/>
  <c r="K82"/>
  <c r="F82"/>
  <c r="G82" s="1"/>
  <c r="CH81"/>
  <c r="BR81"/>
  <c r="BN81"/>
  <c r="BJ81"/>
  <c r="AP81"/>
  <c r="AE81"/>
  <c r="Z81"/>
  <c r="Y81"/>
  <c r="S81"/>
  <c r="P81"/>
  <c r="O81"/>
  <c r="K81"/>
  <c r="F81"/>
  <c r="H81" s="1"/>
  <c r="DB80"/>
  <c r="CX80"/>
  <c r="CT80"/>
  <c r="CP80"/>
  <c r="CL80"/>
  <c r="CI80"/>
  <c r="CH80"/>
  <c r="CD80"/>
  <c r="BZ80"/>
  <c r="BV80"/>
  <c r="BR80"/>
  <c r="BN80"/>
  <c r="BJ80"/>
  <c r="BF80"/>
  <c r="BB80"/>
  <c r="AX80"/>
  <c r="AT80"/>
  <c r="AP80"/>
  <c r="AL80"/>
  <c r="AI80"/>
  <c r="AF80"/>
  <c r="AE80"/>
  <c r="Z80"/>
  <c r="F80" s="1"/>
  <c r="Y80"/>
  <c r="W80"/>
  <c r="S80"/>
  <c r="P80"/>
  <c r="O80"/>
  <c r="L80"/>
  <c r="K80"/>
  <c r="DA79"/>
  <c r="CZ79"/>
  <c r="CW79"/>
  <c r="CV79"/>
  <c r="CS79"/>
  <c r="CT79" s="1"/>
  <c r="CR79"/>
  <c r="CO79"/>
  <c r="CP79" s="1"/>
  <c r="CN79"/>
  <c r="CK79"/>
  <c r="CJ79"/>
  <c r="CG79"/>
  <c r="CH79" s="1"/>
  <c r="CF79"/>
  <c r="CC79"/>
  <c r="CD79" s="1"/>
  <c r="CB79"/>
  <c r="BY79"/>
  <c r="BZ79" s="1"/>
  <c r="BX79"/>
  <c r="BU79"/>
  <c r="BT79"/>
  <c r="BQ79"/>
  <c r="BP79"/>
  <c r="BM79"/>
  <c r="BL79"/>
  <c r="BI79"/>
  <c r="BH79"/>
  <c r="BE79"/>
  <c r="BF79" s="1"/>
  <c r="BD79"/>
  <c r="BA79"/>
  <c r="BB79" s="1"/>
  <c r="AZ79"/>
  <c r="AW79"/>
  <c r="AY79" s="1"/>
  <c r="AV79"/>
  <c r="AS79"/>
  <c r="AU79" s="1"/>
  <c r="AR79"/>
  <c r="AO79"/>
  <c r="AN79"/>
  <c r="AL79"/>
  <c r="AK79"/>
  <c r="AJ79"/>
  <c r="AH79"/>
  <c r="AG79"/>
  <c r="AD79"/>
  <c r="AF79" s="1"/>
  <c r="AC79"/>
  <c r="Y79"/>
  <c r="V79"/>
  <c r="U79"/>
  <c r="R79"/>
  <c r="Q79"/>
  <c r="S79" s="1"/>
  <c r="N79"/>
  <c r="M79"/>
  <c r="J79"/>
  <c r="I79"/>
  <c r="K79" s="1"/>
  <c r="E79"/>
  <c r="D79"/>
  <c r="DB78"/>
  <c r="CX78"/>
  <c r="CT78"/>
  <c r="CP78"/>
  <c r="CL78"/>
  <c r="CI78"/>
  <c r="CH78"/>
  <c r="CD78"/>
  <c r="BZ78"/>
  <c r="BV78"/>
  <c r="BR78"/>
  <c r="BN78"/>
  <c r="BJ78"/>
  <c r="BF78"/>
  <c r="BB78"/>
  <c r="AX78"/>
  <c r="AT78"/>
  <c r="AP78"/>
  <c r="AL78"/>
  <c r="AI78"/>
  <c r="AF78"/>
  <c r="AE78"/>
  <c r="AA78"/>
  <c r="Z78"/>
  <c r="Y78"/>
  <c r="W78"/>
  <c r="S78"/>
  <c r="O78"/>
  <c r="K78"/>
  <c r="H78"/>
  <c r="G78"/>
  <c r="F78"/>
  <c r="E78"/>
  <c r="DB77"/>
  <c r="CX77"/>
  <c r="CT77"/>
  <c r="CP77"/>
  <c r="CL77"/>
  <c r="CI77"/>
  <c r="CH77"/>
  <c r="CD77"/>
  <c r="BZ77"/>
  <c r="BV77"/>
  <c r="BR77"/>
  <c r="BN77"/>
  <c r="BJ77"/>
  <c r="BF77"/>
  <c r="BB77"/>
  <c r="AX77"/>
  <c r="AT77"/>
  <c r="AP77"/>
  <c r="AL77"/>
  <c r="AI77"/>
  <c r="AF77"/>
  <c r="AE77"/>
  <c r="Z77"/>
  <c r="AA77" s="1"/>
  <c r="Y77"/>
  <c r="W77"/>
  <c r="S77"/>
  <c r="O77"/>
  <c r="K77"/>
  <c r="F77"/>
  <c r="H77" s="1"/>
  <c r="E77"/>
  <c r="DB76"/>
  <c r="CX76"/>
  <c r="CT76"/>
  <c r="CP76"/>
  <c r="CL76"/>
  <c r="CI76"/>
  <c r="CH76"/>
  <c r="CD76"/>
  <c r="BZ76"/>
  <c r="BV76"/>
  <c r="BR76"/>
  <c r="BN76"/>
  <c r="BJ76"/>
  <c r="BF76"/>
  <c r="BB76"/>
  <c r="AX76"/>
  <c r="AT76"/>
  <c r="AP76"/>
  <c r="AL76"/>
  <c r="AI76"/>
  <c r="AE76"/>
  <c r="AA76"/>
  <c r="Z76"/>
  <c r="Y76"/>
  <c r="W76"/>
  <c r="S76"/>
  <c r="O76"/>
  <c r="K76"/>
  <c r="G76"/>
  <c r="F76"/>
  <c r="H76" s="1"/>
  <c r="E76"/>
  <c r="DB75"/>
  <c r="CX75"/>
  <c r="CT75"/>
  <c r="CP75"/>
  <c r="CL75"/>
  <c r="CI75"/>
  <c r="CH75"/>
  <c r="CD75"/>
  <c r="BZ75"/>
  <c r="BV75"/>
  <c r="BR75"/>
  <c r="BN75"/>
  <c r="BJ75"/>
  <c r="BF75"/>
  <c r="BB75"/>
  <c r="AX75"/>
  <c r="AT75"/>
  <c r="AP75"/>
  <c r="AL75"/>
  <c r="AI75"/>
  <c r="AE75"/>
  <c r="AA75"/>
  <c r="Z75"/>
  <c r="Y75"/>
  <c r="W75"/>
  <c r="S75"/>
  <c r="O75"/>
  <c r="K75"/>
  <c r="H75"/>
  <c r="G75"/>
  <c r="F75"/>
  <c r="E75"/>
  <c r="DB74"/>
  <c r="CX74"/>
  <c r="CT74"/>
  <c r="CP74"/>
  <c r="CL74"/>
  <c r="CI74"/>
  <c r="CH74"/>
  <c r="CD74"/>
  <c r="BZ74"/>
  <c r="BV74"/>
  <c r="BR74"/>
  <c r="BN74"/>
  <c r="BJ74"/>
  <c r="BF74"/>
  <c r="BB74"/>
  <c r="AX74"/>
  <c r="AT74"/>
  <c r="AP74"/>
  <c r="AL74"/>
  <c r="AI74"/>
  <c r="AF74"/>
  <c r="AE74"/>
  <c r="Z74"/>
  <c r="AA74" s="1"/>
  <c r="Y74"/>
  <c r="W74"/>
  <c r="S74"/>
  <c r="O74"/>
  <c r="K74"/>
  <c r="F74"/>
  <c r="H74" s="1"/>
  <c r="E74"/>
  <c r="DB73"/>
  <c r="CX73"/>
  <c r="CT73"/>
  <c r="CP73"/>
  <c r="CL73"/>
  <c r="CI73"/>
  <c r="CH73"/>
  <c r="CD73"/>
  <c r="BZ73"/>
  <c r="BV73"/>
  <c r="BR73"/>
  <c r="BN73"/>
  <c r="BJ73"/>
  <c r="BF73"/>
  <c r="BB73"/>
  <c r="AX73"/>
  <c r="AT73"/>
  <c r="AP73"/>
  <c r="AL73"/>
  <c r="AI73"/>
  <c r="AF73"/>
  <c r="AE73"/>
  <c r="AA73"/>
  <c r="Z73"/>
  <c r="Y73"/>
  <c r="W73"/>
  <c r="S73"/>
  <c r="O73"/>
  <c r="K73"/>
  <c r="H73"/>
  <c r="G73"/>
  <c r="F73"/>
  <c r="E73"/>
  <c r="DB72"/>
  <c r="CX72"/>
  <c r="CT72"/>
  <c r="CP72"/>
  <c r="CL72"/>
  <c r="CI72"/>
  <c r="CH72"/>
  <c r="CD72"/>
  <c r="BZ72"/>
  <c r="BV72"/>
  <c r="BR72"/>
  <c r="BN72"/>
  <c r="BJ72"/>
  <c r="BF72"/>
  <c r="BB72"/>
  <c r="AX72"/>
  <c r="AT72"/>
  <c r="AP72"/>
  <c r="AL72"/>
  <c r="AI72"/>
  <c r="AE72"/>
  <c r="Z72"/>
  <c r="Y72"/>
  <c r="AA72" s="1"/>
  <c r="W72"/>
  <c r="T72"/>
  <c r="S72"/>
  <c r="O72"/>
  <c r="K72"/>
  <c r="F72"/>
  <c r="E72"/>
  <c r="G72" s="1"/>
  <c r="DB71"/>
  <c r="DA71"/>
  <c r="CZ71"/>
  <c r="CX71"/>
  <c r="CW71"/>
  <c r="CV71"/>
  <c r="CS71"/>
  <c r="CT71" s="1"/>
  <c r="CR71"/>
  <c r="CO71"/>
  <c r="CN71"/>
  <c r="CP71" s="1"/>
  <c r="CK71"/>
  <c r="CJ71"/>
  <c r="CL71" s="1"/>
  <c r="CG71"/>
  <c r="CF71"/>
  <c r="CH71" s="1"/>
  <c r="CD71"/>
  <c r="CC71"/>
  <c r="CB71"/>
  <c r="BZ71"/>
  <c r="BY71"/>
  <c r="BX71"/>
  <c r="BU71"/>
  <c r="BV71" s="1"/>
  <c r="BT71"/>
  <c r="BQ71"/>
  <c r="BP71"/>
  <c r="BR71" s="1"/>
  <c r="BN71"/>
  <c r="BM71"/>
  <c r="BL71"/>
  <c r="BJ71"/>
  <c r="BI71"/>
  <c r="BH71"/>
  <c r="BE71"/>
  <c r="BF71" s="1"/>
  <c r="BD71"/>
  <c r="BA71"/>
  <c r="AZ71"/>
  <c r="BB71" s="1"/>
  <c r="AX71"/>
  <c r="AW71"/>
  <c r="AV71"/>
  <c r="AT71"/>
  <c r="AS71"/>
  <c r="AR71"/>
  <c r="AO71"/>
  <c r="AP71" s="1"/>
  <c r="AN71"/>
  <c r="AK71"/>
  <c r="AJ71"/>
  <c r="AL71" s="1"/>
  <c r="AI71"/>
  <c r="AH71"/>
  <c r="AG71"/>
  <c r="AE71"/>
  <c r="AD71"/>
  <c r="AC71"/>
  <c r="Z71"/>
  <c r="AA71" s="1"/>
  <c r="Y71"/>
  <c r="V71"/>
  <c r="U71"/>
  <c r="W71" s="1"/>
  <c r="R71"/>
  <c r="Q71"/>
  <c r="S71" s="1"/>
  <c r="O71"/>
  <c r="N71"/>
  <c r="M71"/>
  <c r="K71"/>
  <c r="J71"/>
  <c r="I71"/>
  <c r="F71"/>
  <c r="D71"/>
  <c r="DB70"/>
  <c r="CX70"/>
  <c r="CT70"/>
  <c r="CP70"/>
  <c r="CL70"/>
  <c r="CH70"/>
  <c r="CD70"/>
  <c r="BZ70"/>
  <c r="BV70"/>
  <c r="BR70"/>
  <c r="BN70"/>
  <c r="BJ70"/>
  <c r="BF70"/>
  <c r="BB70"/>
  <c r="AX70"/>
  <c r="AT70"/>
  <c r="AP70"/>
  <c r="AL70"/>
  <c r="AI70"/>
  <c r="AE70"/>
  <c r="AA70"/>
  <c r="Z70"/>
  <c r="Y70"/>
  <c r="W70"/>
  <c r="S70"/>
  <c r="O70"/>
  <c r="K70"/>
  <c r="F70"/>
  <c r="G70" s="1"/>
  <c r="BR69"/>
  <c r="BN69"/>
  <c r="AE69"/>
  <c r="AA69"/>
  <c r="F69"/>
  <c r="BR68"/>
  <c r="BN68"/>
  <c r="AA68"/>
  <c r="F68"/>
  <c r="G68" s="1"/>
  <c r="F67"/>
  <c r="G67" s="1"/>
  <c r="BR66"/>
  <c r="BN66"/>
  <c r="AX66"/>
  <c r="AE66"/>
  <c r="Z66"/>
  <c r="F66" s="1"/>
  <c r="Y66"/>
  <c r="K66"/>
  <c r="BR65"/>
  <c r="BN65"/>
  <c r="AX65"/>
  <c r="AP65"/>
  <c r="AL65"/>
  <c r="AE65"/>
  <c r="AA65"/>
  <c r="Z65"/>
  <c r="F65" s="1"/>
  <c r="Y65"/>
  <c r="K65"/>
  <c r="BR64"/>
  <c r="BN64"/>
  <c r="AX64"/>
  <c r="AP64"/>
  <c r="AL64"/>
  <c r="AE64"/>
  <c r="Z64"/>
  <c r="F64" s="1"/>
  <c r="Y64"/>
  <c r="K64"/>
  <c r="DB63"/>
  <c r="CX63"/>
  <c r="CT63"/>
  <c r="CP63"/>
  <c r="CL63"/>
  <c r="CH63"/>
  <c r="CD63"/>
  <c r="BZ63"/>
  <c r="BV63"/>
  <c r="BR63"/>
  <c r="BN63"/>
  <c r="BJ63"/>
  <c r="BF63"/>
  <c r="BB63"/>
  <c r="AX63"/>
  <c r="AT63"/>
  <c r="AP63"/>
  <c r="AL63"/>
  <c r="AI63"/>
  <c r="AE63"/>
  <c r="Z63"/>
  <c r="Y63"/>
  <c r="W63"/>
  <c r="S63"/>
  <c r="O63"/>
  <c r="K63"/>
  <c r="DB62"/>
  <c r="CX62"/>
  <c r="CT62"/>
  <c r="CP62"/>
  <c r="CL62"/>
  <c r="CH62"/>
  <c r="CD62"/>
  <c r="BZ62"/>
  <c r="BV62"/>
  <c r="BR62"/>
  <c r="BN62"/>
  <c r="BJ62"/>
  <c r="BF62"/>
  <c r="BB62"/>
  <c r="AX62"/>
  <c r="AT62"/>
  <c r="AP62"/>
  <c r="AL62"/>
  <c r="AI62"/>
  <c r="AE62"/>
  <c r="Z62"/>
  <c r="Y62"/>
  <c r="AA62" s="1"/>
  <c r="W62"/>
  <c r="S62"/>
  <c r="O62"/>
  <c r="K62"/>
  <c r="F62"/>
  <c r="G62" s="1"/>
  <c r="DB61"/>
  <c r="CX61"/>
  <c r="CT61"/>
  <c r="CP61"/>
  <c r="CL61"/>
  <c r="CH61"/>
  <c r="CD61"/>
  <c r="BZ61"/>
  <c r="BV61"/>
  <c r="BR61"/>
  <c r="BN61"/>
  <c r="BJ61"/>
  <c r="BF61"/>
  <c r="BB61"/>
  <c r="AX61"/>
  <c r="AT61"/>
  <c r="AP61"/>
  <c r="AL61"/>
  <c r="AI61"/>
  <c r="AE61"/>
  <c r="Z61"/>
  <c r="Y61"/>
  <c r="AA61" s="1"/>
  <c r="W61"/>
  <c r="S61"/>
  <c r="O61"/>
  <c r="K61"/>
  <c r="F61"/>
  <c r="H61" s="1"/>
  <c r="BR60"/>
  <c r="BN60"/>
  <c r="AE60"/>
  <c r="AA60"/>
  <c r="F60"/>
  <c r="DB59"/>
  <c r="CX59"/>
  <c r="CT59"/>
  <c r="CP59"/>
  <c r="CL59"/>
  <c r="CH59"/>
  <c r="CD59"/>
  <c r="BZ59"/>
  <c r="BV59"/>
  <c r="BR59"/>
  <c r="BN59"/>
  <c r="BJ59"/>
  <c r="BF59"/>
  <c r="BB59"/>
  <c r="AX59"/>
  <c r="AT59"/>
  <c r="AP59"/>
  <c r="AL59"/>
  <c r="AI59"/>
  <c r="AE59"/>
  <c r="Z59"/>
  <c r="Y59"/>
  <c r="W59"/>
  <c r="S59"/>
  <c r="O59"/>
  <c r="K59"/>
  <c r="H59"/>
  <c r="DB58"/>
  <c r="CX58"/>
  <c r="CT58"/>
  <c r="CP58"/>
  <c r="CL58"/>
  <c r="CH58"/>
  <c r="CD58"/>
  <c r="BZ58"/>
  <c r="BV58"/>
  <c r="BR58"/>
  <c r="BN58"/>
  <c r="BJ58"/>
  <c r="BF58"/>
  <c r="BB58"/>
  <c r="AX58"/>
  <c r="AT58"/>
  <c r="AP58"/>
  <c r="AL58"/>
  <c r="AI58"/>
  <c r="AE58"/>
  <c r="Z58"/>
  <c r="Y58"/>
  <c r="AA58" s="1"/>
  <c r="W58"/>
  <c r="S58"/>
  <c r="O58"/>
  <c r="K58"/>
  <c r="F58"/>
  <c r="G58" s="1"/>
  <c r="DB57"/>
  <c r="CX57"/>
  <c r="CT57"/>
  <c r="CP57"/>
  <c r="CL57"/>
  <c r="CH57"/>
  <c r="CD57"/>
  <c r="BZ57"/>
  <c r="BV57"/>
  <c r="BR57"/>
  <c r="BN57"/>
  <c r="BJ57"/>
  <c r="BF57"/>
  <c r="BB57"/>
  <c r="AX57"/>
  <c r="AT57"/>
  <c r="AP57"/>
  <c r="AL57"/>
  <c r="AI57"/>
  <c r="AE57"/>
  <c r="Z57"/>
  <c r="Y57"/>
  <c r="W57"/>
  <c r="S57"/>
  <c r="O57"/>
  <c r="K57"/>
  <c r="DB56"/>
  <c r="CX56"/>
  <c r="CT56"/>
  <c r="CP56"/>
  <c r="CL56"/>
  <c r="CH56"/>
  <c r="CD56"/>
  <c r="BZ56"/>
  <c r="BV56"/>
  <c r="BR56"/>
  <c r="BN56"/>
  <c r="BJ56"/>
  <c r="BF56"/>
  <c r="BB56"/>
  <c r="AX56"/>
  <c r="AT56"/>
  <c r="AP56"/>
  <c r="AL56"/>
  <c r="AI56"/>
  <c r="AE56"/>
  <c r="Z56"/>
  <c r="AA56" s="1"/>
  <c r="Y56"/>
  <c r="W56"/>
  <c r="S56"/>
  <c r="O56"/>
  <c r="K56"/>
  <c r="F56"/>
  <c r="E56"/>
  <c r="DB55"/>
  <c r="CX55"/>
  <c r="CT55"/>
  <c r="CP55"/>
  <c r="CL55"/>
  <c r="CH55"/>
  <c r="CD55"/>
  <c r="BZ55"/>
  <c r="BV55"/>
  <c r="BR55"/>
  <c r="BN55"/>
  <c r="BJ55"/>
  <c r="BF55"/>
  <c r="BB55"/>
  <c r="AX55"/>
  <c r="AT55"/>
  <c r="AP55"/>
  <c r="AL55"/>
  <c r="AI55"/>
  <c r="AE55"/>
  <c r="Z55"/>
  <c r="Y55"/>
  <c r="W55"/>
  <c r="S55"/>
  <c r="O55"/>
  <c r="K55"/>
  <c r="F55"/>
  <c r="DB54"/>
  <c r="CX54"/>
  <c r="CT54"/>
  <c r="CP54"/>
  <c r="CL54"/>
  <c r="CH54"/>
  <c r="CD54"/>
  <c r="BZ54"/>
  <c r="BV54"/>
  <c r="BR54"/>
  <c r="BN54"/>
  <c r="BJ54"/>
  <c r="BF54"/>
  <c r="BB54"/>
  <c r="AX54"/>
  <c r="AT54"/>
  <c r="AP54"/>
  <c r="AL54"/>
  <c r="AI54"/>
  <c r="AE54"/>
  <c r="Z54"/>
  <c r="Y54"/>
  <c r="W54"/>
  <c r="S54"/>
  <c r="O54"/>
  <c r="K54"/>
  <c r="F54"/>
  <c r="DB53"/>
  <c r="CX53"/>
  <c r="CT53"/>
  <c r="CP53"/>
  <c r="CL53"/>
  <c r="CH53"/>
  <c r="CD53"/>
  <c r="BZ53"/>
  <c r="BV53"/>
  <c r="BR53"/>
  <c r="BN53"/>
  <c r="BJ53"/>
  <c r="BF53"/>
  <c r="BB53"/>
  <c r="AX53"/>
  <c r="AT53"/>
  <c r="AP53"/>
  <c r="AL53"/>
  <c r="AI53"/>
  <c r="AE53"/>
  <c r="Z53"/>
  <c r="F53" s="1"/>
  <c r="Y53"/>
  <c r="E53" s="1"/>
  <c r="W53"/>
  <c r="S53"/>
  <c r="O53"/>
  <c r="K53"/>
  <c r="DB52"/>
  <c r="CX52"/>
  <c r="CT52"/>
  <c r="CP52"/>
  <c r="CL52"/>
  <c r="CH52"/>
  <c r="CD52"/>
  <c r="BZ52"/>
  <c r="BV52"/>
  <c r="BR52"/>
  <c r="BN52"/>
  <c r="BJ52"/>
  <c r="BF52"/>
  <c r="BB52"/>
  <c r="AX52"/>
  <c r="AT52"/>
  <c r="AP52"/>
  <c r="AL52"/>
  <c r="AI52"/>
  <c r="AF52"/>
  <c r="AE52"/>
  <c r="Z52"/>
  <c r="AA52" s="1"/>
  <c r="Y52"/>
  <c r="W52"/>
  <c r="S52"/>
  <c r="O52"/>
  <c r="K52"/>
  <c r="F52"/>
  <c r="H52" s="1"/>
  <c r="E52"/>
  <c r="DB51"/>
  <c r="CX51"/>
  <c r="CT51"/>
  <c r="CP51"/>
  <c r="CL51"/>
  <c r="CH51"/>
  <c r="CD51"/>
  <c r="BZ51"/>
  <c r="BV51"/>
  <c r="BR51"/>
  <c r="BN51"/>
  <c r="BJ51"/>
  <c r="BF51"/>
  <c r="BB51"/>
  <c r="AX51"/>
  <c r="AT51"/>
  <c r="AP51"/>
  <c r="AL51"/>
  <c r="AI51"/>
  <c r="AF51"/>
  <c r="AE51"/>
  <c r="Z51"/>
  <c r="F51" s="1"/>
  <c r="Y51"/>
  <c r="E51" s="1"/>
  <c r="W51"/>
  <c r="S51"/>
  <c r="O51"/>
  <c r="K51"/>
  <c r="DB50"/>
  <c r="CX50"/>
  <c r="CT50"/>
  <c r="CP50"/>
  <c r="CL50"/>
  <c r="CH50"/>
  <c r="CD50"/>
  <c r="BZ50"/>
  <c r="BV50"/>
  <c r="BR50"/>
  <c r="BN50"/>
  <c r="BJ50"/>
  <c r="BF50"/>
  <c r="BB50"/>
  <c r="AX50"/>
  <c r="AT50"/>
  <c r="AP50"/>
  <c r="AL50"/>
  <c r="AI50"/>
  <c r="AF50"/>
  <c r="AE50"/>
  <c r="Z50"/>
  <c r="F50" s="1"/>
  <c r="Y50"/>
  <c r="E50" s="1"/>
  <c r="W50"/>
  <c r="S50"/>
  <c r="O50"/>
  <c r="K50"/>
  <c r="DB49"/>
  <c r="CX49"/>
  <c r="CT49"/>
  <c r="CP49"/>
  <c r="CL49"/>
  <c r="CH49"/>
  <c r="CD49"/>
  <c r="BZ49"/>
  <c r="BV49"/>
  <c r="BR49"/>
  <c r="BN49"/>
  <c r="BJ49"/>
  <c r="BF49"/>
  <c r="BB49"/>
  <c r="AX49"/>
  <c r="AT49"/>
  <c r="AP49"/>
  <c r="AL49"/>
  <c r="AI49"/>
  <c r="AE49"/>
  <c r="Z49"/>
  <c r="AA49" s="1"/>
  <c r="Y49"/>
  <c r="W49"/>
  <c r="S49"/>
  <c r="O49"/>
  <c r="K49"/>
  <c r="DB48"/>
  <c r="CX48"/>
  <c r="CT48"/>
  <c r="CP48"/>
  <c r="CL48"/>
  <c r="CH48"/>
  <c r="CD48"/>
  <c r="BZ48"/>
  <c r="BV48"/>
  <c r="BR48"/>
  <c r="BN48"/>
  <c r="BJ48"/>
  <c r="BF48"/>
  <c r="BB48"/>
  <c r="AX48"/>
  <c r="AT48"/>
  <c r="AP48"/>
  <c r="AL48"/>
  <c r="AI48"/>
  <c r="AF48"/>
  <c r="AE48"/>
  <c r="Z48"/>
  <c r="Y48"/>
  <c r="W48"/>
  <c r="S48"/>
  <c r="O48"/>
  <c r="K48"/>
  <c r="F48"/>
  <c r="E48"/>
  <c r="DB47"/>
  <c r="CX47"/>
  <c r="CT47"/>
  <c r="CP47"/>
  <c r="CL47"/>
  <c r="CH47"/>
  <c r="CD47"/>
  <c r="BZ47"/>
  <c r="BV47"/>
  <c r="BR47"/>
  <c r="BN47"/>
  <c r="BJ47"/>
  <c r="BF47"/>
  <c r="BB47"/>
  <c r="AX47"/>
  <c r="AT47"/>
  <c r="AP47"/>
  <c r="AL47"/>
  <c r="AI47"/>
  <c r="AF47"/>
  <c r="AE47"/>
  <c r="Z47"/>
  <c r="F47" s="1"/>
  <c r="Y47"/>
  <c r="W47"/>
  <c r="S47"/>
  <c r="O47"/>
  <c r="K47"/>
  <c r="DB46"/>
  <c r="CX46"/>
  <c r="CT46"/>
  <c r="CP46"/>
  <c r="CL46"/>
  <c r="CH46"/>
  <c r="CD46"/>
  <c r="BZ46"/>
  <c r="BV46"/>
  <c r="BR46"/>
  <c r="BN46"/>
  <c r="BJ46"/>
  <c r="BF46"/>
  <c r="BB46"/>
  <c r="AX46"/>
  <c r="AT46"/>
  <c r="AP46"/>
  <c r="AL46"/>
  <c r="AI46"/>
  <c r="AF46"/>
  <c r="AE46"/>
  <c r="Z46"/>
  <c r="F46" s="1"/>
  <c r="Y46"/>
  <c r="E46" s="1"/>
  <c r="W46"/>
  <c r="S46"/>
  <c r="O46"/>
  <c r="K46"/>
  <c r="DB45"/>
  <c r="CX45"/>
  <c r="CT45"/>
  <c r="CP45"/>
  <c r="CL45"/>
  <c r="CH45"/>
  <c r="CD45"/>
  <c r="BZ45"/>
  <c r="BV45"/>
  <c r="BR45"/>
  <c r="BN45"/>
  <c r="BJ45"/>
  <c r="BF45"/>
  <c r="BB45"/>
  <c r="AX45"/>
  <c r="AT45"/>
  <c r="AP45"/>
  <c r="AL45"/>
  <c r="AI45"/>
  <c r="AE45"/>
  <c r="Z45"/>
  <c r="F45" s="1"/>
  <c r="G45" s="1"/>
  <c r="Y45"/>
  <c r="W45"/>
  <c r="S45"/>
  <c r="O45"/>
  <c r="K45"/>
  <c r="DB44"/>
  <c r="CX44"/>
  <c r="CT44"/>
  <c r="CP44"/>
  <c r="CL44"/>
  <c r="CH44"/>
  <c r="CD44"/>
  <c r="BZ44"/>
  <c r="BV44"/>
  <c r="BR44"/>
  <c r="BN44"/>
  <c r="BJ44"/>
  <c r="BF44"/>
  <c r="BB44"/>
  <c r="AX44"/>
  <c r="AT44"/>
  <c r="AP44"/>
  <c r="AL44"/>
  <c r="AI44"/>
  <c r="AE44"/>
  <c r="Z44"/>
  <c r="AA44" s="1"/>
  <c r="Y44"/>
  <c r="E44" s="1"/>
  <c r="W44"/>
  <c r="S44"/>
  <c r="O44"/>
  <c r="K44"/>
  <c r="DB43"/>
  <c r="CX43"/>
  <c r="CT43"/>
  <c r="CP43"/>
  <c r="CL43"/>
  <c r="CH43"/>
  <c r="CD43"/>
  <c r="BZ43"/>
  <c r="BV43"/>
  <c r="BR43"/>
  <c r="BN43"/>
  <c r="BJ43"/>
  <c r="BF43"/>
  <c r="BB43"/>
  <c r="AX43"/>
  <c r="AT43"/>
  <c r="AP43"/>
  <c r="AL43"/>
  <c r="AI43"/>
  <c r="AE43"/>
  <c r="Z43"/>
  <c r="F43" s="1"/>
  <c r="Y43"/>
  <c r="E43" s="1"/>
  <c r="W43"/>
  <c r="S43"/>
  <c r="O43"/>
  <c r="K43"/>
  <c r="DB42"/>
  <c r="CX42"/>
  <c r="CT42"/>
  <c r="CP42"/>
  <c r="CL42"/>
  <c r="CH42"/>
  <c r="CD42"/>
  <c r="BZ42"/>
  <c r="BV42"/>
  <c r="BR42"/>
  <c r="BN42"/>
  <c r="BJ42"/>
  <c r="BF42"/>
  <c r="BB42"/>
  <c r="AX42"/>
  <c r="AT42"/>
  <c r="AP42"/>
  <c r="AL42"/>
  <c r="AI42"/>
  <c r="AF42"/>
  <c r="AE42"/>
  <c r="Z42"/>
  <c r="Y42"/>
  <c r="W42"/>
  <c r="S42"/>
  <c r="O42"/>
  <c r="K42"/>
  <c r="F42"/>
  <c r="G42" s="1"/>
  <c r="DB41"/>
  <c r="CX41"/>
  <c r="CT41"/>
  <c r="CP41"/>
  <c r="CL41"/>
  <c r="CH41"/>
  <c r="CD41"/>
  <c r="BZ41"/>
  <c r="BV41"/>
  <c r="BR41"/>
  <c r="BN41"/>
  <c r="BJ41"/>
  <c r="BF41"/>
  <c r="BB41"/>
  <c r="AX41"/>
  <c r="AT41"/>
  <c r="AP41"/>
  <c r="AL41"/>
  <c r="AI41"/>
  <c r="AF41"/>
  <c r="AE41"/>
  <c r="Z41"/>
  <c r="Y41"/>
  <c r="AA41" s="1"/>
  <c r="W41"/>
  <c r="S41"/>
  <c r="O41"/>
  <c r="K41"/>
  <c r="F41"/>
  <c r="DB40"/>
  <c r="CX40"/>
  <c r="CT40"/>
  <c r="CP40"/>
  <c r="CL40"/>
  <c r="CH40"/>
  <c r="CD40"/>
  <c r="BZ40"/>
  <c r="BV40"/>
  <c r="BR40"/>
  <c r="BN40"/>
  <c r="BJ40"/>
  <c r="BF40"/>
  <c r="BB40"/>
  <c r="AX40"/>
  <c r="AT40"/>
  <c r="AP40"/>
  <c r="AL40"/>
  <c r="AI40"/>
  <c r="AE40"/>
  <c r="Z40"/>
  <c r="AA40" s="1"/>
  <c r="Y40"/>
  <c r="E40" s="1"/>
  <c r="W40"/>
  <c r="S40"/>
  <c r="O40"/>
  <c r="K40"/>
  <c r="F40"/>
  <c r="G40" s="1"/>
  <c r="DB39"/>
  <c r="CX39"/>
  <c r="CT39"/>
  <c r="CP39"/>
  <c r="CL39"/>
  <c r="CH39"/>
  <c r="CD39"/>
  <c r="BZ39"/>
  <c r="BV39"/>
  <c r="BR39"/>
  <c r="BN39"/>
  <c r="BJ39"/>
  <c r="BF39"/>
  <c r="BB39"/>
  <c r="AX39"/>
  <c r="AT39"/>
  <c r="AP39"/>
  <c r="AL39"/>
  <c r="AI39"/>
  <c r="AF39"/>
  <c r="AE39"/>
  <c r="Z39"/>
  <c r="F39" s="1"/>
  <c r="Y39"/>
  <c r="W39"/>
  <c r="S39"/>
  <c r="O39"/>
  <c r="K39"/>
  <c r="E39"/>
  <c r="DB38"/>
  <c r="CX38"/>
  <c r="CT38"/>
  <c r="CP38"/>
  <c r="CL38"/>
  <c r="CH38"/>
  <c r="CD38"/>
  <c r="BZ38"/>
  <c r="BV38"/>
  <c r="BR38"/>
  <c r="BN38"/>
  <c r="BJ38"/>
  <c r="BF38"/>
  <c r="BB38"/>
  <c r="AX38"/>
  <c r="AT38"/>
  <c r="AP38"/>
  <c r="AL38"/>
  <c r="AI38"/>
  <c r="AE38"/>
  <c r="Z38"/>
  <c r="Y38"/>
  <c r="E38" s="1"/>
  <c r="W38"/>
  <c r="S38"/>
  <c r="O38"/>
  <c r="K38"/>
  <c r="DB37"/>
  <c r="CX37"/>
  <c r="CT37"/>
  <c r="CP37"/>
  <c r="CL37"/>
  <c r="CH37"/>
  <c r="CD37"/>
  <c r="BZ37"/>
  <c r="BV37"/>
  <c r="BR37"/>
  <c r="BN37"/>
  <c r="BJ37"/>
  <c r="BF37"/>
  <c r="BB37"/>
  <c r="AX37"/>
  <c r="AT37"/>
  <c r="AP37"/>
  <c r="AL37"/>
  <c r="AI37"/>
  <c r="AE37"/>
  <c r="Z37"/>
  <c r="F37" s="1"/>
  <c r="Y37"/>
  <c r="W37"/>
  <c r="S37"/>
  <c r="O37"/>
  <c r="K37"/>
  <c r="E37"/>
  <c r="DB36"/>
  <c r="CX36"/>
  <c r="CT36"/>
  <c r="CP36"/>
  <c r="CL36"/>
  <c r="CH36"/>
  <c r="CD36"/>
  <c r="BZ36"/>
  <c r="BV36"/>
  <c r="BR36"/>
  <c r="BN36"/>
  <c r="BJ36"/>
  <c r="BF36"/>
  <c r="BB36"/>
  <c r="AX36"/>
  <c r="AT36"/>
  <c r="AP36"/>
  <c r="AL36"/>
  <c r="AI36"/>
  <c r="AF36"/>
  <c r="AE36"/>
  <c r="Z36"/>
  <c r="Y36"/>
  <c r="W36"/>
  <c r="S36"/>
  <c r="O36"/>
  <c r="K36"/>
  <c r="F36"/>
  <c r="E36"/>
  <c r="DA35"/>
  <c r="CZ35"/>
  <c r="CW35"/>
  <c r="CV35"/>
  <c r="CK35"/>
  <c r="CJ35"/>
  <c r="CG35"/>
  <c r="CF35"/>
  <c r="CC35"/>
  <c r="CB35"/>
  <c r="BY35"/>
  <c r="BX35"/>
  <c r="BU35"/>
  <c r="BT35"/>
  <c r="BQ35"/>
  <c r="BP35"/>
  <c r="BM35"/>
  <c r="BL35"/>
  <c r="BI35"/>
  <c r="BH35"/>
  <c r="BE35"/>
  <c r="BD35"/>
  <c r="BA35"/>
  <c r="AZ35"/>
  <c r="AW35"/>
  <c r="AV35"/>
  <c r="AO35"/>
  <c r="AN35"/>
  <c r="AK35"/>
  <c r="AJ35"/>
  <c r="AH35"/>
  <c r="AG35"/>
  <c r="AD35"/>
  <c r="Z35" s="1"/>
  <c r="AC35"/>
  <c r="Y35" s="1"/>
  <c r="V35"/>
  <c r="U35"/>
  <c r="R35"/>
  <c r="Q35"/>
  <c r="N35"/>
  <c r="M35"/>
  <c r="J35"/>
  <c r="I35"/>
  <c r="D35"/>
  <c r="DA34"/>
  <c r="CZ34"/>
  <c r="CW34"/>
  <c r="CV34"/>
  <c r="CS34"/>
  <c r="CR34"/>
  <c r="CO34"/>
  <c r="CN34"/>
  <c r="CK34"/>
  <c r="CJ34"/>
  <c r="CG34"/>
  <c r="CF34"/>
  <c r="CC34"/>
  <c r="CB34"/>
  <c r="BY34"/>
  <c r="BX34"/>
  <c r="BU34"/>
  <c r="BT34"/>
  <c r="BQ34"/>
  <c r="BP34"/>
  <c r="BM34"/>
  <c r="BL34"/>
  <c r="BI34"/>
  <c r="BH34"/>
  <c r="BE34"/>
  <c r="BD34"/>
  <c r="BF34" s="1"/>
  <c r="BA34"/>
  <c r="BB34" s="1"/>
  <c r="AZ34"/>
  <c r="AW34"/>
  <c r="AV34"/>
  <c r="AS34"/>
  <c r="AR34"/>
  <c r="AO34"/>
  <c r="AN34"/>
  <c r="AK34"/>
  <c r="AJ34"/>
  <c r="AH34"/>
  <c r="AG34"/>
  <c r="AD34"/>
  <c r="AE34" s="1"/>
  <c r="AC34"/>
  <c r="Y34" s="1"/>
  <c r="Z34"/>
  <c r="V34"/>
  <c r="U34"/>
  <c r="R34"/>
  <c r="Q34"/>
  <c r="N34"/>
  <c r="M34"/>
  <c r="J34"/>
  <c r="I34"/>
  <c r="D34"/>
  <c r="DB33"/>
  <c r="CX33"/>
  <c r="CU33"/>
  <c r="CT33"/>
  <c r="CP33"/>
  <c r="CL33"/>
  <c r="CH33"/>
  <c r="CD33"/>
  <c r="BZ33"/>
  <c r="BV33"/>
  <c r="BR33"/>
  <c r="BN33"/>
  <c r="BJ33"/>
  <c r="BF33"/>
  <c r="BB33"/>
  <c r="AX33"/>
  <c r="AT33"/>
  <c r="AP33"/>
  <c r="AL33"/>
  <c r="AI33"/>
  <c r="AE33"/>
  <c r="AA33"/>
  <c r="Z33"/>
  <c r="Y33"/>
  <c r="W33"/>
  <c r="S33"/>
  <c r="O33"/>
  <c r="K33"/>
  <c r="F33"/>
  <c r="E33"/>
  <c r="DB32"/>
  <c r="CX32"/>
  <c r="CU32"/>
  <c r="CT32"/>
  <c r="CP32"/>
  <c r="CL32"/>
  <c r="CH32"/>
  <c r="CD32"/>
  <c r="BZ32"/>
  <c r="BV32"/>
  <c r="BR32"/>
  <c r="BN32"/>
  <c r="BJ32"/>
  <c r="BF32"/>
  <c r="BB32"/>
  <c r="AX32"/>
  <c r="AT32"/>
  <c r="AP32"/>
  <c r="AL32"/>
  <c r="AI32"/>
  <c r="AE32"/>
  <c r="Z32"/>
  <c r="AA32" s="1"/>
  <c r="Y32"/>
  <c r="W32"/>
  <c r="S32"/>
  <c r="O32"/>
  <c r="K32"/>
  <c r="F32"/>
  <c r="G32" s="1"/>
  <c r="E32"/>
  <c r="DB31"/>
  <c r="CX31"/>
  <c r="CT31"/>
  <c r="CP31"/>
  <c r="CL31"/>
  <c r="CH31"/>
  <c r="CD31"/>
  <c r="BZ31"/>
  <c r="BV31"/>
  <c r="BR31"/>
  <c r="BN31"/>
  <c r="BJ31"/>
  <c r="BF31"/>
  <c r="BB31"/>
  <c r="AX31"/>
  <c r="AT31"/>
  <c r="AP31"/>
  <c r="AL31"/>
  <c r="AI31"/>
  <c r="AE31"/>
  <c r="Z31"/>
  <c r="Y31"/>
  <c r="E31" s="1"/>
  <c r="W31"/>
  <c r="S31"/>
  <c r="O31"/>
  <c r="K31"/>
  <c r="F31"/>
  <c r="DB30"/>
  <c r="CX30"/>
  <c r="CL30"/>
  <c r="CH30"/>
  <c r="CD30"/>
  <c r="BZ30"/>
  <c r="BV30"/>
  <c r="BR30"/>
  <c r="BN30"/>
  <c r="BJ30"/>
  <c r="BF30"/>
  <c r="BB30"/>
  <c r="AX30"/>
  <c r="AP30"/>
  <c r="AL30"/>
  <c r="AI30"/>
  <c r="Z30"/>
  <c r="F30" s="1"/>
  <c r="Y30"/>
  <c r="AA30" s="1"/>
  <c r="W30"/>
  <c r="S30"/>
  <c r="O30"/>
  <c r="K30"/>
  <c r="DB29"/>
  <c r="CX29"/>
  <c r="CT29"/>
  <c r="CP29"/>
  <c r="CL29"/>
  <c r="CH29"/>
  <c r="CD29"/>
  <c r="BZ29"/>
  <c r="BV29"/>
  <c r="BR29"/>
  <c r="BN29"/>
  <c r="BJ29"/>
  <c r="BF29"/>
  <c r="BB29"/>
  <c r="AX29"/>
  <c r="AT29"/>
  <c r="AP29"/>
  <c r="AL29"/>
  <c r="AI29"/>
  <c r="AE29"/>
  <c r="Z29"/>
  <c r="Y29"/>
  <c r="E29" s="1"/>
  <c r="W29"/>
  <c r="S29"/>
  <c r="O29"/>
  <c r="K29"/>
  <c r="F29"/>
  <c r="DB28"/>
  <c r="CX28"/>
  <c r="CL28"/>
  <c r="CH28"/>
  <c r="CD28"/>
  <c r="BZ28"/>
  <c r="BV28"/>
  <c r="BR28"/>
  <c r="BN28"/>
  <c r="BJ28"/>
  <c r="BF28"/>
  <c r="BB28"/>
  <c r="AX28"/>
  <c r="AP28"/>
  <c r="AL28"/>
  <c r="AI28"/>
  <c r="Z28"/>
  <c r="Y28"/>
  <c r="E28" s="1"/>
  <c r="W28"/>
  <c r="S28"/>
  <c r="O28"/>
  <c r="K28"/>
  <c r="F28"/>
  <c r="DB27"/>
  <c r="CX27"/>
  <c r="CT27"/>
  <c r="CP27"/>
  <c r="CL27"/>
  <c r="CH27"/>
  <c r="CD27"/>
  <c r="BZ27"/>
  <c r="BV27"/>
  <c r="BR27"/>
  <c r="BN27"/>
  <c r="BJ27"/>
  <c r="BF27"/>
  <c r="BB27"/>
  <c r="AX27"/>
  <c r="AT27"/>
  <c r="AP27"/>
  <c r="AL27"/>
  <c r="AI27"/>
  <c r="AE27"/>
  <c r="Z27"/>
  <c r="Y27"/>
  <c r="E27" s="1"/>
  <c r="W27"/>
  <c r="S27"/>
  <c r="O27"/>
  <c r="K27"/>
  <c r="F27"/>
  <c r="DB26"/>
  <c r="CX26"/>
  <c r="CT26"/>
  <c r="CP26"/>
  <c r="CL26"/>
  <c r="CH26"/>
  <c r="CD26"/>
  <c r="BZ26"/>
  <c r="BV26"/>
  <c r="BR26"/>
  <c r="BN26"/>
  <c r="BJ26"/>
  <c r="BF26"/>
  <c r="BB26"/>
  <c r="AX26"/>
  <c r="AT26"/>
  <c r="AP26"/>
  <c r="AL26"/>
  <c r="AI26"/>
  <c r="AF26"/>
  <c r="AE26"/>
  <c r="Z26"/>
  <c r="F26" s="1"/>
  <c r="Y26"/>
  <c r="E26" s="1"/>
  <c r="W26"/>
  <c r="S26"/>
  <c r="O26"/>
  <c r="K26"/>
  <c r="DB25"/>
  <c r="CX25"/>
  <c r="CT25"/>
  <c r="CP25"/>
  <c r="CL25"/>
  <c r="CH25"/>
  <c r="CD25"/>
  <c r="BZ25"/>
  <c r="BV25"/>
  <c r="BR25"/>
  <c r="BN25"/>
  <c r="BJ25"/>
  <c r="BF25"/>
  <c r="BB25"/>
  <c r="AX25"/>
  <c r="AT25"/>
  <c r="AP25"/>
  <c r="AL25"/>
  <c r="AI25"/>
  <c r="AE25"/>
  <c r="Z25"/>
  <c r="F25" s="1"/>
  <c r="G25" s="1"/>
  <c r="Y25"/>
  <c r="AA25" s="1"/>
  <c r="W25"/>
  <c r="S25"/>
  <c r="O25"/>
  <c r="K25"/>
  <c r="DB24"/>
  <c r="CX24"/>
  <c r="CL24"/>
  <c r="CH24"/>
  <c r="CD24"/>
  <c r="BZ24"/>
  <c r="BV24"/>
  <c r="BR24"/>
  <c r="BN24"/>
  <c r="BJ24"/>
  <c r="BF24"/>
  <c r="BB24"/>
  <c r="AX24"/>
  <c r="AP24"/>
  <c r="AL24"/>
  <c r="AI24"/>
  <c r="AE24"/>
  <c r="Z24"/>
  <c r="Y24"/>
  <c r="E24" s="1"/>
  <c r="W24"/>
  <c r="S24"/>
  <c r="O24"/>
  <c r="K24"/>
  <c r="DB23"/>
  <c r="CX23"/>
  <c r="CT23"/>
  <c r="CP23"/>
  <c r="CL23"/>
  <c r="CH23"/>
  <c r="CD23"/>
  <c r="BZ23"/>
  <c r="BV23"/>
  <c r="BR23"/>
  <c r="BN23"/>
  <c r="BJ23"/>
  <c r="BF23"/>
  <c r="BB23"/>
  <c r="AX23"/>
  <c r="AT23"/>
  <c r="AP23"/>
  <c r="AL23"/>
  <c r="AI23"/>
  <c r="AE23"/>
  <c r="Z23"/>
  <c r="Y23"/>
  <c r="E23" s="1"/>
  <c r="W23"/>
  <c r="S23"/>
  <c r="O23"/>
  <c r="K23"/>
  <c r="DC22"/>
  <c r="DB22"/>
  <c r="CY22"/>
  <c r="CX22"/>
  <c r="CT22"/>
  <c r="CP22"/>
  <c r="CL22"/>
  <c r="CH22"/>
  <c r="CD22"/>
  <c r="CA22"/>
  <c r="BZ22"/>
  <c r="BV22"/>
  <c r="BR22"/>
  <c r="BN22"/>
  <c r="BK22"/>
  <c r="BJ22"/>
  <c r="BG22"/>
  <c r="BF22"/>
  <c r="BC22"/>
  <c r="BB22"/>
  <c r="AX22"/>
  <c r="AT22"/>
  <c r="AP22"/>
  <c r="AL22"/>
  <c r="AI22"/>
  <c r="AF22"/>
  <c r="AE22"/>
  <c r="Z22"/>
  <c r="Y22"/>
  <c r="W22"/>
  <c r="S22"/>
  <c r="O22"/>
  <c r="K22"/>
  <c r="E22"/>
  <c r="DB21"/>
  <c r="CX21"/>
  <c r="CL21"/>
  <c r="CH21"/>
  <c r="CD21"/>
  <c r="BZ21"/>
  <c r="BV21"/>
  <c r="BR21"/>
  <c r="BN21"/>
  <c r="BJ21"/>
  <c r="BF21"/>
  <c r="BB21"/>
  <c r="AX21"/>
  <c r="AQ21"/>
  <c r="AP21"/>
  <c r="AL21"/>
  <c r="AI21"/>
  <c r="Z21"/>
  <c r="Y21"/>
  <c r="E21" s="1"/>
  <c r="W21"/>
  <c r="S21"/>
  <c r="O21"/>
  <c r="K21"/>
  <c r="DB20"/>
  <c r="CX20"/>
  <c r="CT20"/>
  <c r="CP20"/>
  <c r="CL20"/>
  <c r="CH20"/>
  <c r="CD20"/>
  <c r="BZ20"/>
  <c r="BV20"/>
  <c r="BR20"/>
  <c r="BN20"/>
  <c r="BJ20"/>
  <c r="BF20"/>
  <c r="BB20"/>
  <c r="AX20"/>
  <c r="AT20"/>
  <c r="AQ20"/>
  <c r="AP20"/>
  <c r="AL20"/>
  <c r="AI20"/>
  <c r="AF20"/>
  <c r="AE20"/>
  <c r="Z20"/>
  <c r="Y20"/>
  <c r="X20"/>
  <c r="W20"/>
  <c r="T20"/>
  <c r="S20"/>
  <c r="P20"/>
  <c r="O20"/>
  <c r="L20"/>
  <c r="K20"/>
  <c r="E20"/>
  <c r="DB19"/>
  <c r="CX19"/>
  <c r="CT19"/>
  <c r="CP19"/>
  <c r="CL19"/>
  <c r="CH19"/>
  <c r="CD19"/>
  <c r="BZ19"/>
  <c r="BV19"/>
  <c r="BR19"/>
  <c r="BN19"/>
  <c r="BJ19"/>
  <c r="BF19"/>
  <c r="BB19"/>
  <c r="AX19"/>
  <c r="AT19"/>
  <c r="AP19"/>
  <c r="AL19"/>
  <c r="AI19"/>
  <c r="AE19"/>
  <c r="Z19"/>
  <c r="AA19" s="1"/>
  <c r="Y19"/>
  <c r="E19" s="1"/>
  <c r="W19"/>
  <c r="T19"/>
  <c r="S19"/>
  <c r="O19"/>
  <c r="K19"/>
  <c r="DA18"/>
  <c r="CZ18"/>
  <c r="CW18"/>
  <c r="CV18"/>
  <c r="CS18"/>
  <c r="CR18"/>
  <c r="CO18"/>
  <c r="CN18"/>
  <c r="CK18"/>
  <c r="CJ18"/>
  <c r="CG18"/>
  <c r="CF18"/>
  <c r="CC18"/>
  <c r="CB18"/>
  <c r="BY18"/>
  <c r="BX18"/>
  <c r="BU18"/>
  <c r="BT18"/>
  <c r="BQ18"/>
  <c r="BP18"/>
  <c r="BM18"/>
  <c r="BL18"/>
  <c r="BI18"/>
  <c r="BH18"/>
  <c r="BE18"/>
  <c r="BD18"/>
  <c r="BA18"/>
  <c r="AZ18"/>
  <c r="AW18"/>
  <c r="AV18"/>
  <c r="AS18"/>
  <c r="AR18"/>
  <c r="AO18"/>
  <c r="AN18"/>
  <c r="AK18"/>
  <c r="AJ18"/>
  <c r="AH18"/>
  <c r="AG18"/>
  <c r="AD18"/>
  <c r="Z18" s="1"/>
  <c r="AC18"/>
  <c r="V18"/>
  <c r="U18"/>
  <c r="R18"/>
  <c r="Q18"/>
  <c r="N18"/>
  <c r="M18"/>
  <c r="J18"/>
  <c r="I18"/>
  <c r="D18"/>
  <c r="DB17"/>
  <c r="CX17"/>
  <c r="CT17"/>
  <c r="CP17"/>
  <c r="CL17"/>
  <c r="CH17"/>
  <c r="CD17"/>
  <c r="BZ17"/>
  <c r="BV17"/>
  <c r="BR17"/>
  <c r="BN17"/>
  <c r="BJ17"/>
  <c r="BF17"/>
  <c r="BB17"/>
  <c r="AX17"/>
  <c r="AT17"/>
  <c r="AP17"/>
  <c r="AL17"/>
  <c r="AI17"/>
  <c r="AE17"/>
  <c r="Z17"/>
  <c r="AA17" s="1"/>
  <c r="Y17"/>
  <c r="W17"/>
  <c r="S17"/>
  <c r="O17"/>
  <c r="K17"/>
  <c r="E17"/>
  <c r="DB16"/>
  <c r="CX16"/>
  <c r="CL16"/>
  <c r="CH16"/>
  <c r="CD16"/>
  <c r="BZ16"/>
  <c r="BV16"/>
  <c r="BR16"/>
  <c r="BN16"/>
  <c r="BJ16"/>
  <c r="BF16"/>
  <c r="BB16"/>
  <c r="AX16"/>
  <c r="AP16"/>
  <c r="AL16"/>
  <c r="AI16"/>
  <c r="AE16"/>
  <c r="Z16"/>
  <c r="F16" s="1"/>
  <c r="Y16"/>
  <c r="E16" s="1"/>
  <c r="W16"/>
  <c r="S16"/>
  <c r="O16"/>
  <c r="L16"/>
  <c r="K16"/>
  <c r="DB15"/>
  <c r="CX15"/>
  <c r="CL15"/>
  <c r="CH15"/>
  <c r="CD15"/>
  <c r="BZ15"/>
  <c r="BV15"/>
  <c r="BR15"/>
  <c r="BN15"/>
  <c r="BJ15"/>
  <c r="BF15"/>
  <c r="BB15"/>
  <c r="AX15"/>
  <c r="AP15"/>
  <c r="AL15"/>
  <c r="AI15"/>
  <c r="AE15"/>
  <c r="Z15"/>
  <c r="F15" s="1"/>
  <c r="Y15"/>
  <c r="AA15" s="1"/>
  <c r="W15"/>
  <c r="S15"/>
  <c r="O15"/>
  <c r="K15"/>
  <c r="E15"/>
  <c r="DB14"/>
  <c r="CX14"/>
  <c r="CL14"/>
  <c r="CH14"/>
  <c r="CD14"/>
  <c r="BZ14"/>
  <c r="BV14"/>
  <c r="BR14"/>
  <c r="BN14"/>
  <c r="BJ14"/>
  <c r="BF14"/>
  <c r="BB14"/>
  <c r="AX14"/>
  <c r="AP14"/>
  <c r="AL14"/>
  <c r="AI14"/>
  <c r="AI5" s="1"/>
  <c r="AE14"/>
  <c r="Z14"/>
  <c r="F14" s="1"/>
  <c r="Y14"/>
  <c r="E14" s="1"/>
  <c r="W14"/>
  <c r="S14"/>
  <c r="O14"/>
  <c r="K14"/>
  <c r="DB13"/>
  <c r="DB5" s="1"/>
  <c r="CX13"/>
  <c r="CL13"/>
  <c r="CH13"/>
  <c r="CD13"/>
  <c r="BZ13"/>
  <c r="BV13"/>
  <c r="BR13"/>
  <c r="BN13"/>
  <c r="BJ13"/>
  <c r="BF13"/>
  <c r="BB13"/>
  <c r="AX13"/>
  <c r="AP13"/>
  <c r="AL13"/>
  <c r="AI13"/>
  <c r="AE13"/>
  <c r="Z13"/>
  <c r="Y13"/>
  <c r="W13"/>
  <c r="S13"/>
  <c r="O13"/>
  <c r="K13"/>
  <c r="F13"/>
  <c r="E13"/>
  <c r="G13" s="1"/>
  <c r="DB12"/>
  <c r="CX12"/>
  <c r="CT12"/>
  <c r="CP12"/>
  <c r="CL12"/>
  <c r="CH12"/>
  <c r="CD12"/>
  <c r="BZ12"/>
  <c r="BV12"/>
  <c r="BR12"/>
  <c r="BN12"/>
  <c r="BJ12"/>
  <c r="BF12"/>
  <c r="BB12"/>
  <c r="AX12"/>
  <c r="AT12"/>
  <c r="AP12"/>
  <c r="AL12"/>
  <c r="AI12"/>
  <c r="AE12"/>
  <c r="Z12"/>
  <c r="AA12" s="1"/>
  <c r="Y12"/>
  <c r="E12" s="1"/>
  <c r="W12"/>
  <c r="S12"/>
  <c r="O12"/>
  <c r="K12"/>
  <c r="F12"/>
  <c r="F11"/>
  <c r="H11" s="1"/>
  <c r="E11"/>
  <c r="Z10"/>
  <c r="Y10"/>
  <c r="F10"/>
  <c r="E10"/>
  <c r="DB9"/>
  <c r="CX9"/>
  <c r="CT9"/>
  <c r="CP9"/>
  <c r="CL9"/>
  <c r="CH9"/>
  <c r="CD9"/>
  <c r="BZ9"/>
  <c r="BV9"/>
  <c r="BR9"/>
  <c r="BN9"/>
  <c r="BJ9"/>
  <c r="BF9"/>
  <c r="BB9"/>
  <c r="AX9"/>
  <c r="AT9"/>
  <c r="AP9"/>
  <c r="AL9"/>
  <c r="AI9"/>
  <c r="AE9"/>
  <c r="Z9"/>
  <c r="Y9"/>
  <c r="AA9" s="1"/>
  <c r="W9"/>
  <c r="S9"/>
  <c r="O9"/>
  <c r="K9"/>
  <c r="F9"/>
  <c r="H9" s="1"/>
  <c r="E9"/>
  <c r="DB8"/>
  <c r="CX8"/>
  <c r="CT8"/>
  <c r="CP8"/>
  <c r="CL8"/>
  <c r="CH8"/>
  <c r="CD8"/>
  <c r="BZ8"/>
  <c r="BV8"/>
  <c r="BR8"/>
  <c r="BN8"/>
  <c r="BJ8"/>
  <c r="BF8"/>
  <c r="BB8"/>
  <c r="AX8"/>
  <c r="AT8"/>
  <c r="AP8"/>
  <c r="AL8"/>
  <c r="AI8"/>
  <c r="AE8"/>
  <c r="AA8"/>
  <c r="Z8"/>
  <c r="Y8"/>
  <c r="W8"/>
  <c r="S8"/>
  <c r="O8"/>
  <c r="K8"/>
  <c r="F8"/>
  <c r="H8" s="1"/>
  <c r="E8"/>
  <c r="DB7"/>
  <c r="CX7"/>
  <c r="CT7"/>
  <c r="CP7"/>
  <c r="CL7"/>
  <c r="CH7"/>
  <c r="CH5" s="1"/>
  <c r="CD7"/>
  <c r="BZ7"/>
  <c r="BV7"/>
  <c r="BR7"/>
  <c r="BR5" s="1"/>
  <c r="BN7"/>
  <c r="BJ7"/>
  <c r="BF7"/>
  <c r="BB7"/>
  <c r="BB5" s="1"/>
  <c r="AX7"/>
  <c r="AT7"/>
  <c r="AP7"/>
  <c r="AL7"/>
  <c r="AI7"/>
  <c r="AE7"/>
  <c r="Z7"/>
  <c r="AA7" s="1"/>
  <c r="Y7"/>
  <c r="W7"/>
  <c r="S7"/>
  <c r="O7"/>
  <c r="K7"/>
  <c r="E7"/>
  <c r="DB6"/>
  <c r="CX6"/>
  <c r="CT6"/>
  <c r="CP6"/>
  <c r="CL6"/>
  <c r="CL5" s="1"/>
  <c r="CH6"/>
  <c r="CD6"/>
  <c r="CD5" s="1"/>
  <c r="BZ6"/>
  <c r="BZ5" s="1"/>
  <c r="BV6"/>
  <c r="BV5" s="1"/>
  <c r="BR6"/>
  <c r="BN6"/>
  <c r="BN5" s="1"/>
  <c r="BJ6"/>
  <c r="BJ5" s="1"/>
  <c r="BF6"/>
  <c r="BF5" s="1"/>
  <c r="BB6"/>
  <c r="AX6"/>
  <c r="AX5" s="1"/>
  <c r="AT6"/>
  <c r="AP6"/>
  <c r="AL6"/>
  <c r="AI6"/>
  <c r="AE6"/>
  <c r="Z6"/>
  <c r="Y6"/>
  <c r="AA6" s="1"/>
  <c r="W6"/>
  <c r="S6"/>
  <c r="O6"/>
  <c r="K6"/>
  <c r="F6"/>
  <c r="DC5"/>
  <c r="DA5"/>
  <c r="CZ5"/>
  <c r="CY5"/>
  <c r="CX5"/>
  <c r="CW5"/>
  <c r="CV5"/>
  <c r="CS5"/>
  <c r="CR5"/>
  <c r="CO5"/>
  <c r="CN5"/>
  <c r="CN141" s="1"/>
  <c r="CN144" s="1"/>
  <c r="CK5"/>
  <c r="CJ5"/>
  <c r="CI5"/>
  <c r="CG5"/>
  <c r="CF5"/>
  <c r="CE5"/>
  <c r="CC5"/>
  <c r="CC141" s="1"/>
  <c r="CB5"/>
  <c r="CA5"/>
  <c r="BY5"/>
  <c r="BX5"/>
  <c r="BX141" s="1"/>
  <c r="BX144" s="1"/>
  <c r="BW5"/>
  <c r="BU5"/>
  <c r="BT5"/>
  <c r="BS5"/>
  <c r="BQ5"/>
  <c r="BP5"/>
  <c r="BM5"/>
  <c r="BL5"/>
  <c r="BK5"/>
  <c r="BI5"/>
  <c r="BH5"/>
  <c r="BG5"/>
  <c r="BE5"/>
  <c r="BD5"/>
  <c r="BC5"/>
  <c r="BA5"/>
  <c r="AZ5"/>
  <c r="AY5"/>
  <c r="AW5"/>
  <c r="AV5"/>
  <c r="AS5"/>
  <c r="AR5"/>
  <c r="AQ5"/>
  <c r="AP5"/>
  <c r="AO5"/>
  <c r="AN5"/>
  <c r="AM5"/>
  <c r="AL5"/>
  <c r="AK5"/>
  <c r="AJ5"/>
  <c r="AJ141" s="1"/>
  <c r="AH5"/>
  <c r="AG5"/>
  <c r="AD5"/>
  <c r="AE5" s="1"/>
  <c r="AC5"/>
  <c r="AB5"/>
  <c r="Z5"/>
  <c r="Y5"/>
  <c r="X5"/>
  <c r="W5"/>
  <c r="V5"/>
  <c r="U5"/>
  <c r="U141" s="1"/>
  <c r="T5"/>
  <c r="S5"/>
  <c r="R5"/>
  <c r="Q5"/>
  <c r="P5"/>
  <c r="N5"/>
  <c r="M5"/>
  <c r="K5"/>
  <c r="J5"/>
  <c r="I5"/>
  <c r="D5"/>
  <c r="AN141" l="1"/>
  <c r="BT141"/>
  <c r="BT144" s="1"/>
  <c r="AA63"/>
  <c r="CH34"/>
  <c r="AX34"/>
  <c r="CD34"/>
  <c r="H126"/>
  <c r="AO141"/>
  <c r="CW141"/>
  <c r="CW144" s="1"/>
  <c r="AA102"/>
  <c r="AP79"/>
  <c r="BJ79"/>
  <c r="CL79"/>
  <c r="CX79"/>
  <c r="F89"/>
  <c r="G89" s="1"/>
  <c r="AI79"/>
  <c r="AT79"/>
  <c r="BO79"/>
  <c r="BW79"/>
  <c r="DB79"/>
  <c r="AA88"/>
  <c r="O79"/>
  <c r="W79"/>
  <c r="BZ18"/>
  <c r="AA24"/>
  <c r="W18"/>
  <c r="BF18"/>
  <c r="CU18"/>
  <c r="BJ34"/>
  <c r="BR34"/>
  <c r="BZ34"/>
  <c r="CX34"/>
  <c r="AA38"/>
  <c r="AA39"/>
  <c r="E41"/>
  <c r="H41" s="1"/>
  <c r="G46"/>
  <c r="AA47"/>
  <c r="G39"/>
  <c r="H40"/>
  <c r="AA45"/>
  <c r="G50"/>
  <c r="K34"/>
  <c r="S34"/>
  <c r="CT34"/>
  <c r="G56"/>
  <c r="AL34"/>
  <c r="AA51"/>
  <c r="G52"/>
  <c r="AA55"/>
  <c r="AF34"/>
  <c r="CP34"/>
  <c r="G51"/>
  <c r="AA57"/>
  <c r="G53"/>
  <c r="H58"/>
  <c r="AA34"/>
  <c r="AI34"/>
  <c r="F49"/>
  <c r="AA54"/>
  <c r="AA104"/>
  <c r="AA130"/>
  <c r="AA98"/>
  <c r="G108"/>
  <c r="AA121"/>
  <c r="AA126"/>
  <c r="F96"/>
  <c r="G96" s="1"/>
  <c r="F118"/>
  <c r="H118" s="1"/>
  <c r="AA128"/>
  <c r="F95"/>
  <c r="G95" s="1"/>
  <c r="AA108"/>
  <c r="AA116"/>
  <c r="AA119"/>
  <c r="F130"/>
  <c r="G85"/>
  <c r="G43"/>
  <c r="AP34"/>
  <c r="AA37"/>
  <c r="G41"/>
  <c r="AA42"/>
  <c r="F44"/>
  <c r="H44" s="1"/>
  <c r="E47"/>
  <c r="G47" s="1"/>
  <c r="H53"/>
  <c r="AA53"/>
  <c r="E55"/>
  <c r="H56"/>
  <c r="F57"/>
  <c r="H57" s="1"/>
  <c r="F63"/>
  <c r="H63" s="1"/>
  <c r="BY141"/>
  <c r="BY144" s="1"/>
  <c r="J141"/>
  <c r="J144" s="1"/>
  <c r="O34"/>
  <c r="W34"/>
  <c r="AT34"/>
  <c r="BN34"/>
  <c r="BV34"/>
  <c r="DB34"/>
  <c r="K35"/>
  <c r="AA36"/>
  <c r="F38"/>
  <c r="H38" s="1"/>
  <c r="AA48"/>
  <c r="AA50"/>
  <c r="AA59"/>
  <c r="AA64"/>
  <c r="G37"/>
  <c r="G36"/>
  <c r="AA43"/>
  <c r="AA46"/>
  <c r="G48"/>
  <c r="G55"/>
  <c r="H84"/>
  <c r="AA21"/>
  <c r="AA23"/>
  <c r="AX79"/>
  <c r="H67"/>
  <c r="G133"/>
  <c r="CL34"/>
  <c r="CT90"/>
  <c r="AA93"/>
  <c r="Z90"/>
  <c r="AL90"/>
  <c r="I141"/>
  <c r="I144" s="1"/>
  <c r="AH141"/>
  <c r="AH144" s="1"/>
  <c r="AV141"/>
  <c r="AV144" s="1"/>
  <c r="BA141"/>
  <c r="BA144" s="1"/>
  <c r="BQ141"/>
  <c r="BQ144" s="1"/>
  <c r="N141"/>
  <c r="N144" s="1"/>
  <c r="D141"/>
  <c r="D144" s="1"/>
  <c r="M141"/>
  <c r="M144" s="1"/>
  <c r="BE141"/>
  <c r="BE144" s="1"/>
  <c r="CF141"/>
  <c r="CF144" s="1"/>
  <c r="CP90"/>
  <c r="W90"/>
  <c r="P90"/>
  <c r="H14"/>
  <c r="H12"/>
  <c r="O5"/>
  <c r="O90"/>
  <c r="AP18"/>
  <c r="AA20"/>
  <c r="AT18"/>
  <c r="BP141"/>
  <c r="BP144" s="1"/>
  <c r="CK141"/>
  <c r="CK144" s="1"/>
  <c r="CS141"/>
  <c r="CS144" s="1"/>
  <c r="BN18"/>
  <c r="CH18"/>
  <c r="CP18"/>
  <c r="CX18"/>
  <c r="BJ18"/>
  <c r="DB18"/>
  <c r="AA29"/>
  <c r="CZ141"/>
  <c r="CZ144" s="1"/>
  <c r="AE18"/>
  <c r="CD18"/>
  <c r="CT18"/>
  <c r="G29"/>
  <c r="F109"/>
  <c r="G109" s="1"/>
  <c r="S90"/>
  <c r="AE90"/>
  <c r="BJ90"/>
  <c r="AA127"/>
  <c r="V141"/>
  <c r="W141" s="1"/>
  <c r="AG141"/>
  <c r="AI141" s="1"/>
  <c r="AK141"/>
  <c r="AM141" s="1"/>
  <c r="AZ141"/>
  <c r="AZ144" s="1"/>
  <c r="BU141"/>
  <c r="AM90"/>
  <c r="BV90"/>
  <c r="Q141"/>
  <c r="Q144" s="1"/>
  <c r="BD141"/>
  <c r="BD144" s="1"/>
  <c r="BI141"/>
  <c r="BI144" s="1"/>
  <c r="CJ141"/>
  <c r="CJ144" s="1"/>
  <c r="CR141"/>
  <c r="CR144" s="1"/>
  <c r="CM90"/>
  <c r="H132"/>
  <c r="CL90"/>
  <c r="L90"/>
  <c r="DB90"/>
  <c r="Y90"/>
  <c r="G97"/>
  <c r="F104"/>
  <c r="G105"/>
  <c r="AA111"/>
  <c r="H117"/>
  <c r="G118"/>
  <c r="G119"/>
  <c r="G120"/>
  <c r="AA122"/>
  <c r="G130"/>
  <c r="G132"/>
  <c r="AB135"/>
  <c r="AU90"/>
  <c r="CD90"/>
  <c r="H91"/>
  <c r="AP90"/>
  <c r="H93"/>
  <c r="AT90"/>
  <c r="BF90"/>
  <c r="H96"/>
  <c r="AA97"/>
  <c r="AA99"/>
  <c r="AA100"/>
  <c r="AA103"/>
  <c r="F106"/>
  <c r="G106" s="1"/>
  <c r="AA113"/>
  <c r="AA115"/>
  <c r="AA117"/>
  <c r="F122"/>
  <c r="G122" s="1"/>
  <c r="AA125"/>
  <c r="AB136"/>
  <c r="AA137"/>
  <c r="CI90"/>
  <c r="AA94"/>
  <c r="CH90"/>
  <c r="BZ90"/>
  <c r="AA110"/>
  <c r="AA114"/>
  <c r="E121"/>
  <c r="G121" s="1"/>
  <c r="AX90"/>
  <c r="AA131"/>
  <c r="G134"/>
  <c r="G91"/>
  <c r="G61"/>
  <c r="H98"/>
  <c r="AY90"/>
  <c r="BR90"/>
  <c r="BN90"/>
  <c r="G8"/>
  <c r="G11"/>
  <c r="G12"/>
  <c r="AA13"/>
  <c r="F17"/>
  <c r="G17" s="1"/>
  <c r="G14"/>
  <c r="AA14"/>
  <c r="G9"/>
  <c r="R141"/>
  <c r="R144" s="1"/>
  <c r="H26"/>
  <c r="AC141"/>
  <c r="AC144" s="1"/>
  <c r="Y144" s="1"/>
  <c r="AW141"/>
  <c r="AW144" s="1"/>
  <c r="BH141"/>
  <c r="BH144" s="1"/>
  <c r="BM141"/>
  <c r="BM144" s="1"/>
  <c r="CO141"/>
  <c r="CO144" s="1"/>
  <c r="DA141"/>
  <c r="K18"/>
  <c r="S18"/>
  <c r="AI18"/>
  <c r="BR18"/>
  <c r="AA22"/>
  <c r="BL141"/>
  <c r="BL144" s="1"/>
  <c r="CB141"/>
  <c r="CB144" s="1"/>
  <c r="CG141"/>
  <c r="CV141"/>
  <c r="CV144" s="1"/>
  <c r="BB18"/>
  <c r="CL18"/>
  <c r="F20"/>
  <c r="G20" s="1"/>
  <c r="F23"/>
  <c r="H23" s="1"/>
  <c r="F24"/>
  <c r="G24" s="1"/>
  <c r="AA27"/>
  <c r="AA28"/>
  <c r="H29"/>
  <c r="E30"/>
  <c r="G30" s="1"/>
  <c r="AA31"/>
  <c r="O18"/>
  <c r="AL18"/>
  <c r="BV18"/>
  <c r="F19"/>
  <c r="G19" s="1"/>
  <c r="AA26"/>
  <c r="G33"/>
  <c r="H27"/>
  <c r="G28"/>
  <c r="U144"/>
  <c r="AJ144"/>
  <c r="AN144"/>
  <c r="G65"/>
  <c r="H65"/>
  <c r="BS141"/>
  <c r="G101"/>
  <c r="H101"/>
  <c r="G114"/>
  <c r="H114"/>
  <c r="G123"/>
  <c r="H123"/>
  <c r="AO144"/>
  <c r="G111"/>
  <c r="H111"/>
  <c r="G16"/>
  <c r="H16"/>
  <c r="G80"/>
  <c r="H80"/>
  <c r="G83"/>
  <c r="H83"/>
  <c r="G87"/>
  <c r="H87"/>
  <c r="G99"/>
  <c r="H99"/>
  <c r="G100"/>
  <c r="H100"/>
  <c r="G107"/>
  <c r="H107"/>
  <c r="G125"/>
  <c r="H125"/>
  <c r="G129"/>
  <c r="H129"/>
  <c r="CC144"/>
  <c r="G15"/>
  <c r="G64"/>
  <c r="H64"/>
  <c r="F34"/>
  <c r="G66"/>
  <c r="H66"/>
  <c r="G94"/>
  <c r="H94"/>
  <c r="G112"/>
  <c r="H112"/>
  <c r="CP5"/>
  <c r="E6"/>
  <c r="G10"/>
  <c r="H17"/>
  <c r="Y18"/>
  <c r="AA18" s="1"/>
  <c r="AX18"/>
  <c r="H20"/>
  <c r="AB20"/>
  <c r="F21"/>
  <c r="AB22"/>
  <c r="G26"/>
  <c r="G27"/>
  <c r="H28"/>
  <c r="G31"/>
  <c r="H32"/>
  <c r="H33"/>
  <c r="F35"/>
  <c r="G38"/>
  <c r="H39"/>
  <c r="G44"/>
  <c r="G49"/>
  <c r="H50"/>
  <c r="E54"/>
  <c r="G57"/>
  <c r="G59"/>
  <c r="AA66"/>
  <c r="G74"/>
  <c r="G77"/>
  <c r="Z79"/>
  <c r="AA79" s="1"/>
  <c r="AE79"/>
  <c r="BN79"/>
  <c r="BR79"/>
  <c r="BV79"/>
  <c r="AA80"/>
  <c r="G81"/>
  <c r="G88"/>
  <c r="G92"/>
  <c r="AA101"/>
  <c r="G102"/>
  <c r="G110"/>
  <c r="AA112"/>
  <c r="G113"/>
  <c r="G117"/>
  <c r="AA123"/>
  <c r="G127"/>
  <c r="G128"/>
  <c r="AA129"/>
  <c r="F131"/>
  <c r="G131" s="1"/>
  <c r="F135"/>
  <c r="AA135"/>
  <c r="F136"/>
  <c r="AA136"/>
  <c r="G137"/>
  <c r="AB137"/>
  <c r="AD141"/>
  <c r="H142"/>
  <c r="CT5"/>
  <c r="F7"/>
  <c r="AA16"/>
  <c r="AA5" s="1"/>
  <c r="F22"/>
  <c r="AS141"/>
  <c r="H36"/>
  <c r="H37"/>
  <c r="H46"/>
  <c r="H47"/>
  <c r="L79"/>
  <c r="P79"/>
  <c r="T79"/>
  <c r="BO90"/>
  <c r="BS90"/>
  <c r="BW90"/>
  <c r="E103"/>
  <c r="H103" s="1"/>
  <c r="H108"/>
  <c r="E115"/>
  <c r="G115" s="1"/>
  <c r="E116"/>
  <c r="G116" s="1"/>
  <c r="H133"/>
  <c r="AR141"/>
  <c r="AR144" s="1"/>
  <c r="AT5"/>
  <c r="E71"/>
  <c r="G71" s="1"/>
  <c r="AP141" l="1"/>
  <c r="BW141"/>
  <c r="CA141"/>
  <c r="G63"/>
  <c r="F79"/>
  <c r="H89"/>
  <c r="H95"/>
  <c r="BZ141"/>
  <c r="CI141"/>
  <c r="L141"/>
  <c r="O141"/>
  <c r="P141"/>
  <c r="K141"/>
  <c r="V144"/>
  <c r="W144" s="1"/>
  <c r="BV141"/>
  <c r="BG141"/>
  <c r="X141"/>
  <c r="BU144"/>
  <c r="BV144" s="1"/>
  <c r="AL141"/>
  <c r="CD141"/>
  <c r="BF141"/>
  <c r="BR141"/>
  <c r="BC141"/>
  <c r="DB141"/>
  <c r="AI144"/>
  <c r="CT141"/>
  <c r="CT144" s="1"/>
  <c r="AK144"/>
  <c r="AL144" s="1"/>
  <c r="Y141"/>
  <c r="CP141"/>
  <c r="CL141"/>
  <c r="CU141"/>
  <c r="BB141"/>
  <c r="CM141"/>
  <c r="T141"/>
  <c r="CU144"/>
  <c r="AG144"/>
  <c r="AY141"/>
  <c r="DA144"/>
  <c r="DC144" s="1"/>
  <c r="CG144"/>
  <c r="CI144" s="1"/>
  <c r="CE141"/>
  <c r="F90"/>
  <c r="BJ141"/>
  <c r="S141"/>
  <c r="H115"/>
  <c r="AA90"/>
  <c r="CY144"/>
  <c r="BK141"/>
  <c r="H104"/>
  <c r="G104"/>
  <c r="AX141"/>
  <c r="DC141"/>
  <c r="CH141"/>
  <c r="BN141"/>
  <c r="BO141"/>
  <c r="CY141"/>
  <c r="E18"/>
  <c r="H30"/>
  <c r="CX141"/>
  <c r="CX144" s="1"/>
  <c r="G23"/>
  <c r="AE141"/>
  <c r="AF141"/>
  <c r="AD144"/>
  <c r="Z141"/>
  <c r="E34"/>
  <c r="H34" s="1"/>
  <c r="E35"/>
  <c r="BR144"/>
  <c r="BS144"/>
  <c r="L144"/>
  <c r="K144"/>
  <c r="CL144"/>
  <c r="CM144"/>
  <c r="F5"/>
  <c r="G7"/>
  <c r="G21"/>
  <c r="F18"/>
  <c r="BZ144"/>
  <c r="CA144"/>
  <c r="E90"/>
  <c r="G103"/>
  <c r="G54"/>
  <c r="G35" s="1"/>
  <c r="G135"/>
  <c r="H135"/>
  <c r="BF144"/>
  <c r="BG144"/>
  <c r="G22"/>
  <c r="E5"/>
  <c r="G6"/>
  <c r="BN144"/>
  <c r="BO144"/>
  <c r="AP144"/>
  <c r="BB144"/>
  <c r="BC144"/>
  <c r="T144"/>
  <c r="S144"/>
  <c r="CD144"/>
  <c r="CE144"/>
  <c r="BJ144"/>
  <c r="BK144"/>
  <c r="P144"/>
  <c r="O144"/>
  <c r="AU141"/>
  <c r="AT141"/>
  <c r="G136"/>
  <c r="H136"/>
  <c r="AX144"/>
  <c r="AY144"/>
  <c r="G79"/>
  <c r="H79"/>
  <c r="CP144"/>
  <c r="CQ144"/>
  <c r="AS144"/>
  <c r="X144" l="1"/>
  <c r="BW144"/>
  <c r="AM144"/>
  <c r="DB144"/>
  <c r="H90"/>
  <c r="CH144"/>
  <c r="G90"/>
  <c r="AA141"/>
  <c r="AB141"/>
  <c r="G5"/>
  <c r="F141"/>
  <c r="AF144"/>
  <c r="Z144"/>
  <c r="AE144"/>
  <c r="G34"/>
  <c r="E141"/>
  <c r="E144" s="1"/>
  <c r="AT144"/>
  <c r="AU144"/>
  <c r="G18"/>
  <c r="H18"/>
  <c r="AB144" l="1"/>
  <c r="AA144"/>
  <c r="G141"/>
  <c r="H141"/>
  <c r="F144"/>
  <c r="H144" l="1"/>
  <c r="G144"/>
  <c r="G39" i="23" l="1"/>
  <c r="H39"/>
  <c r="I39"/>
  <c r="G38"/>
  <c r="H38"/>
  <c r="I38"/>
  <c r="I6"/>
  <c r="H6"/>
  <c r="L147"/>
  <c r="L148"/>
  <c r="L133"/>
  <c r="L134"/>
  <c r="K133"/>
  <c r="L128"/>
  <c r="L129"/>
  <c r="K128"/>
  <c r="L54"/>
  <c r="L7" l="1"/>
  <c r="J13"/>
  <c r="L13"/>
  <c r="L8" l="1"/>
  <c r="L9"/>
  <c r="L10"/>
  <c r="L11"/>
  <c r="L12"/>
  <c r="L14"/>
  <c r="L15"/>
  <c r="L16"/>
  <c r="L17"/>
  <c r="L18"/>
  <c r="L19"/>
  <c r="L21"/>
  <c r="L22"/>
  <c r="L23"/>
  <c r="L24"/>
  <c r="L25"/>
  <c r="L26"/>
  <c r="L27"/>
  <c r="L28"/>
  <c r="L29"/>
  <c r="L30"/>
  <c r="L31"/>
  <c r="L32"/>
  <c r="L33"/>
  <c r="L34"/>
  <c r="L35"/>
  <c r="L36"/>
  <c r="L37"/>
  <c r="L40"/>
  <c r="L41"/>
  <c r="L42"/>
  <c r="L43"/>
  <c r="L44"/>
  <c r="L45"/>
  <c r="L46"/>
  <c r="L47"/>
  <c r="L48"/>
  <c r="L49"/>
  <c r="L50"/>
  <c r="L51"/>
  <c r="L52"/>
  <c r="L53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81"/>
  <c r="L86"/>
  <c r="L87"/>
  <c r="L88"/>
  <c r="L89"/>
  <c r="L90"/>
  <c r="L91"/>
  <c r="L92"/>
  <c r="L93"/>
  <c r="L94"/>
  <c r="L95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30"/>
  <c r="L131"/>
  <c r="L132"/>
  <c r="L135"/>
  <c r="L136"/>
  <c r="L137"/>
  <c r="L138"/>
  <c r="L139"/>
  <c r="L140"/>
  <c r="L141"/>
  <c r="L142"/>
  <c r="L143"/>
  <c r="L144"/>
  <c r="L145"/>
  <c r="L146"/>
  <c r="L149"/>
  <c r="L151"/>
  <c r="L153"/>
  <c r="L154"/>
  <c r="K8"/>
  <c r="K9"/>
  <c r="K10"/>
  <c r="K11"/>
  <c r="K12"/>
  <c r="K14"/>
  <c r="K15"/>
  <c r="K16"/>
  <c r="K17"/>
  <c r="K18"/>
  <c r="K19"/>
  <c r="K22"/>
  <c r="K23"/>
  <c r="K24"/>
  <c r="K29"/>
  <c r="K30"/>
  <c r="K31"/>
  <c r="K32"/>
  <c r="K33"/>
  <c r="K34"/>
  <c r="K35"/>
  <c r="K36"/>
  <c r="K37"/>
  <c r="K40"/>
  <c r="K41"/>
  <c r="K42"/>
  <c r="K43"/>
  <c r="K44"/>
  <c r="K45"/>
  <c r="K48"/>
  <c r="K49"/>
  <c r="K50"/>
  <c r="K51"/>
  <c r="K52"/>
  <c r="K55"/>
  <c r="K56"/>
  <c r="K57"/>
  <c r="K58"/>
  <c r="K59"/>
  <c r="K60"/>
  <c r="K61"/>
  <c r="K62"/>
  <c r="K63"/>
  <c r="K64"/>
  <c r="K66"/>
  <c r="K68"/>
  <c r="K69"/>
  <c r="K70"/>
  <c r="K71"/>
  <c r="K72"/>
  <c r="K73"/>
  <c r="K74"/>
  <c r="K75"/>
  <c r="K76"/>
  <c r="K77"/>
  <c r="K78"/>
  <c r="K79"/>
  <c r="K80"/>
  <c r="K81"/>
  <c r="K82"/>
  <c r="K83"/>
  <c r="K84"/>
  <c r="K86"/>
  <c r="K87"/>
  <c r="K88"/>
  <c r="K89"/>
  <c r="K91"/>
  <c r="K92"/>
  <c r="K94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7"/>
  <c r="K118"/>
  <c r="K119"/>
  <c r="K120"/>
  <c r="K121"/>
  <c r="K123"/>
  <c r="K125"/>
  <c r="K127"/>
  <c r="K130"/>
  <c r="K132"/>
  <c r="K135"/>
  <c r="K136"/>
  <c r="K138"/>
  <c r="K139"/>
  <c r="K140"/>
  <c r="K141"/>
  <c r="K142"/>
  <c r="K143"/>
  <c r="K144"/>
  <c r="K145"/>
  <c r="K150"/>
  <c r="K151"/>
  <c r="K153"/>
  <c r="K154"/>
  <c r="H150"/>
  <c r="J150" s="1"/>
  <c r="J103"/>
  <c r="G96"/>
  <c r="G85"/>
  <c r="G20"/>
  <c r="G6"/>
  <c r="F96"/>
  <c r="F85"/>
  <c r="F39"/>
  <c r="F38"/>
  <c r="J38" s="1"/>
  <c r="F20"/>
  <c r="F6"/>
  <c r="J154"/>
  <c r="J153"/>
  <c r="J151"/>
  <c r="J145"/>
  <c r="J144"/>
  <c r="J143"/>
  <c r="J142"/>
  <c r="J141"/>
  <c r="J140"/>
  <c r="J139"/>
  <c r="J138"/>
  <c r="J137"/>
  <c r="J136"/>
  <c r="J135"/>
  <c r="J133"/>
  <c r="J132"/>
  <c r="J131"/>
  <c r="J130"/>
  <c r="J128"/>
  <c r="J127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2"/>
  <c r="J101"/>
  <c r="J100"/>
  <c r="J99"/>
  <c r="J98"/>
  <c r="J97"/>
  <c r="I96"/>
  <c r="E96"/>
  <c r="D96"/>
  <c r="J95"/>
  <c r="J94"/>
  <c r="J92"/>
  <c r="J91"/>
  <c r="J90"/>
  <c r="J89"/>
  <c r="J88"/>
  <c r="J87"/>
  <c r="J86"/>
  <c r="I85"/>
  <c r="H85"/>
  <c r="E85"/>
  <c r="D85"/>
  <c r="H84"/>
  <c r="L84" s="1"/>
  <c r="H83"/>
  <c r="L83" s="1"/>
  <c r="H82"/>
  <c r="L82" s="1"/>
  <c r="H81"/>
  <c r="H80"/>
  <c r="L80" s="1"/>
  <c r="H79"/>
  <c r="H78"/>
  <c r="L78" s="1"/>
  <c r="E77"/>
  <c r="D77"/>
  <c r="J76"/>
  <c r="J75"/>
  <c r="J74"/>
  <c r="J73"/>
  <c r="J72"/>
  <c r="J71"/>
  <c r="J70"/>
  <c r="J69"/>
  <c r="J68"/>
  <c r="J66"/>
  <c r="J65"/>
  <c r="J64"/>
  <c r="J63"/>
  <c r="J62"/>
  <c r="J61"/>
  <c r="J60"/>
  <c r="J59"/>
  <c r="J58"/>
  <c r="J57"/>
  <c r="J56"/>
  <c r="J55"/>
  <c r="J53"/>
  <c r="J52"/>
  <c r="J51"/>
  <c r="J50"/>
  <c r="J49"/>
  <c r="J48"/>
  <c r="J47"/>
  <c r="J46"/>
  <c r="J45"/>
  <c r="J44"/>
  <c r="J43"/>
  <c r="J42"/>
  <c r="J41"/>
  <c r="J40"/>
  <c r="E39"/>
  <c r="D39"/>
  <c r="E38"/>
  <c r="D38"/>
  <c r="J37"/>
  <c r="J36"/>
  <c r="J35"/>
  <c r="J34"/>
  <c r="J33"/>
  <c r="J32"/>
  <c r="J31"/>
  <c r="J30"/>
  <c r="J29"/>
  <c r="J28"/>
  <c r="J27"/>
  <c r="J26"/>
  <c r="J25"/>
  <c r="J24"/>
  <c r="J23"/>
  <c r="J22"/>
  <c r="J21"/>
  <c r="I20"/>
  <c r="L20" s="1"/>
  <c r="H20"/>
  <c r="J20" s="1"/>
  <c r="E20"/>
  <c r="D20"/>
  <c r="J19"/>
  <c r="J18"/>
  <c r="J17"/>
  <c r="J16"/>
  <c r="J15"/>
  <c r="J14"/>
  <c r="J12"/>
  <c r="J11"/>
  <c r="J10"/>
  <c r="J9"/>
  <c r="J8"/>
  <c r="E6"/>
  <c r="D6"/>
  <c r="L85" l="1"/>
  <c r="J85"/>
  <c r="K96"/>
  <c r="E152"/>
  <c r="E155" s="1"/>
  <c r="K39"/>
  <c r="L38"/>
  <c r="F81"/>
  <c r="K20"/>
  <c r="H96"/>
  <c r="J96" s="1"/>
  <c r="K85"/>
  <c r="L39"/>
  <c r="K38"/>
  <c r="L150"/>
  <c r="F78"/>
  <c r="J78" s="1"/>
  <c r="F82"/>
  <c r="J82" s="1"/>
  <c r="L79"/>
  <c r="F79" s="1"/>
  <c r="J79" s="1"/>
  <c r="F83"/>
  <c r="J83" s="1"/>
  <c r="G152"/>
  <c r="G155" s="1"/>
  <c r="J39"/>
  <c r="D152"/>
  <c r="D155" s="1"/>
  <c r="I152"/>
  <c r="J81"/>
  <c r="F80"/>
  <c r="J80" s="1"/>
  <c r="L6"/>
  <c r="J6"/>
  <c r="H77"/>
  <c r="L77" s="1"/>
  <c r="L96" l="1"/>
  <c r="H152"/>
  <c r="L152" s="1"/>
  <c r="I155"/>
  <c r="K155" s="1"/>
  <c r="K152"/>
  <c r="F84"/>
  <c r="F77" s="1"/>
  <c r="F152" s="1"/>
  <c r="F155" s="1"/>
  <c r="J84" l="1"/>
  <c r="H155"/>
  <c r="L155" s="1"/>
  <c r="J152"/>
  <c r="J77"/>
  <c r="J155" l="1"/>
  <c r="H67" i="22" l="1"/>
  <c r="D28"/>
  <c r="H28"/>
  <c r="D58"/>
  <c r="H58"/>
  <c r="CH64" i="18" l="1"/>
  <c r="Q71" l="1"/>
  <c r="Q72"/>
  <c r="Q74"/>
  <c r="Q30"/>
  <c r="Q45"/>
  <c r="Q47"/>
  <c r="Q28"/>
  <c r="Q21"/>
  <c r="Q23"/>
  <c r="Q24"/>
  <c r="Q25"/>
  <c r="Q19"/>
  <c r="M70"/>
  <c r="M71"/>
  <c r="M72"/>
  <c r="M74"/>
  <c r="M29"/>
  <c r="M30"/>
  <c r="M33"/>
  <c r="M34"/>
  <c r="M35"/>
  <c r="M36"/>
  <c r="M38"/>
  <c r="M39"/>
  <c r="M40"/>
  <c r="M41"/>
  <c r="M44"/>
  <c r="M28"/>
  <c r="M21"/>
  <c r="M22"/>
  <c r="M23"/>
  <c r="M25"/>
  <c r="I71"/>
  <c r="I72"/>
  <c r="I74"/>
  <c r="I30"/>
  <c r="I44"/>
  <c r="I45"/>
  <c r="I28"/>
  <c r="I20"/>
  <c r="I21"/>
  <c r="I25"/>
  <c r="E70"/>
  <c r="E71"/>
  <c r="E72"/>
  <c r="E74"/>
  <c r="E62"/>
  <c r="AG62" s="1"/>
  <c r="E50"/>
  <c r="E52"/>
  <c r="E54"/>
  <c r="E29"/>
  <c r="E30"/>
  <c r="E33"/>
  <c r="E35"/>
  <c r="E36"/>
  <c r="E38"/>
  <c r="E40"/>
  <c r="E41"/>
  <c r="G42"/>
  <c r="E44"/>
  <c r="E45"/>
  <c r="E28"/>
  <c r="E25"/>
  <c r="E20"/>
  <c r="E21"/>
  <c r="E22"/>
  <c r="E24"/>
  <c r="AH74"/>
  <c r="AH64" s="1"/>
  <c r="CL62"/>
  <c r="AH54"/>
  <c r="CL54" s="1"/>
  <c r="CL48" s="1"/>
  <c r="AH52"/>
  <c r="CL52" s="1"/>
  <c r="AH51"/>
  <c r="CL51" s="1"/>
  <c r="AH50"/>
  <c r="CL50" s="1"/>
  <c r="AH49"/>
  <c r="CL49" s="1"/>
  <c r="CL30"/>
  <c r="CL31"/>
  <c r="CN31" s="1"/>
  <c r="AH32"/>
  <c r="CL32" s="1"/>
  <c r="CL33"/>
  <c r="CL34"/>
  <c r="CL35"/>
  <c r="CL36"/>
  <c r="CL37"/>
  <c r="CL38"/>
  <c r="CL39"/>
  <c r="CL40"/>
  <c r="CL41"/>
  <c r="CL42"/>
  <c r="CL43"/>
  <c r="CL44"/>
  <c r="CL45"/>
  <c r="CL46"/>
  <c r="CL28"/>
  <c r="AH20"/>
  <c r="CL20" s="1"/>
  <c r="AH21"/>
  <c r="CL21" s="1"/>
  <c r="AH22"/>
  <c r="CL22" s="1"/>
  <c r="AH23"/>
  <c r="CL23" s="1"/>
  <c r="AH24"/>
  <c r="CL24" s="1"/>
  <c r="AH25"/>
  <c r="CL25" s="1"/>
  <c r="AH26"/>
  <c r="CL26" s="1"/>
  <c r="AH19"/>
  <c r="CL19" s="1"/>
  <c r="AD64"/>
  <c r="AD55" s="1"/>
  <c r="AD27"/>
  <c r="AD16"/>
  <c r="T137" i="16"/>
  <c r="D42"/>
  <c r="E48" i="18" l="1"/>
  <c r="CL57"/>
  <c r="AH48"/>
  <c r="CL29"/>
  <c r="D7" i="22"/>
  <c r="H7"/>
  <c r="C8"/>
  <c r="C6" s="1"/>
  <c r="E6"/>
  <c r="F8"/>
  <c r="G8" s="1"/>
  <c r="D9"/>
  <c r="H9"/>
  <c r="D10"/>
  <c r="H10"/>
  <c r="C11"/>
  <c r="E11"/>
  <c r="F11"/>
  <c r="D12"/>
  <c r="H12"/>
  <c r="D13"/>
  <c r="H13"/>
  <c r="D14"/>
  <c r="H14"/>
  <c r="D16"/>
  <c r="H16"/>
  <c r="C15"/>
  <c r="E17"/>
  <c r="E15" s="1"/>
  <c r="F17"/>
  <c r="D18"/>
  <c r="H18"/>
  <c r="D19"/>
  <c r="H19"/>
  <c r="C21"/>
  <c r="E21"/>
  <c r="F21"/>
  <c r="D22"/>
  <c r="H22"/>
  <c r="D23"/>
  <c r="H23"/>
  <c r="D24"/>
  <c r="H24"/>
  <c r="C27"/>
  <c r="E27"/>
  <c r="F27"/>
  <c r="C29"/>
  <c r="E29"/>
  <c r="F29"/>
  <c r="D30"/>
  <c r="H30"/>
  <c r="C31"/>
  <c r="E31"/>
  <c r="F31"/>
  <c r="D32"/>
  <c r="H32"/>
  <c r="C33"/>
  <c r="E33"/>
  <c r="F33"/>
  <c r="D34"/>
  <c r="H34"/>
  <c r="C35"/>
  <c r="E35"/>
  <c r="F35"/>
  <c r="D36"/>
  <c r="H36"/>
  <c r="D37"/>
  <c r="H37"/>
  <c r="D38"/>
  <c r="H38"/>
  <c r="D39"/>
  <c r="H39"/>
  <c r="D40"/>
  <c r="H40"/>
  <c r="D41"/>
  <c r="H41"/>
  <c r="D42"/>
  <c r="H42"/>
  <c r="D43"/>
  <c r="H43"/>
  <c r="D44"/>
  <c r="H44"/>
  <c r="D45"/>
  <c r="H45"/>
  <c r="D46"/>
  <c r="H46"/>
  <c r="D47"/>
  <c r="H47"/>
  <c r="D48"/>
  <c r="H48"/>
  <c r="D49"/>
  <c r="H49"/>
  <c r="D50"/>
  <c r="H50"/>
  <c r="D51"/>
  <c r="H51"/>
  <c r="D52"/>
  <c r="H52"/>
  <c r="C54"/>
  <c r="D54"/>
  <c r="E54"/>
  <c r="E95" s="1"/>
  <c r="H56"/>
  <c r="C57"/>
  <c r="F57"/>
  <c r="G57" s="1"/>
  <c r="D59"/>
  <c r="D60"/>
  <c r="D62"/>
  <c r="H62"/>
  <c r="D63"/>
  <c r="H63"/>
  <c r="D64"/>
  <c r="H64"/>
  <c r="D65"/>
  <c r="H65"/>
  <c r="D66"/>
  <c r="H66"/>
  <c r="D67"/>
  <c r="D68"/>
  <c r="H68"/>
  <c r="D70"/>
  <c r="H70"/>
  <c r="D71"/>
  <c r="H71"/>
  <c r="D72"/>
  <c r="H72"/>
  <c r="D73"/>
  <c r="H73"/>
  <c r="D74"/>
  <c r="H74"/>
  <c r="D76"/>
  <c r="H76"/>
  <c r="D77"/>
  <c r="H77"/>
  <c r="D78"/>
  <c r="H78"/>
  <c r="D79"/>
  <c r="H79"/>
  <c r="D81"/>
  <c r="H81"/>
  <c r="D82"/>
  <c r="H82"/>
  <c r="D83"/>
  <c r="H83"/>
  <c r="D85"/>
  <c r="H85"/>
  <c r="D86"/>
  <c r="H86"/>
  <c r="D87"/>
  <c r="H87"/>
  <c r="D88"/>
  <c r="H88"/>
  <c r="D89"/>
  <c r="H89"/>
  <c r="G29" l="1"/>
  <c r="G21"/>
  <c r="C95"/>
  <c r="D69"/>
  <c r="G35"/>
  <c r="F69"/>
  <c r="G31"/>
  <c r="G27"/>
  <c r="G17"/>
  <c r="G33"/>
  <c r="G11"/>
  <c r="C20"/>
  <c r="C5" s="1"/>
  <c r="H33"/>
  <c r="F26"/>
  <c r="D35"/>
  <c r="H35"/>
  <c r="D33"/>
  <c r="E26"/>
  <c r="E25" s="1"/>
  <c r="H27"/>
  <c r="D27"/>
  <c r="D31"/>
  <c r="D29"/>
  <c r="D21"/>
  <c r="D17"/>
  <c r="D15" s="1"/>
  <c r="D11"/>
  <c r="C26"/>
  <c r="C25" s="1"/>
  <c r="H57"/>
  <c r="D57"/>
  <c r="D6"/>
  <c r="E5"/>
  <c r="H29"/>
  <c r="H21"/>
  <c r="H17"/>
  <c r="H11"/>
  <c r="H8"/>
  <c r="D8"/>
  <c r="H31"/>
  <c r="F15"/>
  <c r="F6"/>
  <c r="G6" s="1"/>
  <c r="G69" l="1"/>
  <c r="G26"/>
  <c r="F5"/>
  <c r="G15"/>
  <c r="D20"/>
  <c r="H69"/>
  <c r="H26"/>
  <c r="F25"/>
  <c r="G25" s="1"/>
  <c r="D26"/>
  <c r="C53"/>
  <c r="C96" s="1"/>
  <c r="D25"/>
  <c r="D95"/>
  <c r="E53"/>
  <c r="D5"/>
  <c r="H15"/>
  <c r="H6"/>
  <c r="H20"/>
  <c r="H25" l="1"/>
  <c r="H5"/>
  <c r="G5"/>
  <c r="F53"/>
  <c r="G53" s="1"/>
  <c r="D53"/>
  <c r="E96"/>
  <c r="D96" s="1"/>
  <c r="H53" l="1"/>
  <c r="D81" i="13" l="1"/>
  <c r="DA139"/>
  <c r="CW139"/>
  <c r="CS139"/>
  <c r="CP139"/>
  <c r="CO139"/>
  <c r="CL139"/>
  <c r="CK139"/>
  <c r="CH139"/>
  <c r="CG139"/>
  <c r="CD139"/>
  <c r="CC139"/>
  <c r="BY139"/>
  <c r="BV139"/>
  <c r="BU139"/>
  <c r="BR139"/>
  <c r="BQ139"/>
  <c r="BN139"/>
  <c r="BM139"/>
  <c r="BI139"/>
  <c r="BE139"/>
  <c r="BA139"/>
  <c r="AX139"/>
  <c r="AW139"/>
  <c r="AT139"/>
  <c r="AS139"/>
  <c r="AP139"/>
  <c r="AO139"/>
  <c r="AL139"/>
  <c r="AK139"/>
  <c r="AH139"/>
  <c r="AD139"/>
  <c r="Y139"/>
  <c r="X139"/>
  <c r="Z139" s="1"/>
  <c r="W139"/>
  <c r="V139"/>
  <c r="S139"/>
  <c r="R139"/>
  <c r="O139"/>
  <c r="N139"/>
  <c r="K139"/>
  <c r="J139"/>
  <c r="E139"/>
  <c r="F139" s="1"/>
  <c r="D139"/>
  <c r="DA138"/>
  <c r="CW138"/>
  <c r="CS138"/>
  <c r="CP138"/>
  <c r="CO138"/>
  <c r="CL138"/>
  <c r="CK138"/>
  <c r="CH138"/>
  <c r="CG138"/>
  <c r="CD138"/>
  <c r="CC138"/>
  <c r="BZ138"/>
  <c r="BY138"/>
  <c r="BV138"/>
  <c r="BU138"/>
  <c r="BR138"/>
  <c r="BQ138"/>
  <c r="BN138"/>
  <c r="BM138"/>
  <c r="BJ138"/>
  <c r="BI138"/>
  <c r="BE138"/>
  <c r="BA138"/>
  <c r="AX138"/>
  <c r="AW138"/>
  <c r="AT138"/>
  <c r="AS138"/>
  <c r="AP138"/>
  <c r="AO138"/>
  <c r="AL138"/>
  <c r="AK138"/>
  <c r="AH138"/>
  <c r="Y138"/>
  <c r="X138"/>
  <c r="W138"/>
  <c r="V138"/>
  <c r="S138"/>
  <c r="R138"/>
  <c r="O138"/>
  <c r="N138"/>
  <c r="K138"/>
  <c r="J138"/>
  <c r="E138"/>
  <c r="F138" s="1"/>
  <c r="D138"/>
  <c r="DB136"/>
  <c r="DA136"/>
  <c r="CX136"/>
  <c r="CW136"/>
  <c r="CT136"/>
  <c r="CS136"/>
  <c r="CO136"/>
  <c r="CK136"/>
  <c r="CG136"/>
  <c r="CC136"/>
  <c r="BZ136"/>
  <c r="BY136"/>
  <c r="BU136"/>
  <c r="BQ136"/>
  <c r="BM136"/>
  <c r="BJ136"/>
  <c r="BI136"/>
  <c r="BF136"/>
  <c r="BE136"/>
  <c r="BB136"/>
  <c r="BA136"/>
  <c r="AW136"/>
  <c r="AS136"/>
  <c r="AO136"/>
  <c r="AK136"/>
  <c r="AH136"/>
  <c r="AE136"/>
  <c r="AD136"/>
  <c r="Y136"/>
  <c r="X136"/>
  <c r="W136"/>
  <c r="V136"/>
  <c r="S136"/>
  <c r="R136"/>
  <c r="N136"/>
  <c r="K136"/>
  <c r="J136"/>
  <c r="D136"/>
  <c r="DB135"/>
  <c r="DA135"/>
  <c r="CX135"/>
  <c r="CW135"/>
  <c r="CT135"/>
  <c r="CS135"/>
  <c r="CO135"/>
  <c r="CK135"/>
  <c r="CG135"/>
  <c r="CC135"/>
  <c r="BZ135"/>
  <c r="BY135"/>
  <c r="BU135"/>
  <c r="BQ135"/>
  <c r="BM135"/>
  <c r="BI135"/>
  <c r="BE135"/>
  <c r="BA135"/>
  <c r="AW135"/>
  <c r="AS135"/>
  <c r="AO135"/>
  <c r="AK135"/>
  <c r="AH135"/>
  <c r="AE135"/>
  <c r="AD135"/>
  <c r="Y135"/>
  <c r="X135"/>
  <c r="W135"/>
  <c r="V135"/>
  <c r="S135"/>
  <c r="R135"/>
  <c r="N135"/>
  <c r="K135"/>
  <c r="J135"/>
  <c r="D135"/>
  <c r="DB134"/>
  <c r="DA134"/>
  <c r="CX134"/>
  <c r="CW134"/>
  <c r="CT134"/>
  <c r="CS134"/>
  <c r="CO134"/>
  <c r="CK134"/>
  <c r="CG134"/>
  <c r="CC134"/>
  <c r="BZ134"/>
  <c r="BY134"/>
  <c r="BU134"/>
  <c r="BQ134"/>
  <c r="BM134"/>
  <c r="BI134"/>
  <c r="BE134"/>
  <c r="BA134"/>
  <c r="AW134"/>
  <c r="AS134"/>
  <c r="AO134"/>
  <c r="AK134"/>
  <c r="AH134"/>
  <c r="AE134"/>
  <c r="AD134"/>
  <c r="Y134"/>
  <c r="Z134" s="1"/>
  <c r="X134"/>
  <c r="W134"/>
  <c r="V134"/>
  <c r="S134"/>
  <c r="R134"/>
  <c r="N134"/>
  <c r="K134"/>
  <c r="J134"/>
  <c r="D134"/>
  <c r="DB133"/>
  <c r="DA133"/>
  <c r="CX133"/>
  <c r="CW133"/>
  <c r="CT133"/>
  <c r="CS133"/>
  <c r="CO133"/>
  <c r="CK133"/>
  <c r="CG133"/>
  <c r="CC133"/>
  <c r="BZ133"/>
  <c r="BY133"/>
  <c r="BU133"/>
  <c r="BQ133"/>
  <c r="BM133"/>
  <c r="BI133"/>
  <c r="BE133"/>
  <c r="BA133"/>
  <c r="AW133"/>
  <c r="AS133"/>
  <c r="AO133"/>
  <c r="AK133"/>
  <c r="AH133"/>
  <c r="AE133"/>
  <c r="AD133"/>
  <c r="Y133"/>
  <c r="X133"/>
  <c r="W133"/>
  <c r="V133"/>
  <c r="S133"/>
  <c r="R133"/>
  <c r="N133"/>
  <c r="K133"/>
  <c r="J133"/>
  <c r="D133"/>
  <c r="DB132"/>
  <c r="DA132"/>
  <c r="CX132"/>
  <c r="CW132"/>
  <c r="CT132"/>
  <c r="CS132"/>
  <c r="CO132"/>
  <c r="CK132"/>
  <c r="CG132"/>
  <c r="CC132"/>
  <c r="BZ132"/>
  <c r="BY132"/>
  <c r="BU132"/>
  <c r="BQ132"/>
  <c r="BM132"/>
  <c r="BI132"/>
  <c r="BE132"/>
  <c r="BA132"/>
  <c r="AW132"/>
  <c r="AO132"/>
  <c r="AD132"/>
  <c r="J132"/>
  <c r="E132"/>
  <c r="D132"/>
  <c r="F132" s="1"/>
  <c r="DB131"/>
  <c r="DA131"/>
  <c r="CX131"/>
  <c r="CW131"/>
  <c r="CT131"/>
  <c r="CS131"/>
  <c r="CO131"/>
  <c r="CK131"/>
  <c r="CG131"/>
  <c r="CC131"/>
  <c r="BZ131"/>
  <c r="BY131"/>
  <c r="BU131"/>
  <c r="BQ131"/>
  <c r="BM131"/>
  <c r="BI131"/>
  <c r="BE131"/>
  <c r="BA131"/>
  <c r="AW131"/>
  <c r="AO131"/>
  <c r="AD131"/>
  <c r="J131"/>
  <c r="E131"/>
  <c r="D131"/>
  <c r="DB130"/>
  <c r="DA130"/>
  <c r="CX130"/>
  <c r="CW130"/>
  <c r="CT130"/>
  <c r="CS130"/>
  <c r="CO130"/>
  <c r="CK130"/>
  <c r="CG130"/>
  <c r="CC130"/>
  <c r="BZ130"/>
  <c r="BY130"/>
  <c r="BU130"/>
  <c r="BQ130"/>
  <c r="BM130"/>
  <c r="BI130"/>
  <c r="BE130"/>
  <c r="BA130"/>
  <c r="AW130"/>
  <c r="AO130"/>
  <c r="AD130"/>
  <c r="J130"/>
  <c r="E130"/>
  <c r="D130"/>
  <c r="DB129"/>
  <c r="DA129"/>
  <c r="CX129"/>
  <c r="CW129"/>
  <c r="CT129"/>
  <c r="CS129"/>
  <c r="CK129"/>
  <c r="CG129"/>
  <c r="CC129"/>
  <c r="BY129"/>
  <c r="BU129"/>
  <c r="BQ129"/>
  <c r="BM129"/>
  <c r="BI129"/>
  <c r="BE129"/>
  <c r="AW129"/>
  <c r="AO129"/>
  <c r="AK129"/>
  <c r="AH129"/>
  <c r="AD129"/>
  <c r="Y129"/>
  <c r="X129"/>
  <c r="V129"/>
  <c r="R129"/>
  <c r="N129"/>
  <c r="J129"/>
  <c r="D129"/>
  <c r="DB128"/>
  <c r="DA128"/>
  <c r="CX128"/>
  <c r="CW128"/>
  <c r="CT128"/>
  <c r="CS128"/>
  <c r="CK128"/>
  <c r="CG128"/>
  <c r="CC128"/>
  <c r="BZ128"/>
  <c r="BY128"/>
  <c r="BU128"/>
  <c r="BQ128"/>
  <c r="BM128"/>
  <c r="BI128"/>
  <c r="BE128"/>
  <c r="AW128"/>
  <c r="AO128"/>
  <c r="AL128"/>
  <c r="AK128"/>
  <c r="AH128"/>
  <c r="AE128"/>
  <c r="AD128"/>
  <c r="AA128"/>
  <c r="Y128"/>
  <c r="Z128" s="1"/>
  <c r="X128"/>
  <c r="D128" s="1"/>
  <c r="W128"/>
  <c r="V128"/>
  <c r="S128"/>
  <c r="R128"/>
  <c r="N128"/>
  <c r="K128"/>
  <c r="J128"/>
  <c r="DA127"/>
  <c r="CS127"/>
  <c r="CK127"/>
  <c r="CG127"/>
  <c r="CC127"/>
  <c r="BY127"/>
  <c r="BV127"/>
  <c r="BU127"/>
  <c r="BQ127"/>
  <c r="BM127"/>
  <c r="BI127"/>
  <c r="BE127"/>
  <c r="AW127"/>
  <c r="AO127"/>
  <c r="AK127"/>
  <c r="AD127"/>
  <c r="Y127"/>
  <c r="X127"/>
  <c r="D127" s="1"/>
  <c r="V127"/>
  <c r="S127"/>
  <c r="R127"/>
  <c r="N127"/>
  <c r="K127"/>
  <c r="J127"/>
  <c r="DA126"/>
  <c r="CK126"/>
  <c r="CG126"/>
  <c r="CC126"/>
  <c r="BY126"/>
  <c r="BV126"/>
  <c r="BU126"/>
  <c r="BQ126"/>
  <c r="BM126"/>
  <c r="BI126"/>
  <c r="BE126"/>
  <c r="AW126"/>
  <c r="AO126"/>
  <c r="AK126"/>
  <c r="Y126"/>
  <c r="Z126" s="1"/>
  <c r="X126"/>
  <c r="D126" s="1"/>
  <c r="V126"/>
  <c r="R126"/>
  <c r="N126"/>
  <c r="K126"/>
  <c r="J126"/>
  <c r="E126"/>
  <c r="F126" s="1"/>
  <c r="DA125"/>
  <c r="CS125"/>
  <c r="CK125"/>
  <c r="CG125"/>
  <c r="CC125"/>
  <c r="BY125"/>
  <c r="BV125"/>
  <c r="BU125"/>
  <c r="BQ125"/>
  <c r="BM125"/>
  <c r="BI125"/>
  <c r="BE125"/>
  <c r="AW125"/>
  <c r="AS125"/>
  <c r="AO125"/>
  <c r="AK125"/>
  <c r="AD125"/>
  <c r="Y125"/>
  <c r="X125"/>
  <c r="D125" s="1"/>
  <c r="V125"/>
  <c r="R125"/>
  <c r="N125"/>
  <c r="K125"/>
  <c r="J125"/>
  <c r="DA124"/>
  <c r="CS124"/>
  <c r="CK124"/>
  <c r="CG124"/>
  <c r="CC124"/>
  <c r="BY124"/>
  <c r="BV124"/>
  <c r="BU124"/>
  <c r="BQ124"/>
  <c r="BM124"/>
  <c r="BI124"/>
  <c r="BE124"/>
  <c r="AW124"/>
  <c r="AO124"/>
  <c r="AK124"/>
  <c r="AD124"/>
  <c r="Y124"/>
  <c r="X124"/>
  <c r="D124" s="1"/>
  <c r="V124"/>
  <c r="R124"/>
  <c r="N124"/>
  <c r="K124"/>
  <c r="J124"/>
  <c r="E124"/>
  <c r="DA123"/>
  <c r="CS123"/>
  <c r="CK123"/>
  <c r="CG123"/>
  <c r="CC123"/>
  <c r="BY123"/>
  <c r="BV123"/>
  <c r="BU123"/>
  <c r="BQ123"/>
  <c r="BM123"/>
  <c r="BI123"/>
  <c r="BE123"/>
  <c r="AW123"/>
  <c r="AS123"/>
  <c r="AO123"/>
  <c r="AK123"/>
  <c r="AD123"/>
  <c r="Y123"/>
  <c r="X123"/>
  <c r="D123" s="1"/>
  <c r="V123"/>
  <c r="R123"/>
  <c r="N123"/>
  <c r="K123"/>
  <c r="J123"/>
  <c r="DA122"/>
  <c r="CS122"/>
  <c r="CK122"/>
  <c r="CG122"/>
  <c r="CC122"/>
  <c r="BY122"/>
  <c r="BV122"/>
  <c r="BU122"/>
  <c r="BQ122"/>
  <c r="BM122"/>
  <c r="BI122"/>
  <c r="BE122"/>
  <c r="AW122"/>
  <c r="AS122"/>
  <c r="AO122"/>
  <c r="AK122"/>
  <c r="AD122"/>
  <c r="Z122"/>
  <c r="Y122"/>
  <c r="X122"/>
  <c r="V122"/>
  <c r="R122"/>
  <c r="N122"/>
  <c r="K122"/>
  <c r="J122"/>
  <c r="E122"/>
  <c r="D122"/>
  <c r="G122" s="1"/>
  <c r="DA121"/>
  <c r="CK121"/>
  <c r="CG121"/>
  <c r="CC121"/>
  <c r="BY121"/>
  <c r="BV121"/>
  <c r="BU121"/>
  <c r="BQ121"/>
  <c r="BM121"/>
  <c r="BI121"/>
  <c r="BE121"/>
  <c r="AW121"/>
  <c r="AO121"/>
  <c r="AK121"/>
  <c r="AE121"/>
  <c r="AD121"/>
  <c r="Y121"/>
  <c r="X121"/>
  <c r="D121" s="1"/>
  <c r="V121"/>
  <c r="R121"/>
  <c r="N121"/>
  <c r="J121"/>
  <c r="DA120"/>
  <c r="CK120"/>
  <c r="CG120"/>
  <c r="CC120"/>
  <c r="BY120"/>
  <c r="BV120"/>
  <c r="BU120"/>
  <c r="BQ120"/>
  <c r="BM120"/>
  <c r="BI120"/>
  <c r="BE120"/>
  <c r="AW120"/>
  <c r="AO120"/>
  <c r="AK120"/>
  <c r="AE120"/>
  <c r="AD120"/>
  <c r="Y120"/>
  <c r="X120"/>
  <c r="V120"/>
  <c r="R120"/>
  <c r="N120"/>
  <c r="J120"/>
  <c r="E120"/>
  <c r="D120"/>
  <c r="DA119"/>
  <c r="CK119"/>
  <c r="CG119"/>
  <c r="CC119"/>
  <c r="BY119"/>
  <c r="BV119"/>
  <c r="BU119"/>
  <c r="BQ119"/>
  <c r="BM119"/>
  <c r="BI119"/>
  <c r="BE119"/>
  <c r="AW119"/>
  <c r="AO119"/>
  <c r="AK119"/>
  <c r="AE119"/>
  <c r="AD119"/>
  <c r="Y119"/>
  <c r="X119"/>
  <c r="Z119" s="1"/>
  <c r="V119"/>
  <c r="R119"/>
  <c r="N119"/>
  <c r="J119"/>
  <c r="E119"/>
  <c r="D119"/>
  <c r="DA118"/>
  <c r="CS118"/>
  <c r="CK118"/>
  <c r="CG118"/>
  <c r="CC118"/>
  <c r="BY118"/>
  <c r="BV118"/>
  <c r="BU118"/>
  <c r="BQ118"/>
  <c r="BM118"/>
  <c r="BI118"/>
  <c r="BE118"/>
  <c r="AW118"/>
  <c r="AS118"/>
  <c r="AO118"/>
  <c r="AK118"/>
  <c r="AE118"/>
  <c r="AD118"/>
  <c r="Y118"/>
  <c r="E118" s="1"/>
  <c r="X118"/>
  <c r="D118" s="1"/>
  <c r="V118"/>
  <c r="R118"/>
  <c r="N118"/>
  <c r="J118"/>
  <c r="DA117"/>
  <c r="CK117"/>
  <c r="CG117"/>
  <c r="CC117"/>
  <c r="BY117"/>
  <c r="BU117"/>
  <c r="BQ117"/>
  <c r="BM117"/>
  <c r="BI117"/>
  <c r="BE117"/>
  <c r="AW117"/>
  <c r="AO117"/>
  <c r="AK117"/>
  <c r="AD117"/>
  <c r="Y117"/>
  <c r="Z117" s="1"/>
  <c r="X117"/>
  <c r="D117" s="1"/>
  <c r="V117"/>
  <c r="R117"/>
  <c r="N117"/>
  <c r="J117"/>
  <c r="DA116"/>
  <c r="CK116"/>
  <c r="CG116"/>
  <c r="CC116"/>
  <c r="BY116"/>
  <c r="BV116"/>
  <c r="BU116"/>
  <c r="BQ116"/>
  <c r="BM116"/>
  <c r="BI116"/>
  <c r="BE116"/>
  <c r="AW116"/>
  <c r="AS116"/>
  <c r="AO116"/>
  <c r="AK116"/>
  <c r="AD116"/>
  <c r="Y116"/>
  <c r="E116" s="1"/>
  <c r="X116"/>
  <c r="D116" s="1"/>
  <c r="V116"/>
  <c r="R116"/>
  <c r="N116"/>
  <c r="J116"/>
  <c r="DA115"/>
  <c r="CK115"/>
  <c r="CG115"/>
  <c r="CC115"/>
  <c r="BY115"/>
  <c r="BV115"/>
  <c r="BU115"/>
  <c r="BQ115"/>
  <c r="BM115"/>
  <c r="BI115"/>
  <c r="BE115"/>
  <c r="AW115"/>
  <c r="AS115"/>
  <c r="AO115"/>
  <c r="AK115"/>
  <c r="AD115"/>
  <c r="Y115"/>
  <c r="E115" s="1"/>
  <c r="X115"/>
  <c r="V115"/>
  <c r="R115"/>
  <c r="N115"/>
  <c r="K115"/>
  <c r="J115"/>
  <c r="DA114"/>
  <c r="CK114"/>
  <c r="CG114"/>
  <c r="CC114"/>
  <c r="BY114"/>
  <c r="BV114"/>
  <c r="BU114"/>
  <c r="BQ114"/>
  <c r="BM114"/>
  <c r="BI114"/>
  <c r="BE114"/>
  <c r="AW114"/>
  <c r="AS114"/>
  <c r="AO114"/>
  <c r="AK114"/>
  <c r="AD114"/>
  <c r="Y114"/>
  <c r="E114" s="1"/>
  <c r="X114"/>
  <c r="V114"/>
  <c r="R114"/>
  <c r="N114"/>
  <c r="K114"/>
  <c r="J114"/>
  <c r="DA113"/>
  <c r="CK113"/>
  <c r="CG113"/>
  <c r="CC113"/>
  <c r="BY113"/>
  <c r="BU113"/>
  <c r="BQ113"/>
  <c r="BM113"/>
  <c r="BI113"/>
  <c r="BE113"/>
  <c r="AW113"/>
  <c r="AO113"/>
  <c r="AK113"/>
  <c r="AD113"/>
  <c r="Y113"/>
  <c r="X113"/>
  <c r="D113" s="1"/>
  <c r="V113"/>
  <c r="R113"/>
  <c r="N113"/>
  <c r="K113"/>
  <c r="J113"/>
  <c r="DA112"/>
  <c r="CK112"/>
  <c r="CG112"/>
  <c r="CC112"/>
  <c r="BY112"/>
  <c r="BU112"/>
  <c r="BQ112"/>
  <c r="BM112"/>
  <c r="BI112"/>
  <c r="BE112"/>
  <c r="AW112"/>
  <c r="AO112"/>
  <c r="AK112"/>
  <c r="AD112"/>
  <c r="Y112"/>
  <c r="X112"/>
  <c r="V112"/>
  <c r="R112"/>
  <c r="N112"/>
  <c r="K112"/>
  <c r="J112"/>
  <c r="E112"/>
  <c r="DA111"/>
  <c r="CK111"/>
  <c r="CG111"/>
  <c r="CC111"/>
  <c r="BY111"/>
  <c r="BU111"/>
  <c r="BQ111"/>
  <c r="BM111"/>
  <c r="BI111"/>
  <c r="BE111"/>
  <c r="AW111"/>
  <c r="AO111"/>
  <c r="AK111"/>
  <c r="AD111"/>
  <c r="Y111"/>
  <c r="Z111" s="1"/>
  <c r="X111"/>
  <c r="D111" s="1"/>
  <c r="V111"/>
  <c r="R111"/>
  <c r="N111"/>
  <c r="K111"/>
  <c r="J111"/>
  <c r="DA110"/>
  <c r="CK110"/>
  <c r="CG110"/>
  <c r="CC110"/>
  <c r="BY110"/>
  <c r="BU110"/>
  <c r="BQ110"/>
  <c r="BM110"/>
  <c r="BI110"/>
  <c r="BE110"/>
  <c r="AW110"/>
  <c r="AO110"/>
  <c r="AK110"/>
  <c r="AD110"/>
  <c r="Y110"/>
  <c r="X110"/>
  <c r="Z110" s="1"/>
  <c r="V110"/>
  <c r="R110"/>
  <c r="N110"/>
  <c r="K110"/>
  <c r="J110"/>
  <c r="E110"/>
  <c r="DA109"/>
  <c r="CK109"/>
  <c r="CG109"/>
  <c r="CC109"/>
  <c r="BY109"/>
  <c r="BU109"/>
  <c r="BQ109"/>
  <c r="BM109"/>
  <c r="BI109"/>
  <c r="BE109"/>
  <c r="AW109"/>
  <c r="AS109"/>
  <c r="AO109"/>
  <c r="AK109"/>
  <c r="AD109"/>
  <c r="Y109"/>
  <c r="Z109" s="1"/>
  <c r="X109"/>
  <c r="V109"/>
  <c r="R109"/>
  <c r="N109"/>
  <c r="J109"/>
  <c r="D109"/>
  <c r="DA108"/>
  <c r="CK108"/>
  <c r="CG108"/>
  <c r="CC108"/>
  <c r="BY108"/>
  <c r="BU108"/>
  <c r="BQ108"/>
  <c r="BM108"/>
  <c r="BI108"/>
  <c r="BE108"/>
  <c r="AW108"/>
  <c r="AS108"/>
  <c r="AO108"/>
  <c r="AK108"/>
  <c r="AD108"/>
  <c r="Y108"/>
  <c r="Z108" s="1"/>
  <c r="X108"/>
  <c r="V108"/>
  <c r="R108"/>
  <c r="N108"/>
  <c r="J108"/>
  <c r="D108"/>
  <c r="DA107"/>
  <c r="CK107"/>
  <c r="CG107"/>
  <c r="CC107"/>
  <c r="BY107"/>
  <c r="BU107"/>
  <c r="BQ107"/>
  <c r="BM107"/>
  <c r="BI107"/>
  <c r="BE107"/>
  <c r="AW107"/>
  <c r="AS107"/>
  <c r="AO107"/>
  <c r="AK107"/>
  <c r="AD107"/>
  <c r="Y107"/>
  <c r="E107" s="1"/>
  <c r="X107"/>
  <c r="D107" s="1"/>
  <c r="V107"/>
  <c r="R107"/>
  <c r="N107"/>
  <c r="J107"/>
  <c r="DA106"/>
  <c r="CK106"/>
  <c r="CG106"/>
  <c r="CC106"/>
  <c r="BY106"/>
  <c r="BU106"/>
  <c r="BQ106"/>
  <c r="BM106"/>
  <c r="BI106"/>
  <c r="BE106"/>
  <c r="AW106"/>
  <c r="AS106"/>
  <c r="AO106"/>
  <c r="AK106"/>
  <c r="AD106"/>
  <c r="Y106"/>
  <c r="X106"/>
  <c r="D106" s="1"/>
  <c r="V106"/>
  <c r="R106"/>
  <c r="N106"/>
  <c r="K106"/>
  <c r="J106"/>
  <c r="DA105"/>
  <c r="CK105"/>
  <c r="CG105"/>
  <c r="CC105"/>
  <c r="BY105"/>
  <c r="BU105"/>
  <c r="BQ105"/>
  <c r="BM105"/>
  <c r="BI105"/>
  <c r="BE105"/>
  <c r="AW105"/>
  <c r="AO105"/>
  <c r="AK105"/>
  <c r="AD105"/>
  <c r="Y105"/>
  <c r="X105"/>
  <c r="V105"/>
  <c r="R105"/>
  <c r="N105"/>
  <c r="J105"/>
  <c r="D105"/>
  <c r="DA104"/>
  <c r="CK104"/>
  <c r="CG104"/>
  <c r="CC104"/>
  <c r="BY104"/>
  <c r="BU104"/>
  <c r="BQ104"/>
  <c r="BM104"/>
  <c r="BI104"/>
  <c r="BE104"/>
  <c r="AW104"/>
  <c r="AO104"/>
  <c r="AK104"/>
  <c r="AD104"/>
  <c r="Y104"/>
  <c r="E104" s="1"/>
  <c r="X104"/>
  <c r="D104" s="1"/>
  <c r="V104"/>
  <c r="R104"/>
  <c r="N104"/>
  <c r="J104"/>
  <c r="DA103"/>
  <c r="CK103"/>
  <c r="CG103"/>
  <c r="CC103"/>
  <c r="BY103"/>
  <c r="BU103"/>
  <c r="BQ103"/>
  <c r="BM103"/>
  <c r="BI103"/>
  <c r="BE103"/>
  <c r="AW103"/>
  <c r="AO103"/>
  <c r="AK103"/>
  <c r="AD103"/>
  <c r="Y103"/>
  <c r="E103" s="1"/>
  <c r="G103" s="1"/>
  <c r="X103"/>
  <c r="D103" s="1"/>
  <c r="V103"/>
  <c r="R103"/>
  <c r="N103"/>
  <c r="J103"/>
  <c r="DA102"/>
  <c r="CK102"/>
  <c r="CG102"/>
  <c r="CC102"/>
  <c r="BY102"/>
  <c r="BU102"/>
  <c r="BQ102"/>
  <c r="BM102"/>
  <c r="BI102"/>
  <c r="BE102"/>
  <c r="AW102"/>
  <c r="AS102"/>
  <c r="AP102"/>
  <c r="AO102"/>
  <c r="AK102"/>
  <c r="AD102"/>
  <c r="Y102"/>
  <c r="E102" s="1"/>
  <c r="X102"/>
  <c r="V102"/>
  <c r="R102"/>
  <c r="O102"/>
  <c r="N102"/>
  <c r="J102"/>
  <c r="D102"/>
  <c r="DA101"/>
  <c r="CK101"/>
  <c r="CG101"/>
  <c r="CC101"/>
  <c r="BY101"/>
  <c r="BU101"/>
  <c r="BQ101"/>
  <c r="BM101"/>
  <c r="BI101"/>
  <c r="BE101"/>
  <c r="AW101"/>
  <c r="AS101"/>
  <c r="AP101"/>
  <c r="AO101"/>
  <c r="AK101"/>
  <c r="AD101"/>
  <c r="Y101"/>
  <c r="E101" s="1"/>
  <c r="X101"/>
  <c r="V101"/>
  <c r="R101"/>
  <c r="O101"/>
  <c r="N101"/>
  <c r="J101"/>
  <c r="D101"/>
  <c r="DA100"/>
  <c r="CK100"/>
  <c r="CG100"/>
  <c r="CC100"/>
  <c r="BY100"/>
  <c r="BU100"/>
  <c r="BQ100"/>
  <c r="BM100"/>
  <c r="BI100"/>
  <c r="BE100"/>
  <c r="AW100"/>
  <c r="AO100"/>
  <c r="AK100"/>
  <c r="AD100"/>
  <c r="Y100"/>
  <c r="X100"/>
  <c r="D100" s="1"/>
  <c r="V100"/>
  <c r="R100"/>
  <c r="O100"/>
  <c r="N100"/>
  <c r="J100"/>
  <c r="DA99"/>
  <c r="CK99"/>
  <c r="CG99"/>
  <c r="CC99"/>
  <c r="BY99"/>
  <c r="BU99"/>
  <c r="BQ99"/>
  <c r="BM99"/>
  <c r="BI99"/>
  <c r="BE99"/>
  <c r="AW99"/>
  <c r="AO99"/>
  <c r="AK99"/>
  <c r="AD99"/>
  <c r="Y99"/>
  <c r="E99" s="1"/>
  <c r="X99"/>
  <c r="D99" s="1"/>
  <c r="V99"/>
  <c r="R99"/>
  <c r="O99"/>
  <c r="N99"/>
  <c r="J99"/>
  <c r="DA98"/>
  <c r="CK98"/>
  <c r="CG98"/>
  <c r="CC98"/>
  <c r="BY98"/>
  <c r="BU98"/>
  <c r="BQ98"/>
  <c r="BM98"/>
  <c r="BI98"/>
  <c r="BE98"/>
  <c r="AW98"/>
  <c r="AS98"/>
  <c r="AO98"/>
  <c r="AK98"/>
  <c r="AD98"/>
  <c r="Y98"/>
  <c r="Z98" s="1"/>
  <c r="X98"/>
  <c r="D98" s="1"/>
  <c r="V98"/>
  <c r="R98"/>
  <c r="N98"/>
  <c r="K98"/>
  <c r="J98"/>
  <c r="DA97"/>
  <c r="CK97"/>
  <c r="CG97"/>
  <c r="CC97"/>
  <c r="BY97"/>
  <c r="BU97"/>
  <c r="BQ97"/>
  <c r="BM97"/>
  <c r="BI97"/>
  <c r="BE97"/>
  <c r="AW97"/>
  <c r="AO97"/>
  <c r="AK97"/>
  <c r="AD97"/>
  <c r="Y97"/>
  <c r="E97" s="1"/>
  <c r="X97"/>
  <c r="Z97" s="1"/>
  <c r="V97"/>
  <c r="R97"/>
  <c r="N97"/>
  <c r="J97"/>
  <c r="DA96"/>
  <c r="CK96"/>
  <c r="CG96"/>
  <c r="CC96"/>
  <c r="BY96"/>
  <c r="BU96"/>
  <c r="BQ96"/>
  <c r="BM96"/>
  <c r="BI96"/>
  <c r="BE96"/>
  <c r="AW96"/>
  <c r="AO96"/>
  <c r="AK96"/>
  <c r="AD96"/>
  <c r="Y96"/>
  <c r="X96"/>
  <c r="V96"/>
  <c r="R96"/>
  <c r="N96"/>
  <c r="J96"/>
  <c r="E96"/>
  <c r="D96"/>
  <c r="DA95"/>
  <c r="CK95"/>
  <c r="CH95"/>
  <c r="CH89" s="1"/>
  <c r="CG95"/>
  <c r="CC95"/>
  <c r="BY95"/>
  <c r="BU95"/>
  <c r="BQ95"/>
  <c r="BM95"/>
  <c r="BI95"/>
  <c r="BE95"/>
  <c r="AW95"/>
  <c r="AO95"/>
  <c r="AL95"/>
  <c r="AK95"/>
  <c r="AD95"/>
  <c r="Y95"/>
  <c r="X95"/>
  <c r="Z95" s="1"/>
  <c r="V95"/>
  <c r="R95"/>
  <c r="N95"/>
  <c r="J95"/>
  <c r="E95"/>
  <c r="G95" s="1"/>
  <c r="D95"/>
  <c r="DA94"/>
  <c r="CK94"/>
  <c r="CG94"/>
  <c r="CC94"/>
  <c r="BY94"/>
  <c r="BU94"/>
  <c r="BQ94"/>
  <c r="BM94"/>
  <c r="BI94"/>
  <c r="BE94"/>
  <c r="AW94"/>
  <c r="AO94"/>
  <c r="AK94"/>
  <c r="AD94"/>
  <c r="Y94"/>
  <c r="Z94" s="1"/>
  <c r="X94"/>
  <c r="D94" s="1"/>
  <c r="V94"/>
  <c r="R94"/>
  <c r="N94"/>
  <c r="J94"/>
  <c r="DA93"/>
  <c r="CK93"/>
  <c r="CG93"/>
  <c r="CC93"/>
  <c r="BY93"/>
  <c r="BU93"/>
  <c r="BQ93"/>
  <c r="BM93"/>
  <c r="BI93"/>
  <c r="BE93"/>
  <c r="AW93"/>
  <c r="AO93"/>
  <c r="AK93"/>
  <c r="AD93"/>
  <c r="Y93"/>
  <c r="Z93" s="1"/>
  <c r="X93"/>
  <c r="D93" s="1"/>
  <c r="V93"/>
  <c r="R93"/>
  <c r="O93"/>
  <c r="N93"/>
  <c r="J93"/>
  <c r="DA92"/>
  <c r="CO92"/>
  <c r="CK92"/>
  <c r="CG92"/>
  <c r="CC92"/>
  <c r="BY92"/>
  <c r="BU92"/>
  <c r="BQ92"/>
  <c r="BM92"/>
  <c r="BI92"/>
  <c r="BE92"/>
  <c r="AW92"/>
  <c r="AS92"/>
  <c r="AS89" s="1"/>
  <c r="AO92"/>
  <c r="AK92"/>
  <c r="AE92"/>
  <c r="AD92"/>
  <c r="Y92"/>
  <c r="X92"/>
  <c r="D92" s="1"/>
  <c r="V92"/>
  <c r="R92"/>
  <c r="N92"/>
  <c r="J92"/>
  <c r="AO91"/>
  <c r="Y91"/>
  <c r="X91"/>
  <c r="D91" s="1"/>
  <c r="V91"/>
  <c r="R91"/>
  <c r="N91"/>
  <c r="E91"/>
  <c r="DA90"/>
  <c r="CO90"/>
  <c r="CC90"/>
  <c r="BU90"/>
  <c r="BQ90"/>
  <c r="BM90"/>
  <c r="AS90"/>
  <c r="AK90"/>
  <c r="AE90"/>
  <c r="AD90"/>
  <c r="Y90"/>
  <c r="E90" s="1"/>
  <c r="X90"/>
  <c r="D90" s="1"/>
  <c r="J90"/>
  <c r="CZ89"/>
  <c r="CY89"/>
  <c r="CV89"/>
  <c r="CU89"/>
  <c r="CT89"/>
  <c r="CS89"/>
  <c r="CR89"/>
  <c r="CQ89"/>
  <c r="CN89"/>
  <c r="CM89"/>
  <c r="CL89"/>
  <c r="CJ89"/>
  <c r="CI89"/>
  <c r="CF89"/>
  <c r="CE89"/>
  <c r="CB89"/>
  <c r="CA89"/>
  <c r="BZ89"/>
  <c r="BX89"/>
  <c r="BW89"/>
  <c r="BT89"/>
  <c r="BS89"/>
  <c r="BP89"/>
  <c r="BO89"/>
  <c r="BL89"/>
  <c r="BK89"/>
  <c r="BJ89"/>
  <c r="BH89"/>
  <c r="BG89"/>
  <c r="BF89"/>
  <c r="BD89"/>
  <c r="BC89"/>
  <c r="BB89"/>
  <c r="BA89"/>
  <c r="AZ89"/>
  <c r="AY89"/>
  <c r="AV89"/>
  <c r="AU89"/>
  <c r="AR89"/>
  <c r="AQ89"/>
  <c r="AN89"/>
  <c r="AM89"/>
  <c r="AJ89"/>
  <c r="AI89"/>
  <c r="AH89"/>
  <c r="AG89"/>
  <c r="AF89"/>
  <c r="AE89"/>
  <c r="AC89"/>
  <c r="AB89"/>
  <c r="AA89"/>
  <c r="U89"/>
  <c r="T89"/>
  <c r="Q89"/>
  <c r="P89"/>
  <c r="M89"/>
  <c r="L89"/>
  <c r="J89"/>
  <c r="I89"/>
  <c r="H89"/>
  <c r="C89"/>
  <c r="DA88"/>
  <c r="CW88"/>
  <c r="CS88"/>
  <c r="CO88"/>
  <c r="CK88"/>
  <c r="CG88"/>
  <c r="CC88"/>
  <c r="BY88"/>
  <c r="BU88"/>
  <c r="BQ88"/>
  <c r="BM88"/>
  <c r="BI88"/>
  <c r="BE88"/>
  <c r="BA88"/>
  <c r="AW88"/>
  <c r="AS88"/>
  <c r="AO88"/>
  <c r="AK88"/>
  <c r="AH88"/>
  <c r="AD88"/>
  <c r="Y88"/>
  <c r="E88" s="1"/>
  <c r="F88" s="1"/>
  <c r="X88"/>
  <c r="V88"/>
  <c r="R88"/>
  <c r="N88"/>
  <c r="J88"/>
  <c r="D88"/>
  <c r="DA87"/>
  <c r="CW87"/>
  <c r="CS87"/>
  <c r="CO87"/>
  <c r="CK87"/>
  <c r="CG87"/>
  <c r="CC87"/>
  <c r="BY87"/>
  <c r="BU87"/>
  <c r="BQ87"/>
  <c r="BM87"/>
  <c r="BI87"/>
  <c r="BE87"/>
  <c r="BA87"/>
  <c r="AW87"/>
  <c r="AS87"/>
  <c r="AO87"/>
  <c r="AK87"/>
  <c r="AH87"/>
  <c r="AD87"/>
  <c r="Y87"/>
  <c r="Z87" s="1"/>
  <c r="X87"/>
  <c r="V87"/>
  <c r="R87"/>
  <c r="N87"/>
  <c r="J87"/>
  <c r="DA86"/>
  <c r="CO86"/>
  <c r="CC86"/>
  <c r="BU86"/>
  <c r="BQ86"/>
  <c r="BM86"/>
  <c r="AK86"/>
  <c r="AE86"/>
  <c r="Y86"/>
  <c r="X86"/>
  <c r="D86" s="1"/>
  <c r="J86"/>
  <c r="E86"/>
  <c r="F86" s="1"/>
  <c r="DA85"/>
  <c r="CW85"/>
  <c r="CS85"/>
  <c r="CO85"/>
  <c r="CK85"/>
  <c r="CG85"/>
  <c r="CC85"/>
  <c r="BY85"/>
  <c r="BU85"/>
  <c r="BQ85"/>
  <c r="BM85"/>
  <c r="BI85"/>
  <c r="BE85"/>
  <c r="BA85"/>
  <c r="AX85"/>
  <c r="AW85"/>
  <c r="AS85"/>
  <c r="AO85"/>
  <c r="AK85"/>
  <c r="AH85"/>
  <c r="AD85"/>
  <c r="Y85"/>
  <c r="X85"/>
  <c r="V85"/>
  <c r="R85"/>
  <c r="N85"/>
  <c r="J85"/>
  <c r="E85"/>
  <c r="F85" s="1"/>
  <c r="D85"/>
  <c r="CH84"/>
  <c r="BQ84"/>
  <c r="BM84"/>
  <c r="AK84"/>
  <c r="Y84"/>
  <c r="E84" s="1"/>
  <c r="X84"/>
  <c r="S84"/>
  <c r="K84"/>
  <c r="J84"/>
  <c r="D84"/>
  <c r="DA83"/>
  <c r="CW83"/>
  <c r="CS83"/>
  <c r="CO83"/>
  <c r="CK83"/>
  <c r="CH83"/>
  <c r="CG83"/>
  <c r="CC83"/>
  <c r="BY83"/>
  <c r="BU83"/>
  <c r="BQ83"/>
  <c r="BM83"/>
  <c r="BI83"/>
  <c r="BE83"/>
  <c r="BA83"/>
  <c r="AW83"/>
  <c r="AS83"/>
  <c r="AO83"/>
  <c r="AK83"/>
  <c r="AH83"/>
  <c r="AD83"/>
  <c r="Y83"/>
  <c r="Z83" s="1"/>
  <c r="X83"/>
  <c r="D83" s="1"/>
  <c r="V83"/>
  <c r="S83"/>
  <c r="R83"/>
  <c r="N83"/>
  <c r="K83"/>
  <c r="J83"/>
  <c r="E83"/>
  <c r="F83" s="1"/>
  <c r="DA82"/>
  <c r="CW82"/>
  <c r="CS82"/>
  <c r="CO82"/>
  <c r="CK82"/>
  <c r="CH82"/>
  <c r="CG82"/>
  <c r="CC82"/>
  <c r="BY82"/>
  <c r="BU82"/>
  <c r="BQ82"/>
  <c r="BM82"/>
  <c r="BI82"/>
  <c r="BE82"/>
  <c r="BA82"/>
  <c r="AW82"/>
  <c r="AS82"/>
  <c r="AO82"/>
  <c r="AK82"/>
  <c r="AH82"/>
  <c r="AD82"/>
  <c r="Y82"/>
  <c r="E82" s="1"/>
  <c r="F82" s="1"/>
  <c r="X82"/>
  <c r="D82" s="1"/>
  <c r="V82"/>
  <c r="S82"/>
  <c r="R82"/>
  <c r="O82"/>
  <c r="N82"/>
  <c r="K82"/>
  <c r="J82"/>
  <c r="CG81"/>
  <c r="BQ81"/>
  <c r="BM81"/>
  <c r="BI81"/>
  <c r="AO81"/>
  <c r="AD81"/>
  <c r="Y81"/>
  <c r="X81"/>
  <c r="R81"/>
  <c r="O81"/>
  <c r="N81"/>
  <c r="J81"/>
  <c r="E81"/>
  <c r="F81" s="1"/>
  <c r="DA80"/>
  <c r="CW80"/>
  <c r="CS80"/>
  <c r="CO80"/>
  <c r="CK80"/>
  <c r="CH80"/>
  <c r="CG80"/>
  <c r="CC80"/>
  <c r="BY80"/>
  <c r="BU80"/>
  <c r="BQ80"/>
  <c r="BM80"/>
  <c r="BI80"/>
  <c r="BE80"/>
  <c r="BA80"/>
  <c r="AW80"/>
  <c r="AS80"/>
  <c r="AO80"/>
  <c r="AK80"/>
  <c r="AH80"/>
  <c r="AE80"/>
  <c r="AD80"/>
  <c r="Y80"/>
  <c r="X80"/>
  <c r="D80" s="1"/>
  <c r="V80"/>
  <c r="R80"/>
  <c r="O80"/>
  <c r="N80"/>
  <c r="K80"/>
  <c r="J80"/>
  <c r="E80"/>
  <c r="CZ79"/>
  <c r="CY79"/>
  <c r="CV79"/>
  <c r="CU79"/>
  <c r="CR79"/>
  <c r="CQ79"/>
  <c r="CN79"/>
  <c r="CM79"/>
  <c r="CJ79"/>
  <c r="CI79"/>
  <c r="CF79"/>
  <c r="CE79"/>
  <c r="CB79"/>
  <c r="CA79"/>
  <c r="BX79"/>
  <c r="BW79"/>
  <c r="BY79" s="1"/>
  <c r="BT79"/>
  <c r="BS79"/>
  <c r="BP79"/>
  <c r="BO79"/>
  <c r="BQ79" s="1"/>
  <c r="BL79"/>
  <c r="BK79"/>
  <c r="BH79"/>
  <c r="BG79"/>
  <c r="BD79"/>
  <c r="BC79"/>
  <c r="AZ79"/>
  <c r="AY79"/>
  <c r="AV79"/>
  <c r="AU79"/>
  <c r="AR79"/>
  <c r="AQ79"/>
  <c r="AN79"/>
  <c r="AM79"/>
  <c r="AJ79"/>
  <c r="AI79"/>
  <c r="AG79"/>
  <c r="AF79"/>
  <c r="AC79"/>
  <c r="Y79" s="1"/>
  <c r="AB79"/>
  <c r="X79" s="1"/>
  <c r="U79"/>
  <c r="T79"/>
  <c r="Q79"/>
  <c r="P79"/>
  <c r="S79" s="1"/>
  <c r="M79"/>
  <c r="O79" s="1"/>
  <c r="L79"/>
  <c r="I79"/>
  <c r="H79"/>
  <c r="C79"/>
  <c r="DA78"/>
  <c r="CW78"/>
  <c r="CS78"/>
  <c r="CO78"/>
  <c r="CL78"/>
  <c r="CK78"/>
  <c r="CH78"/>
  <c r="CG78"/>
  <c r="CC78"/>
  <c r="BY78"/>
  <c r="BU78"/>
  <c r="BQ78"/>
  <c r="BM78"/>
  <c r="BI78"/>
  <c r="BE78"/>
  <c r="BA78"/>
  <c r="AW78"/>
  <c r="AS78"/>
  <c r="AO78"/>
  <c r="AK78"/>
  <c r="AH78"/>
  <c r="AE78"/>
  <c r="AD78"/>
  <c r="Y78"/>
  <c r="X78"/>
  <c r="D78" s="1"/>
  <c r="V78"/>
  <c r="R78"/>
  <c r="N78"/>
  <c r="J78"/>
  <c r="DA77"/>
  <c r="CW77"/>
  <c r="CS77"/>
  <c r="CO77"/>
  <c r="CL77"/>
  <c r="CK77"/>
  <c r="CH77"/>
  <c r="CG77"/>
  <c r="CC77"/>
  <c r="BY77"/>
  <c r="BU77"/>
  <c r="BQ77"/>
  <c r="BM77"/>
  <c r="BI77"/>
  <c r="BE77"/>
  <c r="BA77"/>
  <c r="AW77"/>
  <c r="AS77"/>
  <c r="AO77"/>
  <c r="AK77"/>
  <c r="AH77"/>
  <c r="AE77"/>
  <c r="AD77"/>
  <c r="Y77"/>
  <c r="X77"/>
  <c r="V77"/>
  <c r="R77"/>
  <c r="N77"/>
  <c r="J77"/>
  <c r="E77"/>
  <c r="DA76"/>
  <c r="CW76"/>
  <c r="CS76"/>
  <c r="CO76"/>
  <c r="CL76"/>
  <c r="CK76"/>
  <c r="CH76"/>
  <c r="CG76"/>
  <c r="CC76"/>
  <c r="BY76"/>
  <c r="BU76"/>
  <c r="BQ76"/>
  <c r="BM76"/>
  <c r="BI76"/>
  <c r="BE76"/>
  <c r="BA76"/>
  <c r="AW76"/>
  <c r="AS76"/>
  <c r="AO76"/>
  <c r="AK76"/>
  <c r="AH76"/>
  <c r="AD76"/>
  <c r="Y76"/>
  <c r="X76"/>
  <c r="D76" s="1"/>
  <c r="V76"/>
  <c r="R76"/>
  <c r="N76"/>
  <c r="J76"/>
  <c r="DA75"/>
  <c r="CW75"/>
  <c r="CS75"/>
  <c r="CO75"/>
  <c r="CL75"/>
  <c r="CK75"/>
  <c r="CH75"/>
  <c r="CG75"/>
  <c r="CC75"/>
  <c r="BY75"/>
  <c r="BU75"/>
  <c r="BQ75"/>
  <c r="BM75"/>
  <c r="BI75"/>
  <c r="BE75"/>
  <c r="BA75"/>
  <c r="AW75"/>
  <c r="AS75"/>
  <c r="AO75"/>
  <c r="AK75"/>
  <c r="AH75"/>
  <c r="AD75"/>
  <c r="Y75"/>
  <c r="Z75" s="1"/>
  <c r="X75"/>
  <c r="V75"/>
  <c r="R75"/>
  <c r="N75"/>
  <c r="J75"/>
  <c r="D75"/>
  <c r="DA74"/>
  <c r="CW74"/>
  <c r="CS74"/>
  <c r="CO74"/>
  <c r="CL74"/>
  <c r="CK74"/>
  <c r="CH74"/>
  <c r="CG74"/>
  <c r="CC74"/>
  <c r="BY74"/>
  <c r="BU74"/>
  <c r="BQ74"/>
  <c r="BM74"/>
  <c r="BI74"/>
  <c r="BE74"/>
  <c r="BA74"/>
  <c r="AW74"/>
  <c r="AS74"/>
  <c r="AO74"/>
  <c r="AK74"/>
  <c r="AH74"/>
  <c r="AE74"/>
  <c r="AD74"/>
  <c r="Y74"/>
  <c r="E74" s="1"/>
  <c r="X74"/>
  <c r="D74" s="1"/>
  <c r="F74" s="1"/>
  <c r="V74"/>
  <c r="R74"/>
  <c r="N74"/>
  <c r="J74"/>
  <c r="DA73"/>
  <c r="CW73"/>
  <c r="CS73"/>
  <c r="CO73"/>
  <c r="CL73"/>
  <c r="CK73"/>
  <c r="CH73"/>
  <c r="CG73"/>
  <c r="CC73"/>
  <c r="BY73"/>
  <c r="BU73"/>
  <c r="BQ73"/>
  <c r="BM73"/>
  <c r="BI73"/>
  <c r="BE73"/>
  <c r="BA73"/>
  <c r="AW73"/>
  <c r="AS73"/>
  <c r="AO73"/>
  <c r="AK73"/>
  <c r="AH73"/>
  <c r="AE73"/>
  <c r="AD73"/>
  <c r="Y73"/>
  <c r="Z73" s="1"/>
  <c r="X73"/>
  <c r="D73" s="1"/>
  <c r="V73"/>
  <c r="R73"/>
  <c r="N73"/>
  <c r="J73"/>
  <c r="DA72"/>
  <c r="CW72"/>
  <c r="CS72"/>
  <c r="CO72"/>
  <c r="CL72"/>
  <c r="CK72"/>
  <c r="CH72"/>
  <c r="CG72"/>
  <c r="CC72"/>
  <c r="BY72"/>
  <c r="BU72"/>
  <c r="BQ72"/>
  <c r="BM72"/>
  <c r="BI72"/>
  <c r="BE72"/>
  <c r="BA72"/>
  <c r="AW72"/>
  <c r="AS72"/>
  <c r="AO72"/>
  <c r="AK72"/>
  <c r="AH72"/>
  <c r="AD72"/>
  <c r="Y72"/>
  <c r="E72" s="1"/>
  <c r="X72"/>
  <c r="D72" s="1"/>
  <c r="V72"/>
  <c r="S72"/>
  <c r="R72"/>
  <c r="N72"/>
  <c r="J72"/>
  <c r="CZ71"/>
  <c r="DA71" s="1"/>
  <c r="CY71"/>
  <c r="CV71"/>
  <c r="CU71"/>
  <c r="CR71"/>
  <c r="CQ71"/>
  <c r="CN71"/>
  <c r="CM71"/>
  <c r="CL71"/>
  <c r="CJ71"/>
  <c r="CI71"/>
  <c r="CF71"/>
  <c r="CG71" s="1"/>
  <c r="CE71"/>
  <c r="CB71"/>
  <c r="CA71"/>
  <c r="BX71"/>
  <c r="BW71"/>
  <c r="BT71"/>
  <c r="BS71"/>
  <c r="BP71"/>
  <c r="BO71"/>
  <c r="BL71"/>
  <c r="BK71"/>
  <c r="BM71" s="1"/>
  <c r="BH71"/>
  <c r="BG71"/>
  <c r="BD71"/>
  <c r="BC71"/>
  <c r="AZ71"/>
  <c r="AY71"/>
  <c r="AV71"/>
  <c r="AW71" s="1"/>
  <c r="AU71"/>
  <c r="AR71"/>
  <c r="AS71" s="1"/>
  <c r="AQ71"/>
  <c r="AN71"/>
  <c r="AM71"/>
  <c r="AJ71"/>
  <c r="AK71" s="1"/>
  <c r="AI71"/>
  <c r="AG71"/>
  <c r="AH71" s="1"/>
  <c r="AF71"/>
  <c r="AC71"/>
  <c r="AD71" s="1"/>
  <c r="AB71"/>
  <c r="X71"/>
  <c r="U71"/>
  <c r="T71"/>
  <c r="Q71"/>
  <c r="P71"/>
  <c r="M71"/>
  <c r="N71" s="1"/>
  <c r="L71"/>
  <c r="I71"/>
  <c r="J71" s="1"/>
  <c r="H71"/>
  <c r="C71"/>
  <c r="DA70"/>
  <c r="CW70"/>
  <c r="CS70"/>
  <c r="CO70"/>
  <c r="CK70"/>
  <c r="CG70"/>
  <c r="CC70"/>
  <c r="BY70"/>
  <c r="BU70"/>
  <c r="BQ70"/>
  <c r="BM70"/>
  <c r="BI70"/>
  <c r="BE70"/>
  <c r="BA70"/>
  <c r="AW70"/>
  <c r="AS70"/>
  <c r="AO70"/>
  <c r="AK70"/>
  <c r="AH70"/>
  <c r="AD70"/>
  <c r="Y70"/>
  <c r="Z70" s="1"/>
  <c r="X70"/>
  <c r="D70" s="1"/>
  <c r="V70"/>
  <c r="R70"/>
  <c r="N70"/>
  <c r="J70"/>
  <c r="BQ69"/>
  <c r="BM69"/>
  <c r="AD69"/>
  <c r="Z69"/>
  <c r="E69"/>
  <c r="D69"/>
  <c r="BQ68"/>
  <c r="BM68"/>
  <c r="Z68"/>
  <c r="E68"/>
  <c r="D68"/>
  <c r="E67"/>
  <c r="D67"/>
  <c r="BQ66"/>
  <c r="BM66"/>
  <c r="AW66"/>
  <c r="AD66"/>
  <c r="Y66"/>
  <c r="X66"/>
  <c r="J66"/>
  <c r="E66"/>
  <c r="BQ65"/>
  <c r="BM65"/>
  <c r="AW65"/>
  <c r="AO65"/>
  <c r="AK65"/>
  <c r="AD65"/>
  <c r="Y65"/>
  <c r="Z65" s="1"/>
  <c r="X65"/>
  <c r="D65" s="1"/>
  <c r="J65"/>
  <c r="BQ64"/>
  <c r="BM64"/>
  <c r="AW64"/>
  <c r="AO64"/>
  <c r="AK64"/>
  <c r="AD64"/>
  <c r="Y64"/>
  <c r="X64"/>
  <c r="Z64" s="1"/>
  <c r="J64"/>
  <c r="E64"/>
  <c r="DA63"/>
  <c r="CW63"/>
  <c r="CS63"/>
  <c r="CO63"/>
  <c r="CK63"/>
  <c r="CG63"/>
  <c r="CC63"/>
  <c r="BY63"/>
  <c r="BU63"/>
  <c r="BQ63"/>
  <c r="BM63"/>
  <c r="BI63"/>
  <c r="BE63"/>
  <c r="BA63"/>
  <c r="AW63"/>
  <c r="AS63"/>
  <c r="AO63"/>
  <c r="AK63"/>
  <c r="AH63"/>
  <c r="AD63"/>
  <c r="Y63"/>
  <c r="X63"/>
  <c r="V63"/>
  <c r="R63"/>
  <c r="N63"/>
  <c r="J63"/>
  <c r="E63"/>
  <c r="G63" s="1"/>
  <c r="D63"/>
  <c r="DA62"/>
  <c r="CW62"/>
  <c r="CS62"/>
  <c r="CO62"/>
  <c r="CK62"/>
  <c r="CG62"/>
  <c r="CC62"/>
  <c r="BY62"/>
  <c r="BU62"/>
  <c r="BQ62"/>
  <c r="BM62"/>
  <c r="BI62"/>
  <c r="BE62"/>
  <c r="BA62"/>
  <c r="AW62"/>
  <c r="AS62"/>
  <c r="AO62"/>
  <c r="AK62"/>
  <c r="AH62"/>
  <c r="AD62"/>
  <c r="Y62"/>
  <c r="E62" s="1"/>
  <c r="X62"/>
  <c r="D62" s="1"/>
  <c r="V62"/>
  <c r="R62"/>
  <c r="N62"/>
  <c r="J62"/>
  <c r="DA61"/>
  <c r="CW61"/>
  <c r="CS61"/>
  <c r="CO61"/>
  <c r="CK61"/>
  <c r="CG61"/>
  <c r="CC61"/>
  <c r="BY61"/>
  <c r="BU61"/>
  <c r="BQ61"/>
  <c r="BM61"/>
  <c r="BI61"/>
  <c r="BE61"/>
  <c r="BA61"/>
  <c r="AW61"/>
  <c r="AS61"/>
  <c r="AO61"/>
  <c r="AK61"/>
  <c r="AH61"/>
  <c r="AD61"/>
  <c r="Y61"/>
  <c r="Z61" s="1"/>
  <c r="X61"/>
  <c r="V61"/>
  <c r="R61"/>
  <c r="N61"/>
  <c r="J61"/>
  <c r="D61"/>
  <c r="BQ60"/>
  <c r="BM60"/>
  <c r="AD60"/>
  <c r="Z60"/>
  <c r="E60"/>
  <c r="D60"/>
  <c r="DA59"/>
  <c r="CW59"/>
  <c r="CS59"/>
  <c r="CO59"/>
  <c r="CK59"/>
  <c r="CG59"/>
  <c r="CC59"/>
  <c r="BY59"/>
  <c r="BU59"/>
  <c r="BQ59"/>
  <c r="BM59"/>
  <c r="BI59"/>
  <c r="BE59"/>
  <c r="BA59"/>
  <c r="AW59"/>
  <c r="AS59"/>
  <c r="AO59"/>
  <c r="AK59"/>
  <c r="AH59"/>
  <c r="AD59"/>
  <c r="Y59"/>
  <c r="E59" s="1"/>
  <c r="X59"/>
  <c r="D59" s="1"/>
  <c r="V59"/>
  <c r="R59"/>
  <c r="N59"/>
  <c r="J59"/>
  <c r="DA58"/>
  <c r="CW58"/>
  <c r="CS58"/>
  <c r="CO58"/>
  <c r="CK58"/>
  <c r="CG58"/>
  <c r="CC58"/>
  <c r="BY58"/>
  <c r="BU58"/>
  <c r="BQ58"/>
  <c r="BM58"/>
  <c r="BI58"/>
  <c r="BE58"/>
  <c r="BA58"/>
  <c r="AW58"/>
  <c r="AS58"/>
  <c r="AO58"/>
  <c r="AK58"/>
  <c r="AH58"/>
  <c r="AD58"/>
  <c r="Y58"/>
  <c r="Z58" s="1"/>
  <c r="X58"/>
  <c r="V58"/>
  <c r="R58"/>
  <c r="N58"/>
  <c r="J58"/>
  <c r="D58"/>
  <c r="DA57"/>
  <c r="CW57"/>
  <c r="CS57"/>
  <c r="CO57"/>
  <c r="CK57"/>
  <c r="CG57"/>
  <c r="CC57"/>
  <c r="BY57"/>
  <c r="BU57"/>
  <c r="BQ57"/>
  <c r="BM57"/>
  <c r="BI57"/>
  <c r="BE57"/>
  <c r="BA57"/>
  <c r="AW57"/>
  <c r="AS57"/>
  <c r="AO57"/>
  <c r="AK57"/>
  <c r="AH57"/>
  <c r="AD57"/>
  <c r="Y57"/>
  <c r="E57" s="1"/>
  <c r="F57" s="1"/>
  <c r="X57"/>
  <c r="V57"/>
  <c r="R57"/>
  <c r="N57"/>
  <c r="J57"/>
  <c r="D57"/>
  <c r="DA56"/>
  <c r="CW56"/>
  <c r="CS56"/>
  <c r="CO56"/>
  <c r="CK56"/>
  <c r="CG56"/>
  <c r="CC56"/>
  <c r="BY56"/>
  <c r="BU56"/>
  <c r="BQ56"/>
  <c r="BM56"/>
  <c r="BI56"/>
  <c r="BE56"/>
  <c r="BA56"/>
  <c r="AW56"/>
  <c r="AS56"/>
  <c r="AO56"/>
  <c r="AK56"/>
  <c r="AH56"/>
  <c r="AD56"/>
  <c r="Y56"/>
  <c r="E56" s="1"/>
  <c r="G56" s="1"/>
  <c r="X56"/>
  <c r="Z56" s="1"/>
  <c r="V56"/>
  <c r="R56"/>
  <c r="N56"/>
  <c r="J56"/>
  <c r="D56"/>
  <c r="DA55"/>
  <c r="CW55"/>
  <c r="CS55"/>
  <c r="CO55"/>
  <c r="CK55"/>
  <c r="CG55"/>
  <c r="CC55"/>
  <c r="BY55"/>
  <c r="BU55"/>
  <c r="BQ55"/>
  <c r="BM55"/>
  <c r="BI55"/>
  <c r="BE55"/>
  <c r="BA55"/>
  <c r="AW55"/>
  <c r="AS55"/>
  <c r="AO55"/>
  <c r="AK55"/>
  <c r="AH55"/>
  <c r="AD55"/>
  <c r="Y55"/>
  <c r="X55"/>
  <c r="D55" s="1"/>
  <c r="V55"/>
  <c r="R55"/>
  <c r="N55"/>
  <c r="J55"/>
  <c r="DA54"/>
  <c r="CW54"/>
  <c r="CS54"/>
  <c r="CO54"/>
  <c r="CK54"/>
  <c r="CG54"/>
  <c r="CC54"/>
  <c r="BY54"/>
  <c r="BU54"/>
  <c r="BQ54"/>
  <c r="BM54"/>
  <c r="BI54"/>
  <c r="BE54"/>
  <c r="BA54"/>
  <c r="AW54"/>
  <c r="AS54"/>
  <c r="AO54"/>
  <c r="AK54"/>
  <c r="AH54"/>
  <c r="AD54"/>
  <c r="Y54"/>
  <c r="Z54" s="1"/>
  <c r="X54"/>
  <c r="V54"/>
  <c r="R54"/>
  <c r="N54"/>
  <c r="J54"/>
  <c r="D54"/>
  <c r="DA53"/>
  <c r="CW53"/>
  <c r="CS53"/>
  <c r="CO53"/>
  <c r="CK53"/>
  <c r="CG53"/>
  <c r="CC53"/>
  <c r="BY53"/>
  <c r="BU53"/>
  <c r="BQ53"/>
  <c r="BM53"/>
  <c r="BI53"/>
  <c r="BE53"/>
  <c r="BA53"/>
  <c r="AW53"/>
  <c r="AS53"/>
  <c r="AO53"/>
  <c r="AK53"/>
  <c r="AH53"/>
  <c r="AD53"/>
  <c r="Y53"/>
  <c r="X53"/>
  <c r="D53" s="1"/>
  <c r="V53"/>
  <c r="R53"/>
  <c r="N53"/>
  <c r="J53"/>
  <c r="DA52"/>
  <c r="CW52"/>
  <c r="CS52"/>
  <c r="CO52"/>
  <c r="CK52"/>
  <c r="CG52"/>
  <c r="CC52"/>
  <c r="BY52"/>
  <c r="BU52"/>
  <c r="BQ52"/>
  <c r="BM52"/>
  <c r="BI52"/>
  <c r="BE52"/>
  <c r="BA52"/>
  <c r="AW52"/>
  <c r="AS52"/>
  <c r="AO52"/>
  <c r="AK52"/>
  <c r="AH52"/>
  <c r="AE52"/>
  <c r="AD52"/>
  <c r="Y52"/>
  <c r="X52"/>
  <c r="D52" s="1"/>
  <c r="G52" s="1"/>
  <c r="V52"/>
  <c r="R52"/>
  <c r="N52"/>
  <c r="J52"/>
  <c r="E52"/>
  <c r="DA51"/>
  <c r="CW51"/>
  <c r="CS51"/>
  <c r="CO51"/>
  <c r="CK51"/>
  <c r="CG51"/>
  <c r="CC51"/>
  <c r="BY51"/>
  <c r="BU51"/>
  <c r="BQ51"/>
  <c r="BM51"/>
  <c r="BI51"/>
  <c r="BE51"/>
  <c r="BA51"/>
  <c r="AW51"/>
  <c r="AS51"/>
  <c r="AO51"/>
  <c r="AK51"/>
  <c r="AH51"/>
  <c r="AE51"/>
  <c r="AD51"/>
  <c r="Y51"/>
  <c r="X51"/>
  <c r="D51" s="1"/>
  <c r="V51"/>
  <c r="R51"/>
  <c r="N51"/>
  <c r="J51"/>
  <c r="DA50"/>
  <c r="CW50"/>
  <c r="CS50"/>
  <c r="CO50"/>
  <c r="CK50"/>
  <c r="CG50"/>
  <c r="CC50"/>
  <c r="BY50"/>
  <c r="BU50"/>
  <c r="BQ50"/>
  <c r="BM50"/>
  <c r="BI50"/>
  <c r="BE50"/>
  <c r="BA50"/>
  <c r="AW50"/>
  <c r="AS50"/>
  <c r="AO50"/>
  <c r="AK50"/>
  <c r="AH50"/>
  <c r="AE50"/>
  <c r="AD50"/>
  <c r="Y50"/>
  <c r="X50"/>
  <c r="D50" s="1"/>
  <c r="V50"/>
  <c r="R50"/>
  <c r="N50"/>
  <c r="J50"/>
  <c r="E50"/>
  <c r="DA49"/>
  <c r="CW49"/>
  <c r="CS49"/>
  <c r="CO49"/>
  <c r="CK49"/>
  <c r="CG49"/>
  <c r="CC49"/>
  <c r="BY49"/>
  <c r="BU49"/>
  <c r="BQ49"/>
  <c r="BM49"/>
  <c r="BI49"/>
  <c r="BE49"/>
  <c r="BA49"/>
  <c r="AW49"/>
  <c r="AS49"/>
  <c r="AO49"/>
  <c r="AK49"/>
  <c r="AH49"/>
  <c r="AD49"/>
  <c r="Y49"/>
  <c r="Z49" s="1"/>
  <c r="X49"/>
  <c r="D49" s="1"/>
  <c r="V49"/>
  <c r="R49"/>
  <c r="N49"/>
  <c r="J49"/>
  <c r="DA48"/>
  <c r="CW48"/>
  <c r="CS48"/>
  <c r="CO48"/>
  <c r="CK48"/>
  <c r="CG48"/>
  <c r="CC48"/>
  <c r="BY48"/>
  <c r="BU48"/>
  <c r="BQ48"/>
  <c r="BM48"/>
  <c r="BI48"/>
  <c r="BE48"/>
  <c r="BA48"/>
  <c r="AW48"/>
  <c r="AS48"/>
  <c r="AO48"/>
  <c r="AK48"/>
  <c r="AH48"/>
  <c r="AE48"/>
  <c r="AD48"/>
  <c r="Y48"/>
  <c r="Z48" s="1"/>
  <c r="X48"/>
  <c r="D48" s="1"/>
  <c r="V48"/>
  <c r="R48"/>
  <c r="N48"/>
  <c r="J48"/>
  <c r="DA47"/>
  <c r="CW47"/>
  <c r="CS47"/>
  <c r="CO47"/>
  <c r="CK47"/>
  <c r="CG47"/>
  <c r="CC47"/>
  <c r="BY47"/>
  <c r="BU47"/>
  <c r="BQ47"/>
  <c r="BM47"/>
  <c r="BI47"/>
  <c r="BE47"/>
  <c r="BA47"/>
  <c r="AW47"/>
  <c r="AS47"/>
  <c r="AO47"/>
  <c r="AK47"/>
  <c r="AH47"/>
  <c r="AE47"/>
  <c r="AD47"/>
  <c r="Z47"/>
  <c r="Y47"/>
  <c r="X47"/>
  <c r="D47" s="1"/>
  <c r="V47"/>
  <c r="R47"/>
  <c r="N47"/>
  <c r="J47"/>
  <c r="E47"/>
  <c r="DA46"/>
  <c r="CW46"/>
  <c r="CS46"/>
  <c r="CO46"/>
  <c r="CK46"/>
  <c r="CG46"/>
  <c r="CC46"/>
  <c r="BY46"/>
  <c r="BU46"/>
  <c r="BQ46"/>
  <c r="BM46"/>
  <c r="BI46"/>
  <c r="BE46"/>
  <c r="BA46"/>
  <c r="AW46"/>
  <c r="AS46"/>
  <c r="AO46"/>
  <c r="AK46"/>
  <c r="AH46"/>
  <c r="AE46"/>
  <c r="AD46"/>
  <c r="Y46"/>
  <c r="X46"/>
  <c r="Z46" s="1"/>
  <c r="V46"/>
  <c r="R46"/>
  <c r="N46"/>
  <c r="J46"/>
  <c r="E46"/>
  <c r="DA45"/>
  <c r="CW45"/>
  <c r="CS45"/>
  <c r="CO45"/>
  <c r="CK45"/>
  <c r="CG45"/>
  <c r="CC45"/>
  <c r="BY45"/>
  <c r="BU45"/>
  <c r="BQ45"/>
  <c r="BM45"/>
  <c r="BI45"/>
  <c r="BE45"/>
  <c r="BA45"/>
  <c r="AW45"/>
  <c r="AS45"/>
  <c r="AO45"/>
  <c r="AK45"/>
  <c r="AH45"/>
  <c r="AD45"/>
  <c r="Y45"/>
  <c r="X45"/>
  <c r="V45"/>
  <c r="R45"/>
  <c r="N45"/>
  <c r="J45"/>
  <c r="E45"/>
  <c r="F45" s="1"/>
  <c r="D45"/>
  <c r="DA44"/>
  <c r="CW44"/>
  <c r="CS44"/>
  <c r="CO44"/>
  <c r="CK44"/>
  <c r="CG44"/>
  <c r="CC44"/>
  <c r="BY44"/>
  <c r="BU44"/>
  <c r="BQ44"/>
  <c r="BM44"/>
  <c r="BI44"/>
  <c r="BE44"/>
  <c r="BA44"/>
  <c r="AW44"/>
  <c r="AS44"/>
  <c r="AO44"/>
  <c r="AK44"/>
  <c r="AH44"/>
  <c r="AD44"/>
  <c r="Y44"/>
  <c r="X44"/>
  <c r="Z44" s="1"/>
  <c r="V44"/>
  <c r="R44"/>
  <c r="N44"/>
  <c r="J44"/>
  <c r="E44"/>
  <c r="DA43"/>
  <c r="CW43"/>
  <c r="CS43"/>
  <c r="CO43"/>
  <c r="CK43"/>
  <c r="CG43"/>
  <c r="CC43"/>
  <c r="BY43"/>
  <c r="BU43"/>
  <c r="BQ43"/>
  <c r="BM43"/>
  <c r="BI43"/>
  <c r="BE43"/>
  <c r="BA43"/>
  <c r="AW43"/>
  <c r="AS43"/>
  <c r="AO43"/>
  <c r="AK43"/>
  <c r="AH43"/>
  <c r="AD43"/>
  <c r="Y43"/>
  <c r="X43"/>
  <c r="D43" s="1"/>
  <c r="V43"/>
  <c r="R43"/>
  <c r="N43"/>
  <c r="J43"/>
  <c r="E43"/>
  <c r="DA42"/>
  <c r="CW42"/>
  <c r="CS42"/>
  <c r="CO42"/>
  <c r="CK42"/>
  <c r="CG42"/>
  <c r="CC42"/>
  <c r="BY42"/>
  <c r="BU42"/>
  <c r="BQ42"/>
  <c r="BM42"/>
  <c r="BI42"/>
  <c r="BE42"/>
  <c r="BA42"/>
  <c r="AW42"/>
  <c r="AS42"/>
  <c r="AO42"/>
  <c r="AK42"/>
  <c r="AH42"/>
  <c r="AE42"/>
  <c r="AD42"/>
  <c r="Y42"/>
  <c r="Z42" s="1"/>
  <c r="X42"/>
  <c r="D42" s="1"/>
  <c r="V42"/>
  <c r="R42"/>
  <c r="N42"/>
  <c r="J42"/>
  <c r="DA41"/>
  <c r="CW41"/>
  <c r="CS41"/>
  <c r="CO41"/>
  <c r="CK41"/>
  <c r="CG41"/>
  <c r="CC41"/>
  <c r="BY41"/>
  <c r="BU41"/>
  <c r="BQ41"/>
  <c r="BM41"/>
  <c r="BI41"/>
  <c r="BE41"/>
  <c r="BA41"/>
  <c r="AW41"/>
  <c r="AS41"/>
  <c r="AO41"/>
  <c r="AK41"/>
  <c r="AH41"/>
  <c r="AE41"/>
  <c r="AD41"/>
  <c r="Y41"/>
  <c r="X41"/>
  <c r="D41" s="1"/>
  <c r="G41" s="1"/>
  <c r="V41"/>
  <c r="R41"/>
  <c r="N41"/>
  <c r="J41"/>
  <c r="E41"/>
  <c r="DA40"/>
  <c r="CW40"/>
  <c r="CS40"/>
  <c r="CO40"/>
  <c r="CK40"/>
  <c r="CG40"/>
  <c r="CC40"/>
  <c r="BY40"/>
  <c r="BU40"/>
  <c r="BQ40"/>
  <c r="BM40"/>
  <c r="BI40"/>
  <c r="BE40"/>
  <c r="BA40"/>
  <c r="AW40"/>
  <c r="AS40"/>
  <c r="AO40"/>
  <c r="AK40"/>
  <c r="AH40"/>
  <c r="AD40"/>
  <c r="Y40"/>
  <c r="Z40" s="1"/>
  <c r="X40"/>
  <c r="V40"/>
  <c r="R40"/>
  <c r="N40"/>
  <c r="J40"/>
  <c r="D40"/>
  <c r="DA39"/>
  <c r="CW39"/>
  <c r="CS39"/>
  <c r="CO39"/>
  <c r="CK39"/>
  <c r="CG39"/>
  <c r="CC39"/>
  <c r="BY39"/>
  <c r="BU39"/>
  <c r="BQ39"/>
  <c r="BM39"/>
  <c r="BI39"/>
  <c r="BE39"/>
  <c r="BA39"/>
  <c r="AW39"/>
  <c r="AS39"/>
  <c r="AO39"/>
  <c r="AK39"/>
  <c r="AH39"/>
  <c r="AE39"/>
  <c r="AD39"/>
  <c r="Y39"/>
  <c r="Z39" s="1"/>
  <c r="X39"/>
  <c r="D39" s="1"/>
  <c r="V39"/>
  <c r="R39"/>
  <c r="N39"/>
  <c r="J39"/>
  <c r="DA38"/>
  <c r="CW38"/>
  <c r="CS38"/>
  <c r="CO38"/>
  <c r="CK38"/>
  <c r="CG38"/>
  <c r="CC38"/>
  <c r="BY38"/>
  <c r="BU38"/>
  <c r="BQ38"/>
  <c r="BM38"/>
  <c r="BI38"/>
  <c r="BE38"/>
  <c r="BA38"/>
  <c r="AW38"/>
  <c r="AS38"/>
  <c r="AO38"/>
  <c r="AK38"/>
  <c r="AH38"/>
  <c r="AD38"/>
  <c r="Y38"/>
  <c r="Z38" s="1"/>
  <c r="X38"/>
  <c r="D38" s="1"/>
  <c r="V38"/>
  <c r="R38"/>
  <c r="N38"/>
  <c r="J38"/>
  <c r="DA37"/>
  <c r="CW37"/>
  <c r="CS37"/>
  <c r="CO37"/>
  <c r="CK37"/>
  <c r="CG37"/>
  <c r="CC37"/>
  <c r="BY37"/>
  <c r="BU37"/>
  <c r="BQ37"/>
  <c r="BM37"/>
  <c r="BI37"/>
  <c r="BE37"/>
  <c r="BA37"/>
  <c r="AW37"/>
  <c r="AS37"/>
  <c r="AO37"/>
  <c r="AK37"/>
  <c r="AH37"/>
  <c r="AD37"/>
  <c r="Y37"/>
  <c r="E37" s="1"/>
  <c r="X37"/>
  <c r="D37" s="1"/>
  <c r="V37"/>
  <c r="R37"/>
  <c r="N37"/>
  <c r="J37"/>
  <c r="DA36"/>
  <c r="CW36"/>
  <c r="CS36"/>
  <c r="CO36"/>
  <c r="CK36"/>
  <c r="CG36"/>
  <c r="CC36"/>
  <c r="BY36"/>
  <c r="BU36"/>
  <c r="BQ36"/>
  <c r="BM36"/>
  <c r="BI36"/>
  <c r="BE36"/>
  <c r="BA36"/>
  <c r="AW36"/>
  <c r="AS36"/>
  <c r="AO36"/>
  <c r="AK36"/>
  <c r="AH36"/>
  <c r="AE36"/>
  <c r="AD36"/>
  <c r="Y36"/>
  <c r="E36" s="1"/>
  <c r="G36" s="1"/>
  <c r="X36"/>
  <c r="V36"/>
  <c r="R36"/>
  <c r="N36"/>
  <c r="J36"/>
  <c r="D36"/>
  <c r="CZ35"/>
  <c r="CY35"/>
  <c r="CV35"/>
  <c r="CU35"/>
  <c r="CJ35"/>
  <c r="CI35"/>
  <c r="CF35"/>
  <c r="CE35"/>
  <c r="CB35"/>
  <c r="CA35"/>
  <c r="BX35"/>
  <c r="BW35"/>
  <c r="BT35"/>
  <c r="BS35"/>
  <c r="BP35"/>
  <c r="BO35"/>
  <c r="BL35"/>
  <c r="BK35"/>
  <c r="BH35"/>
  <c r="BG35"/>
  <c r="BD35"/>
  <c r="BC35"/>
  <c r="AZ35"/>
  <c r="AY35"/>
  <c r="AV35"/>
  <c r="AU35"/>
  <c r="AN35"/>
  <c r="AM35"/>
  <c r="AJ35"/>
  <c r="AI35"/>
  <c r="AG35"/>
  <c r="AF35"/>
  <c r="AC35"/>
  <c r="Y35" s="1"/>
  <c r="AB35"/>
  <c r="X35" s="1"/>
  <c r="U35"/>
  <c r="T35"/>
  <c r="Q35"/>
  <c r="P35"/>
  <c r="M35"/>
  <c r="L35"/>
  <c r="I35"/>
  <c r="H35"/>
  <c r="C35"/>
  <c r="CZ34"/>
  <c r="CY34"/>
  <c r="CV34"/>
  <c r="CU34"/>
  <c r="CR34"/>
  <c r="CQ34"/>
  <c r="CN34"/>
  <c r="CM34"/>
  <c r="CJ34"/>
  <c r="CI34"/>
  <c r="CF34"/>
  <c r="CE34"/>
  <c r="CB34"/>
  <c r="CA34"/>
  <c r="BX34"/>
  <c r="BW34"/>
  <c r="BT34"/>
  <c r="BS34"/>
  <c r="BP34"/>
  <c r="BO34"/>
  <c r="BL34"/>
  <c r="BM34" s="1"/>
  <c r="BK34"/>
  <c r="BH34"/>
  <c r="BG34"/>
  <c r="BD34"/>
  <c r="BC34"/>
  <c r="AZ34"/>
  <c r="AY34"/>
  <c r="AV34"/>
  <c r="AU34"/>
  <c r="AR34"/>
  <c r="AQ34"/>
  <c r="AN34"/>
  <c r="AM34"/>
  <c r="AJ34"/>
  <c r="AI34"/>
  <c r="AG34"/>
  <c r="AF34"/>
  <c r="AC34"/>
  <c r="AB34"/>
  <c r="U34"/>
  <c r="T34"/>
  <c r="Q34"/>
  <c r="P34"/>
  <c r="M34"/>
  <c r="L34"/>
  <c r="I34"/>
  <c r="H34"/>
  <c r="C34"/>
  <c r="DA33"/>
  <c r="CW33"/>
  <c r="CT33"/>
  <c r="CS33"/>
  <c r="CO33"/>
  <c r="CK33"/>
  <c r="CG33"/>
  <c r="CC33"/>
  <c r="BY33"/>
  <c r="BU33"/>
  <c r="BQ33"/>
  <c r="BM33"/>
  <c r="BI33"/>
  <c r="BE33"/>
  <c r="BA33"/>
  <c r="AW33"/>
  <c r="AS33"/>
  <c r="AO33"/>
  <c r="AK33"/>
  <c r="AH33"/>
  <c r="AD33"/>
  <c r="Y33"/>
  <c r="Z33" s="1"/>
  <c r="X33"/>
  <c r="D33" s="1"/>
  <c r="V33"/>
  <c r="R33"/>
  <c r="N33"/>
  <c r="J33"/>
  <c r="E33"/>
  <c r="DA32"/>
  <c r="CW32"/>
  <c r="CT32"/>
  <c r="CS32"/>
  <c r="CO32"/>
  <c r="CK32"/>
  <c r="CG32"/>
  <c r="CC32"/>
  <c r="BY32"/>
  <c r="BU32"/>
  <c r="BQ32"/>
  <c r="BM32"/>
  <c r="BI32"/>
  <c r="BE32"/>
  <c r="BA32"/>
  <c r="AW32"/>
  <c r="AS32"/>
  <c r="AO32"/>
  <c r="AK32"/>
  <c r="AH32"/>
  <c r="AD32"/>
  <c r="Y32"/>
  <c r="Z32" s="1"/>
  <c r="X32"/>
  <c r="D32" s="1"/>
  <c r="V32"/>
  <c r="R32"/>
  <c r="N32"/>
  <c r="J32"/>
  <c r="DA31"/>
  <c r="CW31"/>
  <c r="CS31"/>
  <c r="CO31"/>
  <c r="CK31"/>
  <c r="CG31"/>
  <c r="CC31"/>
  <c r="BY31"/>
  <c r="BU31"/>
  <c r="BQ31"/>
  <c r="BM31"/>
  <c r="BI31"/>
  <c r="BE31"/>
  <c r="BA31"/>
  <c r="AW31"/>
  <c r="AS31"/>
  <c r="AO31"/>
  <c r="AK31"/>
  <c r="AH31"/>
  <c r="AD31"/>
  <c r="Y31"/>
  <c r="E31" s="1"/>
  <c r="X31"/>
  <c r="D31" s="1"/>
  <c r="V31"/>
  <c r="R31"/>
  <c r="N31"/>
  <c r="J31"/>
  <c r="DA30"/>
  <c r="CW30"/>
  <c r="CK30"/>
  <c r="CG30"/>
  <c r="CC30"/>
  <c r="BY30"/>
  <c r="BU30"/>
  <c r="BQ30"/>
  <c r="BM30"/>
  <c r="BI30"/>
  <c r="BE30"/>
  <c r="BA30"/>
  <c r="AW30"/>
  <c r="AO30"/>
  <c r="AK30"/>
  <c r="AH30"/>
  <c r="Y30"/>
  <c r="E30" s="1"/>
  <c r="X30"/>
  <c r="Z30" s="1"/>
  <c r="V30"/>
  <c r="R30"/>
  <c r="N30"/>
  <c r="J30"/>
  <c r="DA29"/>
  <c r="CW29"/>
  <c r="CS29"/>
  <c r="CO29"/>
  <c r="CK29"/>
  <c r="CG29"/>
  <c r="CC29"/>
  <c r="BY29"/>
  <c r="BU29"/>
  <c r="BQ29"/>
  <c r="BM29"/>
  <c r="BI29"/>
  <c r="BE29"/>
  <c r="BA29"/>
  <c r="AW29"/>
  <c r="AS29"/>
  <c r="AO29"/>
  <c r="AK29"/>
  <c r="AH29"/>
  <c r="AD29"/>
  <c r="Y29"/>
  <c r="E29" s="1"/>
  <c r="X29"/>
  <c r="D29" s="1"/>
  <c r="V29"/>
  <c r="R29"/>
  <c r="N29"/>
  <c r="J29"/>
  <c r="DA28"/>
  <c r="CW28"/>
  <c r="CK28"/>
  <c r="CG28"/>
  <c r="CC28"/>
  <c r="BY28"/>
  <c r="BU28"/>
  <c r="BQ28"/>
  <c r="BM28"/>
  <c r="BI28"/>
  <c r="BE28"/>
  <c r="BA28"/>
  <c r="AW28"/>
  <c r="AO28"/>
  <c r="AK28"/>
  <c r="AH28"/>
  <c r="Y28"/>
  <c r="X28"/>
  <c r="V28"/>
  <c r="R28"/>
  <c r="N28"/>
  <c r="J28"/>
  <c r="D28"/>
  <c r="DA27"/>
  <c r="CW27"/>
  <c r="CS27"/>
  <c r="CO27"/>
  <c r="CK27"/>
  <c r="CG27"/>
  <c r="CC27"/>
  <c r="BY27"/>
  <c r="BU27"/>
  <c r="BQ27"/>
  <c r="BM27"/>
  <c r="BI27"/>
  <c r="BE27"/>
  <c r="BA27"/>
  <c r="AW27"/>
  <c r="AS27"/>
  <c r="AO27"/>
  <c r="AK27"/>
  <c r="AH27"/>
  <c r="AD27"/>
  <c r="Y27"/>
  <c r="Z27" s="1"/>
  <c r="X27"/>
  <c r="V27"/>
  <c r="R27"/>
  <c r="N27"/>
  <c r="J27"/>
  <c r="D27"/>
  <c r="DA26"/>
  <c r="CW26"/>
  <c r="CS26"/>
  <c r="CO26"/>
  <c r="CK26"/>
  <c r="CG26"/>
  <c r="CC26"/>
  <c r="BY26"/>
  <c r="BU26"/>
  <c r="BQ26"/>
  <c r="BM26"/>
  <c r="BI26"/>
  <c r="BE26"/>
  <c r="BA26"/>
  <c r="AW26"/>
  <c r="AS26"/>
  <c r="AO26"/>
  <c r="AK26"/>
  <c r="AH26"/>
  <c r="AE26"/>
  <c r="AD26"/>
  <c r="Y26"/>
  <c r="X26"/>
  <c r="V26"/>
  <c r="R26"/>
  <c r="N26"/>
  <c r="J26"/>
  <c r="E26"/>
  <c r="D26"/>
  <c r="DA25"/>
  <c r="CW25"/>
  <c r="CS25"/>
  <c r="CO25"/>
  <c r="CK25"/>
  <c r="CG25"/>
  <c r="CC25"/>
  <c r="BY25"/>
  <c r="BU25"/>
  <c r="BQ25"/>
  <c r="BM25"/>
  <c r="BI25"/>
  <c r="BE25"/>
  <c r="BA25"/>
  <c r="AW25"/>
  <c r="AS25"/>
  <c r="AO25"/>
  <c r="AK25"/>
  <c r="AH25"/>
  <c r="AD25"/>
  <c r="Y25"/>
  <c r="X25"/>
  <c r="D25" s="1"/>
  <c r="V25"/>
  <c r="R25"/>
  <c r="N25"/>
  <c r="J25"/>
  <c r="E25"/>
  <c r="DA24"/>
  <c r="CW24"/>
  <c r="CK24"/>
  <c r="CG24"/>
  <c r="CC24"/>
  <c r="BY24"/>
  <c r="BU24"/>
  <c r="BQ24"/>
  <c r="BM24"/>
  <c r="BI24"/>
  <c r="BE24"/>
  <c r="BA24"/>
  <c r="AW24"/>
  <c r="AO24"/>
  <c r="AK24"/>
  <c r="AH24"/>
  <c r="AD24"/>
  <c r="Y24"/>
  <c r="E24" s="1"/>
  <c r="X24"/>
  <c r="D24" s="1"/>
  <c r="V24"/>
  <c r="R24"/>
  <c r="N24"/>
  <c r="J24"/>
  <c r="DA23"/>
  <c r="CW23"/>
  <c r="CS23"/>
  <c r="CO23"/>
  <c r="CK23"/>
  <c r="CG23"/>
  <c r="CC23"/>
  <c r="BY23"/>
  <c r="BU23"/>
  <c r="BQ23"/>
  <c r="BM23"/>
  <c r="BI23"/>
  <c r="BE23"/>
  <c r="BA23"/>
  <c r="AW23"/>
  <c r="AS23"/>
  <c r="AO23"/>
  <c r="AK23"/>
  <c r="AH23"/>
  <c r="AD23"/>
  <c r="Y23"/>
  <c r="X23"/>
  <c r="V23"/>
  <c r="R23"/>
  <c r="N23"/>
  <c r="J23"/>
  <c r="D23"/>
  <c r="DB22"/>
  <c r="DA22"/>
  <c r="CX22"/>
  <c r="CW22"/>
  <c r="CS22"/>
  <c r="CO22"/>
  <c r="CK22"/>
  <c r="CG22"/>
  <c r="CC22"/>
  <c r="BZ22"/>
  <c r="BY22"/>
  <c r="BU22"/>
  <c r="BQ22"/>
  <c r="BM22"/>
  <c r="BJ22"/>
  <c r="BI22"/>
  <c r="BF22"/>
  <c r="BE22"/>
  <c r="BB22"/>
  <c r="BA22"/>
  <c r="AW22"/>
  <c r="AS22"/>
  <c r="AP22"/>
  <c r="AO22"/>
  <c r="AL22"/>
  <c r="AK22"/>
  <c r="AH22"/>
  <c r="AE22"/>
  <c r="AD22"/>
  <c r="Y22"/>
  <c r="X22"/>
  <c r="W22"/>
  <c r="V22"/>
  <c r="S22"/>
  <c r="R22"/>
  <c r="O22"/>
  <c r="N22"/>
  <c r="J22"/>
  <c r="D22"/>
  <c r="DA21"/>
  <c r="CW21"/>
  <c r="CK21"/>
  <c r="CG21"/>
  <c r="CC21"/>
  <c r="BY21"/>
  <c r="BU21"/>
  <c r="BQ21"/>
  <c r="BM21"/>
  <c r="BI21"/>
  <c r="BE21"/>
  <c r="BA21"/>
  <c r="AW21"/>
  <c r="AP21"/>
  <c r="AO21"/>
  <c r="AK21"/>
  <c r="AH21"/>
  <c r="Y21"/>
  <c r="X21"/>
  <c r="D21" s="1"/>
  <c r="V21"/>
  <c r="R21"/>
  <c r="N21"/>
  <c r="J21"/>
  <c r="DA20"/>
  <c r="CW20"/>
  <c r="CS20"/>
  <c r="CO20"/>
  <c r="CK20"/>
  <c r="CG20"/>
  <c r="CC20"/>
  <c r="BY20"/>
  <c r="BU20"/>
  <c r="BQ20"/>
  <c r="BM20"/>
  <c r="BI20"/>
  <c r="BE20"/>
  <c r="BA20"/>
  <c r="AW20"/>
  <c r="AS20"/>
  <c r="AP20"/>
  <c r="AO20"/>
  <c r="AK20"/>
  <c r="AH20"/>
  <c r="AE20"/>
  <c r="AD20"/>
  <c r="AA20"/>
  <c r="Y20"/>
  <c r="Z20" s="1"/>
  <c r="X20"/>
  <c r="W20"/>
  <c r="V20"/>
  <c r="S20"/>
  <c r="R20"/>
  <c r="O20"/>
  <c r="N20"/>
  <c r="K20"/>
  <c r="J20"/>
  <c r="E20"/>
  <c r="D20"/>
  <c r="DA19"/>
  <c r="CW19"/>
  <c r="CS19"/>
  <c r="CO19"/>
  <c r="CK19"/>
  <c r="CG19"/>
  <c r="CC19"/>
  <c r="BY19"/>
  <c r="BU19"/>
  <c r="BQ19"/>
  <c r="BM19"/>
  <c r="BI19"/>
  <c r="BE19"/>
  <c r="BA19"/>
  <c r="AW19"/>
  <c r="AS19"/>
  <c r="AO19"/>
  <c r="AK19"/>
  <c r="AH19"/>
  <c r="AD19"/>
  <c r="Y19"/>
  <c r="Z19" s="1"/>
  <c r="X19"/>
  <c r="D19" s="1"/>
  <c r="V19"/>
  <c r="S19"/>
  <c r="R19"/>
  <c r="N19"/>
  <c r="J19"/>
  <c r="CZ18"/>
  <c r="CY18"/>
  <c r="CV18"/>
  <c r="CU18"/>
  <c r="CR18"/>
  <c r="CQ18"/>
  <c r="CN18"/>
  <c r="CM18"/>
  <c r="CJ18"/>
  <c r="CI18"/>
  <c r="CF18"/>
  <c r="CE18"/>
  <c r="CB18"/>
  <c r="CA18"/>
  <c r="BX18"/>
  <c r="BW18"/>
  <c r="BT18"/>
  <c r="BS18"/>
  <c r="BP18"/>
  <c r="BO18"/>
  <c r="BL18"/>
  <c r="BK18"/>
  <c r="BH18"/>
  <c r="BG18"/>
  <c r="BD18"/>
  <c r="BC18"/>
  <c r="AZ18"/>
  <c r="AY18"/>
  <c r="AV18"/>
  <c r="AU18"/>
  <c r="AR18"/>
  <c r="AQ18"/>
  <c r="AN18"/>
  <c r="AM18"/>
  <c r="AJ18"/>
  <c r="AI18"/>
  <c r="AG18"/>
  <c r="AF18"/>
  <c r="AC18"/>
  <c r="AB18"/>
  <c r="X18" s="1"/>
  <c r="U18"/>
  <c r="T18"/>
  <c r="Q18"/>
  <c r="P18"/>
  <c r="M18"/>
  <c r="L18"/>
  <c r="I18"/>
  <c r="K18" s="1"/>
  <c r="H18"/>
  <c r="C18"/>
  <c r="DA17"/>
  <c r="CW17"/>
  <c r="CS17"/>
  <c r="CO17"/>
  <c r="CK17"/>
  <c r="CG17"/>
  <c r="CC17"/>
  <c r="BY17"/>
  <c r="BU17"/>
  <c r="BQ17"/>
  <c r="BM17"/>
  <c r="BI17"/>
  <c r="BE17"/>
  <c r="BA17"/>
  <c r="AW17"/>
  <c r="AS17"/>
  <c r="AO17"/>
  <c r="AK17"/>
  <c r="AH17"/>
  <c r="AD17"/>
  <c r="Y17"/>
  <c r="Z17" s="1"/>
  <c r="X17"/>
  <c r="V17"/>
  <c r="R17"/>
  <c r="N17"/>
  <c r="J17"/>
  <c r="E17"/>
  <c r="F17" s="1"/>
  <c r="D17"/>
  <c r="DA16"/>
  <c r="CW16"/>
  <c r="CK16"/>
  <c r="CG16"/>
  <c r="CC16"/>
  <c r="BY16"/>
  <c r="BU16"/>
  <c r="BQ16"/>
  <c r="BM16"/>
  <c r="BI16"/>
  <c r="BE16"/>
  <c r="BA16"/>
  <c r="AW16"/>
  <c r="AO16"/>
  <c r="AK16"/>
  <c r="AH16"/>
  <c r="AD16"/>
  <c r="Y16"/>
  <c r="E16" s="1"/>
  <c r="X16"/>
  <c r="D16" s="1"/>
  <c r="V16"/>
  <c r="R16"/>
  <c r="N16"/>
  <c r="K16"/>
  <c r="J16"/>
  <c r="DA15"/>
  <c r="CW15"/>
  <c r="CK15"/>
  <c r="CG15"/>
  <c r="CC15"/>
  <c r="BY15"/>
  <c r="BU15"/>
  <c r="BQ15"/>
  <c r="BM15"/>
  <c r="BI15"/>
  <c r="BE15"/>
  <c r="BA15"/>
  <c r="AW15"/>
  <c r="AO15"/>
  <c r="AK15"/>
  <c r="AH15"/>
  <c r="AD15"/>
  <c r="Y15"/>
  <c r="E15" s="1"/>
  <c r="X15"/>
  <c r="V15"/>
  <c r="R15"/>
  <c r="N15"/>
  <c r="K15"/>
  <c r="J15"/>
  <c r="DA14"/>
  <c r="CW14"/>
  <c r="CK14"/>
  <c r="CG14"/>
  <c r="CC14"/>
  <c r="BY14"/>
  <c r="BU14"/>
  <c r="BQ14"/>
  <c r="BM14"/>
  <c r="BI14"/>
  <c r="BE14"/>
  <c r="BA14"/>
  <c r="AW14"/>
  <c r="AO14"/>
  <c r="AK14"/>
  <c r="AH14"/>
  <c r="AD14"/>
  <c r="Y14"/>
  <c r="X14"/>
  <c r="D14" s="1"/>
  <c r="V14"/>
  <c r="R14"/>
  <c r="N14"/>
  <c r="J14"/>
  <c r="DA13"/>
  <c r="CW13"/>
  <c r="CK13"/>
  <c r="CG13"/>
  <c r="CC13"/>
  <c r="BY13"/>
  <c r="BU13"/>
  <c r="BQ13"/>
  <c r="BM13"/>
  <c r="BI13"/>
  <c r="BE13"/>
  <c r="BA13"/>
  <c r="AW13"/>
  <c r="AO13"/>
  <c r="AK13"/>
  <c r="AH13"/>
  <c r="AD13"/>
  <c r="Y13"/>
  <c r="E13" s="1"/>
  <c r="F13" s="1"/>
  <c r="X13"/>
  <c r="D13" s="1"/>
  <c r="V13"/>
  <c r="R13"/>
  <c r="N13"/>
  <c r="J13"/>
  <c r="DA12"/>
  <c r="CW12"/>
  <c r="CS12"/>
  <c r="CO12"/>
  <c r="CK12"/>
  <c r="CG12"/>
  <c r="CC12"/>
  <c r="BY12"/>
  <c r="BU12"/>
  <c r="BQ12"/>
  <c r="BM12"/>
  <c r="BI12"/>
  <c r="BE12"/>
  <c r="BA12"/>
  <c r="AW12"/>
  <c r="AS12"/>
  <c r="AO12"/>
  <c r="AK12"/>
  <c r="AH12"/>
  <c r="AD12"/>
  <c r="Y12"/>
  <c r="E12" s="1"/>
  <c r="X12"/>
  <c r="Z12" s="1"/>
  <c r="V12"/>
  <c r="R12"/>
  <c r="N12"/>
  <c r="J12"/>
  <c r="E11"/>
  <c r="D11"/>
  <c r="F11" s="1"/>
  <c r="Y10"/>
  <c r="E10" s="1"/>
  <c r="X10"/>
  <c r="D10"/>
  <c r="DA9"/>
  <c r="CW9"/>
  <c r="CS9"/>
  <c r="CO9"/>
  <c r="CK9"/>
  <c r="CG9"/>
  <c r="CC9"/>
  <c r="BY9"/>
  <c r="BU9"/>
  <c r="BQ9"/>
  <c r="BM9"/>
  <c r="BI9"/>
  <c r="BE9"/>
  <c r="BA9"/>
  <c r="AW9"/>
  <c r="AS9"/>
  <c r="AO9"/>
  <c r="AK9"/>
  <c r="AH9"/>
  <c r="AD9"/>
  <c r="Y9"/>
  <c r="Z9" s="1"/>
  <c r="X9"/>
  <c r="V9"/>
  <c r="R9"/>
  <c r="N9"/>
  <c r="J9"/>
  <c r="D9"/>
  <c r="DA8"/>
  <c r="CW8"/>
  <c r="CS8"/>
  <c r="CO8"/>
  <c r="CK8"/>
  <c r="CG8"/>
  <c r="CC8"/>
  <c r="BY8"/>
  <c r="BU8"/>
  <c r="BQ8"/>
  <c r="BM8"/>
  <c r="BI8"/>
  <c r="BE8"/>
  <c r="BA8"/>
  <c r="AW8"/>
  <c r="AS8"/>
  <c r="AO8"/>
  <c r="AK8"/>
  <c r="AH8"/>
  <c r="AD8"/>
  <c r="Y8"/>
  <c r="E8" s="1"/>
  <c r="X8"/>
  <c r="D8" s="1"/>
  <c r="V8"/>
  <c r="R8"/>
  <c r="N8"/>
  <c r="J8"/>
  <c r="DA7"/>
  <c r="CW7"/>
  <c r="CS7"/>
  <c r="CO7"/>
  <c r="CK7"/>
  <c r="CG7"/>
  <c r="CC7"/>
  <c r="BY7"/>
  <c r="BU7"/>
  <c r="BQ7"/>
  <c r="BM7"/>
  <c r="BI7"/>
  <c r="BE7"/>
  <c r="BA7"/>
  <c r="AW7"/>
  <c r="AS7"/>
  <c r="AO7"/>
  <c r="AK7"/>
  <c r="AH7"/>
  <c r="AD7"/>
  <c r="Y7"/>
  <c r="X7"/>
  <c r="V7"/>
  <c r="R7"/>
  <c r="N7"/>
  <c r="J7"/>
  <c r="D7"/>
  <c r="DA6"/>
  <c r="CW6"/>
  <c r="CS6"/>
  <c r="CO6"/>
  <c r="CK6"/>
  <c r="CG6"/>
  <c r="CC6"/>
  <c r="BY6"/>
  <c r="BU6"/>
  <c r="BQ6"/>
  <c r="BM6"/>
  <c r="BI6"/>
  <c r="BE6"/>
  <c r="BA6"/>
  <c r="AW6"/>
  <c r="AS6"/>
  <c r="AO6"/>
  <c r="AK6"/>
  <c r="AH6"/>
  <c r="AD6"/>
  <c r="Y6"/>
  <c r="X6"/>
  <c r="D6" s="1"/>
  <c r="V6"/>
  <c r="R6"/>
  <c r="N6"/>
  <c r="J6"/>
  <c r="DB5"/>
  <c r="DA5"/>
  <c r="CZ5"/>
  <c r="CY5"/>
  <c r="CX5"/>
  <c r="CV5"/>
  <c r="CU5"/>
  <c r="CR5"/>
  <c r="CQ5"/>
  <c r="CO5"/>
  <c r="CN5"/>
  <c r="CN137" s="1"/>
  <c r="CM5"/>
  <c r="CL5"/>
  <c r="CK5"/>
  <c r="CJ5"/>
  <c r="CI5"/>
  <c r="CH5"/>
  <c r="CG5"/>
  <c r="CF5"/>
  <c r="CF137" s="1"/>
  <c r="CE5"/>
  <c r="CD5"/>
  <c r="CC5"/>
  <c r="CB5"/>
  <c r="CA5"/>
  <c r="BZ5"/>
  <c r="BY5"/>
  <c r="BX5"/>
  <c r="BX137" s="1"/>
  <c r="BW5"/>
  <c r="BV5"/>
  <c r="BU5"/>
  <c r="BT5"/>
  <c r="BS5"/>
  <c r="BR5"/>
  <c r="BQ5"/>
  <c r="BP5"/>
  <c r="BP137" s="1"/>
  <c r="BO5"/>
  <c r="BN5"/>
  <c r="BM5"/>
  <c r="BL5"/>
  <c r="BK5"/>
  <c r="BJ5"/>
  <c r="BI5"/>
  <c r="BH5"/>
  <c r="BH137" s="1"/>
  <c r="BG5"/>
  <c r="BF5"/>
  <c r="BE5"/>
  <c r="BD5"/>
  <c r="BC5"/>
  <c r="BB5"/>
  <c r="BA5"/>
  <c r="AZ5"/>
  <c r="AZ137" s="1"/>
  <c r="AY5"/>
  <c r="AX5"/>
  <c r="AW5"/>
  <c r="AV5"/>
  <c r="AV137" s="1"/>
  <c r="AU5"/>
  <c r="AR5"/>
  <c r="AQ5"/>
  <c r="AP5"/>
  <c r="AN5"/>
  <c r="AM5"/>
  <c r="AL5"/>
  <c r="AJ5"/>
  <c r="AJ137" s="1"/>
  <c r="AI5"/>
  <c r="AG5"/>
  <c r="AF5"/>
  <c r="AC5"/>
  <c r="AB5"/>
  <c r="AA5"/>
  <c r="W5"/>
  <c r="U5"/>
  <c r="U137" s="1"/>
  <c r="T5"/>
  <c r="S5"/>
  <c r="Q5"/>
  <c r="P5"/>
  <c r="O5"/>
  <c r="M5"/>
  <c r="L5"/>
  <c r="K5"/>
  <c r="I5"/>
  <c r="H5"/>
  <c r="C5"/>
  <c r="CW6" i="18"/>
  <c r="CW8"/>
  <c r="CW9"/>
  <c r="CW11"/>
  <c r="CW13"/>
  <c r="CW14"/>
  <c r="CW15"/>
  <c r="CW17"/>
  <c r="CW18"/>
  <c r="CW19"/>
  <c r="CW20"/>
  <c r="CW21"/>
  <c r="CW24"/>
  <c r="CW25"/>
  <c r="CW26"/>
  <c r="CW28"/>
  <c r="CW29"/>
  <c r="CW30"/>
  <c r="CW32"/>
  <c r="CW33"/>
  <c r="CW34"/>
  <c r="CW35"/>
  <c r="CW36"/>
  <c r="CW37"/>
  <c r="CW38"/>
  <c r="CW39"/>
  <c r="CW40"/>
  <c r="CW41"/>
  <c r="CW42"/>
  <c r="CW43"/>
  <c r="CW44"/>
  <c r="CW45"/>
  <c r="CW46"/>
  <c r="CW47"/>
  <c r="CW49"/>
  <c r="CW50"/>
  <c r="CW51"/>
  <c r="CW52"/>
  <c r="CW54"/>
  <c r="CW57"/>
  <c r="CW62"/>
  <c r="CW65"/>
  <c r="CW66"/>
  <c r="CW67"/>
  <c r="CW68"/>
  <c r="CW69"/>
  <c r="CW70"/>
  <c r="CW71"/>
  <c r="CW72"/>
  <c r="CW73"/>
  <c r="CW74"/>
  <c r="Z113" i="13" l="1"/>
  <c r="Z114"/>
  <c r="Z106"/>
  <c r="G62"/>
  <c r="AA22"/>
  <c r="Z136"/>
  <c r="CO89"/>
  <c r="F130"/>
  <c r="BI89"/>
  <c r="X89"/>
  <c r="Z121"/>
  <c r="Z115"/>
  <c r="AK89"/>
  <c r="BE89"/>
  <c r="CK89"/>
  <c r="BQ89"/>
  <c r="N89"/>
  <c r="BY89"/>
  <c r="Y89"/>
  <c r="CG89"/>
  <c r="Z103"/>
  <c r="AP89"/>
  <c r="E98"/>
  <c r="Z100"/>
  <c r="R89"/>
  <c r="CC89"/>
  <c r="Z92"/>
  <c r="S89"/>
  <c r="BN79"/>
  <c r="BV79"/>
  <c r="CC79"/>
  <c r="CK79"/>
  <c r="CS79"/>
  <c r="E87"/>
  <c r="F87" s="1"/>
  <c r="CH79"/>
  <c r="N79"/>
  <c r="BE79"/>
  <c r="CG79"/>
  <c r="D79"/>
  <c r="AO79"/>
  <c r="AW79"/>
  <c r="CO79"/>
  <c r="J79"/>
  <c r="W79"/>
  <c r="CL79"/>
  <c r="CC71"/>
  <c r="S71"/>
  <c r="CH71"/>
  <c r="Z76"/>
  <c r="Z77"/>
  <c r="V71"/>
  <c r="AO71"/>
  <c r="Z78"/>
  <c r="F68"/>
  <c r="CC34"/>
  <c r="P137"/>
  <c r="P140" s="1"/>
  <c r="Z63"/>
  <c r="CU137"/>
  <c r="CU140" s="1"/>
  <c r="Q137"/>
  <c r="Q140" s="1"/>
  <c r="AF137"/>
  <c r="AF140" s="1"/>
  <c r="CV137"/>
  <c r="Z51"/>
  <c r="Z53"/>
  <c r="E58"/>
  <c r="F58" s="1"/>
  <c r="G50"/>
  <c r="DA34"/>
  <c r="D46"/>
  <c r="F46" s="1"/>
  <c r="H137"/>
  <c r="H140" s="1"/>
  <c r="M137"/>
  <c r="M140" s="1"/>
  <c r="AG137"/>
  <c r="AG140" s="1"/>
  <c r="J34"/>
  <c r="R34"/>
  <c r="AD34"/>
  <c r="AK34"/>
  <c r="AS34"/>
  <c r="BA34"/>
  <c r="BI34"/>
  <c r="G43"/>
  <c r="V34"/>
  <c r="AO34"/>
  <c r="D44"/>
  <c r="G44" s="1"/>
  <c r="N34"/>
  <c r="BE34"/>
  <c r="CS34"/>
  <c r="AE34"/>
  <c r="Y34"/>
  <c r="AH34"/>
  <c r="AW34"/>
  <c r="CW34"/>
  <c r="G37"/>
  <c r="F31"/>
  <c r="F26"/>
  <c r="BS137"/>
  <c r="BS140" s="1"/>
  <c r="CA137"/>
  <c r="CA140" s="1"/>
  <c r="CO18"/>
  <c r="E32"/>
  <c r="F32" s="1"/>
  <c r="G29"/>
  <c r="AM137"/>
  <c r="AM140" s="1"/>
  <c r="AR137"/>
  <c r="AR140" s="1"/>
  <c r="CQ137"/>
  <c r="CQ140" s="1"/>
  <c r="AH18"/>
  <c r="BU18"/>
  <c r="CC18"/>
  <c r="CK18"/>
  <c r="CS18"/>
  <c r="DA18"/>
  <c r="Z28"/>
  <c r="D30"/>
  <c r="G30" s="1"/>
  <c r="G24"/>
  <c r="I137"/>
  <c r="I140" s="1"/>
  <c r="V18"/>
  <c r="Z23"/>
  <c r="R18"/>
  <c r="BA18"/>
  <c r="BQ18"/>
  <c r="CG18"/>
  <c r="BY18"/>
  <c r="F20"/>
  <c r="Z21"/>
  <c r="L137"/>
  <c r="L140" s="1"/>
  <c r="C137"/>
  <c r="C140" s="1"/>
  <c r="AC137"/>
  <c r="Y137" s="1"/>
  <c r="BD137"/>
  <c r="BD140" s="1"/>
  <c r="BL137"/>
  <c r="BL140" s="1"/>
  <c r="BT137"/>
  <c r="BV137" s="1"/>
  <c r="CB137"/>
  <c r="CD137" s="1"/>
  <c r="CJ137"/>
  <c r="CJ140" s="1"/>
  <c r="CZ137"/>
  <c r="CZ140" s="1"/>
  <c r="AW18"/>
  <c r="E21"/>
  <c r="AY137"/>
  <c r="AY140" s="1"/>
  <c r="O18"/>
  <c r="N5"/>
  <c r="Z6"/>
  <c r="F10"/>
  <c r="Z7"/>
  <c r="D12"/>
  <c r="G12" s="1"/>
  <c r="G8"/>
  <c r="Z14"/>
  <c r="G33"/>
  <c r="F33"/>
  <c r="G47"/>
  <c r="F47"/>
  <c r="F37"/>
  <c r="G74"/>
  <c r="F116"/>
  <c r="F104"/>
  <c r="G104"/>
  <c r="F107"/>
  <c r="G107"/>
  <c r="F72"/>
  <c r="F118"/>
  <c r="F59"/>
  <c r="G59"/>
  <c r="AK5"/>
  <c r="CW5"/>
  <c r="AO5"/>
  <c r="AO18"/>
  <c r="T137"/>
  <c r="T140" s="1"/>
  <c r="AB137"/>
  <c r="AI137"/>
  <c r="AI140" s="1"/>
  <c r="AN137"/>
  <c r="AP137" s="1"/>
  <c r="AU137"/>
  <c r="AU140" s="1"/>
  <c r="BC137"/>
  <c r="BC140" s="1"/>
  <c r="BG137"/>
  <c r="BG140" s="1"/>
  <c r="BK137"/>
  <c r="BK140" s="1"/>
  <c r="BO137"/>
  <c r="BO140" s="1"/>
  <c r="BW137"/>
  <c r="BW140" s="1"/>
  <c r="CE137"/>
  <c r="CE140" s="1"/>
  <c r="CI137"/>
  <c r="CI140" s="1"/>
  <c r="CM137"/>
  <c r="CM140" s="1"/>
  <c r="CR137"/>
  <c r="CS137" s="1"/>
  <c r="CY137"/>
  <c r="CY140" s="1"/>
  <c r="V5"/>
  <c r="J5"/>
  <c r="X5"/>
  <c r="G11"/>
  <c r="Z13"/>
  <c r="J18"/>
  <c r="W18"/>
  <c r="AK18"/>
  <c r="AS18"/>
  <c r="BE18"/>
  <c r="BM18"/>
  <c r="CW18"/>
  <c r="E19"/>
  <c r="Z24"/>
  <c r="Z26"/>
  <c r="Z29"/>
  <c r="Z31"/>
  <c r="BU34"/>
  <c r="CG34"/>
  <c r="CO34"/>
  <c r="Z36"/>
  <c r="E38"/>
  <c r="F38" s="1"/>
  <c r="E39"/>
  <c r="F39" s="1"/>
  <c r="Z41"/>
  <c r="Z43"/>
  <c r="Z45"/>
  <c r="E48"/>
  <c r="F48" s="1"/>
  <c r="Z50"/>
  <c r="Z52"/>
  <c r="Z55"/>
  <c r="Z57"/>
  <c r="Z62"/>
  <c r="Z66"/>
  <c r="E70"/>
  <c r="F70" s="1"/>
  <c r="BE71"/>
  <c r="BQ71"/>
  <c r="BY71"/>
  <c r="CK71"/>
  <c r="CS71"/>
  <c r="D77"/>
  <c r="F77" s="1"/>
  <c r="E78"/>
  <c r="F78" s="1"/>
  <c r="R79"/>
  <c r="AH79"/>
  <c r="BI79"/>
  <c r="BR79"/>
  <c r="CW79"/>
  <c r="G82"/>
  <c r="G83"/>
  <c r="Z85"/>
  <c r="Z88"/>
  <c r="K89"/>
  <c r="W89"/>
  <c r="AT89"/>
  <c r="BM89"/>
  <c r="BU89"/>
  <c r="DA89"/>
  <c r="V89"/>
  <c r="E93"/>
  <c r="AW89"/>
  <c r="E94"/>
  <c r="F94" s="1"/>
  <c r="Z96"/>
  <c r="Z105"/>
  <c r="Z112"/>
  <c r="E113"/>
  <c r="E117"/>
  <c r="F117" s="1"/>
  <c r="Z120"/>
  <c r="F122"/>
  <c r="Z124"/>
  <c r="Z125"/>
  <c r="Z127"/>
  <c r="Z129"/>
  <c r="G130"/>
  <c r="F131"/>
  <c r="Z135"/>
  <c r="G139"/>
  <c r="AH5"/>
  <c r="E9"/>
  <c r="F9" s="1"/>
  <c r="E14"/>
  <c r="F14" s="1"/>
  <c r="G17"/>
  <c r="N18"/>
  <c r="AD18"/>
  <c r="G20"/>
  <c r="Z22"/>
  <c r="E23"/>
  <c r="F23" s="1"/>
  <c r="E27"/>
  <c r="F27" s="1"/>
  <c r="E28"/>
  <c r="F28" s="1"/>
  <c r="BQ34"/>
  <c r="BY34"/>
  <c r="J35"/>
  <c r="E40"/>
  <c r="F40" s="1"/>
  <c r="E42"/>
  <c r="E49"/>
  <c r="F49" s="1"/>
  <c r="E51"/>
  <c r="E53"/>
  <c r="Z59"/>
  <c r="E61"/>
  <c r="F61" s="1"/>
  <c r="E65"/>
  <c r="F65" s="1"/>
  <c r="F67"/>
  <c r="R71"/>
  <c r="BA71"/>
  <c r="BI71"/>
  <c r="CO71"/>
  <c r="CW71"/>
  <c r="Z72"/>
  <c r="E73"/>
  <c r="F73" s="1"/>
  <c r="E75"/>
  <c r="F75" s="1"/>
  <c r="E76"/>
  <c r="F76" s="1"/>
  <c r="K79"/>
  <c r="V79"/>
  <c r="AE79"/>
  <c r="AK79"/>
  <c r="AS79"/>
  <c r="BA79"/>
  <c r="F80"/>
  <c r="Z80"/>
  <c r="G81"/>
  <c r="G87"/>
  <c r="O89"/>
  <c r="AL89"/>
  <c r="E92"/>
  <c r="AD89"/>
  <c r="D97"/>
  <c r="F97" s="1"/>
  <c r="G98"/>
  <c r="Z104"/>
  <c r="E108"/>
  <c r="F108" s="1"/>
  <c r="E111"/>
  <c r="F111" s="1"/>
  <c r="Z138"/>
  <c r="F8"/>
  <c r="F36"/>
  <c r="G49"/>
  <c r="G61"/>
  <c r="AX89"/>
  <c r="G93"/>
  <c r="F96"/>
  <c r="Z107"/>
  <c r="E109"/>
  <c r="G113"/>
  <c r="Z116"/>
  <c r="Z118"/>
  <c r="F119"/>
  <c r="F120"/>
  <c r="E121"/>
  <c r="F121" s="1"/>
  <c r="Z123"/>
  <c r="G132"/>
  <c r="Z133"/>
  <c r="R5"/>
  <c r="G10"/>
  <c r="Z15"/>
  <c r="AX18"/>
  <c r="BI18"/>
  <c r="F24"/>
  <c r="F29"/>
  <c r="F30"/>
  <c r="CK34"/>
  <c r="Z37"/>
  <c r="F41"/>
  <c r="F43"/>
  <c r="F44"/>
  <c r="F50"/>
  <c r="F52"/>
  <c r="F56"/>
  <c r="F62"/>
  <c r="F63"/>
  <c r="BU71"/>
  <c r="Z74"/>
  <c r="BM79"/>
  <c r="BU79"/>
  <c r="CP79"/>
  <c r="DA79"/>
  <c r="AO89"/>
  <c r="F95"/>
  <c r="F103"/>
  <c r="G111"/>
  <c r="G121"/>
  <c r="G124"/>
  <c r="U140"/>
  <c r="AV140"/>
  <c r="BH140"/>
  <c r="BP140"/>
  <c r="BX140"/>
  <c r="CF140"/>
  <c r="CN140"/>
  <c r="X137"/>
  <c r="F84"/>
  <c r="G84"/>
  <c r="F90"/>
  <c r="G90"/>
  <c r="F99"/>
  <c r="G99"/>
  <c r="F101"/>
  <c r="G101"/>
  <c r="F102"/>
  <c r="G102"/>
  <c r="F25"/>
  <c r="F19"/>
  <c r="F93"/>
  <c r="F113"/>
  <c r="G19"/>
  <c r="D18"/>
  <c r="F16"/>
  <c r="G16"/>
  <c r="AJ140"/>
  <c r="AZ140"/>
  <c r="F91"/>
  <c r="F21"/>
  <c r="Z79"/>
  <c r="F98"/>
  <c r="AD5"/>
  <c r="CS5"/>
  <c r="E7"/>
  <c r="F7" s="1"/>
  <c r="D15"/>
  <c r="F15" s="1"/>
  <c r="Z16"/>
  <c r="E22"/>
  <c r="X34"/>
  <c r="E55"/>
  <c r="F55" s="1"/>
  <c r="D64"/>
  <c r="G64" s="1"/>
  <c r="D66"/>
  <c r="G66" s="1"/>
  <c r="G88"/>
  <c r="Z99"/>
  <c r="E100"/>
  <c r="Z101"/>
  <c r="Z102"/>
  <c r="E105"/>
  <c r="F105" s="1"/>
  <c r="E106"/>
  <c r="D110"/>
  <c r="F110" s="1"/>
  <c r="D112"/>
  <c r="F112" s="1"/>
  <c r="D114"/>
  <c r="F114" s="1"/>
  <c r="D115"/>
  <c r="F115" s="1"/>
  <c r="G119"/>
  <c r="E123"/>
  <c r="E125"/>
  <c r="E128"/>
  <c r="G131"/>
  <c r="AQ137"/>
  <c r="Y5"/>
  <c r="Z8"/>
  <c r="Z5" s="1"/>
  <c r="G13"/>
  <c r="G14"/>
  <c r="G15"/>
  <c r="CT18"/>
  <c r="Z25"/>
  <c r="G26"/>
  <c r="G27"/>
  <c r="G31"/>
  <c r="G38"/>
  <c r="G45"/>
  <c r="G57"/>
  <c r="G67"/>
  <c r="G70"/>
  <c r="G76"/>
  <c r="E79"/>
  <c r="AD79"/>
  <c r="AL79"/>
  <c r="AP79"/>
  <c r="AT79"/>
  <c r="AX79"/>
  <c r="G80"/>
  <c r="Z82"/>
  <c r="G85"/>
  <c r="G86"/>
  <c r="BN89"/>
  <c r="BR89"/>
  <c r="BV89"/>
  <c r="G91"/>
  <c r="G94"/>
  <c r="G96"/>
  <c r="G114"/>
  <c r="G116"/>
  <c r="G118"/>
  <c r="G120"/>
  <c r="G126"/>
  <c r="E127"/>
  <c r="AA133"/>
  <c r="AA134"/>
  <c r="AA135"/>
  <c r="AA136"/>
  <c r="G138"/>
  <c r="AS5"/>
  <c r="E6"/>
  <c r="Y18"/>
  <c r="Z18" s="1"/>
  <c r="E54"/>
  <c r="Y71"/>
  <c r="Z71" s="1"/>
  <c r="E129"/>
  <c r="F129" s="1"/>
  <c r="E133"/>
  <c r="E134"/>
  <c r="E135"/>
  <c r="E136"/>
  <c r="CV6" i="18"/>
  <c r="CV8"/>
  <c r="CV9"/>
  <c r="CV11"/>
  <c r="CV13"/>
  <c r="CV14"/>
  <c r="CV15"/>
  <c r="CV17"/>
  <c r="CV18"/>
  <c r="CV19"/>
  <c r="CV20"/>
  <c r="CV21"/>
  <c r="CV24"/>
  <c r="CV25"/>
  <c r="CV26"/>
  <c r="CV28"/>
  <c r="CV29"/>
  <c r="CV30"/>
  <c r="CV32"/>
  <c r="CV33"/>
  <c r="CV34"/>
  <c r="CV35"/>
  <c r="CV36"/>
  <c r="CV37"/>
  <c r="CV38"/>
  <c r="CV39"/>
  <c r="CV40"/>
  <c r="CV41"/>
  <c r="CV42"/>
  <c r="CV43"/>
  <c r="CV44"/>
  <c r="CV45"/>
  <c r="CV46"/>
  <c r="CV47"/>
  <c r="CV49"/>
  <c r="CV50"/>
  <c r="CV51"/>
  <c r="CV52"/>
  <c r="CV54"/>
  <c r="CV57"/>
  <c r="CV62"/>
  <c r="CV65"/>
  <c r="CV66"/>
  <c r="CV67"/>
  <c r="CV68"/>
  <c r="CV69"/>
  <c r="CV70"/>
  <c r="CV71"/>
  <c r="CV72"/>
  <c r="CV73"/>
  <c r="CV74"/>
  <c r="CU6"/>
  <c r="CU8"/>
  <c r="CU9"/>
  <c r="CU11"/>
  <c r="CU13"/>
  <c r="CU14"/>
  <c r="CU15"/>
  <c r="CU17"/>
  <c r="CU18"/>
  <c r="CU19"/>
  <c r="CU20"/>
  <c r="CU21"/>
  <c r="CU24"/>
  <c r="CU25"/>
  <c r="CU26"/>
  <c r="CU28"/>
  <c r="CU29"/>
  <c r="CU30"/>
  <c r="CU32"/>
  <c r="CU33"/>
  <c r="CU34"/>
  <c r="CU35"/>
  <c r="CU36"/>
  <c r="CU37"/>
  <c r="CU38"/>
  <c r="CU39"/>
  <c r="CU40"/>
  <c r="CU41"/>
  <c r="CU42"/>
  <c r="CU43"/>
  <c r="CU44"/>
  <c r="CU45"/>
  <c r="CU46"/>
  <c r="CU47"/>
  <c r="CU49"/>
  <c r="CU50"/>
  <c r="CU51"/>
  <c r="CU52"/>
  <c r="CU54"/>
  <c r="CU57"/>
  <c r="CU62"/>
  <c r="CU65"/>
  <c r="CU66"/>
  <c r="CU67"/>
  <c r="CU68"/>
  <c r="CU69"/>
  <c r="CU70"/>
  <c r="CU71"/>
  <c r="CU72"/>
  <c r="CU73"/>
  <c r="CU74"/>
  <c r="CT6"/>
  <c r="CT8"/>
  <c r="CT9"/>
  <c r="CT11"/>
  <c r="CT13"/>
  <c r="CT14"/>
  <c r="CT15"/>
  <c r="CT17"/>
  <c r="CT18"/>
  <c r="CT19"/>
  <c r="CT20"/>
  <c r="CT21"/>
  <c r="CT24"/>
  <c r="CT25"/>
  <c r="CT26"/>
  <c r="CT28"/>
  <c r="CT29"/>
  <c r="CT30"/>
  <c r="CT32"/>
  <c r="CT33"/>
  <c r="CT34"/>
  <c r="CT35"/>
  <c r="CT36"/>
  <c r="CT37"/>
  <c r="CT38"/>
  <c r="CT39"/>
  <c r="CT40"/>
  <c r="CT41"/>
  <c r="CT42"/>
  <c r="CT43"/>
  <c r="CT44"/>
  <c r="CT45"/>
  <c r="CT46"/>
  <c r="CT47"/>
  <c r="CT49"/>
  <c r="CT50"/>
  <c r="CT51"/>
  <c r="CT52"/>
  <c r="CT54"/>
  <c r="CT57"/>
  <c r="CT62"/>
  <c r="CT65"/>
  <c r="CT66"/>
  <c r="CT67"/>
  <c r="CT68"/>
  <c r="CT69"/>
  <c r="CT70"/>
  <c r="CT71"/>
  <c r="CT72"/>
  <c r="CT73"/>
  <c r="CT74"/>
  <c r="R137" i="13" l="1"/>
  <c r="CW137"/>
  <c r="CC137"/>
  <c r="BZ137"/>
  <c r="BE137"/>
  <c r="G77"/>
  <c r="CV140"/>
  <c r="CX140" s="1"/>
  <c r="J137"/>
  <c r="S137"/>
  <c r="Z34"/>
  <c r="CB140"/>
  <c r="CC140" s="1"/>
  <c r="AC140"/>
  <c r="Y140" s="1"/>
  <c r="CX137"/>
  <c r="AK137"/>
  <c r="AH137"/>
  <c r="AH140" s="1"/>
  <c r="BT140"/>
  <c r="BV140" s="1"/>
  <c r="G58"/>
  <c r="D35"/>
  <c r="BB137"/>
  <c r="G46"/>
  <c r="K137"/>
  <c r="CG137"/>
  <c r="BU137"/>
  <c r="BF137"/>
  <c r="G39"/>
  <c r="N137"/>
  <c r="CP137"/>
  <c r="G32"/>
  <c r="CT137"/>
  <c r="AT137"/>
  <c r="BA137"/>
  <c r="O137"/>
  <c r="CR140"/>
  <c r="CT140" s="1"/>
  <c r="AW137"/>
  <c r="CW140"/>
  <c r="BQ137"/>
  <c r="V137"/>
  <c r="G28"/>
  <c r="AL137"/>
  <c r="AO137"/>
  <c r="CO137"/>
  <c r="BJ137"/>
  <c r="G23"/>
  <c r="DB137"/>
  <c r="DA137"/>
  <c r="BN137"/>
  <c r="AX137"/>
  <c r="AE137"/>
  <c r="AQ140"/>
  <c r="AT140" s="1"/>
  <c r="CS140"/>
  <c r="AS137"/>
  <c r="AB140"/>
  <c r="X140" s="1"/>
  <c r="CH137"/>
  <c r="BY137"/>
  <c r="BI137"/>
  <c r="AD137"/>
  <c r="F12"/>
  <c r="F109"/>
  <c r="G109"/>
  <c r="F51"/>
  <c r="G51"/>
  <c r="F92"/>
  <c r="G92"/>
  <c r="G117"/>
  <c r="G108"/>
  <c r="G9"/>
  <c r="Z89"/>
  <c r="G110"/>
  <c r="F66"/>
  <c r="G112"/>
  <c r="BM137"/>
  <c r="D5"/>
  <c r="AN140"/>
  <c r="AO140" s="1"/>
  <c r="CL137"/>
  <c r="BR137"/>
  <c r="W137"/>
  <c r="G75"/>
  <c r="G40"/>
  <c r="D71"/>
  <c r="G97"/>
  <c r="G78"/>
  <c r="F53"/>
  <c r="G53"/>
  <c r="G115"/>
  <c r="G65"/>
  <c r="G48"/>
  <c r="F42"/>
  <c r="G42"/>
  <c r="CK137"/>
  <c r="G73"/>
  <c r="E71"/>
  <c r="F134"/>
  <c r="G134"/>
  <c r="AK140"/>
  <c r="AL140"/>
  <c r="CO140"/>
  <c r="CP140"/>
  <c r="AW140"/>
  <c r="AX140"/>
  <c r="F135"/>
  <c r="G135"/>
  <c r="G127"/>
  <c r="F127"/>
  <c r="F133"/>
  <c r="G133"/>
  <c r="E34"/>
  <c r="F54"/>
  <c r="F125"/>
  <c r="G125"/>
  <c r="BA140"/>
  <c r="BB140"/>
  <c r="O140"/>
  <c r="N140"/>
  <c r="DA140"/>
  <c r="DB140"/>
  <c r="BY140"/>
  <c r="BZ140"/>
  <c r="BE140"/>
  <c r="BF140"/>
  <c r="S140"/>
  <c r="R140"/>
  <c r="D34"/>
  <c r="F64"/>
  <c r="E5"/>
  <c r="F6"/>
  <c r="F128"/>
  <c r="G128"/>
  <c r="F100"/>
  <c r="G100"/>
  <c r="Z137"/>
  <c r="AA137"/>
  <c r="CK140"/>
  <c r="CL140"/>
  <c r="BQ140"/>
  <c r="BR140"/>
  <c r="W140"/>
  <c r="V140"/>
  <c r="D89"/>
  <c r="G79"/>
  <c r="F79"/>
  <c r="F106"/>
  <c r="G106"/>
  <c r="F22"/>
  <c r="G22"/>
  <c r="F136"/>
  <c r="G136"/>
  <c r="F123"/>
  <c r="G123"/>
  <c r="BM140"/>
  <c r="BN140"/>
  <c r="K140"/>
  <c r="J140"/>
  <c r="CG140"/>
  <c r="CH140"/>
  <c r="BI140"/>
  <c r="BJ140"/>
  <c r="E89"/>
  <c r="E18"/>
  <c r="E35"/>
  <c r="R142" i="16"/>
  <c r="P142"/>
  <c r="N142"/>
  <c r="M142"/>
  <c r="K142"/>
  <c r="J142"/>
  <c r="I142"/>
  <c r="H142"/>
  <c r="G142"/>
  <c r="F142"/>
  <c r="E142"/>
  <c r="S138"/>
  <c r="R138"/>
  <c r="P138"/>
  <c r="N138"/>
  <c r="M138"/>
  <c r="K138"/>
  <c r="J138"/>
  <c r="I138"/>
  <c r="G138"/>
  <c r="F138"/>
  <c r="E138"/>
  <c r="S135"/>
  <c r="P135"/>
  <c r="N135"/>
  <c r="K135"/>
  <c r="J135"/>
  <c r="I135"/>
  <c r="H135"/>
  <c r="G135"/>
  <c r="G115" s="1"/>
  <c r="F135"/>
  <c r="E135"/>
  <c r="C135" s="1"/>
  <c r="S133"/>
  <c r="R133"/>
  <c r="P133"/>
  <c r="N133"/>
  <c r="J133"/>
  <c r="I133"/>
  <c r="H133"/>
  <c r="F133"/>
  <c r="E133"/>
  <c r="S132"/>
  <c r="R132"/>
  <c r="N132"/>
  <c r="O132" s="1"/>
  <c r="K132"/>
  <c r="J132"/>
  <c r="I132"/>
  <c r="H132"/>
  <c r="F132"/>
  <c r="E132"/>
  <c r="S130"/>
  <c r="R130"/>
  <c r="P130"/>
  <c r="N130"/>
  <c r="L130"/>
  <c r="K130"/>
  <c r="J130"/>
  <c r="I130"/>
  <c r="H130"/>
  <c r="F130"/>
  <c r="E130"/>
  <c r="S129"/>
  <c r="R129"/>
  <c r="P129"/>
  <c r="N129"/>
  <c r="L129"/>
  <c r="K129"/>
  <c r="J129"/>
  <c r="I129"/>
  <c r="H129"/>
  <c r="F129"/>
  <c r="E129"/>
  <c r="S128"/>
  <c r="R128"/>
  <c r="P128"/>
  <c r="L128"/>
  <c r="O128" s="1"/>
  <c r="K128"/>
  <c r="J128"/>
  <c r="I128"/>
  <c r="F128"/>
  <c r="E128"/>
  <c r="S127"/>
  <c r="R127"/>
  <c r="P127"/>
  <c r="T127" s="1"/>
  <c r="I127"/>
  <c r="H127"/>
  <c r="E127"/>
  <c r="S126"/>
  <c r="R126"/>
  <c r="P126"/>
  <c r="N126"/>
  <c r="L126"/>
  <c r="O126" s="1"/>
  <c r="K126"/>
  <c r="J126"/>
  <c r="I126"/>
  <c r="H126"/>
  <c r="F126"/>
  <c r="E126"/>
  <c r="S125"/>
  <c r="R125"/>
  <c r="P125"/>
  <c r="N125"/>
  <c r="O125" s="1"/>
  <c r="K125"/>
  <c r="J125"/>
  <c r="I125"/>
  <c r="H125"/>
  <c r="F125"/>
  <c r="E125"/>
  <c r="R123"/>
  <c r="P123"/>
  <c r="N123"/>
  <c r="M123"/>
  <c r="K123"/>
  <c r="I123"/>
  <c r="F123"/>
  <c r="E123"/>
  <c r="S122"/>
  <c r="R122"/>
  <c r="P122"/>
  <c r="N122"/>
  <c r="M122"/>
  <c r="L122"/>
  <c r="K122"/>
  <c r="J122"/>
  <c r="I122"/>
  <c r="F122"/>
  <c r="E122"/>
  <c r="S121"/>
  <c r="R121"/>
  <c r="P121"/>
  <c r="J121"/>
  <c r="I121"/>
  <c r="H121"/>
  <c r="F121"/>
  <c r="E121"/>
  <c r="S120"/>
  <c r="R120"/>
  <c r="P120"/>
  <c r="N120"/>
  <c r="L120"/>
  <c r="L115" s="1"/>
  <c r="J120"/>
  <c r="I120"/>
  <c r="H120"/>
  <c r="F120"/>
  <c r="E120"/>
  <c r="P119"/>
  <c r="N119"/>
  <c r="O119" s="1"/>
  <c r="I119"/>
  <c r="H119"/>
  <c r="F119"/>
  <c r="E119"/>
  <c r="S118"/>
  <c r="R118"/>
  <c r="P118"/>
  <c r="N118"/>
  <c r="O118" s="1"/>
  <c r="J118"/>
  <c r="I118"/>
  <c r="H118"/>
  <c r="F118"/>
  <c r="E118"/>
  <c r="S117"/>
  <c r="P117"/>
  <c r="N117"/>
  <c r="M117"/>
  <c r="K117"/>
  <c r="J117"/>
  <c r="I117"/>
  <c r="H117"/>
  <c r="F117"/>
  <c r="E117"/>
  <c r="S116"/>
  <c r="R116"/>
  <c r="P116"/>
  <c r="N116"/>
  <c r="K116"/>
  <c r="J116"/>
  <c r="I116"/>
  <c r="H116"/>
  <c r="F116"/>
  <c r="E116"/>
  <c r="N114"/>
  <c r="J114"/>
  <c r="J107" s="1"/>
  <c r="I114"/>
  <c r="I107" s="1"/>
  <c r="H114"/>
  <c r="H107" s="1"/>
  <c r="E114"/>
  <c r="E107" s="1"/>
  <c r="S112"/>
  <c r="R112"/>
  <c r="P112"/>
  <c r="N112"/>
  <c r="S110"/>
  <c r="R110"/>
  <c r="Q110"/>
  <c r="Q107" s="1"/>
  <c r="P110"/>
  <c r="N110"/>
  <c r="M110"/>
  <c r="S109"/>
  <c r="R109"/>
  <c r="P109"/>
  <c r="N109"/>
  <c r="S108"/>
  <c r="S107" s="1"/>
  <c r="R108"/>
  <c r="P108"/>
  <c r="N108"/>
  <c r="M108"/>
  <c r="M107" s="1"/>
  <c r="S106"/>
  <c r="R106"/>
  <c r="P106"/>
  <c r="N106"/>
  <c r="L106"/>
  <c r="K106"/>
  <c r="J106"/>
  <c r="I106"/>
  <c r="H106"/>
  <c r="F106"/>
  <c r="E106"/>
  <c r="S105"/>
  <c r="R105"/>
  <c r="P105"/>
  <c r="N105"/>
  <c r="L105"/>
  <c r="K105"/>
  <c r="J105"/>
  <c r="I105"/>
  <c r="H105"/>
  <c r="F105"/>
  <c r="E105"/>
  <c r="S104"/>
  <c r="R104"/>
  <c r="P104"/>
  <c r="N104"/>
  <c r="L104"/>
  <c r="O104" s="1"/>
  <c r="K104"/>
  <c r="J104"/>
  <c r="I104"/>
  <c r="H104"/>
  <c r="F104"/>
  <c r="E104"/>
  <c r="S103"/>
  <c r="R103"/>
  <c r="P103"/>
  <c r="N103"/>
  <c r="L103"/>
  <c r="O103" s="1"/>
  <c r="K103"/>
  <c r="J103"/>
  <c r="I103"/>
  <c r="H103"/>
  <c r="F103"/>
  <c r="E103"/>
  <c r="S102"/>
  <c r="R102"/>
  <c r="P102"/>
  <c r="N102"/>
  <c r="L102"/>
  <c r="K102"/>
  <c r="J102"/>
  <c r="I102"/>
  <c r="H102"/>
  <c r="F102"/>
  <c r="E102"/>
  <c r="S101"/>
  <c r="R101"/>
  <c r="P101"/>
  <c r="N101"/>
  <c r="O101" s="1"/>
  <c r="J101"/>
  <c r="I101"/>
  <c r="H101"/>
  <c r="F101"/>
  <c r="E101"/>
  <c r="S100"/>
  <c r="R100"/>
  <c r="P100"/>
  <c r="N100"/>
  <c r="O100" s="1"/>
  <c r="K100"/>
  <c r="J100"/>
  <c r="I100"/>
  <c r="H100"/>
  <c r="F100"/>
  <c r="E100"/>
  <c r="S99"/>
  <c r="R99"/>
  <c r="N99"/>
  <c r="L99"/>
  <c r="K99"/>
  <c r="J99"/>
  <c r="I99"/>
  <c r="H99"/>
  <c r="F99"/>
  <c r="E99"/>
  <c r="S98"/>
  <c r="R98"/>
  <c r="P98"/>
  <c r="N98"/>
  <c r="O98" s="1"/>
  <c r="K98"/>
  <c r="J98"/>
  <c r="I98"/>
  <c r="H98"/>
  <c r="F98"/>
  <c r="E98"/>
  <c r="S97"/>
  <c r="R97"/>
  <c r="P97"/>
  <c r="N97"/>
  <c r="O97" s="1"/>
  <c r="J97"/>
  <c r="I97"/>
  <c r="H97"/>
  <c r="G97"/>
  <c r="F97"/>
  <c r="E97"/>
  <c r="S96"/>
  <c r="R96"/>
  <c r="P96"/>
  <c r="P94" s="1"/>
  <c r="N96"/>
  <c r="L94"/>
  <c r="K96"/>
  <c r="I96"/>
  <c r="H96"/>
  <c r="G96"/>
  <c r="G94" s="1"/>
  <c r="F96"/>
  <c r="E96"/>
  <c r="N95"/>
  <c r="K95"/>
  <c r="I95"/>
  <c r="H95"/>
  <c r="F95"/>
  <c r="E95"/>
  <c r="S93"/>
  <c r="R93"/>
  <c r="P93"/>
  <c r="N93"/>
  <c r="L93"/>
  <c r="K93"/>
  <c r="J93"/>
  <c r="I93"/>
  <c r="H93"/>
  <c r="G93"/>
  <c r="F93"/>
  <c r="E93"/>
  <c r="D93"/>
  <c r="R91"/>
  <c r="P91"/>
  <c r="N91"/>
  <c r="L91"/>
  <c r="K91"/>
  <c r="J91"/>
  <c r="I91"/>
  <c r="H91"/>
  <c r="G91"/>
  <c r="F91"/>
  <c r="E91"/>
  <c r="R90"/>
  <c r="N90"/>
  <c r="L90"/>
  <c r="K90"/>
  <c r="J90"/>
  <c r="I90"/>
  <c r="H90"/>
  <c r="G90"/>
  <c r="F90"/>
  <c r="E90"/>
  <c r="D90"/>
  <c r="S89"/>
  <c r="S88" s="1"/>
  <c r="R89"/>
  <c r="P89"/>
  <c r="N89"/>
  <c r="L89"/>
  <c r="K89"/>
  <c r="J89"/>
  <c r="I89"/>
  <c r="H89"/>
  <c r="G89"/>
  <c r="F89"/>
  <c r="E89"/>
  <c r="C87"/>
  <c r="T87" s="1"/>
  <c r="S86"/>
  <c r="R86"/>
  <c r="P86"/>
  <c r="N86"/>
  <c r="L86"/>
  <c r="J86"/>
  <c r="I86"/>
  <c r="H86"/>
  <c r="G86"/>
  <c r="F86"/>
  <c r="E86"/>
  <c r="D86"/>
  <c r="S85"/>
  <c r="R85"/>
  <c r="P85"/>
  <c r="N85"/>
  <c r="L85"/>
  <c r="J85"/>
  <c r="I85"/>
  <c r="H85"/>
  <c r="G85"/>
  <c r="F85"/>
  <c r="E85"/>
  <c r="D85"/>
  <c r="P84"/>
  <c r="T84" s="1"/>
  <c r="K83"/>
  <c r="T83" s="1"/>
  <c r="S82"/>
  <c r="S79" s="1"/>
  <c r="R82"/>
  <c r="R79" s="1"/>
  <c r="P82"/>
  <c r="P79" s="1"/>
  <c r="N82"/>
  <c r="N79" s="1"/>
  <c r="L82"/>
  <c r="J82"/>
  <c r="J79" s="1"/>
  <c r="I82"/>
  <c r="I79" s="1"/>
  <c r="H82"/>
  <c r="H79" s="1"/>
  <c r="G82"/>
  <c r="G79" s="1"/>
  <c r="F82"/>
  <c r="F79" s="1"/>
  <c r="E82"/>
  <c r="E79" s="1"/>
  <c r="D82"/>
  <c r="D79" s="1"/>
  <c r="K81"/>
  <c r="K79" s="1"/>
  <c r="C81"/>
  <c r="T81" s="1"/>
  <c r="C80"/>
  <c r="T80" s="1"/>
  <c r="S78"/>
  <c r="R78"/>
  <c r="P78"/>
  <c r="N78"/>
  <c r="L78"/>
  <c r="K78"/>
  <c r="I78"/>
  <c r="H78"/>
  <c r="G78"/>
  <c r="F78"/>
  <c r="E78"/>
  <c r="S77"/>
  <c r="R77"/>
  <c r="Q77"/>
  <c r="I77"/>
  <c r="H77"/>
  <c r="G77"/>
  <c r="T77" s="1"/>
  <c r="E77"/>
  <c r="S76"/>
  <c r="R76"/>
  <c r="P76"/>
  <c r="N76"/>
  <c r="L76"/>
  <c r="K76"/>
  <c r="J76"/>
  <c r="I76"/>
  <c r="H76"/>
  <c r="G76"/>
  <c r="F76"/>
  <c r="E76"/>
  <c r="S75"/>
  <c r="R75"/>
  <c r="P75"/>
  <c r="N75"/>
  <c r="L75"/>
  <c r="K75"/>
  <c r="J75"/>
  <c r="I75"/>
  <c r="H75"/>
  <c r="G75"/>
  <c r="F75"/>
  <c r="E75"/>
  <c r="S74"/>
  <c r="R74"/>
  <c r="P74"/>
  <c r="N74"/>
  <c r="L74"/>
  <c r="J74"/>
  <c r="I74"/>
  <c r="H74"/>
  <c r="G74"/>
  <c r="F74"/>
  <c r="E74"/>
  <c r="S73"/>
  <c r="R73"/>
  <c r="P73"/>
  <c r="N73"/>
  <c r="L73"/>
  <c r="K73"/>
  <c r="J73"/>
  <c r="I73"/>
  <c r="H73"/>
  <c r="G73"/>
  <c r="F73"/>
  <c r="E73"/>
  <c r="S72"/>
  <c r="R72"/>
  <c r="P72"/>
  <c r="N72"/>
  <c r="L72"/>
  <c r="J72"/>
  <c r="I72"/>
  <c r="H72"/>
  <c r="F72"/>
  <c r="E72"/>
  <c r="S71"/>
  <c r="R71"/>
  <c r="P71"/>
  <c r="N71"/>
  <c r="L71"/>
  <c r="K71"/>
  <c r="J71"/>
  <c r="I71"/>
  <c r="H71"/>
  <c r="G71"/>
  <c r="F71"/>
  <c r="E71"/>
  <c r="S70"/>
  <c r="R70"/>
  <c r="P70"/>
  <c r="N70"/>
  <c r="L70"/>
  <c r="K70"/>
  <c r="J70"/>
  <c r="I70"/>
  <c r="H70"/>
  <c r="G70"/>
  <c r="F70"/>
  <c r="E70"/>
  <c r="S69"/>
  <c r="R69"/>
  <c r="P69"/>
  <c r="N69"/>
  <c r="L69"/>
  <c r="K69"/>
  <c r="J69"/>
  <c r="I69"/>
  <c r="H69"/>
  <c r="G69"/>
  <c r="F69"/>
  <c r="E69"/>
  <c r="S68"/>
  <c r="R68"/>
  <c r="P68"/>
  <c r="N68"/>
  <c r="L68"/>
  <c r="K68"/>
  <c r="J68"/>
  <c r="I68"/>
  <c r="H68"/>
  <c r="G68"/>
  <c r="F68"/>
  <c r="E68"/>
  <c r="S67"/>
  <c r="R67"/>
  <c r="P67"/>
  <c r="N67"/>
  <c r="O67" s="1"/>
  <c r="K67"/>
  <c r="I67"/>
  <c r="F67"/>
  <c r="E67"/>
  <c r="L66"/>
  <c r="O66" s="1"/>
  <c r="I66"/>
  <c r="F66"/>
  <c r="E66"/>
  <c r="S65"/>
  <c r="R65"/>
  <c r="N65"/>
  <c r="L65"/>
  <c r="K65"/>
  <c r="J65"/>
  <c r="I65"/>
  <c r="H65"/>
  <c r="G65"/>
  <c r="F65"/>
  <c r="E65"/>
  <c r="S64"/>
  <c r="R64"/>
  <c r="P64"/>
  <c r="N64"/>
  <c r="L64"/>
  <c r="K64"/>
  <c r="J64"/>
  <c r="I64"/>
  <c r="H64"/>
  <c r="G64"/>
  <c r="F64"/>
  <c r="E64"/>
  <c r="S63"/>
  <c r="R63"/>
  <c r="P63"/>
  <c r="N63"/>
  <c r="L63"/>
  <c r="K63"/>
  <c r="J63"/>
  <c r="I63"/>
  <c r="H63"/>
  <c r="G63"/>
  <c r="F63"/>
  <c r="E63"/>
  <c r="S62"/>
  <c r="R62"/>
  <c r="P62"/>
  <c r="N62"/>
  <c r="L62"/>
  <c r="K62"/>
  <c r="J62"/>
  <c r="I62"/>
  <c r="H62"/>
  <c r="G62"/>
  <c r="F62"/>
  <c r="E62"/>
  <c r="S61"/>
  <c r="R61"/>
  <c r="P61"/>
  <c r="K61"/>
  <c r="J61"/>
  <c r="I61"/>
  <c r="H61"/>
  <c r="G61"/>
  <c r="F61"/>
  <c r="T61" s="1"/>
  <c r="E61"/>
  <c r="S60"/>
  <c r="R60"/>
  <c r="P60"/>
  <c r="N60"/>
  <c r="L60"/>
  <c r="K60"/>
  <c r="J60"/>
  <c r="I60"/>
  <c r="H60"/>
  <c r="G60"/>
  <c r="F60"/>
  <c r="E60"/>
  <c r="S59"/>
  <c r="R59"/>
  <c r="N59"/>
  <c r="L59"/>
  <c r="K59"/>
  <c r="I59"/>
  <c r="H59"/>
  <c r="G59"/>
  <c r="F59"/>
  <c r="E59"/>
  <c r="R58"/>
  <c r="P58"/>
  <c r="K58"/>
  <c r="I58"/>
  <c r="F58"/>
  <c r="E58"/>
  <c r="S57"/>
  <c r="R57"/>
  <c r="P57"/>
  <c r="N57"/>
  <c r="O57" s="1"/>
  <c r="J57"/>
  <c r="I57"/>
  <c r="H57"/>
  <c r="F57"/>
  <c r="E57"/>
  <c r="S56"/>
  <c r="R56"/>
  <c r="P56"/>
  <c r="N56"/>
  <c r="L56"/>
  <c r="K56"/>
  <c r="J56"/>
  <c r="I56"/>
  <c r="H56"/>
  <c r="G56"/>
  <c r="F56"/>
  <c r="E56"/>
  <c r="S55"/>
  <c r="R55"/>
  <c r="P55"/>
  <c r="N55"/>
  <c r="L55"/>
  <c r="K55"/>
  <c r="J55"/>
  <c r="I55"/>
  <c r="H55"/>
  <c r="G55"/>
  <c r="F55"/>
  <c r="E55"/>
  <c r="A55"/>
  <c r="S54"/>
  <c r="R54"/>
  <c r="P54"/>
  <c r="N54"/>
  <c r="O54" s="1"/>
  <c r="K54"/>
  <c r="J54"/>
  <c r="I54"/>
  <c r="H54"/>
  <c r="G54"/>
  <c r="F54"/>
  <c r="E54"/>
  <c r="S53"/>
  <c r="R53"/>
  <c r="P53"/>
  <c r="N53"/>
  <c r="L53"/>
  <c r="K53"/>
  <c r="J53"/>
  <c r="I53"/>
  <c r="H53"/>
  <c r="G53"/>
  <c r="F53"/>
  <c r="E53"/>
  <c r="S52"/>
  <c r="R52"/>
  <c r="P52"/>
  <c r="N52"/>
  <c r="L52"/>
  <c r="K52"/>
  <c r="J52"/>
  <c r="I52"/>
  <c r="H52"/>
  <c r="G52"/>
  <c r="F52"/>
  <c r="E52"/>
  <c r="S50"/>
  <c r="R50"/>
  <c r="P50"/>
  <c r="N50"/>
  <c r="L50"/>
  <c r="K50"/>
  <c r="J50"/>
  <c r="I50"/>
  <c r="H50"/>
  <c r="G50"/>
  <c r="F50"/>
  <c r="E50"/>
  <c r="S49"/>
  <c r="R49"/>
  <c r="P49"/>
  <c r="N49"/>
  <c r="L49"/>
  <c r="K49"/>
  <c r="J49"/>
  <c r="I49"/>
  <c r="H49"/>
  <c r="G49"/>
  <c r="F49"/>
  <c r="E49"/>
  <c r="S48"/>
  <c r="R48"/>
  <c r="P48"/>
  <c r="N48"/>
  <c r="O48" s="1"/>
  <c r="K48"/>
  <c r="J48"/>
  <c r="I48"/>
  <c r="H48"/>
  <c r="G48"/>
  <c r="F48"/>
  <c r="E48"/>
  <c r="S47"/>
  <c r="R47"/>
  <c r="K47"/>
  <c r="J47"/>
  <c r="I47"/>
  <c r="H47"/>
  <c r="G47"/>
  <c r="F47"/>
  <c r="E47"/>
  <c r="S46"/>
  <c r="R46"/>
  <c r="P46"/>
  <c r="N46"/>
  <c r="L46"/>
  <c r="K46"/>
  <c r="J46"/>
  <c r="I46"/>
  <c r="H46"/>
  <c r="G46"/>
  <c r="F46"/>
  <c r="E46"/>
  <c r="S45"/>
  <c r="R45"/>
  <c r="P45"/>
  <c r="J45"/>
  <c r="I45"/>
  <c r="H45"/>
  <c r="G45"/>
  <c r="E45"/>
  <c r="S44"/>
  <c r="R44"/>
  <c r="P44"/>
  <c r="N44"/>
  <c r="L44"/>
  <c r="K44"/>
  <c r="J44"/>
  <c r="I44"/>
  <c r="H44"/>
  <c r="G44"/>
  <c r="F44"/>
  <c r="E44"/>
  <c r="S43"/>
  <c r="R43"/>
  <c r="P43"/>
  <c r="N43"/>
  <c r="O43" s="1"/>
  <c r="K43"/>
  <c r="J43"/>
  <c r="I43"/>
  <c r="H43"/>
  <c r="F43"/>
  <c r="T43" s="1"/>
  <c r="E43"/>
  <c r="Q42"/>
  <c r="Q39" s="1"/>
  <c r="P42"/>
  <c r="N42"/>
  <c r="M42"/>
  <c r="M39" s="1"/>
  <c r="L42"/>
  <c r="C42"/>
  <c r="R41"/>
  <c r="N41"/>
  <c r="O41" s="1"/>
  <c r="J41"/>
  <c r="I41"/>
  <c r="H41"/>
  <c r="G41"/>
  <c r="F41"/>
  <c r="E41"/>
  <c r="S40"/>
  <c r="R40"/>
  <c r="P40"/>
  <c r="N40"/>
  <c r="K40"/>
  <c r="J40"/>
  <c r="I40"/>
  <c r="H40"/>
  <c r="F40"/>
  <c r="E40"/>
  <c r="R38"/>
  <c r="P38"/>
  <c r="M38"/>
  <c r="O38" s="1"/>
  <c r="K38"/>
  <c r="I38"/>
  <c r="G38"/>
  <c r="F38"/>
  <c r="T38" s="1"/>
  <c r="E38"/>
  <c r="S37"/>
  <c r="R37"/>
  <c r="P37"/>
  <c r="N37"/>
  <c r="L37"/>
  <c r="K37"/>
  <c r="J37"/>
  <c r="I37"/>
  <c r="H37"/>
  <c r="G37"/>
  <c r="F37"/>
  <c r="E37"/>
  <c r="N36"/>
  <c r="M36"/>
  <c r="K36"/>
  <c r="G36"/>
  <c r="S35"/>
  <c r="R35"/>
  <c r="P35"/>
  <c r="N35"/>
  <c r="L35"/>
  <c r="K35"/>
  <c r="J35"/>
  <c r="I35"/>
  <c r="H35"/>
  <c r="G35"/>
  <c r="F35"/>
  <c r="E35"/>
  <c r="S34"/>
  <c r="R34"/>
  <c r="P34"/>
  <c r="N34"/>
  <c r="O34" s="1"/>
  <c r="K34"/>
  <c r="J34"/>
  <c r="I34"/>
  <c r="H34"/>
  <c r="G34"/>
  <c r="F34"/>
  <c r="E34"/>
  <c r="S33"/>
  <c r="R33"/>
  <c r="P33"/>
  <c r="N33"/>
  <c r="O33" s="1"/>
  <c r="K33"/>
  <c r="J33"/>
  <c r="I33"/>
  <c r="H33"/>
  <c r="G33"/>
  <c r="F33"/>
  <c r="E33"/>
  <c r="S32"/>
  <c r="R32"/>
  <c r="P32"/>
  <c r="K32"/>
  <c r="J32"/>
  <c r="I32"/>
  <c r="H32"/>
  <c r="G32"/>
  <c r="F32"/>
  <c r="T32" s="1"/>
  <c r="E32"/>
  <c r="N31"/>
  <c r="L31"/>
  <c r="S30"/>
  <c r="R30"/>
  <c r="P30"/>
  <c r="N30"/>
  <c r="O30" s="1"/>
  <c r="K30"/>
  <c r="J30"/>
  <c r="I30"/>
  <c r="H30"/>
  <c r="G30"/>
  <c r="F30"/>
  <c r="E30"/>
  <c r="S29"/>
  <c r="R29"/>
  <c r="Q29"/>
  <c r="O29"/>
  <c r="K29"/>
  <c r="J29"/>
  <c r="I29"/>
  <c r="G29"/>
  <c r="E29"/>
  <c r="S28"/>
  <c r="R28"/>
  <c r="Q28"/>
  <c r="P28"/>
  <c r="N28"/>
  <c r="M28"/>
  <c r="J28"/>
  <c r="I28"/>
  <c r="H28"/>
  <c r="G28"/>
  <c r="F28"/>
  <c r="E28"/>
  <c r="S27"/>
  <c r="R27"/>
  <c r="Q27"/>
  <c r="M27"/>
  <c r="O27" s="1"/>
  <c r="K27"/>
  <c r="J27"/>
  <c r="I27"/>
  <c r="H27"/>
  <c r="G27"/>
  <c r="F27"/>
  <c r="E27"/>
  <c r="S26"/>
  <c r="R26"/>
  <c r="Q26"/>
  <c r="M26"/>
  <c r="O26" s="1"/>
  <c r="K26"/>
  <c r="J26"/>
  <c r="I26"/>
  <c r="H26"/>
  <c r="G26"/>
  <c r="F26"/>
  <c r="E26"/>
  <c r="S25"/>
  <c r="R25"/>
  <c r="N25"/>
  <c r="O25" s="1"/>
  <c r="K25"/>
  <c r="J25"/>
  <c r="I25"/>
  <c r="H25"/>
  <c r="G25"/>
  <c r="E25"/>
  <c r="S24"/>
  <c r="R24"/>
  <c r="P24"/>
  <c r="N24"/>
  <c r="M24"/>
  <c r="L24"/>
  <c r="K24"/>
  <c r="J24"/>
  <c r="I24"/>
  <c r="H24"/>
  <c r="G24"/>
  <c r="F24"/>
  <c r="E24"/>
  <c r="S22"/>
  <c r="R22"/>
  <c r="P22"/>
  <c r="N22"/>
  <c r="K22"/>
  <c r="J22"/>
  <c r="I22"/>
  <c r="H22"/>
  <c r="G22"/>
  <c r="F22"/>
  <c r="E22"/>
  <c r="D22"/>
  <c r="D18" s="1"/>
  <c r="S21"/>
  <c r="N21"/>
  <c r="O21" s="1"/>
  <c r="K21"/>
  <c r="J21"/>
  <c r="I21"/>
  <c r="H21"/>
  <c r="G21"/>
  <c r="F21"/>
  <c r="E21"/>
  <c r="S20"/>
  <c r="N20"/>
  <c r="O20" s="1"/>
  <c r="J20"/>
  <c r="I20"/>
  <c r="H20"/>
  <c r="G20"/>
  <c r="F20"/>
  <c r="E20"/>
  <c r="S19"/>
  <c r="N19"/>
  <c r="K19"/>
  <c r="J19"/>
  <c r="I19"/>
  <c r="H19"/>
  <c r="G19"/>
  <c r="F19"/>
  <c r="E19"/>
  <c r="S17"/>
  <c r="R17"/>
  <c r="P17"/>
  <c r="N17"/>
  <c r="M17"/>
  <c r="M15" s="1"/>
  <c r="L17"/>
  <c r="K17"/>
  <c r="K15" s="1"/>
  <c r="J17"/>
  <c r="I17"/>
  <c r="H17"/>
  <c r="G17"/>
  <c r="E17"/>
  <c r="D17"/>
  <c r="R16"/>
  <c r="Q16"/>
  <c r="Q15" s="1"/>
  <c r="P16"/>
  <c r="N16"/>
  <c r="J16"/>
  <c r="I16"/>
  <c r="H16"/>
  <c r="G16"/>
  <c r="E16"/>
  <c r="D16"/>
  <c r="N14"/>
  <c r="M14"/>
  <c r="C14"/>
  <c r="K13"/>
  <c r="I13"/>
  <c r="F13"/>
  <c r="E13"/>
  <c r="N11"/>
  <c r="L11"/>
  <c r="K11"/>
  <c r="J11"/>
  <c r="I11"/>
  <c r="H11"/>
  <c r="F11"/>
  <c r="E11"/>
  <c r="D11"/>
  <c r="S10"/>
  <c r="P10"/>
  <c r="N10"/>
  <c r="L10"/>
  <c r="K10"/>
  <c r="J10"/>
  <c r="I10"/>
  <c r="H10"/>
  <c r="G10"/>
  <c r="G8" s="1"/>
  <c r="F10"/>
  <c r="E10"/>
  <c r="D10"/>
  <c r="S9"/>
  <c r="L9"/>
  <c r="O9" s="1"/>
  <c r="K9"/>
  <c r="J9"/>
  <c r="I9"/>
  <c r="H9"/>
  <c r="F9"/>
  <c r="E9"/>
  <c r="Q8"/>
  <c r="Q6" s="1"/>
  <c r="M8"/>
  <c r="M6" s="1"/>
  <c r="S7"/>
  <c r="R7"/>
  <c r="N7"/>
  <c r="K7"/>
  <c r="I7"/>
  <c r="F7"/>
  <c r="E7"/>
  <c r="D142"/>
  <c r="C142"/>
  <c r="S142"/>
  <c r="D138"/>
  <c r="P107" l="1"/>
  <c r="T121"/>
  <c r="T97"/>
  <c r="T101"/>
  <c r="T118"/>
  <c r="T128"/>
  <c r="T98"/>
  <c r="R107"/>
  <c r="T119"/>
  <c r="O105"/>
  <c r="T100"/>
  <c r="T41"/>
  <c r="T45"/>
  <c r="T20"/>
  <c r="T21"/>
  <c r="T126"/>
  <c r="T25"/>
  <c r="T27"/>
  <c r="T30"/>
  <c r="T48"/>
  <c r="T58"/>
  <c r="T29"/>
  <c r="T47"/>
  <c r="T57"/>
  <c r="T125"/>
  <c r="P88"/>
  <c r="H94"/>
  <c r="J94"/>
  <c r="K115"/>
  <c r="R115"/>
  <c r="O106"/>
  <c r="O62"/>
  <c r="O63"/>
  <c r="H15"/>
  <c r="I18"/>
  <c r="S18"/>
  <c r="O35"/>
  <c r="O37"/>
  <c r="O52"/>
  <c r="O53"/>
  <c r="O72"/>
  <c r="O64"/>
  <c r="O65"/>
  <c r="T65" s="1"/>
  <c r="D66"/>
  <c r="O73"/>
  <c r="T73" s="1"/>
  <c r="D67"/>
  <c r="C67" s="1"/>
  <c r="T67" s="1"/>
  <c r="R15"/>
  <c r="F18"/>
  <c r="J18"/>
  <c r="J115"/>
  <c r="P115"/>
  <c r="O129"/>
  <c r="T129" s="1"/>
  <c r="O130"/>
  <c r="T130" s="1"/>
  <c r="O133"/>
  <c r="T133" s="1"/>
  <c r="O135"/>
  <c r="I15"/>
  <c r="F23"/>
  <c r="J23"/>
  <c r="N23"/>
  <c r="O36"/>
  <c r="T36" s="1"/>
  <c r="I39"/>
  <c r="P39"/>
  <c r="K94"/>
  <c r="I115"/>
  <c r="O74"/>
  <c r="O75"/>
  <c r="O76"/>
  <c r="T76" s="1"/>
  <c r="G88"/>
  <c r="K88"/>
  <c r="R88"/>
  <c r="R94"/>
  <c r="D105"/>
  <c r="C105" s="1"/>
  <c r="T105" s="1"/>
  <c r="D106"/>
  <c r="C106" s="1"/>
  <c r="T106" s="1"/>
  <c r="H115"/>
  <c r="M115"/>
  <c r="D75"/>
  <c r="C75" s="1"/>
  <c r="D104"/>
  <c r="C104" s="1"/>
  <c r="T104" s="1"/>
  <c r="O91"/>
  <c r="T91" s="1"/>
  <c r="D35"/>
  <c r="C35" s="1"/>
  <c r="T35" s="1"/>
  <c r="R39"/>
  <c r="E88"/>
  <c r="I88"/>
  <c r="N88"/>
  <c r="S94"/>
  <c r="I94"/>
  <c r="O10"/>
  <c r="O11"/>
  <c r="S15"/>
  <c r="G18"/>
  <c r="K18"/>
  <c r="F88"/>
  <c r="J88"/>
  <c r="H88"/>
  <c r="O14"/>
  <c r="T14" s="1"/>
  <c r="G15"/>
  <c r="K23"/>
  <c r="D52"/>
  <c r="C52" s="1"/>
  <c r="T52" s="1"/>
  <c r="F94"/>
  <c r="P15"/>
  <c r="O108"/>
  <c r="O78"/>
  <c r="T78" s="1"/>
  <c r="O110"/>
  <c r="T110" s="1"/>
  <c r="O90"/>
  <c r="O99"/>
  <c r="O55"/>
  <c r="O56"/>
  <c r="N115"/>
  <c r="H39"/>
  <c r="O93"/>
  <c r="S115"/>
  <c r="O16"/>
  <c r="N15"/>
  <c r="L15"/>
  <c r="O17"/>
  <c r="L23"/>
  <c r="O24"/>
  <c r="O22"/>
  <c r="H23"/>
  <c r="R23"/>
  <c r="O28"/>
  <c r="F39"/>
  <c r="K39"/>
  <c r="S39"/>
  <c r="O44"/>
  <c r="O59"/>
  <c r="T59" s="1"/>
  <c r="O68"/>
  <c r="T68" s="1"/>
  <c r="O69"/>
  <c r="O70"/>
  <c r="T70" s="1"/>
  <c r="O71"/>
  <c r="O102"/>
  <c r="O123"/>
  <c r="T123" s="1"/>
  <c r="L79"/>
  <c r="O79" s="1"/>
  <c r="O82"/>
  <c r="O95"/>
  <c r="T95" s="1"/>
  <c r="N94"/>
  <c r="F115"/>
  <c r="J15"/>
  <c r="G23"/>
  <c r="P23"/>
  <c r="Q23"/>
  <c r="Q12" s="1"/>
  <c r="J39"/>
  <c r="G39"/>
  <c r="D55"/>
  <c r="C55" s="1"/>
  <c r="D56"/>
  <c r="O60"/>
  <c r="O109"/>
  <c r="T109" s="1"/>
  <c r="L39"/>
  <c r="O42"/>
  <c r="T42" s="1"/>
  <c r="L88"/>
  <c r="O89"/>
  <c r="T89" s="1"/>
  <c r="O96"/>
  <c r="O112"/>
  <c r="O117"/>
  <c r="T117" s="1"/>
  <c r="O120"/>
  <c r="T120" s="1"/>
  <c r="N18"/>
  <c r="O18" s="1"/>
  <c r="O19"/>
  <c r="T19" s="1"/>
  <c r="O40"/>
  <c r="T40" s="1"/>
  <c r="N39"/>
  <c r="O114"/>
  <c r="T114" s="1"/>
  <c r="N111"/>
  <c r="O111" s="1"/>
  <c r="O116"/>
  <c r="T116" s="1"/>
  <c r="O7"/>
  <c r="G6"/>
  <c r="H18"/>
  <c r="I23"/>
  <c r="M23"/>
  <c r="M12" s="1"/>
  <c r="S23"/>
  <c r="D28"/>
  <c r="C28" s="1"/>
  <c r="T28" s="1"/>
  <c r="O31"/>
  <c r="T31" s="1"/>
  <c r="D44"/>
  <c r="O46"/>
  <c r="T46" s="1"/>
  <c r="O49"/>
  <c r="T49" s="1"/>
  <c r="O50"/>
  <c r="T50" s="1"/>
  <c r="O85"/>
  <c r="O86"/>
  <c r="O122"/>
  <c r="T122" s="1"/>
  <c r="D33"/>
  <c r="C33" s="1"/>
  <c r="T33" s="1"/>
  <c r="D34"/>
  <c r="D37"/>
  <c r="C37" s="1"/>
  <c r="D132"/>
  <c r="C132" s="1"/>
  <c r="D71"/>
  <c r="C71" s="1"/>
  <c r="T71" s="1"/>
  <c r="D102"/>
  <c r="C102" s="1"/>
  <c r="D103"/>
  <c r="C103" s="1"/>
  <c r="T103" s="1"/>
  <c r="D54"/>
  <c r="C54" s="1"/>
  <c r="T54" s="1"/>
  <c r="D64"/>
  <c r="C64" s="1"/>
  <c r="D96"/>
  <c r="D99"/>
  <c r="C99" s="1"/>
  <c r="T99" s="1"/>
  <c r="L8"/>
  <c r="D24"/>
  <c r="C24" s="1"/>
  <c r="T24" s="1"/>
  <c r="D26"/>
  <c r="D53"/>
  <c r="C53" s="1"/>
  <c r="T53" s="1"/>
  <c r="D60"/>
  <c r="C60" s="1"/>
  <c r="D62"/>
  <c r="C62" s="1"/>
  <c r="T62" s="1"/>
  <c r="D63"/>
  <c r="C63" s="1"/>
  <c r="T63" s="1"/>
  <c r="D69"/>
  <c r="C69" s="1"/>
  <c r="T69" s="1"/>
  <c r="D100"/>
  <c r="D72"/>
  <c r="C72" s="1"/>
  <c r="T72" s="1"/>
  <c r="C93"/>
  <c r="T93" s="1"/>
  <c r="D74"/>
  <c r="C74" s="1"/>
  <c r="T74" s="1"/>
  <c r="C90"/>
  <c r="T90" s="1"/>
  <c r="J8"/>
  <c r="J6" s="1"/>
  <c r="F8"/>
  <c r="F6" s="1"/>
  <c r="E15"/>
  <c r="E115"/>
  <c r="T135"/>
  <c r="C34"/>
  <c r="T34" s="1"/>
  <c r="T9"/>
  <c r="H8"/>
  <c r="H6" s="1"/>
  <c r="R8"/>
  <c r="R6" s="1"/>
  <c r="S8"/>
  <c r="S6" s="1"/>
  <c r="K8"/>
  <c r="K6" s="1"/>
  <c r="P8"/>
  <c r="P6" s="1"/>
  <c r="T13"/>
  <c r="E18"/>
  <c r="G89" i="13"/>
  <c r="AD140"/>
  <c r="AP140"/>
  <c r="BU140"/>
  <c r="AS140"/>
  <c r="CD140"/>
  <c r="AE140"/>
  <c r="D137"/>
  <c r="D140" s="1"/>
  <c r="F35"/>
  <c r="F71"/>
  <c r="G71"/>
  <c r="F89"/>
  <c r="E137"/>
  <c r="G5"/>
  <c r="F5"/>
  <c r="F34"/>
  <c r="G34"/>
  <c r="AA140"/>
  <c r="Z140"/>
  <c r="G18"/>
  <c r="F18"/>
  <c r="E8" i="16"/>
  <c r="E6" s="1"/>
  <c r="I8"/>
  <c r="I6" s="1"/>
  <c r="N8"/>
  <c r="N6" s="1"/>
  <c r="D15"/>
  <c r="E23"/>
  <c r="C82"/>
  <c r="T82" s="1"/>
  <c r="D88"/>
  <c r="C66"/>
  <c r="T66" s="1"/>
  <c r="D8"/>
  <c r="E39"/>
  <c r="O138"/>
  <c r="L138"/>
  <c r="L142"/>
  <c r="C17"/>
  <c r="C26"/>
  <c r="T26" s="1"/>
  <c r="C56"/>
  <c r="C86"/>
  <c r="C16"/>
  <c r="T16" s="1"/>
  <c r="C22"/>
  <c r="C18" s="1"/>
  <c r="C85"/>
  <c r="E94"/>
  <c r="K10" i="14"/>
  <c r="M37"/>
  <c r="L37"/>
  <c r="M36"/>
  <c r="L36"/>
  <c r="M35"/>
  <c r="L35"/>
  <c r="I35"/>
  <c r="L34"/>
  <c r="K34"/>
  <c r="M34" s="1"/>
  <c r="K33"/>
  <c r="M33" s="1"/>
  <c r="I33"/>
  <c r="I31" s="1"/>
  <c r="L32"/>
  <c r="J31"/>
  <c r="M30"/>
  <c r="L30"/>
  <c r="M29"/>
  <c r="L29"/>
  <c r="M28"/>
  <c r="K28"/>
  <c r="L28" s="1"/>
  <c r="J28"/>
  <c r="I28"/>
  <c r="M27"/>
  <c r="L27"/>
  <c r="L26"/>
  <c r="K26"/>
  <c r="M26" s="1"/>
  <c r="J26"/>
  <c r="I26"/>
  <c r="M25"/>
  <c r="K25"/>
  <c r="L25" s="1"/>
  <c r="L24"/>
  <c r="K24"/>
  <c r="M24" s="1"/>
  <c r="K23"/>
  <c r="M23" s="1"/>
  <c r="J23"/>
  <c r="I23"/>
  <c r="I22" s="1"/>
  <c r="J22"/>
  <c r="M21"/>
  <c r="K21"/>
  <c r="L21" s="1"/>
  <c r="I21"/>
  <c r="M20"/>
  <c r="K20"/>
  <c r="L20" s="1"/>
  <c r="L19"/>
  <c r="K19"/>
  <c r="M19" s="1"/>
  <c r="K18"/>
  <c r="M18" s="1"/>
  <c r="J18"/>
  <c r="I18"/>
  <c r="I16" s="1"/>
  <c r="L17"/>
  <c r="K17"/>
  <c r="M17" s="1"/>
  <c r="I17"/>
  <c r="J16"/>
  <c r="M15"/>
  <c r="L15"/>
  <c r="K14"/>
  <c r="M14" s="1"/>
  <c r="I14"/>
  <c r="M13"/>
  <c r="L13"/>
  <c r="I13"/>
  <c r="I12" s="1"/>
  <c r="J12"/>
  <c r="J8" s="1"/>
  <c r="J38" s="1"/>
  <c r="K11"/>
  <c r="M11" s="1"/>
  <c r="I11"/>
  <c r="M10"/>
  <c r="I10"/>
  <c r="K9"/>
  <c r="M9" s="1"/>
  <c r="J9"/>
  <c r="I9"/>
  <c r="I8" s="1"/>
  <c r="E10"/>
  <c r="F10" s="1"/>
  <c r="H37"/>
  <c r="G37"/>
  <c r="F37"/>
  <c r="H36"/>
  <c r="G36"/>
  <c r="F36"/>
  <c r="E35"/>
  <c r="F35" s="1"/>
  <c r="D35"/>
  <c r="B35"/>
  <c r="B34"/>
  <c r="E33"/>
  <c r="F33" s="1"/>
  <c r="B33"/>
  <c r="H32"/>
  <c r="F32"/>
  <c r="E31"/>
  <c r="H31" s="1"/>
  <c r="D31"/>
  <c r="C31"/>
  <c r="B31"/>
  <c r="E30"/>
  <c r="H30" s="1"/>
  <c r="B30"/>
  <c r="B28" s="1"/>
  <c r="H29"/>
  <c r="G29"/>
  <c r="F29"/>
  <c r="E28"/>
  <c r="G28" s="1"/>
  <c r="D28"/>
  <c r="C28"/>
  <c r="F27"/>
  <c r="E27"/>
  <c r="G27" s="1"/>
  <c r="B27"/>
  <c r="H27" s="1"/>
  <c r="E26"/>
  <c r="G26" s="1"/>
  <c r="D26"/>
  <c r="C26"/>
  <c r="F25"/>
  <c r="E25"/>
  <c r="G25" s="1"/>
  <c r="B25"/>
  <c r="H25" s="1"/>
  <c r="E24"/>
  <c r="H24" s="1"/>
  <c r="H23" s="1"/>
  <c r="B24"/>
  <c r="D23"/>
  <c r="D22" s="1"/>
  <c r="C23"/>
  <c r="B23"/>
  <c r="C22"/>
  <c r="C38" s="1"/>
  <c r="G21"/>
  <c r="E21"/>
  <c r="F21" s="1"/>
  <c r="B21"/>
  <c r="G20"/>
  <c r="E20"/>
  <c r="H20" s="1"/>
  <c r="D18"/>
  <c r="C18"/>
  <c r="B18"/>
  <c r="B17"/>
  <c r="D16"/>
  <c r="C16"/>
  <c r="G15"/>
  <c r="F15"/>
  <c r="E15"/>
  <c r="B15"/>
  <c r="H15" s="1"/>
  <c r="E14"/>
  <c r="H14" s="1"/>
  <c r="B14"/>
  <c r="F13"/>
  <c r="E13"/>
  <c r="G13" s="1"/>
  <c r="B13"/>
  <c r="H13" s="1"/>
  <c r="D12"/>
  <c r="C12"/>
  <c r="B11"/>
  <c r="B10"/>
  <c r="D9"/>
  <c r="D8" s="1"/>
  <c r="D38" s="1"/>
  <c r="C9"/>
  <c r="B9"/>
  <c r="C8"/>
  <c r="T55" i="16" l="1"/>
  <c r="T60"/>
  <c r="R12"/>
  <c r="R5" s="1"/>
  <c r="R136" s="1"/>
  <c r="T86"/>
  <c r="T85"/>
  <c r="Q5"/>
  <c r="Q136" s="1"/>
  <c r="N107"/>
  <c r="M5"/>
  <c r="M136" s="1"/>
  <c r="M139" s="1"/>
  <c r="T18"/>
  <c r="T56"/>
  <c r="T64"/>
  <c r="C115"/>
  <c r="T132"/>
  <c r="C44"/>
  <c r="T44" s="1"/>
  <c r="D39"/>
  <c r="T102"/>
  <c r="T108"/>
  <c r="T75"/>
  <c r="T17"/>
  <c r="T37"/>
  <c r="T111"/>
  <c r="T112"/>
  <c r="T22"/>
  <c r="L12"/>
  <c r="K12"/>
  <c r="O115"/>
  <c r="T115" s="1"/>
  <c r="D115"/>
  <c r="P12"/>
  <c r="P5" s="1"/>
  <c r="T11"/>
  <c r="F12"/>
  <c r="F5" s="1"/>
  <c r="F136" s="1"/>
  <c r="S12"/>
  <c r="S5" s="1"/>
  <c r="E12"/>
  <c r="E5" s="1"/>
  <c r="I12"/>
  <c r="I5" s="1"/>
  <c r="O88"/>
  <c r="H12"/>
  <c r="H5" s="1"/>
  <c r="H136" s="1"/>
  <c r="H139" s="1"/>
  <c r="C88"/>
  <c r="O94"/>
  <c r="G12"/>
  <c r="J12"/>
  <c r="O23"/>
  <c r="N12"/>
  <c r="N5" s="1"/>
  <c r="O15"/>
  <c r="O39"/>
  <c r="C39"/>
  <c r="C79"/>
  <c r="T79" s="1"/>
  <c r="L6"/>
  <c r="O8"/>
  <c r="D23"/>
  <c r="D94"/>
  <c r="C96"/>
  <c r="T96" s="1"/>
  <c r="T10"/>
  <c r="C8"/>
  <c r="C6" s="1"/>
  <c r="C15"/>
  <c r="C23"/>
  <c r="E140" i="13"/>
  <c r="F137"/>
  <c r="G137"/>
  <c r="C138" i="16"/>
  <c r="T138" s="1"/>
  <c r="O142"/>
  <c r="L18" i="14"/>
  <c r="I38"/>
  <c r="E11"/>
  <c r="H11" s="1"/>
  <c r="E12"/>
  <c r="F12" s="1"/>
  <c r="E17"/>
  <c r="E19"/>
  <c r="H21"/>
  <c r="G24"/>
  <c r="G23" s="1"/>
  <c r="E34"/>
  <c r="H34" s="1"/>
  <c r="L9"/>
  <c r="L10"/>
  <c r="L11"/>
  <c r="K12"/>
  <c r="L14"/>
  <c r="L23"/>
  <c r="L33"/>
  <c r="H17"/>
  <c r="G14"/>
  <c r="G30"/>
  <c r="G35"/>
  <c r="K16"/>
  <c r="K8" s="1"/>
  <c r="K22"/>
  <c r="K31"/>
  <c r="E23"/>
  <c r="E22" s="1"/>
  <c r="G22" s="1"/>
  <c r="H35"/>
  <c r="H28"/>
  <c r="E9"/>
  <c r="H10"/>
  <c r="F14"/>
  <c r="B16"/>
  <c r="F19"/>
  <c r="F20"/>
  <c r="F22"/>
  <c r="F24"/>
  <c r="F23" s="1"/>
  <c r="B26"/>
  <c r="B22" s="1"/>
  <c r="H22" s="1"/>
  <c r="F26"/>
  <c r="F28"/>
  <c r="F30"/>
  <c r="G31"/>
  <c r="H33"/>
  <c r="G34"/>
  <c r="G10"/>
  <c r="G12"/>
  <c r="F31"/>
  <c r="G33"/>
  <c r="F34"/>
  <c r="B12"/>
  <c r="B8" s="1"/>
  <c r="B38" s="1"/>
  <c r="BT6" i="18"/>
  <c r="BT8"/>
  <c r="BT9"/>
  <c r="BT11"/>
  <c r="BT13"/>
  <c r="BT14"/>
  <c r="BT15"/>
  <c r="BT17"/>
  <c r="BT18"/>
  <c r="BT19"/>
  <c r="BT20"/>
  <c r="BT21"/>
  <c r="BT24"/>
  <c r="BT25"/>
  <c r="BT26"/>
  <c r="BT28"/>
  <c r="BT29"/>
  <c r="BT30"/>
  <c r="BT32"/>
  <c r="BT33"/>
  <c r="BT34"/>
  <c r="BT35"/>
  <c r="BT36"/>
  <c r="BT37"/>
  <c r="BT38"/>
  <c r="BT39"/>
  <c r="BT40"/>
  <c r="BT41"/>
  <c r="BT42"/>
  <c r="BT43"/>
  <c r="BT44"/>
  <c r="BT45"/>
  <c r="BT46"/>
  <c r="BT47"/>
  <c r="BT49"/>
  <c r="BT50"/>
  <c r="BT51"/>
  <c r="BT52"/>
  <c r="BT54"/>
  <c r="BT57"/>
  <c r="BT62"/>
  <c r="BT65"/>
  <c r="BT66"/>
  <c r="BT67"/>
  <c r="BT68"/>
  <c r="BT69"/>
  <c r="BT70"/>
  <c r="BT71"/>
  <c r="BT72"/>
  <c r="BT73"/>
  <c r="BT74"/>
  <c r="BS6"/>
  <c r="BS9"/>
  <c r="BS13"/>
  <c r="BS14"/>
  <c r="BS15"/>
  <c r="BS17"/>
  <c r="BS18"/>
  <c r="BS25"/>
  <c r="BS33"/>
  <c r="BS47"/>
  <c r="BS52"/>
  <c r="BS66"/>
  <c r="BS67"/>
  <c r="BS68"/>
  <c r="BS71"/>
  <c r="BR64"/>
  <c r="BR55"/>
  <c r="BR48"/>
  <c r="BR7"/>
  <c r="BR12"/>
  <c r="BR16"/>
  <c r="BR27"/>
  <c r="T15" i="16" l="1"/>
  <c r="G5"/>
  <c r="G136" s="1"/>
  <c r="G139" s="1"/>
  <c r="S136"/>
  <c r="S139" s="1"/>
  <c r="L5"/>
  <c r="L136" s="1"/>
  <c r="J5"/>
  <c r="J136" s="1"/>
  <c r="E136"/>
  <c r="E139" s="1"/>
  <c r="P136"/>
  <c r="P139" s="1"/>
  <c r="K5"/>
  <c r="K136" s="1"/>
  <c r="K139" s="1"/>
  <c r="T23"/>
  <c r="T88"/>
  <c r="T39"/>
  <c r="N136"/>
  <c r="N139" s="1"/>
  <c r="D12"/>
  <c r="T8"/>
  <c r="O12"/>
  <c r="I136"/>
  <c r="I139" s="1"/>
  <c r="C94"/>
  <c r="T94" s="1"/>
  <c r="O6"/>
  <c r="C12"/>
  <c r="C5" s="1"/>
  <c r="R139"/>
  <c r="F139"/>
  <c r="G140" i="13"/>
  <c r="F140"/>
  <c r="K38" i="14"/>
  <c r="L8"/>
  <c r="M8"/>
  <c r="L31"/>
  <c r="M31"/>
  <c r="L12"/>
  <c r="M12"/>
  <c r="F17"/>
  <c r="G17"/>
  <c r="H19"/>
  <c r="G19"/>
  <c r="E18"/>
  <c r="L16"/>
  <c r="M16"/>
  <c r="G11"/>
  <c r="F11"/>
  <c r="L22"/>
  <c r="M22"/>
  <c r="H12"/>
  <c r="H26"/>
  <c r="F9"/>
  <c r="G9"/>
  <c r="H9"/>
  <c r="BR10" i="18"/>
  <c r="BR5" s="1"/>
  <c r="E57" i="15"/>
  <c r="F57"/>
  <c r="C57"/>
  <c r="T12" i="16" l="1"/>
  <c r="L139"/>
  <c r="O136"/>
  <c r="O5"/>
  <c r="J139"/>
  <c r="H18" i="14"/>
  <c r="G18"/>
  <c r="F18"/>
  <c r="L38"/>
  <c r="M38"/>
  <c r="E16"/>
  <c r="BR75" i="18"/>
  <c r="T5" i="16" l="1"/>
  <c r="C136"/>
  <c r="T136" s="1"/>
  <c r="O139"/>
  <c r="G16" i="14"/>
  <c r="G8" s="1"/>
  <c r="F16"/>
  <c r="F8" s="1"/>
  <c r="E8"/>
  <c r="E38" s="1"/>
  <c r="H16"/>
  <c r="H8" s="1"/>
  <c r="H38" l="1"/>
  <c r="G38"/>
  <c r="F38"/>
  <c r="AP16" i="18" l="1"/>
  <c r="CH55" l="1"/>
  <c r="N34" i="14"/>
  <c r="O33"/>
  <c r="P31"/>
  <c r="P28"/>
  <c r="O27"/>
  <c r="N25"/>
  <c r="N23"/>
  <c r="N22"/>
  <c r="N15"/>
  <c r="P11"/>
  <c r="N9"/>
  <c r="P35"/>
  <c r="N35"/>
  <c r="O35"/>
  <c r="P34"/>
  <c r="O34"/>
  <c r="P33"/>
  <c r="N33"/>
  <c r="P32"/>
  <c r="N32"/>
  <c r="O32"/>
  <c r="P30"/>
  <c r="P27"/>
  <c r="N27"/>
  <c r="P26"/>
  <c r="P25"/>
  <c r="O25"/>
  <c r="P19"/>
  <c r="P17"/>
  <c r="P15"/>
  <c r="P14"/>
  <c r="P13"/>
  <c r="O11"/>
  <c r="N11"/>
  <c r="P10"/>
  <c r="J7" i="17"/>
  <c r="J8"/>
  <c r="J9"/>
  <c r="J10"/>
  <c r="J11"/>
  <c r="J12"/>
  <c r="J13"/>
  <c r="J14"/>
  <c r="J15"/>
  <c r="J16"/>
  <c r="J17"/>
  <c r="J18"/>
  <c r="J20"/>
  <c r="J21"/>
  <c r="J22"/>
  <c r="J23"/>
  <c r="J24"/>
  <c r="J25"/>
  <c r="J26"/>
  <c r="J27"/>
  <c r="J28"/>
  <c r="J29"/>
  <c r="J30"/>
  <c r="J31"/>
  <c r="J32"/>
  <c r="J33"/>
  <c r="J34"/>
  <c r="J35"/>
  <c r="J36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3"/>
  <c r="J84"/>
  <c r="J85"/>
  <c r="J86"/>
  <c r="J87"/>
  <c r="J88"/>
  <c r="J89"/>
  <c r="J90"/>
  <c r="J91"/>
  <c r="J93"/>
  <c r="J94"/>
  <c r="J95"/>
  <c r="J96"/>
  <c r="J97"/>
  <c r="J98"/>
  <c r="J99"/>
  <c r="J101"/>
  <c r="J102"/>
  <c r="J103"/>
  <c r="J104"/>
  <c r="J105"/>
  <c r="J106"/>
  <c r="J107"/>
  <c r="J108"/>
  <c r="J116"/>
  <c r="J117"/>
  <c r="J118"/>
  <c r="J122"/>
  <c r="J123"/>
  <c r="J124"/>
  <c r="J125"/>
  <c r="J126"/>
  <c r="J127"/>
  <c r="J129"/>
  <c r="J130"/>
  <c r="J131"/>
  <c r="J132"/>
  <c r="J133"/>
  <c r="J134"/>
  <c r="J135"/>
  <c r="J136"/>
  <c r="J137"/>
  <c r="J138"/>
  <c r="J141"/>
  <c r="J142"/>
  <c r="G92"/>
  <c r="F92"/>
  <c r="E92"/>
  <c r="E82"/>
  <c r="E38"/>
  <c r="E37"/>
  <c r="E19"/>
  <c r="E6"/>
  <c r="C92"/>
  <c r="C82"/>
  <c r="C74"/>
  <c r="C38"/>
  <c r="C37"/>
  <c r="C19"/>
  <c r="C6"/>
  <c r="E17" i="15"/>
  <c r="F17"/>
  <c r="F15" s="1"/>
  <c r="C17"/>
  <c r="C15" s="1"/>
  <c r="G17" i="18"/>
  <c r="G18"/>
  <c r="CL47"/>
  <c r="AZ67"/>
  <c r="AZ46"/>
  <c r="AX16"/>
  <c r="AT12"/>
  <c r="BB12" s="1"/>
  <c r="CP26"/>
  <c r="CS67"/>
  <c r="N12"/>
  <c r="CS46"/>
  <c r="N37" i="14"/>
  <c r="BQ64" i="18"/>
  <c r="BT56"/>
  <c r="BT48"/>
  <c r="BQ27"/>
  <c r="BQ16"/>
  <c r="BQ12"/>
  <c r="BQ7"/>
  <c r="BT7" s="1"/>
  <c r="CO65" i="19"/>
  <c r="CM65"/>
  <c r="CL65"/>
  <c r="CH65"/>
  <c r="BX65"/>
  <c r="BW65"/>
  <c r="BT65"/>
  <c r="BP65"/>
  <c r="BL65"/>
  <c r="BK65"/>
  <c r="BH65"/>
  <c r="BB65"/>
  <c r="BA65"/>
  <c r="BD65" s="1"/>
  <c r="AZ65"/>
  <c r="AV65"/>
  <c r="AR65"/>
  <c r="AN65"/>
  <c r="AJ65"/>
  <c r="AH65"/>
  <c r="AG65"/>
  <c r="CG65" s="1"/>
  <c r="AF65"/>
  <c r="AB65"/>
  <c r="X65"/>
  <c r="T65"/>
  <c r="P65"/>
  <c r="L65"/>
  <c r="H65"/>
  <c r="CO64"/>
  <c r="CM64"/>
  <c r="CL64"/>
  <c r="CH64"/>
  <c r="BX64"/>
  <c r="BW64"/>
  <c r="BP64"/>
  <c r="BL64"/>
  <c r="BH64"/>
  <c r="BB64"/>
  <c r="BD64" s="1"/>
  <c r="BA64"/>
  <c r="AZ64"/>
  <c r="AV64"/>
  <c r="AR64"/>
  <c r="AN64"/>
  <c r="AH64"/>
  <c r="AI64" s="1"/>
  <c r="AG64"/>
  <c r="CG64" s="1"/>
  <c r="AF64"/>
  <c r="AB64"/>
  <c r="AA64"/>
  <c r="X64"/>
  <c r="T64"/>
  <c r="P64"/>
  <c r="L64"/>
  <c r="H64"/>
  <c r="CO63"/>
  <c r="CL63"/>
  <c r="CH63"/>
  <c r="CJ63" s="1"/>
  <c r="BX63"/>
  <c r="BW63"/>
  <c r="BP63"/>
  <c r="BL63"/>
  <c r="BH63"/>
  <c r="BB63"/>
  <c r="BD63" s="1"/>
  <c r="BA63"/>
  <c r="CG63" s="1"/>
  <c r="AZ63"/>
  <c r="AV63"/>
  <c r="AR63"/>
  <c r="AN63"/>
  <c r="AH63"/>
  <c r="AG63"/>
  <c r="AJ63" s="1"/>
  <c r="AF63"/>
  <c r="AB63"/>
  <c r="X63"/>
  <c r="T63"/>
  <c r="P63"/>
  <c r="L63"/>
  <c r="H63"/>
  <c r="CO62"/>
  <c r="CL62"/>
  <c r="CH62"/>
  <c r="BW62"/>
  <c r="BP62"/>
  <c r="BL62"/>
  <c r="BH62"/>
  <c r="BB62"/>
  <c r="BD62" s="1"/>
  <c r="BA62"/>
  <c r="AZ62"/>
  <c r="AV62"/>
  <c r="AR62"/>
  <c r="AN62"/>
  <c r="AH62"/>
  <c r="AJ62" s="1"/>
  <c r="AG62"/>
  <c r="CG62" s="1"/>
  <c r="AF62"/>
  <c r="AB62"/>
  <c r="X62"/>
  <c r="T62"/>
  <c r="P62"/>
  <c r="L62"/>
  <c r="H62"/>
  <c r="CO61"/>
  <c r="CM61"/>
  <c r="CL61"/>
  <c r="CH61"/>
  <c r="BX61"/>
  <c r="BP61"/>
  <c r="BL61"/>
  <c r="BK61"/>
  <c r="BH61"/>
  <c r="BD61"/>
  <c r="BB61"/>
  <c r="BA61"/>
  <c r="AZ61"/>
  <c r="AV61"/>
  <c r="AR61"/>
  <c r="AN61"/>
  <c r="AJ61"/>
  <c r="AI61"/>
  <c r="AH61"/>
  <c r="AG61"/>
  <c r="CG61" s="1"/>
  <c r="AF61"/>
  <c r="AB61"/>
  <c r="X61"/>
  <c r="T61"/>
  <c r="P61"/>
  <c r="L61"/>
  <c r="H61"/>
  <c r="CO60"/>
  <c r="CM60"/>
  <c r="CL60"/>
  <c r="CH60"/>
  <c r="CJ60" s="1"/>
  <c r="CG60"/>
  <c r="BP60"/>
  <c r="BL60"/>
  <c r="BK60"/>
  <c r="BH60"/>
  <c r="BB60"/>
  <c r="BA60"/>
  <c r="BD60" s="1"/>
  <c r="AZ60"/>
  <c r="AV60"/>
  <c r="AR60"/>
  <c r="AN60"/>
  <c r="AJ60"/>
  <c r="AH60"/>
  <c r="AG60"/>
  <c r="AF60"/>
  <c r="AE60"/>
  <c r="AB60"/>
  <c r="AA60"/>
  <c r="X60"/>
  <c r="W60"/>
  <c r="T60"/>
  <c r="S60"/>
  <c r="P60"/>
  <c r="O60"/>
  <c r="L60"/>
  <c r="K60"/>
  <c r="H60"/>
  <c r="G60"/>
  <c r="CO59"/>
  <c r="CL59"/>
  <c r="CH59"/>
  <c r="BX59"/>
  <c r="BP59"/>
  <c r="BL59"/>
  <c r="BK59"/>
  <c r="BH59"/>
  <c r="BB59"/>
  <c r="BD59" s="1"/>
  <c r="BA59"/>
  <c r="CG59" s="1"/>
  <c r="AZ59"/>
  <c r="AY59"/>
  <c r="AV59"/>
  <c r="AR59"/>
  <c r="AN59"/>
  <c r="AM59"/>
  <c r="AJ59"/>
  <c r="AI59"/>
  <c r="AH59"/>
  <c r="AG59"/>
  <c r="CM59" s="1"/>
  <c r="AF59"/>
  <c r="AE59"/>
  <c r="AB59"/>
  <c r="AA59"/>
  <c r="X59"/>
  <c r="W59"/>
  <c r="T59"/>
  <c r="S59"/>
  <c r="P59"/>
  <c r="O59"/>
  <c r="L59"/>
  <c r="K59"/>
  <c r="H59"/>
  <c r="G59"/>
  <c r="CO58"/>
  <c r="CL58"/>
  <c r="CH58"/>
  <c r="BX58"/>
  <c r="BP58"/>
  <c r="BL58"/>
  <c r="BH58"/>
  <c r="BD58"/>
  <c r="BB58"/>
  <c r="BA58"/>
  <c r="AZ58"/>
  <c r="AV58"/>
  <c r="AR58"/>
  <c r="AN58"/>
  <c r="AM58"/>
  <c r="AJ58"/>
  <c r="AH58"/>
  <c r="AG58"/>
  <c r="AI58" s="1"/>
  <c r="AF58"/>
  <c r="AE58"/>
  <c r="AB58"/>
  <c r="AA58"/>
  <c r="X58"/>
  <c r="W58"/>
  <c r="T58"/>
  <c r="S58"/>
  <c r="P58"/>
  <c r="O58"/>
  <c r="L58"/>
  <c r="K58"/>
  <c r="H58"/>
  <c r="G58"/>
  <c r="CO57"/>
  <c r="CM57"/>
  <c r="CL57"/>
  <c r="CH57"/>
  <c r="CJ57" s="1"/>
  <c r="CG57"/>
  <c r="BX57"/>
  <c r="BW57"/>
  <c r="BT57"/>
  <c r="BS57"/>
  <c r="BP57"/>
  <c r="BL57"/>
  <c r="BK57"/>
  <c r="BH57"/>
  <c r="BG57"/>
  <c r="BB57"/>
  <c r="BB55" s="1"/>
  <c r="BA57"/>
  <c r="AZ57"/>
  <c r="AY57"/>
  <c r="AV57"/>
  <c r="AU57"/>
  <c r="AR57"/>
  <c r="AQ57"/>
  <c r="AN57"/>
  <c r="AM57"/>
  <c r="AH57"/>
  <c r="AH55" s="1"/>
  <c r="AG57"/>
  <c r="AF57"/>
  <c r="AE57"/>
  <c r="AB57"/>
  <c r="AA57"/>
  <c r="X57"/>
  <c r="W57"/>
  <c r="T57"/>
  <c r="S57"/>
  <c r="P57"/>
  <c r="O57"/>
  <c r="L57"/>
  <c r="K57"/>
  <c r="H57"/>
  <c r="G57"/>
  <c r="CO56"/>
  <c r="CM56"/>
  <c r="CL56"/>
  <c r="CH56"/>
  <c r="CH55" s="1"/>
  <c r="BX56"/>
  <c r="BT56"/>
  <c r="BP56"/>
  <c r="BL56"/>
  <c r="BK56"/>
  <c r="BH56"/>
  <c r="BB56"/>
  <c r="BD56" s="1"/>
  <c r="BA56"/>
  <c r="AZ56"/>
  <c r="AV56"/>
  <c r="AU56"/>
  <c r="AR56"/>
  <c r="AN56"/>
  <c r="AM56"/>
  <c r="AJ56"/>
  <c r="AI56"/>
  <c r="AH56"/>
  <c r="AG56"/>
  <c r="CG56" s="1"/>
  <c r="AF56"/>
  <c r="AE56"/>
  <c r="AB56"/>
  <c r="AA56"/>
  <c r="X56"/>
  <c r="W56"/>
  <c r="T56"/>
  <c r="S56"/>
  <c r="P56"/>
  <c r="O56"/>
  <c r="L56"/>
  <c r="K56"/>
  <c r="H56"/>
  <c r="G56"/>
  <c r="CF55"/>
  <c r="CD55"/>
  <c r="CC55"/>
  <c r="CE55" s="1"/>
  <c r="CB55"/>
  <c r="BZ55"/>
  <c r="BY55"/>
  <c r="CA55" s="1"/>
  <c r="BX55"/>
  <c r="BV55"/>
  <c r="BU55"/>
  <c r="BW55" s="1"/>
  <c r="BT55"/>
  <c r="BR55"/>
  <c r="BQ55"/>
  <c r="BS55" s="1"/>
  <c r="BP55"/>
  <c r="BN55"/>
  <c r="BM55"/>
  <c r="BL55"/>
  <c r="BK55"/>
  <c r="BJ55"/>
  <c r="BI55"/>
  <c r="BH55"/>
  <c r="BG55"/>
  <c r="BF55"/>
  <c r="BE55"/>
  <c r="AZ55"/>
  <c r="AY55"/>
  <c r="AX55"/>
  <c r="AW55"/>
  <c r="AV55"/>
  <c r="AU55"/>
  <c r="AT55"/>
  <c r="AS55"/>
  <c r="AR55"/>
  <c r="AQ55"/>
  <c r="AP55"/>
  <c r="AO55"/>
  <c r="AN55"/>
  <c r="AM55"/>
  <c r="AL55"/>
  <c r="AK55"/>
  <c r="BA55" s="1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CO55" s="1"/>
  <c r="E55"/>
  <c r="CO54"/>
  <c r="CL54"/>
  <c r="CH54"/>
  <c r="CI54" s="1"/>
  <c r="BT54"/>
  <c r="BP54"/>
  <c r="BO54"/>
  <c r="BB54"/>
  <c r="BA54"/>
  <c r="AV54"/>
  <c r="AU54"/>
  <c r="AH54"/>
  <c r="AJ54" s="1"/>
  <c r="AG54"/>
  <c r="CG54" s="1"/>
  <c r="AB54"/>
  <c r="P54"/>
  <c r="O54"/>
  <c r="L54"/>
  <c r="CO53"/>
  <c r="CL53"/>
  <c r="CH53"/>
  <c r="BX53"/>
  <c r="BW53"/>
  <c r="BT53"/>
  <c r="BP53"/>
  <c r="BO53"/>
  <c r="BL53"/>
  <c r="BH53"/>
  <c r="BD53"/>
  <c r="BC53"/>
  <c r="BB53"/>
  <c r="BA53"/>
  <c r="AZ53"/>
  <c r="AY53"/>
  <c r="AV53"/>
  <c r="AU53"/>
  <c r="AR53"/>
  <c r="AN53"/>
  <c r="AM53"/>
  <c r="AH53"/>
  <c r="AI53" s="1"/>
  <c r="AG53"/>
  <c r="CG53" s="1"/>
  <c r="AF53"/>
  <c r="AB53"/>
  <c r="AA53"/>
  <c r="X53"/>
  <c r="T53"/>
  <c r="S53"/>
  <c r="P53"/>
  <c r="O53"/>
  <c r="L53"/>
  <c r="H53"/>
  <c r="G53"/>
  <c r="CF52"/>
  <c r="CD52"/>
  <c r="CC52"/>
  <c r="CE52" s="1"/>
  <c r="CB52"/>
  <c r="BZ52"/>
  <c r="BY52"/>
  <c r="CA52" s="1"/>
  <c r="BX52"/>
  <c r="BV52"/>
  <c r="BU52"/>
  <c r="BW52" s="1"/>
  <c r="BT52"/>
  <c r="BR52"/>
  <c r="BQ52"/>
  <c r="BP52"/>
  <c r="BO52"/>
  <c r="BN52"/>
  <c r="BM52"/>
  <c r="BL52"/>
  <c r="BK52"/>
  <c r="BJ52"/>
  <c r="BI52"/>
  <c r="BF52"/>
  <c r="BH52" s="1"/>
  <c r="BE52"/>
  <c r="BB52"/>
  <c r="AX52"/>
  <c r="AY52" s="1"/>
  <c r="AW52"/>
  <c r="AT52"/>
  <c r="AU52" s="1"/>
  <c r="AS52"/>
  <c r="AP52"/>
  <c r="AR52" s="1"/>
  <c r="AO52"/>
  <c r="AL52"/>
  <c r="AN52" s="1"/>
  <c r="AK52"/>
  <c r="BA52" s="1"/>
  <c r="AG52"/>
  <c r="CG52" s="1"/>
  <c r="AD52"/>
  <c r="AC52"/>
  <c r="AF52" s="1"/>
  <c r="AB52"/>
  <c r="Z52"/>
  <c r="Y52"/>
  <c r="AA52" s="1"/>
  <c r="X52"/>
  <c r="V52"/>
  <c r="U52"/>
  <c r="T52"/>
  <c r="S52"/>
  <c r="R52"/>
  <c r="Q52"/>
  <c r="P52"/>
  <c r="O52"/>
  <c r="N52"/>
  <c r="M52"/>
  <c r="J52"/>
  <c r="L52" s="1"/>
  <c r="I52"/>
  <c r="F52"/>
  <c r="CO52" s="1"/>
  <c r="E52"/>
  <c r="CM52" s="1"/>
  <c r="CD51"/>
  <c r="CF51" s="1"/>
  <c r="CC51"/>
  <c r="BZ51"/>
  <c r="CB51" s="1"/>
  <c r="BY51"/>
  <c r="BV51"/>
  <c r="BX51" s="1"/>
  <c r="BU51"/>
  <c r="BR51"/>
  <c r="BT51" s="1"/>
  <c r="BQ51"/>
  <c r="BN51"/>
  <c r="BP51" s="1"/>
  <c r="BM51"/>
  <c r="BJ51"/>
  <c r="BL51" s="1"/>
  <c r="BI51"/>
  <c r="BE51"/>
  <c r="AW51"/>
  <c r="AS51"/>
  <c r="AP51"/>
  <c r="AR51" s="1"/>
  <c r="AO51"/>
  <c r="AL51"/>
  <c r="AN51" s="1"/>
  <c r="AK51"/>
  <c r="BA51" s="1"/>
  <c r="AD51"/>
  <c r="AF51" s="1"/>
  <c r="AC51"/>
  <c r="Z51"/>
  <c r="AB51" s="1"/>
  <c r="Y51"/>
  <c r="V51"/>
  <c r="X51" s="1"/>
  <c r="U51"/>
  <c r="R51"/>
  <c r="T51" s="1"/>
  <c r="Q51"/>
  <c r="N51"/>
  <c r="P51" s="1"/>
  <c r="M51"/>
  <c r="I51"/>
  <c r="E51"/>
  <c r="AG51" s="1"/>
  <c r="CG51" s="1"/>
  <c r="CO50"/>
  <c r="CL50"/>
  <c r="CH50"/>
  <c r="BX50"/>
  <c r="BT50"/>
  <c r="BB50"/>
  <c r="BA50"/>
  <c r="CG50" s="1"/>
  <c r="AJ50"/>
  <c r="AH50"/>
  <c r="AG50"/>
  <c r="CM50" s="1"/>
  <c r="AF50"/>
  <c r="AB50"/>
  <c r="X50"/>
  <c r="T50"/>
  <c r="P50"/>
  <c r="CO49"/>
  <c r="CL49"/>
  <c r="CH49"/>
  <c r="BB49"/>
  <c r="BA49"/>
  <c r="AJ49"/>
  <c r="AH49"/>
  <c r="AG49"/>
  <c r="CM49" s="1"/>
  <c r="CO48"/>
  <c r="CL48"/>
  <c r="CH48"/>
  <c r="BX48"/>
  <c r="BB48"/>
  <c r="BA48"/>
  <c r="AH48"/>
  <c r="AI48" s="1"/>
  <c r="AG48"/>
  <c r="CM48" s="1"/>
  <c r="CO47"/>
  <c r="CL47"/>
  <c r="CH47"/>
  <c r="CI47" s="1"/>
  <c r="CG47"/>
  <c r="CJ47" s="1"/>
  <c r="BX47"/>
  <c r="BB47"/>
  <c r="BA47"/>
  <c r="AJ47"/>
  <c r="AH47"/>
  <c r="AG47"/>
  <c r="AI47" s="1"/>
  <c r="T47"/>
  <c r="CO46"/>
  <c r="CL46"/>
  <c r="CH46"/>
  <c r="BX46"/>
  <c r="BP46"/>
  <c r="BL46"/>
  <c r="BH46"/>
  <c r="BD46"/>
  <c r="BB46"/>
  <c r="BA46"/>
  <c r="AZ46"/>
  <c r="AV46"/>
  <c r="AR46"/>
  <c r="AN46"/>
  <c r="AH46"/>
  <c r="AJ46" s="1"/>
  <c r="AG46"/>
  <c r="CG46" s="1"/>
  <c r="AB46"/>
  <c r="T46"/>
  <c r="P46"/>
  <c r="L46"/>
  <c r="H46"/>
  <c r="G46"/>
  <c r="CK45"/>
  <c r="CH45"/>
  <c r="CF45"/>
  <c r="CE45"/>
  <c r="CD45"/>
  <c r="CC45"/>
  <c r="CB45"/>
  <c r="CA45"/>
  <c r="BZ45"/>
  <c r="BY45"/>
  <c r="BX45"/>
  <c r="BW45"/>
  <c r="BV45"/>
  <c r="BU45"/>
  <c r="BT45"/>
  <c r="BS45"/>
  <c r="BR45"/>
  <c r="BQ45"/>
  <c r="BP45"/>
  <c r="BO45"/>
  <c r="BN45"/>
  <c r="BM45"/>
  <c r="BL45"/>
  <c r="BK45"/>
  <c r="BJ45"/>
  <c r="BI45"/>
  <c r="BH45"/>
  <c r="BG45"/>
  <c r="BF45"/>
  <c r="BE45"/>
  <c r="BD45"/>
  <c r="BC45"/>
  <c r="BB45"/>
  <c r="AZ45"/>
  <c r="AY45"/>
  <c r="AX45"/>
  <c r="AW45"/>
  <c r="AV45"/>
  <c r="AU45"/>
  <c r="AT45"/>
  <c r="AS45"/>
  <c r="AR45"/>
  <c r="AP45"/>
  <c r="AO45"/>
  <c r="AL45"/>
  <c r="AN45" s="1"/>
  <c r="AK45"/>
  <c r="BA45" s="1"/>
  <c r="AH45"/>
  <c r="AF45"/>
  <c r="AD45"/>
  <c r="AC45"/>
  <c r="AB45"/>
  <c r="Z45"/>
  <c r="Y45"/>
  <c r="X45"/>
  <c r="V45"/>
  <c r="U45"/>
  <c r="R45"/>
  <c r="CO45" s="1"/>
  <c r="Q45"/>
  <c r="N45"/>
  <c r="P45" s="1"/>
  <c r="M45"/>
  <c r="L45"/>
  <c r="J45"/>
  <c r="I45"/>
  <c r="H45"/>
  <c r="G45"/>
  <c r="F45"/>
  <c r="CL45" s="1"/>
  <c r="E45"/>
  <c r="CO44"/>
  <c r="CL44"/>
  <c r="CH44"/>
  <c r="BX44"/>
  <c r="BT44"/>
  <c r="BP44"/>
  <c r="BL44"/>
  <c r="BH44"/>
  <c r="BB44"/>
  <c r="BD44" s="1"/>
  <c r="BA44"/>
  <c r="AZ44"/>
  <c r="AV44"/>
  <c r="AR44"/>
  <c r="AN44"/>
  <c r="AH44"/>
  <c r="AJ44" s="1"/>
  <c r="AG44"/>
  <c r="CM44" s="1"/>
  <c r="AF44"/>
  <c r="AB44"/>
  <c r="X44"/>
  <c r="T44"/>
  <c r="P44"/>
  <c r="L44"/>
  <c r="H44"/>
  <c r="G44"/>
  <c r="CO43"/>
  <c r="CL43"/>
  <c r="CH43"/>
  <c r="BX43"/>
  <c r="BP43"/>
  <c r="BL43"/>
  <c r="BH43"/>
  <c r="BD43"/>
  <c r="BB43"/>
  <c r="BA43"/>
  <c r="AZ43"/>
  <c r="AV43"/>
  <c r="AR43"/>
  <c r="AN43"/>
  <c r="AI43"/>
  <c r="AH43"/>
  <c r="AJ43" s="1"/>
  <c r="AG43"/>
  <c r="CG43" s="1"/>
  <c r="AB43"/>
  <c r="X43"/>
  <c r="T43"/>
  <c r="S43"/>
  <c r="P43"/>
  <c r="L43"/>
  <c r="H43"/>
  <c r="CO42"/>
  <c r="CL42"/>
  <c r="CH42"/>
  <c r="BX42"/>
  <c r="BT42"/>
  <c r="BP42"/>
  <c r="BL42"/>
  <c r="BH42"/>
  <c r="BD42"/>
  <c r="BB42"/>
  <c r="BA42"/>
  <c r="AZ42"/>
  <c r="AV42"/>
  <c r="AR42"/>
  <c r="AN42"/>
  <c r="AJ42"/>
  <c r="AH42"/>
  <c r="AG42"/>
  <c r="CM42" s="1"/>
  <c r="AF42"/>
  <c r="AB42"/>
  <c r="X42"/>
  <c r="T42"/>
  <c r="P42"/>
  <c r="L42"/>
  <c r="H42"/>
  <c r="G42"/>
  <c r="CO41"/>
  <c r="CM41"/>
  <c r="CL41"/>
  <c r="CH41"/>
  <c r="CJ41" s="1"/>
  <c r="BX41"/>
  <c r="BT41"/>
  <c r="BP41"/>
  <c r="BL41"/>
  <c r="BH41"/>
  <c r="BB41"/>
  <c r="BD41" s="1"/>
  <c r="BA41"/>
  <c r="CG41" s="1"/>
  <c r="AZ41"/>
  <c r="AV41"/>
  <c r="AR41"/>
  <c r="AN41"/>
  <c r="AH41"/>
  <c r="AG41"/>
  <c r="AJ41" s="1"/>
  <c r="AF41"/>
  <c r="AB41"/>
  <c r="X41"/>
  <c r="T41"/>
  <c r="P41"/>
  <c r="L41"/>
  <c r="H41"/>
  <c r="G41"/>
  <c r="CO40"/>
  <c r="CL40"/>
  <c r="CH40"/>
  <c r="BX40"/>
  <c r="BT40"/>
  <c r="BP40"/>
  <c r="BL40"/>
  <c r="BH40"/>
  <c r="BD40"/>
  <c r="BB40"/>
  <c r="BA40"/>
  <c r="AZ40"/>
  <c r="AV40"/>
  <c r="AR40"/>
  <c r="AN40"/>
  <c r="AI40"/>
  <c r="AH40"/>
  <c r="AJ40" s="1"/>
  <c r="AG40"/>
  <c r="CM40" s="1"/>
  <c r="AF40"/>
  <c r="AE40"/>
  <c r="AB40"/>
  <c r="AA40"/>
  <c r="X40"/>
  <c r="T40"/>
  <c r="S40"/>
  <c r="L40"/>
  <c r="K40"/>
  <c r="H40"/>
  <c r="G40"/>
  <c r="CO39"/>
  <c r="CL39"/>
  <c r="CH39"/>
  <c r="CJ39" s="1"/>
  <c r="BX39"/>
  <c r="BT39"/>
  <c r="BP39"/>
  <c r="BL39"/>
  <c r="BH39"/>
  <c r="BB39"/>
  <c r="BD39" s="1"/>
  <c r="BA39"/>
  <c r="CG39" s="1"/>
  <c r="AZ39"/>
  <c r="AV39"/>
  <c r="AR39"/>
  <c r="AN39"/>
  <c r="AH39"/>
  <c r="AJ39" s="1"/>
  <c r="AG39"/>
  <c r="CM39" s="1"/>
  <c r="AB39"/>
  <c r="X39"/>
  <c r="T39"/>
  <c r="H39"/>
  <c r="G39"/>
  <c r="CO38"/>
  <c r="CL38"/>
  <c r="CH38"/>
  <c r="BX38"/>
  <c r="BT38"/>
  <c r="BP38"/>
  <c r="BL38"/>
  <c r="BH38"/>
  <c r="BD38"/>
  <c r="BB38"/>
  <c r="BA38"/>
  <c r="AZ38"/>
  <c r="AV38"/>
  <c r="AR38"/>
  <c r="AN38"/>
  <c r="AH38"/>
  <c r="AJ38" s="1"/>
  <c r="AG38"/>
  <c r="CM38" s="1"/>
  <c r="AB38"/>
  <c r="X38"/>
  <c r="T38"/>
  <c r="P38"/>
  <c r="L38"/>
  <c r="H38"/>
  <c r="CO37"/>
  <c r="CL37"/>
  <c r="CH37"/>
  <c r="BX37"/>
  <c r="BW37"/>
  <c r="BT37"/>
  <c r="BP37"/>
  <c r="BL37"/>
  <c r="BH37"/>
  <c r="BB37"/>
  <c r="BD37" s="1"/>
  <c r="BA37"/>
  <c r="AZ37"/>
  <c r="AV37"/>
  <c r="AR37"/>
  <c r="AN37"/>
  <c r="AJ37"/>
  <c r="AH37"/>
  <c r="AG37"/>
  <c r="CM37" s="1"/>
  <c r="AB37"/>
  <c r="X37"/>
  <c r="T37"/>
  <c r="P37"/>
  <c r="L37"/>
  <c r="H37"/>
  <c r="CO36"/>
  <c r="CL36"/>
  <c r="CH36"/>
  <c r="CI36" s="1"/>
  <c r="BT36"/>
  <c r="BP36"/>
  <c r="BL36"/>
  <c r="BK36"/>
  <c r="BH36"/>
  <c r="BB36"/>
  <c r="BD36" s="1"/>
  <c r="BA36"/>
  <c r="AZ36"/>
  <c r="AV36"/>
  <c r="AR36"/>
  <c r="AN36"/>
  <c r="AJ36"/>
  <c r="AH36"/>
  <c r="AI36" s="1"/>
  <c r="AG36"/>
  <c r="CG36" s="1"/>
  <c r="CJ36" s="1"/>
  <c r="AB36"/>
  <c r="X36"/>
  <c r="H36"/>
  <c r="G36"/>
  <c r="CO35"/>
  <c r="CL35"/>
  <c r="CH35"/>
  <c r="BX35"/>
  <c r="BW35"/>
  <c r="BT35"/>
  <c r="BP35"/>
  <c r="BL35"/>
  <c r="BK35"/>
  <c r="BH35"/>
  <c r="BB35"/>
  <c r="BA35"/>
  <c r="BD35" s="1"/>
  <c r="AZ35"/>
  <c r="AV35"/>
  <c r="AR35"/>
  <c r="AN35"/>
  <c r="AH35"/>
  <c r="AG35"/>
  <c r="CM35" s="1"/>
  <c r="AF35"/>
  <c r="AE35"/>
  <c r="AB35"/>
  <c r="X35"/>
  <c r="T35"/>
  <c r="S35"/>
  <c r="P35"/>
  <c r="L35"/>
  <c r="K35"/>
  <c r="H35"/>
  <c r="G35"/>
  <c r="CO34"/>
  <c r="CL34"/>
  <c r="CH34"/>
  <c r="BX34"/>
  <c r="BT34"/>
  <c r="BP34"/>
  <c r="BL34"/>
  <c r="BH34"/>
  <c r="BD34"/>
  <c r="BB34"/>
  <c r="BA34"/>
  <c r="AZ34"/>
  <c r="AV34"/>
  <c r="AR34"/>
  <c r="AN34"/>
  <c r="AI34"/>
  <c r="AH34"/>
  <c r="AJ34" s="1"/>
  <c r="AG34"/>
  <c r="CM34" s="1"/>
  <c r="AF34"/>
  <c r="AB34"/>
  <c r="X34"/>
  <c r="T34"/>
  <c r="P34"/>
  <c r="L34"/>
  <c r="H34"/>
  <c r="CO33"/>
  <c r="CL33"/>
  <c r="CH33"/>
  <c r="CG33"/>
  <c r="CJ33" s="1"/>
  <c r="BT33"/>
  <c r="BP33"/>
  <c r="BL33"/>
  <c r="BH33"/>
  <c r="BB33"/>
  <c r="BD33" s="1"/>
  <c r="BA33"/>
  <c r="AZ33"/>
  <c r="AV33"/>
  <c r="AR33"/>
  <c r="AN33"/>
  <c r="AJ33"/>
  <c r="AH33"/>
  <c r="AI33" s="1"/>
  <c r="AG33"/>
  <c r="CM33" s="1"/>
  <c r="AB33"/>
  <c r="X33"/>
  <c r="T33"/>
  <c r="S33"/>
  <c r="P33"/>
  <c r="K33"/>
  <c r="H33"/>
  <c r="CO32"/>
  <c r="CM32"/>
  <c r="CL32"/>
  <c r="CH32"/>
  <c r="CI32" s="1"/>
  <c r="BT32"/>
  <c r="BP32"/>
  <c r="BL32"/>
  <c r="BH32"/>
  <c r="BB32"/>
  <c r="BA32"/>
  <c r="CG32" s="1"/>
  <c r="AZ32"/>
  <c r="AV32"/>
  <c r="AR32"/>
  <c r="AN32"/>
  <c r="AH32"/>
  <c r="AJ32" s="1"/>
  <c r="AG32"/>
  <c r="AF32"/>
  <c r="X32"/>
  <c r="T32"/>
  <c r="P32"/>
  <c r="H32"/>
  <c r="CO31"/>
  <c r="CL31"/>
  <c r="CH31"/>
  <c r="CI31" s="1"/>
  <c r="BX31"/>
  <c r="BT31"/>
  <c r="BP31"/>
  <c r="BL31"/>
  <c r="BH31"/>
  <c r="BB31"/>
  <c r="BD31" s="1"/>
  <c r="BA31"/>
  <c r="AZ31"/>
  <c r="AV31"/>
  <c r="AR31"/>
  <c r="AN31"/>
  <c r="AJ31"/>
  <c r="AH31"/>
  <c r="AI31" s="1"/>
  <c r="AG31"/>
  <c r="CG31" s="1"/>
  <c r="CJ31" s="1"/>
  <c r="AB31"/>
  <c r="X31"/>
  <c r="T31"/>
  <c r="P31"/>
  <c r="L31"/>
  <c r="H31"/>
  <c r="CO30"/>
  <c r="CL30"/>
  <c r="CH30"/>
  <c r="BX30"/>
  <c r="BT30"/>
  <c r="BP30"/>
  <c r="BL30"/>
  <c r="BH30"/>
  <c r="BB30"/>
  <c r="BA30"/>
  <c r="BD30" s="1"/>
  <c r="AZ30"/>
  <c r="AV30"/>
  <c r="AR30"/>
  <c r="AN30"/>
  <c r="AH30"/>
  <c r="AJ30" s="1"/>
  <c r="AG30"/>
  <c r="CG30" s="1"/>
  <c r="CI30" s="1"/>
  <c r="AF30"/>
  <c r="AB30"/>
  <c r="AA30"/>
  <c r="X30"/>
  <c r="T30"/>
  <c r="S30"/>
  <c r="P30"/>
  <c r="O30"/>
  <c r="L30"/>
  <c r="K30"/>
  <c r="H30"/>
  <c r="CO29"/>
  <c r="CL29"/>
  <c r="CH29"/>
  <c r="BT29"/>
  <c r="BP29"/>
  <c r="BL29"/>
  <c r="BH29"/>
  <c r="BC29"/>
  <c r="BB29"/>
  <c r="BD29" s="1"/>
  <c r="BA29"/>
  <c r="AZ29"/>
  <c r="AY29"/>
  <c r="AV29"/>
  <c r="AU29"/>
  <c r="AR29"/>
  <c r="AQ29"/>
  <c r="AN29"/>
  <c r="AM29"/>
  <c r="AI29"/>
  <c r="AH29"/>
  <c r="AJ29" s="1"/>
  <c r="AG29"/>
  <c r="CM29" s="1"/>
  <c r="P29"/>
  <c r="CO28"/>
  <c r="CL28"/>
  <c r="CH28"/>
  <c r="BX28"/>
  <c r="BT28"/>
  <c r="BD28"/>
  <c r="BB28"/>
  <c r="BA28"/>
  <c r="AH28"/>
  <c r="AJ28" s="1"/>
  <c r="AG28"/>
  <c r="CM28" s="1"/>
  <c r="AB28"/>
  <c r="X28"/>
  <c r="T28"/>
  <c r="P28"/>
  <c r="L28"/>
  <c r="CO27"/>
  <c r="CM27"/>
  <c r="CL27"/>
  <c r="CH27"/>
  <c r="CH25" s="1"/>
  <c r="BB27"/>
  <c r="BC27" s="1"/>
  <c r="BA27"/>
  <c r="AH27"/>
  <c r="AI27" s="1"/>
  <c r="AG27"/>
  <c r="CG27" s="1"/>
  <c r="P27"/>
  <c r="L27"/>
  <c r="CO26"/>
  <c r="CL26"/>
  <c r="CH26"/>
  <c r="BT26"/>
  <c r="BD26"/>
  <c r="BB26"/>
  <c r="BA26"/>
  <c r="AI26"/>
  <c r="AH26"/>
  <c r="AJ26" s="1"/>
  <c r="AG26"/>
  <c r="CM26" s="1"/>
  <c r="AB26"/>
  <c r="X26"/>
  <c r="T26"/>
  <c r="P26"/>
  <c r="L26"/>
  <c r="CE25"/>
  <c r="CD25"/>
  <c r="CF25" s="1"/>
  <c r="CC25"/>
  <c r="CA25"/>
  <c r="BZ25"/>
  <c r="CB25" s="1"/>
  <c r="BY25"/>
  <c r="BW25"/>
  <c r="BV25"/>
  <c r="BX25" s="1"/>
  <c r="BU25"/>
  <c r="BS25"/>
  <c r="BR25"/>
  <c r="BT25" s="1"/>
  <c r="BQ25"/>
  <c r="BO25"/>
  <c r="BN25"/>
  <c r="BP25" s="1"/>
  <c r="BM25"/>
  <c r="BK25"/>
  <c r="BJ25"/>
  <c r="BL25" s="1"/>
  <c r="BI25"/>
  <c r="BG25"/>
  <c r="BF25"/>
  <c r="BH25" s="1"/>
  <c r="BE25"/>
  <c r="BB25"/>
  <c r="AY25"/>
  <c r="AX25"/>
  <c r="AZ25" s="1"/>
  <c r="AW25"/>
  <c r="AU25"/>
  <c r="AT25"/>
  <c r="AV25" s="1"/>
  <c r="AS25"/>
  <c r="AQ25"/>
  <c r="AP25"/>
  <c r="AR25" s="1"/>
  <c r="AO25"/>
  <c r="AM25"/>
  <c r="AL25"/>
  <c r="AN25" s="1"/>
  <c r="AK25"/>
  <c r="BA25" s="1"/>
  <c r="BC25" s="1"/>
  <c r="AH25"/>
  <c r="AE25"/>
  <c r="AD25"/>
  <c r="AF25" s="1"/>
  <c r="AC25"/>
  <c r="AA25"/>
  <c r="Z25"/>
  <c r="AB25" s="1"/>
  <c r="Y25"/>
  <c r="W25"/>
  <c r="V25"/>
  <c r="X25" s="1"/>
  <c r="U25"/>
  <c r="S25"/>
  <c r="R25"/>
  <c r="T25" s="1"/>
  <c r="Q25"/>
  <c r="N25"/>
  <c r="P25" s="1"/>
  <c r="M25"/>
  <c r="O25" s="1"/>
  <c r="J25"/>
  <c r="L25" s="1"/>
  <c r="I25"/>
  <c r="K25" s="1"/>
  <c r="F25"/>
  <c r="CO25" s="1"/>
  <c r="E25"/>
  <c r="CO24"/>
  <c r="CM24"/>
  <c r="CL24"/>
  <c r="CH24"/>
  <c r="CI24" s="1"/>
  <c r="CG24"/>
  <c r="BB24"/>
  <c r="BA24"/>
  <c r="AJ24"/>
  <c r="AH24"/>
  <c r="AI24" s="1"/>
  <c r="AG24"/>
  <c r="L24"/>
  <c r="K24"/>
  <c r="G24"/>
  <c r="CO23"/>
  <c r="CM23"/>
  <c r="CL23"/>
  <c r="CH23"/>
  <c r="CI23" s="1"/>
  <c r="CG23"/>
  <c r="BP23"/>
  <c r="BL23"/>
  <c r="BH23"/>
  <c r="BD23"/>
  <c r="BB23"/>
  <c r="BA23"/>
  <c r="AZ23"/>
  <c r="AV23"/>
  <c r="AR23"/>
  <c r="AN23"/>
  <c r="AJ23"/>
  <c r="AH23"/>
  <c r="AI23" s="1"/>
  <c r="AG23"/>
  <c r="AF23"/>
  <c r="AE23"/>
  <c r="AB23"/>
  <c r="W23"/>
  <c r="T23"/>
  <c r="P23"/>
  <c r="L23"/>
  <c r="H23"/>
  <c r="G23"/>
  <c r="CO22"/>
  <c r="CL22"/>
  <c r="CH22"/>
  <c r="BX22"/>
  <c r="BW22"/>
  <c r="BT22"/>
  <c r="BP22"/>
  <c r="BB22"/>
  <c r="BA22"/>
  <c r="AH22"/>
  <c r="AI22" s="1"/>
  <c r="AG22"/>
  <c r="CG22" s="1"/>
  <c r="CJ22" s="1"/>
  <c r="AE22"/>
  <c r="AB22"/>
  <c r="X22"/>
  <c r="T22"/>
  <c r="S22"/>
  <c r="P22"/>
  <c r="L22"/>
  <c r="G22"/>
  <c r="CO21"/>
  <c r="CL21"/>
  <c r="CH21"/>
  <c r="BP21"/>
  <c r="BO21"/>
  <c r="BB21"/>
  <c r="BA21"/>
  <c r="AH21"/>
  <c r="AG21"/>
  <c r="AJ21" s="1"/>
  <c r="CO20"/>
  <c r="CL20"/>
  <c r="CH20"/>
  <c r="BX20"/>
  <c r="BW20"/>
  <c r="BP20"/>
  <c r="BB20"/>
  <c r="BA20"/>
  <c r="AH20"/>
  <c r="AG20"/>
  <c r="AJ20" s="1"/>
  <c r="T20"/>
  <c r="CO19"/>
  <c r="CL19"/>
  <c r="CH19"/>
  <c r="BX19"/>
  <c r="BP19"/>
  <c r="BB19"/>
  <c r="BA19"/>
  <c r="AH19"/>
  <c r="AG19"/>
  <c r="AJ19" s="1"/>
  <c r="AF19"/>
  <c r="AB19"/>
  <c r="T19"/>
  <c r="P19"/>
  <c r="L19"/>
  <c r="CO18"/>
  <c r="CL18"/>
  <c r="CH18"/>
  <c r="CG18"/>
  <c r="CJ18" s="1"/>
  <c r="BP18"/>
  <c r="BB18"/>
  <c r="BA18"/>
  <c r="AJ18"/>
  <c r="AH18"/>
  <c r="AI18" s="1"/>
  <c r="AG18"/>
  <c r="CM18" s="1"/>
  <c r="CO17"/>
  <c r="CL17"/>
  <c r="CH17"/>
  <c r="BX17"/>
  <c r="BT17"/>
  <c r="BP17"/>
  <c r="BL17"/>
  <c r="BK17"/>
  <c r="BH17"/>
  <c r="BG17"/>
  <c r="BA17"/>
  <c r="BC17" s="1"/>
  <c r="AZ17"/>
  <c r="AY17"/>
  <c r="AV17"/>
  <c r="AU17"/>
  <c r="AR17"/>
  <c r="AQ17"/>
  <c r="AN17"/>
  <c r="AM17"/>
  <c r="AH17"/>
  <c r="AG17"/>
  <c r="CM17" s="1"/>
  <c r="AF17"/>
  <c r="AB17"/>
  <c r="X17"/>
  <c r="T17"/>
  <c r="S17"/>
  <c r="P17"/>
  <c r="L17"/>
  <c r="H17"/>
  <c r="CH16"/>
  <c r="CF16"/>
  <c r="CD16"/>
  <c r="CE16" s="1"/>
  <c r="CC16"/>
  <c r="CB16"/>
  <c r="BZ16"/>
  <c r="CA16" s="1"/>
  <c r="BY16"/>
  <c r="BX16"/>
  <c r="BV16"/>
  <c r="BW16" s="1"/>
  <c r="BU16"/>
  <c r="BT16"/>
  <c r="BR16"/>
  <c r="BQ16"/>
  <c r="BO16"/>
  <c r="BN16"/>
  <c r="BP16" s="1"/>
  <c r="BM16"/>
  <c r="BJ16"/>
  <c r="BL16" s="1"/>
  <c r="BI16"/>
  <c r="BF16"/>
  <c r="BE16"/>
  <c r="BH16" s="1"/>
  <c r="BB16"/>
  <c r="AX16"/>
  <c r="AW16"/>
  <c r="AZ16" s="1"/>
  <c r="AT16"/>
  <c r="AS16"/>
  <c r="AV16" s="1"/>
  <c r="AP16"/>
  <c r="AO16"/>
  <c r="AR16" s="1"/>
  <c r="AL16"/>
  <c r="AK16"/>
  <c r="AN16" s="1"/>
  <c r="AH16"/>
  <c r="AD16"/>
  <c r="AC16"/>
  <c r="AF16" s="1"/>
  <c r="Z16"/>
  <c r="AB16" s="1"/>
  <c r="Y16"/>
  <c r="X16"/>
  <c r="V16"/>
  <c r="W16" s="1"/>
  <c r="U16"/>
  <c r="T16"/>
  <c r="R16"/>
  <c r="S16" s="1"/>
  <c r="Q16"/>
  <c r="P16"/>
  <c r="N16"/>
  <c r="O16" s="1"/>
  <c r="M16"/>
  <c r="L16"/>
  <c r="J16"/>
  <c r="K16" s="1"/>
  <c r="I16"/>
  <c r="H16"/>
  <c r="F16"/>
  <c r="CO16" s="1"/>
  <c r="E16"/>
  <c r="CO15"/>
  <c r="CL15"/>
  <c r="CH15"/>
  <c r="CG15"/>
  <c r="BB15"/>
  <c r="BA15"/>
  <c r="AG15"/>
  <c r="CM15" s="1"/>
  <c r="CO14"/>
  <c r="CL14"/>
  <c r="CI14"/>
  <c r="CH14"/>
  <c r="CJ14" s="1"/>
  <c r="CG14"/>
  <c r="BB14"/>
  <c r="BA14"/>
  <c r="AH14"/>
  <c r="AJ14" s="1"/>
  <c r="AG14"/>
  <c r="CM14" s="1"/>
  <c r="CO13"/>
  <c r="CL13"/>
  <c r="CI13"/>
  <c r="CH13"/>
  <c r="CJ13" s="1"/>
  <c r="CG13"/>
  <c r="BX13"/>
  <c r="BW13"/>
  <c r="BT13"/>
  <c r="BS13"/>
  <c r="BP13"/>
  <c r="BL13"/>
  <c r="BH13"/>
  <c r="BG13"/>
  <c r="BC13"/>
  <c r="BB13"/>
  <c r="BD13" s="1"/>
  <c r="BA13"/>
  <c r="AZ13"/>
  <c r="AV13"/>
  <c r="AU13"/>
  <c r="AR13"/>
  <c r="AN13"/>
  <c r="AJ13"/>
  <c r="AH13"/>
  <c r="AI13" s="1"/>
  <c r="AG13"/>
  <c r="CM13" s="1"/>
  <c r="AF13"/>
  <c r="AB13"/>
  <c r="X13"/>
  <c r="T13"/>
  <c r="S13"/>
  <c r="P13"/>
  <c r="L13"/>
  <c r="H13"/>
  <c r="CH12"/>
  <c r="CE12"/>
  <c r="CD12"/>
  <c r="CF12" s="1"/>
  <c r="CC12"/>
  <c r="CA12"/>
  <c r="BZ12"/>
  <c r="CB12" s="1"/>
  <c r="BY12"/>
  <c r="BW12"/>
  <c r="BV12"/>
  <c r="BX12" s="1"/>
  <c r="BU12"/>
  <c r="BS12"/>
  <c r="BR12"/>
  <c r="BT12" s="1"/>
  <c r="BQ12"/>
  <c r="BO12"/>
  <c r="BN12"/>
  <c r="BP12" s="1"/>
  <c r="BM12"/>
  <c r="BJ12"/>
  <c r="BL12" s="1"/>
  <c r="BI12"/>
  <c r="BF12"/>
  <c r="BG12" s="1"/>
  <c r="BE12"/>
  <c r="BA12"/>
  <c r="BC12" s="1"/>
  <c r="AW12"/>
  <c r="AZ12" s="1"/>
  <c r="AU12"/>
  <c r="AS12"/>
  <c r="AV12" s="1"/>
  <c r="AR12"/>
  <c r="AO12"/>
  <c r="AN12"/>
  <c r="AK12"/>
  <c r="AH12"/>
  <c r="AD12"/>
  <c r="AC12"/>
  <c r="AF12" s="1"/>
  <c r="Z12"/>
  <c r="AB12" s="1"/>
  <c r="Y12"/>
  <c r="X12"/>
  <c r="U12"/>
  <c r="R12"/>
  <c r="CO12" s="1"/>
  <c r="Q12"/>
  <c r="CG12" s="1"/>
  <c r="CI12" s="1"/>
  <c r="P12"/>
  <c r="M12"/>
  <c r="L12"/>
  <c r="I12"/>
  <c r="F12"/>
  <c r="CL12" s="1"/>
  <c r="E12"/>
  <c r="CO11"/>
  <c r="CL11"/>
  <c r="CH11"/>
  <c r="BX11"/>
  <c r="BW11"/>
  <c r="BT11"/>
  <c r="BP11"/>
  <c r="BO11"/>
  <c r="BL11"/>
  <c r="BH11"/>
  <c r="BC11"/>
  <c r="BB11"/>
  <c r="BD11" s="1"/>
  <c r="BA11"/>
  <c r="AZ11"/>
  <c r="AY11"/>
  <c r="AV11"/>
  <c r="AU11"/>
  <c r="AR11"/>
  <c r="AQ11"/>
  <c r="AN11"/>
  <c r="AM11"/>
  <c r="AH11"/>
  <c r="AJ11" s="1"/>
  <c r="AG11"/>
  <c r="AI11" s="1"/>
  <c r="AF11"/>
  <c r="AE11"/>
  <c r="AB11"/>
  <c r="AA11"/>
  <c r="X11"/>
  <c r="W11"/>
  <c r="T11"/>
  <c r="S11"/>
  <c r="P11"/>
  <c r="O11"/>
  <c r="L11"/>
  <c r="K11"/>
  <c r="H11"/>
  <c r="G11"/>
  <c r="CD10"/>
  <c r="CE10" s="1"/>
  <c r="CC10"/>
  <c r="BZ10"/>
  <c r="CA10" s="1"/>
  <c r="BY10"/>
  <c r="BV10"/>
  <c r="BW10" s="1"/>
  <c r="BU10"/>
  <c r="BR10"/>
  <c r="BS10" s="1"/>
  <c r="BQ10"/>
  <c r="BN10"/>
  <c r="BO10" s="1"/>
  <c r="BM10"/>
  <c r="BJ10"/>
  <c r="BK10" s="1"/>
  <c r="BI10"/>
  <c r="BF10"/>
  <c r="BG10" s="1"/>
  <c r="BE10"/>
  <c r="BB10"/>
  <c r="AX10"/>
  <c r="AY10" s="1"/>
  <c r="AW10"/>
  <c r="AT10"/>
  <c r="AU10" s="1"/>
  <c r="AS10"/>
  <c r="AP10"/>
  <c r="AQ10" s="1"/>
  <c r="AO10"/>
  <c r="AL10"/>
  <c r="AM10" s="1"/>
  <c r="AK10"/>
  <c r="BA10" s="1"/>
  <c r="AH10"/>
  <c r="AD10"/>
  <c r="AE10" s="1"/>
  <c r="AC10"/>
  <c r="Z10"/>
  <c r="AA10" s="1"/>
  <c r="Y10"/>
  <c r="V10"/>
  <c r="W10" s="1"/>
  <c r="U10"/>
  <c r="R10"/>
  <c r="S10" s="1"/>
  <c r="Q10"/>
  <c r="N10"/>
  <c r="O10" s="1"/>
  <c r="M10"/>
  <c r="J10"/>
  <c r="I10"/>
  <c r="K10" s="1"/>
  <c r="F10"/>
  <c r="CO10" s="1"/>
  <c r="E10"/>
  <c r="G10" s="1"/>
  <c r="CO9"/>
  <c r="CM9"/>
  <c r="CL9"/>
  <c r="CH9"/>
  <c r="BP9"/>
  <c r="BL9"/>
  <c r="BH9"/>
  <c r="BA9"/>
  <c r="BD9" s="1"/>
  <c r="AZ9"/>
  <c r="AV9"/>
  <c r="AR9"/>
  <c r="AN9"/>
  <c r="AG9"/>
  <c r="CG9" s="1"/>
  <c r="AB9"/>
  <c r="P9"/>
  <c r="L9"/>
  <c r="H9"/>
  <c r="CO8"/>
  <c r="CL8"/>
  <c r="CH8"/>
  <c r="BX8"/>
  <c r="BW8"/>
  <c r="BT8"/>
  <c r="BS8"/>
  <c r="BP8"/>
  <c r="BL8"/>
  <c r="BH8"/>
  <c r="BB8"/>
  <c r="BA8"/>
  <c r="BD8" s="1"/>
  <c r="AZ8"/>
  <c r="AV8"/>
  <c r="AR8"/>
  <c r="AN8"/>
  <c r="AH8"/>
  <c r="AG8"/>
  <c r="CG8" s="1"/>
  <c r="CI8" s="1"/>
  <c r="AB8"/>
  <c r="X8"/>
  <c r="P8"/>
  <c r="H8"/>
  <c r="CH7"/>
  <c r="CF7"/>
  <c r="CD7"/>
  <c r="CE7" s="1"/>
  <c r="CC7"/>
  <c r="CB7"/>
  <c r="BZ7"/>
  <c r="CA7" s="1"/>
  <c r="BY7"/>
  <c r="BX7"/>
  <c r="BV7"/>
  <c r="BW7" s="1"/>
  <c r="BU7"/>
  <c r="BT7"/>
  <c r="BR7"/>
  <c r="BS7" s="1"/>
  <c r="BQ7"/>
  <c r="BP7"/>
  <c r="BN7"/>
  <c r="BM7"/>
  <c r="BJ7"/>
  <c r="BL7" s="1"/>
  <c r="BI7"/>
  <c r="BF7"/>
  <c r="BH7" s="1"/>
  <c r="BE7"/>
  <c r="BB7"/>
  <c r="AZ7"/>
  <c r="AX7"/>
  <c r="AW7"/>
  <c r="AT7"/>
  <c r="AV7" s="1"/>
  <c r="AS7"/>
  <c r="AP7"/>
  <c r="AR7" s="1"/>
  <c r="AO7"/>
  <c r="AL7"/>
  <c r="AN7" s="1"/>
  <c r="AK7"/>
  <c r="BA7" s="1"/>
  <c r="AH7"/>
  <c r="AI7" s="1"/>
  <c r="AD7"/>
  <c r="AC7"/>
  <c r="Z7"/>
  <c r="AB7" s="1"/>
  <c r="Y7"/>
  <c r="V7"/>
  <c r="X7" s="1"/>
  <c r="U7"/>
  <c r="R7"/>
  <c r="Q7"/>
  <c r="N7"/>
  <c r="M7"/>
  <c r="P7" s="1"/>
  <c r="J7"/>
  <c r="I7"/>
  <c r="F7"/>
  <c r="CL7" s="1"/>
  <c r="E7"/>
  <c r="AG7" s="1"/>
  <c r="CO6"/>
  <c r="CL6"/>
  <c r="CH6"/>
  <c r="CJ6" s="1"/>
  <c r="CG6"/>
  <c r="CI6" s="1"/>
  <c r="BA6"/>
  <c r="AV6"/>
  <c r="AU6"/>
  <c r="AJ6"/>
  <c r="AH6"/>
  <c r="AI6" s="1"/>
  <c r="AG6"/>
  <c r="CM6" s="1"/>
  <c r="H6"/>
  <c r="G6"/>
  <c r="CD5"/>
  <c r="CD66" s="1"/>
  <c r="CC5"/>
  <c r="CC66" s="1"/>
  <c r="BZ5"/>
  <c r="BZ66" s="1"/>
  <c r="BY5"/>
  <c r="BY66" s="1"/>
  <c r="BV5"/>
  <c r="BV66" s="1"/>
  <c r="BU5"/>
  <c r="BU66" s="1"/>
  <c r="BU68" s="1"/>
  <c r="BR5"/>
  <c r="BR66" s="1"/>
  <c r="BQ5"/>
  <c r="BQ66" s="1"/>
  <c r="BN5"/>
  <c r="BN66" s="1"/>
  <c r="BM5"/>
  <c r="BM66" s="1"/>
  <c r="BJ5"/>
  <c r="BJ66" s="1"/>
  <c r="BI5"/>
  <c r="BI66" s="1"/>
  <c r="BF5"/>
  <c r="BE5"/>
  <c r="BE66" s="1"/>
  <c r="BB5"/>
  <c r="AX5"/>
  <c r="AW5"/>
  <c r="AW66" s="1"/>
  <c r="AT5"/>
  <c r="AS5"/>
  <c r="AS66" s="1"/>
  <c r="AP5"/>
  <c r="AP66" s="1"/>
  <c r="AO5"/>
  <c r="AO66" s="1"/>
  <c r="AL5"/>
  <c r="AL66" s="1"/>
  <c r="AK5"/>
  <c r="AK66" s="1"/>
  <c r="BA66" s="1"/>
  <c r="BA68" s="1"/>
  <c r="AH5"/>
  <c r="AD5"/>
  <c r="AD66" s="1"/>
  <c r="AC5"/>
  <c r="AC66" s="1"/>
  <c r="AC68" s="1"/>
  <c r="Z5"/>
  <c r="Z66" s="1"/>
  <c r="Y5"/>
  <c r="Y66" s="1"/>
  <c r="Y68" s="1"/>
  <c r="V5"/>
  <c r="V66" s="1"/>
  <c r="U5"/>
  <c r="U66" s="1"/>
  <c r="U68" s="1"/>
  <c r="R5"/>
  <c r="R66" s="1"/>
  <c r="Q5"/>
  <c r="Q66" s="1"/>
  <c r="Q68" s="1"/>
  <c r="N5"/>
  <c r="N66" s="1"/>
  <c r="M5"/>
  <c r="M66" s="1"/>
  <c r="M68" s="1"/>
  <c r="J5"/>
  <c r="I5"/>
  <c r="I66" s="1"/>
  <c r="H5"/>
  <c r="F5"/>
  <c r="E5"/>
  <c r="W68" i="18"/>
  <c r="AA68"/>
  <c r="CG12"/>
  <c r="CH12"/>
  <c r="CG64"/>
  <c r="CG55" s="1"/>
  <c r="CJ48"/>
  <c r="CI48"/>
  <c r="CH27"/>
  <c r="CG27"/>
  <c r="CH16"/>
  <c r="CG16"/>
  <c r="CH7"/>
  <c r="CJ7" s="1"/>
  <c r="CG7"/>
  <c r="BK66"/>
  <c r="G66"/>
  <c r="G67"/>
  <c r="G68"/>
  <c r="G47"/>
  <c r="AM68"/>
  <c r="AM67"/>
  <c r="Z16"/>
  <c r="CS74"/>
  <c r="CP74"/>
  <c r="CB74"/>
  <c r="CA74"/>
  <c r="BX74"/>
  <c r="BP74"/>
  <c r="BL74"/>
  <c r="BH74"/>
  <c r="BA74"/>
  <c r="AZ74"/>
  <c r="AV74"/>
  <c r="AR74"/>
  <c r="AN74"/>
  <c r="AG74"/>
  <c r="CQ74" s="1"/>
  <c r="AF74"/>
  <c r="AB74"/>
  <c r="X74"/>
  <c r="T74"/>
  <c r="P74"/>
  <c r="L74"/>
  <c r="H74"/>
  <c r="CS73"/>
  <c r="CP73"/>
  <c r="CB73"/>
  <c r="BP73"/>
  <c r="BL73"/>
  <c r="BH73"/>
  <c r="BA73"/>
  <c r="AZ73"/>
  <c r="AV73"/>
  <c r="AR73"/>
  <c r="AN73"/>
  <c r="AG73"/>
  <c r="AJ73" s="1"/>
  <c r="AF73"/>
  <c r="AB73"/>
  <c r="X73"/>
  <c r="T73"/>
  <c r="P73"/>
  <c r="L73"/>
  <c r="H73"/>
  <c r="CS72"/>
  <c r="CP72"/>
  <c r="CB72"/>
  <c r="BP72"/>
  <c r="BL72"/>
  <c r="BH72"/>
  <c r="BA72"/>
  <c r="AZ72"/>
  <c r="AV72"/>
  <c r="AR72"/>
  <c r="AN72"/>
  <c r="AG72"/>
  <c r="AJ72" s="1"/>
  <c r="AF72"/>
  <c r="AB72"/>
  <c r="X72"/>
  <c r="T72"/>
  <c r="P72"/>
  <c r="L72"/>
  <c r="H72"/>
  <c r="CS71"/>
  <c r="CP71"/>
  <c r="CA71"/>
  <c r="BP71"/>
  <c r="BL71"/>
  <c r="BH71"/>
  <c r="BA71"/>
  <c r="AZ71"/>
  <c r="AV71"/>
  <c r="AR71"/>
  <c r="AN71"/>
  <c r="AG71"/>
  <c r="AF71"/>
  <c r="AB71"/>
  <c r="X71"/>
  <c r="T71"/>
  <c r="P71"/>
  <c r="L71"/>
  <c r="H71"/>
  <c r="CS70"/>
  <c r="CP70"/>
  <c r="CB70"/>
  <c r="BP70"/>
  <c r="BL70"/>
  <c r="BH70"/>
  <c r="BA70"/>
  <c r="AZ70"/>
  <c r="AV70"/>
  <c r="AR70"/>
  <c r="AN70"/>
  <c r="AG70"/>
  <c r="AF70"/>
  <c r="AB70"/>
  <c r="X70"/>
  <c r="T70"/>
  <c r="P70"/>
  <c r="L70"/>
  <c r="H70"/>
  <c r="CS69"/>
  <c r="CP69"/>
  <c r="BP69"/>
  <c r="BL69"/>
  <c r="BH69"/>
  <c r="BA69"/>
  <c r="AZ69"/>
  <c r="AV69"/>
  <c r="AR69"/>
  <c r="AN69"/>
  <c r="AG69"/>
  <c r="CQ69" s="1"/>
  <c r="AF69"/>
  <c r="AB69"/>
  <c r="X69"/>
  <c r="T69"/>
  <c r="P69"/>
  <c r="L69"/>
  <c r="H69"/>
  <c r="CS68"/>
  <c r="CP68"/>
  <c r="CB68"/>
  <c r="BP68"/>
  <c r="BL68"/>
  <c r="BH68"/>
  <c r="BA68"/>
  <c r="AZ68"/>
  <c r="AY68"/>
  <c r="AV68"/>
  <c r="AR68"/>
  <c r="AN68"/>
  <c r="AG68"/>
  <c r="CQ68" s="1"/>
  <c r="AF68"/>
  <c r="AE68"/>
  <c r="AB68"/>
  <c r="X68"/>
  <c r="T68"/>
  <c r="S68"/>
  <c r="P68"/>
  <c r="O68"/>
  <c r="L68"/>
  <c r="K68"/>
  <c r="H68"/>
  <c r="CP67"/>
  <c r="CB67"/>
  <c r="BP67"/>
  <c r="BL67"/>
  <c r="BH67"/>
  <c r="BA67"/>
  <c r="AV67"/>
  <c r="AR67"/>
  <c r="AN67"/>
  <c r="AG67"/>
  <c r="AF67"/>
  <c r="AE67"/>
  <c r="AB67"/>
  <c r="AA67"/>
  <c r="X67"/>
  <c r="W67"/>
  <c r="T67"/>
  <c r="S67"/>
  <c r="L67"/>
  <c r="K67"/>
  <c r="H67"/>
  <c r="CB66"/>
  <c r="CA66"/>
  <c r="BX66"/>
  <c r="BW66"/>
  <c r="BP66"/>
  <c r="BL66"/>
  <c r="BH66"/>
  <c r="BG66"/>
  <c r="BA66"/>
  <c r="AZ66"/>
  <c r="AY66"/>
  <c r="AV66"/>
  <c r="AR66"/>
  <c r="AQ66"/>
  <c r="AG66"/>
  <c r="AF66"/>
  <c r="AE66"/>
  <c r="AB66"/>
  <c r="AA66"/>
  <c r="X66"/>
  <c r="W66"/>
  <c r="T66"/>
  <c r="S66"/>
  <c r="P66"/>
  <c r="O66"/>
  <c r="L66"/>
  <c r="K66"/>
  <c r="H66"/>
  <c r="CS65"/>
  <c r="CP65"/>
  <c r="CB65"/>
  <c r="BX65"/>
  <c r="BP65"/>
  <c r="BL65"/>
  <c r="BH65"/>
  <c r="BA65"/>
  <c r="AZ65"/>
  <c r="AV65"/>
  <c r="AU65"/>
  <c r="AR65"/>
  <c r="AN65"/>
  <c r="AM65"/>
  <c r="AG65"/>
  <c r="CQ65" s="1"/>
  <c r="AF65"/>
  <c r="AE65"/>
  <c r="AB65"/>
  <c r="AA65"/>
  <c r="X65"/>
  <c r="W65"/>
  <c r="T65"/>
  <c r="S65"/>
  <c r="P65"/>
  <c r="O65"/>
  <c r="L65"/>
  <c r="K65"/>
  <c r="H65"/>
  <c r="G65"/>
  <c r="CD64"/>
  <c r="CC64"/>
  <c r="BZ64"/>
  <c r="BY64"/>
  <c r="BV64"/>
  <c r="BV55" s="1"/>
  <c r="BU64"/>
  <c r="BN64"/>
  <c r="BM64"/>
  <c r="BJ64"/>
  <c r="BI64"/>
  <c r="BF64"/>
  <c r="BE64"/>
  <c r="AW64"/>
  <c r="AT64"/>
  <c r="AT55" s="1"/>
  <c r="AS64"/>
  <c r="AP64"/>
  <c r="AP55" s="1"/>
  <c r="AO64"/>
  <c r="AK64"/>
  <c r="AC64"/>
  <c r="Z64"/>
  <c r="Z55" s="1"/>
  <c r="Y64"/>
  <c r="V64"/>
  <c r="V55" s="1"/>
  <c r="U64"/>
  <c r="R64"/>
  <c r="R55" s="1"/>
  <c r="Q64"/>
  <c r="M64"/>
  <c r="J64"/>
  <c r="J55" s="1"/>
  <c r="I64"/>
  <c r="F64"/>
  <c r="E64"/>
  <c r="CS62"/>
  <c r="CP62"/>
  <c r="BX62"/>
  <c r="BP62"/>
  <c r="AV62"/>
  <c r="AB62"/>
  <c r="P62"/>
  <c r="L62"/>
  <c r="CB57"/>
  <c r="BX57"/>
  <c r="BP57"/>
  <c r="BL57"/>
  <c r="BH57"/>
  <c r="AZ57"/>
  <c r="AV57"/>
  <c r="AR57"/>
  <c r="AN57"/>
  <c r="AG57"/>
  <c r="CQ57" s="1"/>
  <c r="AF57"/>
  <c r="AB57"/>
  <c r="X57"/>
  <c r="T57"/>
  <c r="P57"/>
  <c r="L57"/>
  <c r="H57"/>
  <c r="CD56"/>
  <c r="BU55"/>
  <c r="BM56"/>
  <c r="BJ55"/>
  <c r="BI56"/>
  <c r="BE56"/>
  <c r="AW56"/>
  <c r="CS54"/>
  <c r="CP54"/>
  <c r="CB54"/>
  <c r="BX54"/>
  <c r="BX48" s="1"/>
  <c r="BA54"/>
  <c r="AG54"/>
  <c r="AF54"/>
  <c r="AF48" s="1"/>
  <c r="AB54"/>
  <c r="X54"/>
  <c r="T54"/>
  <c r="P54"/>
  <c r="CS52"/>
  <c r="CP52"/>
  <c r="BA52"/>
  <c r="AG52"/>
  <c r="CS51"/>
  <c r="CP51"/>
  <c r="CB51"/>
  <c r="BA51"/>
  <c r="AG51"/>
  <c r="CS50"/>
  <c r="CP50"/>
  <c r="CB50"/>
  <c r="BA50"/>
  <c r="AG50"/>
  <c r="T50"/>
  <c r="CS49"/>
  <c r="CP49"/>
  <c r="CB49"/>
  <c r="CB48" s="1"/>
  <c r="BP49"/>
  <c r="BP48" s="1"/>
  <c r="BL49"/>
  <c r="BL48" s="1"/>
  <c r="BH49"/>
  <c r="BH48" s="1"/>
  <c r="BA49"/>
  <c r="AZ49"/>
  <c r="AZ48" s="1"/>
  <c r="AV49"/>
  <c r="AV48" s="1"/>
  <c r="AR49"/>
  <c r="AN49"/>
  <c r="AG49"/>
  <c r="AB49"/>
  <c r="T49"/>
  <c r="P49"/>
  <c r="L49"/>
  <c r="H49"/>
  <c r="CO48"/>
  <c r="CF48"/>
  <c r="CE48"/>
  <c r="CD48"/>
  <c r="CA48"/>
  <c r="BZ48"/>
  <c r="BW48"/>
  <c r="BV48"/>
  <c r="BO48"/>
  <c r="BN48"/>
  <c r="BK48"/>
  <c r="BJ48"/>
  <c r="BG48"/>
  <c r="BF48"/>
  <c r="BC48"/>
  <c r="AY48"/>
  <c r="AX48"/>
  <c r="AU48"/>
  <c r="AT48"/>
  <c r="AP48"/>
  <c r="BA48"/>
  <c r="AL48"/>
  <c r="BB48" s="1"/>
  <c r="AD48"/>
  <c r="Z48"/>
  <c r="V48"/>
  <c r="R48"/>
  <c r="N48"/>
  <c r="J48"/>
  <c r="F48"/>
  <c r="AG48"/>
  <c r="CS47"/>
  <c r="CP47"/>
  <c r="CB47"/>
  <c r="BX47"/>
  <c r="BP47"/>
  <c r="BL47"/>
  <c r="BH47"/>
  <c r="BA47"/>
  <c r="AZ47"/>
  <c r="AV47"/>
  <c r="AR47"/>
  <c r="AN47"/>
  <c r="AH47"/>
  <c r="AH27" s="1"/>
  <c r="AG47"/>
  <c r="AF47"/>
  <c r="AB47"/>
  <c r="X47"/>
  <c r="T47"/>
  <c r="P47"/>
  <c r="L47"/>
  <c r="H47"/>
  <c r="CP46"/>
  <c r="CB46"/>
  <c r="BP46"/>
  <c r="BL46"/>
  <c r="BH46"/>
  <c r="BA46"/>
  <c r="AV46"/>
  <c r="AR46"/>
  <c r="AN46"/>
  <c r="AG46"/>
  <c r="CK46" s="1"/>
  <c r="AB46"/>
  <c r="X46"/>
  <c r="P46"/>
  <c r="L46"/>
  <c r="CS45"/>
  <c r="CP45"/>
  <c r="CB45"/>
  <c r="BX45"/>
  <c r="BP45"/>
  <c r="BL45"/>
  <c r="BH45"/>
  <c r="BA45"/>
  <c r="CK45" s="1"/>
  <c r="AZ45"/>
  <c r="AV45"/>
  <c r="AR45"/>
  <c r="AN45"/>
  <c r="CQ45"/>
  <c r="AF45"/>
  <c r="AB45"/>
  <c r="X45"/>
  <c r="T45"/>
  <c r="P45"/>
  <c r="L45"/>
  <c r="H45"/>
  <c r="CS44"/>
  <c r="CP44"/>
  <c r="CB44"/>
  <c r="BX44"/>
  <c r="BP44"/>
  <c r="BL44"/>
  <c r="BH44"/>
  <c r="BA44"/>
  <c r="AZ44"/>
  <c r="AV44"/>
  <c r="AR44"/>
  <c r="AN44"/>
  <c r="AG44"/>
  <c r="CK44" s="1"/>
  <c r="AF44"/>
  <c r="AB44"/>
  <c r="X44"/>
  <c r="T44"/>
  <c r="P44"/>
  <c r="L44"/>
  <c r="H44"/>
  <c r="CS43"/>
  <c r="CP43"/>
  <c r="CB43"/>
  <c r="BX43"/>
  <c r="BP43"/>
  <c r="BL43"/>
  <c r="BH43"/>
  <c r="BA43"/>
  <c r="AZ43"/>
  <c r="AV43"/>
  <c r="AR43"/>
  <c r="AN43"/>
  <c r="AG43"/>
  <c r="AF43"/>
  <c r="AE43"/>
  <c r="AB43"/>
  <c r="AA43"/>
  <c r="X43"/>
  <c r="T43"/>
  <c r="S43"/>
  <c r="L43"/>
  <c r="K43"/>
  <c r="H43"/>
  <c r="CS42"/>
  <c r="CP42"/>
  <c r="CB42"/>
  <c r="BX42"/>
  <c r="BP42"/>
  <c r="BL42"/>
  <c r="BH42"/>
  <c r="BA42"/>
  <c r="AZ42"/>
  <c r="AV42"/>
  <c r="AR42"/>
  <c r="AN42"/>
  <c r="AG42"/>
  <c r="AB42"/>
  <c r="X42"/>
  <c r="T42"/>
  <c r="H42"/>
  <c r="CS41"/>
  <c r="CP41"/>
  <c r="CB41"/>
  <c r="BX41"/>
  <c r="BP41"/>
  <c r="BL41"/>
  <c r="BH41"/>
  <c r="BA41"/>
  <c r="AZ41"/>
  <c r="AV41"/>
  <c r="AR41"/>
  <c r="AN41"/>
  <c r="AG41"/>
  <c r="AB41"/>
  <c r="X41"/>
  <c r="T41"/>
  <c r="P41"/>
  <c r="L41"/>
  <c r="H41"/>
  <c r="CS40"/>
  <c r="CP40"/>
  <c r="CB40"/>
  <c r="BX40"/>
  <c r="BP40"/>
  <c r="BL40"/>
  <c r="BH40"/>
  <c r="BA40"/>
  <c r="BD40" s="1"/>
  <c r="AZ40"/>
  <c r="AV40"/>
  <c r="AR40"/>
  <c r="AN40"/>
  <c r="AG40"/>
  <c r="AB40"/>
  <c r="X40"/>
  <c r="T40"/>
  <c r="P40"/>
  <c r="L40"/>
  <c r="H40"/>
  <c r="CS39"/>
  <c r="CP39"/>
  <c r="BX39"/>
  <c r="BP39"/>
  <c r="BL39"/>
  <c r="BH39"/>
  <c r="BA39"/>
  <c r="BD39" s="1"/>
  <c r="AZ39"/>
  <c r="AV39"/>
  <c r="AR39"/>
  <c r="AN39"/>
  <c r="AG39"/>
  <c r="AB39"/>
  <c r="X39"/>
  <c r="H39"/>
  <c r="CS38"/>
  <c r="CP38"/>
  <c r="CB38"/>
  <c r="BX38"/>
  <c r="BP38"/>
  <c r="BL38"/>
  <c r="BH38"/>
  <c r="BA38"/>
  <c r="BD38" s="1"/>
  <c r="AZ38"/>
  <c r="AV38"/>
  <c r="AR38"/>
  <c r="AN38"/>
  <c r="AG38"/>
  <c r="AF38"/>
  <c r="AB38"/>
  <c r="X38"/>
  <c r="T38"/>
  <c r="P38"/>
  <c r="L38"/>
  <c r="H38"/>
  <c r="CS37"/>
  <c r="CP37"/>
  <c r="CB37"/>
  <c r="BX37"/>
  <c r="BP37"/>
  <c r="BL37"/>
  <c r="BH37"/>
  <c r="BA37"/>
  <c r="AZ37"/>
  <c r="AV37"/>
  <c r="AR37"/>
  <c r="AN37"/>
  <c r="AG37"/>
  <c r="CK37" s="1"/>
  <c r="AF37"/>
  <c r="AB37"/>
  <c r="X37"/>
  <c r="T37"/>
  <c r="P37"/>
  <c r="L37"/>
  <c r="H37"/>
  <c r="CS36"/>
  <c r="CP36"/>
  <c r="BX36"/>
  <c r="BP36"/>
  <c r="BL36"/>
  <c r="BH36"/>
  <c r="BA36"/>
  <c r="AZ36"/>
  <c r="AV36"/>
  <c r="AR36"/>
  <c r="AN36"/>
  <c r="AG36"/>
  <c r="CK36" s="1"/>
  <c r="AB36"/>
  <c r="X36"/>
  <c r="T36"/>
  <c r="P36"/>
  <c r="H36"/>
  <c r="CS35"/>
  <c r="CP35"/>
  <c r="BX35"/>
  <c r="BP35"/>
  <c r="BL35"/>
  <c r="BH35"/>
  <c r="BA35"/>
  <c r="AZ35"/>
  <c r="AV35"/>
  <c r="AR35"/>
  <c r="AN35"/>
  <c r="AG35"/>
  <c r="AF35"/>
  <c r="X35"/>
  <c r="T35"/>
  <c r="P35"/>
  <c r="H35"/>
  <c r="CS34"/>
  <c r="CP34"/>
  <c r="CB34"/>
  <c r="BX34"/>
  <c r="BP34"/>
  <c r="BL34"/>
  <c r="BH34"/>
  <c r="BA34"/>
  <c r="AZ34"/>
  <c r="AV34"/>
  <c r="AR34"/>
  <c r="AN34"/>
  <c r="AG34"/>
  <c r="CK34" s="1"/>
  <c r="AB34"/>
  <c r="X34"/>
  <c r="T34"/>
  <c r="P34"/>
  <c r="L34"/>
  <c r="H34"/>
  <c r="CS33"/>
  <c r="CP33"/>
  <c r="CB33"/>
  <c r="BX33"/>
  <c r="BP33"/>
  <c r="BL33"/>
  <c r="BH33"/>
  <c r="BA33"/>
  <c r="AZ33"/>
  <c r="AV33"/>
  <c r="AR33"/>
  <c r="AN33"/>
  <c r="AG33"/>
  <c r="AF33"/>
  <c r="AB33"/>
  <c r="AA33"/>
  <c r="X33"/>
  <c r="T33"/>
  <c r="S33"/>
  <c r="P33"/>
  <c r="O33"/>
  <c r="L33"/>
  <c r="K33"/>
  <c r="H33"/>
  <c r="CS32"/>
  <c r="CP32"/>
  <c r="BX32"/>
  <c r="BP32"/>
  <c r="BL32"/>
  <c r="BH32"/>
  <c r="BA32"/>
  <c r="AZ32"/>
  <c r="AV32"/>
  <c r="AR32"/>
  <c r="AN32"/>
  <c r="AG32"/>
  <c r="P32"/>
  <c r="CS30"/>
  <c r="CP30"/>
  <c r="CB30"/>
  <c r="BX30"/>
  <c r="BA30"/>
  <c r="AG30"/>
  <c r="CK30" s="1"/>
  <c r="AB30"/>
  <c r="X30"/>
  <c r="T30"/>
  <c r="P30"/>
  <c r="L30"/>
  <c r="CS29"/>
  <c r="CP29"/>
  <c r="BA29"/>
  <c r="AG29"/>
  <c r="P29"/>
  <c r="L29"/>
  <c r="CS28"/>
  <c r="CP28"/>
  <c r="BX28"/>
  <c r="BA28"/>
  <c r="AG28"/>
  <c r="CK28" s="1"/>
  <c r="AB28"/>
  <c r="X28"/>
  <c r="T28"/>
  <c r="P28"/>
  <c r="L28"/>
  <c r="CD27"/>
  <c r="CC27"/>
  <c r="BZ27"/>
  <c r="CA27" s="1"/>
  <c r="BV27"/>
  <c r="BU27"/>
  <c r="BN27"/>
  <c r="BM27"/>
  <c r="BJ27"/>
  <c r="BI27"/>
  <c r="BF27"/>
  <c r="BE27"/>
  <c r="AW27"/>
  <c r="AT27"/>
  <c r="AS27"/>
  <c r="AP27"/>
  <c r="AP10" s="1"/>
  <c r="AO27"/>
  <c r="AL27"/>
  <c r="AK27"/>
  <c r="AC27"/>
  <c r="AF27" s="1"/>
  <c r="Z27"/>
  <c r="Y27"/>
  <c r="V27"/>
  <c r="U27"/>
  <c r="Q27"/>
  <c r="N27"/>
  <c r="M27"/>
  <c r="J27"/>
  <c r="I27"/>
  <c r="E27"/>
  <c r="BA26"/>
  <c r="AG26"/>
  <c r="CQ26" s="1"/>
  <c r="L26"/>
  <c r="K26"/>
  <c r="CS25"/>
  <c r="CP25"/>
  <c r="BP25"/>
  <c r="BL25"/>
  <c r="BH25"/>
  <c r="BA25"/>
  <c r="AZ25"/>
  <c r="AV25"/>
  <c r="AR25"/>
  <c r="AN25"/>
  <c r="AG25"/>
  <c r="AF25"/>
  <c r="AB25"/>
  <c r="T25"/>
  <c r="P25"/>
  <c r="L25"/>
  <c r="H25"/>
  <c r="CS24"/>
  <c r="CP24"/>
  <c r="CB24"/>
  <c r="BX24"/>
  <c r="BP24"/>
  <c r="BA24"/>
  <c r="AG24"/>
  <c r="AB24"/>
  <c r="X24"/>
  <c r="T24"/>
  <c r="P24"/>
  <c r="L24"/>
  <c r="CS21"/>
  <c r="CP21"/>
  <c r="BP21"/>
  <c r="BA21"/>
  <c r="AG21"/>
  <c r="CQ21" s="1"/>
  <c r="CS20"/>
  <c r="CP20"/>
  <c r="CB20"/>
  <c r="BP20"/>
  <c r="BA20"/>
  <c r="AG20"/>
  <c r="CQ20" s="1"/>
  <c r="T20"/>
  <c r="CS19"/>
  <c r="CP19"/>
  <c r="CB19"/>
  <c r="BP19"/>
  <c r="BA19"/>
  <c r="AG19"/>
  <c r="AF19"/>
  <c r="AB19"/>
  <c r="T19"/>
  <c r="P19"/>
  <c r="L19"/>
  <c r="CS18"/>
  <c r="CP18"/>
  <c r="BP18"/>
  <c r="BA18"/>
  <c r="AH18"/>
  <c r="AG18"/>
  <c r="CQ18" s="1"/>
  <c r="CS17"/>
  <c r="CP17"/>
  <c r="CB17"/>
  <c r="BX17"/>
  <c r="BP17"/>
  <c r="BL17"/>
  <c r="BK17"/>
  <c r="BH17"/>
  <c r="BG17"/>
  <c r="BA17"/>
  <c r="BC17" s="1"/>
  <c r="AZ17"/>
  <c r="AY17"/>
  <c r="AV17"/>
  <c r="AU17"/>
  <c r="AR17"/>
  <c r="AQ17"/>
  <c r="AN17"/>
  <c r="AM17"/>
  <c r="AH17"/>
  <c r="AH16" s="1"/>
  <c r="AG17"/>
  <c r="AF17"/>
  <c r="AB17"/>
  <c r="X17"/>
  <c r="T17"/>
  <c r="S17"/>
  <c r="P17"/>
  <c r="L17"/>
  <c r="H17"/>
  <c r="CD16"/>
  <c r="BZ16"/>
  <c r="BV16"/>
  <c r="BU16"/>
  <c r="BN16"/>
  <c r="BM16"/>
  <c r="BJ16"/>
  <c r="BI16"/>
  <c r="BF16"/>
  <c r="BE16"/>
  <c r="AW16"/>
  <c r="AT16"/>
  <c r="AS16"/>
  <c r="AO16"/>
  <c r="AL16"/>
  <c r="BB16" s="1"/>
  <c r="AK16"/>
  <c r="AC16"/>
  <c r="AF16" s="1"/>
  <c r="Y16"/>
  <c r="V16"/>
  <c r="U16"/>
  <c r="R16"/>
  <c r="Q16"/>
  <c r="T16" s="1"/>
  <c r="N16"/>
  <c r="M16"/>
  <c r="J16"/>
  <c r="I16"/>
  <c r="F16"/>
  <c r="E16"/>
  <c r="CS15"/>
  <c r="CP15"/>
  <c r="CL15"/>
  <c r="BA15"/>
  <c r="AG15"/>
  <c r="CQ15" s="1"/>
  <c r="CS14"/>
  <c r="CP14"/>
  <c r="CL14"/>
  <c r="BA14"/>
  <c r="AH14"/>
  <c r="AG14"/>
  <c r="CK14" s="1"/>
  <c r="CN14" s="1"/>
  <c r="CS13"/>
  <c r="CP13"/>
  <c r="CB13"/>
  <c r="CA13"/>
  <c r="BX13"/>
  <c r="BP13"/>
  <c r="BL13"/>
  <c r="BH13"/>
  <c r="BA13"/>
  <c r="AZ13"/>
  <c r="AV13"/>
  <c r="AR13"/>
  <c r="AN13"/>
  <c r="AH13"/>
  <c r="AG13"/>
  <c r="AF13"/>
  <c r="AB13"/>
  <c r="X13"/>
  <c r="T13"/>
  <c r="P13"/>
  <c r="L13"/>
  <c r="H13"/>
  <c r="CD12"/>
  <c r="CC12"/>
  <c r="BZ12"/>
  <c r="BY12"/>
  <c r="BV12"/>
  <c r="BU12"/>
  <c r="BN12"/>
  <c r="BM12"/>
  <c r="BJ12"/>
  <c r="BI12"/>
  <c r="BF12"/>
  <c r="BE12"/>
  <c r="AW12"/>
  <c r="AZ12" s="1"/>
  <c r="AS12"/>
  <c r="AO12"/>
  <c r="AN12"/>
  <c r="AK12"/>
  <c r="AD12"/>
  <c r="AD10" s="1"/>
  <c r="AC12"/>
  <c r="Z12"/>
  <c r="Y12"/>
  <c r="U12"/>
  <c r="X12" s="1"/>
  <c r="R12"/>
  <c r="Q12"/>
  <c r="M12"/>
  <c r="I12"/>
  <c r="L12" s="1"/>
  <c r="F12"/>
  <c r="E12"/>
  <c r="CB11"/>
  <c r="CA11"/>
  <c r="BX11"/>
  <c r="BP11"/>
  <c r="BO11"/>
  <c r="BL11"/>
  <c r="BH11"/>
  <c r="BA11"/>
  <c r="BD11" s="1"/>
  <c r="AZ11"/>
  <c r="AV11"/>
  <c r="AR11"/>
  <c r="AN11"/>
  <c r="AG11"/>
  <c r="CQ11" s="1"/>
  <c r="AF11"/>
  <c r="AE11"/>
  <c r="AB11"/>
  <c r="AA11"/>
  <c r="X11"/>
  <c r="W11"/>
  <c r="T11"/>
  <c r="S11"/>
  <c r="P11"/>
  <c r="O11"/>
  <c r="CP11"/>
  <c r="H11"/>
  <c r="BF10"/>
  <c r="CS9"/>
  <c r="CP9"/>
  <c r="CL9"/>
  <c r="BP9"/>
  <c r="BL9"/>
  <c r="BH9"/>
  <c r="BA9"/>
  <c r="BD9" s="1"/>
  <c r="AZ9"/>
  <c r="AV9"/>
  <c r="AR9"/>
  <c r="AN9"/>
  <c r="AG9"/>
  <c r="AB9"/>
  <c r="P9"/>
  <c r="L9"/>
  <c r="H9"/>
  <c r="CS8"/>
  <c r="CP8"/>
  <c r="CB8"/>
  <c r="CA8"/>
  <c r="BX8"/>
  <c r="BW8"/>
  <c r="BP8"/>
  <c r="BL8"/>
  <c r="BH8"/>
  <c r="BA8"/>
  <c r="AZ8"/>
  <c r="AV8"/>
  <c r="AR8"/>
  <c r="AN8"/>
  <c r="AH8"/>
  <c r="CL8" s="1"/>
  <c r="AG8"/>
  <c r="CQ8" s="1"/>
  <c r="AB8"/>
  <c r="X8"/>
  <c r="P8"/>
  <c r="H8"/>
  <c r="CD7"/>
  <c r="CC7"/>
  <c r="BZ7"/>
  <c r="BY7"/>
  <c r="BV7"/>
  <c r="BU7"/>
  <c r="BN7"/>
  <c r="BM7"/>
  <c r="BJ7"/>
  <c r="BI7"/>
  <c r="BF7"/>
  <c r="BE7"/>
  <c r="AX7"/>
  <c r="AW7"/>
  <c r="AT7"/>
  <c r="AS7"/>
  <c r="AP7"/>
  <c r="AO7"/>
  <c r="AL7"/>
  <c r="AK7"/>
  <c r="AD7"/>
  <c r="AC7"/>
  <c r="Z7"/>
  <c r="Y7"/>
  <c r="V7"/>
  <c r="X7" s="1"/>
  <c r="U7"/>
  <c r="R7"/>
  <c r="Q7"/>
  <c r="N7"/>
  <c r="M7"/>
  <c r="J7"/>
  <c r="I7"/>
  <c r="F7"/>
  <c r="H7" s="1"/>
  <c r="E7"/>
  <c r="CS6"/>
  <c r="CP6"/>
  <c r="CL6"/>
  <c r="BA6"/>
  <c r="AV6"/>
  <c r="AU6"/>
  <c r="AH6"/>
  <c r="AI6" s="1"/>
  <c r="AG6"/>
  <c r="CK6" s="1"/>
  <c r="H6"/>
  <c r="G6"/>
  <c r="CC66" i="11"/>
  <c r="I26" i="17"/>
  <c r="K26"/>
  <c r="CD58" i="11"/>
  <c r="CD59"/>
  <c r="CD57"/>
  <c r="CD56"/>
  <c r="CD54"/>
  <c r="BB54"/>
  <c r="CD35"/>
  <c r="CD13"/>
  <c r="CD11"/>
  <c r="CK6"/>
  <c r="CK7"/>
  <c r="CK8"/>
  <c r="CK9"/>
  <c r="CK11"/>
  <c r="CK12"/>
  <c r="CK13"/>
  <c r="CK14"/>
  <c r="CK15"/>
  <c r="CK17"/>
  <c r="CK18"/>
  <c r="CK19"/>
  <c r="CK20"/>
  <c r="CK21"/>
  <c r="CK22"/>
  <c r="CK23"/>
  <c r="CK24"/>
  <c r="CK26"/>
  <c r="CK27"/>
  <c r="CK28"/>
  <c r="CK29"/>
  <c r="CK30"/>
  <c r="CK31"/>
  <c r="CK32"/>
  <c r="CK33"/>
  <c r="CK34"/>
  <c r="CK35"/>
  <c r="CK36"/>
  <c r="CK37"/>
  <c r="CK38"/>
  <c r="CK39"/>
  <c r="CK40"/>
  <c r="CK41"/>
  <c r="CK42"/>
  <c r="CK43"/>
  <c r="CK44"/>
  <c r="CK46"/>
  <c r="CK47"/>
  <c r="CK48"/>
  <c r="CK49"/>
  <c r="CK50"/>
  <c r="CK52"/>
  <c r="CK53"/>
  <c r="CK54"/>
  <c r="CK56"/>
  <c r="CK57"/>
  <c r="CK58"/>
  <c r="CK59"/>
  <c r="CK60"/>
  <c r="CK61"/>
  <c r="CK62"/>
  <c r="CK63"/>
  <c r="CK64"/>
  <c r="CK65"/>
  <c r="BV25"/>
  <c r="BJ12"/>
  <c r="AL57"/>
  <c r="AE60"/>
  <c r="AD16"/>
  <c r="V16"/>
  <c r="R16"/>
  <c r="N16"/>
  <c r="J25"/>
  <c r="J10"/>
  <c r="J16"/>
  <c r="J55"/>
  <c r="J51"/>
  <c r="K60"/>
  <c r="J11"/>
  <c r="F16"/>
  <c r="F25"/>
  <c r="F10"/>
  <c r="F55"/>
  <c r="F67" i="15"/>
  <c r="C67"/>
  <c r="E54"/>
  <c r="E67"/>
  <c r="H66"/>
  <c r="G66"/>
  <c r="D66"/>
  <c r="K142" i="17"/>
  <c r="I142"/>
  <c r="K141"/>
  <c r="I141"/>
  <c r="K139"/>
  <c r="I139"/>
  <c r="K138"/>
  <c r="I138"/>
  <c r="K137"/>
  <c r="I137"/>
  <c r="K136"/>
  <c r="I136"/>
  <c r="K135"/>
  <c r="I135"/>
  <c r="K134"/>
  <c r="I134"/>
  <c r="K133"/>
  <c r="I133"/>
  <c r="K132"/>
  <c r="I132"/>
  <c r="K131"/>
  <c r="I131"/>
  <c r="K130"/>
  <c r="I130"/>
  <c r="K129"/>
  <c r="I129"/>
  <c r="K128"/>
  <c r="I128"/>
  <c r="K127"/>
  <c r="I127"/>
  <c r="K126"/>
  <c r="I126"/>
  <c r="K125"/>
  <c r="I125"/>
  <c r="K124"/>
  <c r="I124"/>
  <c r="K123"/>
  <c r="I123"/>
  <c r="K122"/>
  <c r="I122"/>
  <c r="K121"/>
  <c r="I121"/>
  <c r="K120"/>
  <c r="I120"/>
  <c r="K119"/>
  <c r="I119"/>
  <c r="K118"/>
  <c r="I118"/>
  <c r="K117"/>
  <c r="I117"/>
  <c r="K116"/>
  <c r="I116"/>
  <c r="K115"/>
  <c r="I115"/>
  <c r="K114"/>
  <c r="I114"/>
  <c r="K113"/>
  <c r="I113"/>
  <c r="K112"/>
  <c r="I112"/>
  <c r="K111"/>
  <c r="I111"/>
  <c r="K110"/>
  <c r="I110"/>
  <c r="K109"/>
  <c r="I109"/>
  <c r="K108"/>
  <c r="I108"/>
  <c r="K107"/>
  <c r="I107"/>
  <c r="K106"/>
  <c r="I106"/>
  <c r="K105"/>
  <c r="I105"/>
  <c r="K104"/>
  <c r="I104"/>
  <c r="K103"/>
  <c r="I103"/>
  <c r="K102"/>
  <c r="I102"/>
  <c r="K101"/>
  <c r="I101"/>
  <c r="K100"/>
  <c r="I100"/>
  <c r="K99"/>
  <c r="I99"/>
  <c r="K98"/>
  <c r="I98"/>
  <c r="K97"/>
  <c r="I97"/>
  <c r="K96"/>
  <c r="I96"/>
  <c r="K95"/>
  <c r="I95"/>
  <c r="K94"/>
  <c r="I94"/>
  <c r="K93"/>
  <c r="I93"/>
  <c r="H92"/>
  <c r="D92"/>
  <c r="K91"/>
  <c r="I91"/>
  <c r="K90"/>
  <c r="I90"/>
  <c r="K89"/>
  <c r="I89"/>
  <c r="K88"/>
  <c r="I88"/>
  <c r="K87"/>
  <c r="I87"/>
  <c r="K86"/>
  <c r="I86"/>
  <c r="K85"/>
  <c r="I85"/>
  <c r="K84"/>
  <c r="I84"/>
  <c r="K83"/>
  <c r="I83"/>
  <c r="H82"/>
  <c r="G82"/>
  <c r="F82"/>
  <c r="D82"/>
  <c r="G81"/>
  <c r="K81"/>
  <c r="E81" s="1"/>
  <c r="I81" s="1"/>
  <c r="G80"/>
  <c r="K80"/>
  <c r="E80" s="1"/>
  <c r="I80" s="1"/>
  <c r="G79"/>
  <c r="K79"/>
  <c r="E79" s="1"/>
  <c r="I79" s="1"/>
  <c r="G78"/>
  <c r="K78"/>
  <c r="E78" s="1"/>
  <c r="I78" s="1"/>
  <c r="G77"/>
  <c r="K77"/>
  <c r="E77" s="1"/>
  <c r="I77" s="1"/>
  <c r="G76"/>
  <c r="K76"/>
  <c r="E76" s="1"/>
  <c r="I76" s="1"/>
  <c r="G75"/>
  <c r="K75"/>
  <c r="E75" s="1"/>
  <c r="G74"/>
  <c r="K74"/>
  <c r="D74"/>
  <c r="K73"/>
  <c r="I73"/>
  <c r="K72"/>
  <c r="I72"/>
  <c r="K71"/>
  <c r="I71"/>
  <c r="K70"/>
  <c r="I70"/>
  <c r="K69"/>
  <c r="I69"/>
  <c r="K68"/>
  <c r="I68"/>
  <c r="K67"/>
  <c r="I67"/>
  <c r="K66"/>
  <c r="I66"/>
  <c r="K65"/>
  <c r="I65"/>
  <c r="K64"/>
  <c r="I64"/>
  <c r="K63"/>
  <c r="I63"/>
  <c r="K62"/>
  <c r="I62"/>
  <c r="K61"/>
  <c r="I61"/>
  <c r="K60"/>
  <c r="I60"/>
  <c r="K59"/>
  <c r="I59"/>
  <c r="K58"/>
  <c r="I58"/>
  <c r="K57"/>
  <c r="I57"/>
  <c r="K56"/>
  <c r="I56"/>
  <c r="K55"/>
  <c r="I55"/>
  <c r="K54"/>
  <c r="I54"/>
  <c r="K53"/>
  <c r="I53"/>
  <c r="K52"/>
  <c r="I52"/>
  <c r="K51"/>
  <c r="I51"/>
  <c r="K50"/>
  <c r="I50"/>
  <c r="K49"/>
  <c r="I49"/>
  <c r="K48"/>
  <c r="I48"/>
  <c r="K47"/>
  <c r="I47"/>
  <c r="K46"/>
  <c r="I46"/>
  <c r="K45"/>
  <c r="I45"/>
  <c r="K44"/>
  <c r="I44"/>
  <c r="K43"/>
  <c r="I43"/>
  <c r="K42"/>
  <c r="I42"/>
  <c r="K41"/>
  <c r="I41"/>
  <c r="K40"/>
  <c r="I40"/>
  <c r="K39"/>
  <c r="I39"/>
  <c r="H38"/>
  <c r="G38"/>
  <c r="F38"/>
  <c r="D38"/>
  <c r="H37"/>
  <c r="G37"/>
  <c r="F37"/>
  <c r="D37"/>
  <c r="K36"/>
  <c r="I36"/>
  <c r="K35"/>
  <c r="I35"/>
  <c r="K34"/>
  <c r="I34"/>
  <c r="K33"/>
  <c r="I33"/>
  <c r="K32"/>
  <c r="I32"/>
  <c r="K31"/>
  <c r="I31"/>
  <c r="K30"/>
  <c r="I30"/>
  <c r="K29"/>
  <c r="I29"/>
  <c r="K28"/>
  <c r="I28"/>
  <c r="K27"/>
  <c r="I27"/>
  <c r="K25"/>
  <c r="I25"/>
  <c r="K24"/>
  <c r="I24"/>
  <c r="K23"/>
  <c r="I23"/>
  <c r="K22"/>
  <c r="I22"/>
  <c r="K21"/>
  <c r="I21"/>
  <c r="K20"/>
  <c r="I20"/>
  <c r="H19"/>
  <c r="G19"/>
  <c r="F19"/>
  <c r="D19"/>
  <c r="K18"/>
  <c r="I18"/>
  <c r="K17"/>
  <c r="I17"/>
  <c r="K16"/>
  <c r="I16"/>
  <c r="K15"/>
  <c r="I15"/>
  <c r="K14"/>
  <c r="I14"/>
  <c r="K13"/>
  <c r="I13"/>
  <c r="K12"/>
  <c r="I12"/>
  <c r="K11"/>
  <c r="I11"/>
  <c r="K10"/>
  <c r="I10"/>
  <c r="K9"/>
  <c r="I9"/>
  <c r="K8"/>
  <c r="I8"/>
  <c r="K7"/>
  <c r="I7"/>
  <c r="H6"/>
  <c r="G6"/>
  <c r="I6" s="1"/>
  <c r="F6"/>
  <c r="D6"/>
  <c r="T53" i="11"/>
  <c r="AB36"/>
  <c r="AB37"/>
  <c r="AB38"/>
  <c r="AB39"/>
  <c r="D90" i="15"/>
  <c r="H58"/>
  <c r="G58"/>
  <c r="D58"/>
  <c r="H60"/>
  <c r="G60"/>
  <c r="D60"/>
  <c r="H59"/>
  <c r="G59"/>
  <c r="D59"/>
  <c r="H63"/>
  <c r="G63"/>
  <c r="D63"/>
  <c r="H90"/>
  <c r="G90"/>
  <c r="AD12" i="11"/>
  <c r="CH41"/>
  <c r="CD41"/>
  <c r="BX41"/>
  <c r="BT41"/>
  <c r="BP41"/>
  <c r="BL41"/>
  <c r="BH41"/>
  <c r="BB41"/>
  <c r="BD41"/>
  <c r="BA41"/>
  <c r="AZ41"/>
  <c r="AV41"/>
  <c r="AR41"/>
  <c r="AN41"/>
  <c r="AH41"/>
  <c r="AJ41"/>
  <c r="AG41"/>
  <c r="CI41"/>
  <c r="AF41"/>
  <c r="AB41"/>
  <c r="X41"/>
  <c r="T41"/>
  <c r="P41"/>
  <c r="L41"/>
  <c r="H41"/>
  <c r="CH42"/>
  <c r="CD42"/>
  <c r="BX42"/>
  <c r="BT42"/>
  <c r="BP42"/>
  <c r="BL42"/>
  <c r="BH42"/>
  <c r="BB42"/>
  <c r="BD42"/>
  <c r="BA42"/>
  <c r="AZ42"/>
  <c r="AV42"/>
  <c r="AR42"/>
  <c r="AN42"/>
  <c r="AH42"/>
  <c r="AG42"/>
  <c r="AJ42"/>
  <c r="AF42"/>
  <c r="AB42"/>
  <c r="X42"/>
  <c r="T42"/>
  <c r="P42"/>
  <c r="L42"/>
  <c r="H42"/>
  <c r="S119" i="8"/>
  <c r="R119"/>
  <c r="Q119"/>
  <c r="O119"/>
  <c r="N119"/>
  <c r="M119"/>
  <c r="L119"/>
  <c r="K119"/>
  <c r="J119"/>
  <c r="I119"/>
  <c r="H119"/>
  <c r="G119"/>
  <c r="F119"/>
  <c r="E119"/>
  <c r="D119"/>
  <c r="C119"/>
  <c r="C117"/>
  <c r="S117" s="1"/>
  <c r="R116"/>
  <c r="Q116"/>
  <c r="O116"/>
  <c r="N116"/>
  <c r="M116"/>
  <c r="L116"/>
  <c r="K116"/>
  <c r="J116"/>
  <c r="I116"/>
  <c r="H116"/>
  <c r="G116"/>
  <c r="F116"/>
  <c r="E116"/>
  <c r="D116"/>
  <c r="R115"/>
  <c r="Q115"/>
  <c r="O115"/>
  <c r="N115"/>
  <c r="M115"/>
  <c r="L115"/>
  <c r="K115"/>
  <c r="J115"/>
  <c r="I115"/>
  <c r="H115"/>
  <c r="G115"/>
  <c r="F115"/>
  <c r="E115"/>
  <c r="D115"/>
  <c r="C115" s="1"/>
  <c r="R114"/>
  <c r="Q114"/>
  <c r="O114"/>
  <c r="N114"/>
  <c r="M114"/>
  <c r="L114"/>
  <c r="K114"/>
  <c r="J114"/>
  <c r="I114"/>
  <c r="H114"/>
  <c r="G114"/>
  <c r="F114"/>
  <c r="E114"/>
  <c r="D114"/>
  <c r="R113"/>
  <c r="Q113"/>
  <c r="O113"/>
  <c r="N113"/>
  <c r="M113"/>
  <c r="L113"/>
  <c r="K113"/>
  <c r="J113"/>
  <c r="I113"/>
  <c r="H113"/>
  <c r="G113"/>
  <c r="F113"/>
  <c r="E113"/>
  <c r="D113"/>
  <c r="C113" s="1"/>
  <c r="R112"/>
  <c r="Q112"/>
  <c r="O112"/>
  <c r="N112"/>
  <c r="M112"/>
  <c r="L112"/>
  <c r="K112"/>
  <c r="J112"/>
  <c r="I112"/>
  <c r="H112"/>
  <c r="G112"/>
  <c r="F112"/>
  <c r="E112"/>
  <c r="D112"/>
  <c r="R111"/>
  <c r="Q111"/>
  <c r="O111"/>
  <c r="N111"/>
  <c r="M111"/>
  <c r="L111"/>
  <c r="K111"/>
  <c r="J111"/>
  <c r="I111"/>
  <c r="H111"/>
  <c r="G111"/>
  <c r="F111"/>
  <c r="E111"/>
  <c r="D111"/>
  <c r="R110"/>
  <c r="Q110"/>
  <c r="O110"/>
  <c r="N110"/>
  <c r="M110"/>
  <c r="L110"/>
  <c r="K110"/>
  <c r="J110"/>
  <c r="I110"/>
  <c r="H110"/>
  <c r="G110"/>
  <c r="F110"/>
  <c r="E110"/>
  <c r="D110"/>
  <c r="R109"/>
  <c r="Q109"/>
  <c r="O109"/>
  <c r="N109"/>
  <c r="M109"/>
  <c r="L109"/>
  <c r="K109"/>
  <c r="J109"/>
  <c r="I109"/>
  <c r="H109"/>
  <c r="G109"/>
  <c r="F109"/>
  <c r="E109"/>
  <c r="D109"/>
  <c r="R108"/>
  <c r="Q108"/>
  <c r="O108"/>
  <c r="N108"/>
  <c r="M108"/>
  <c r="L108"/>
  <c r="K108"/>
  <c r="J108"/>
  <c r="I108"/>
  <c r="H108"/>
  <c r="G108"/>
  <c r="F108"/>
  <c r="E108"/>
  <c r="D108"/>
  <c r="R107"/>
  <c r="Q107"/>
  <c r="O107"/>
  <c r="N107"/>
  <c r="M107"/>
  <c r="L107"/>
  <c r="K107"/>
  <c r="J107"/>
  <c r="I107"/>
  <c r="H107"/>
  <c r="G107"/>
  <c r="F107"/>
  <c r="E107"/>
  <c r="D107"/>
  <c r="R106"/>
  <c r="Q106"/>
  <c r="O106"/>
  <c r="N106"/>
  <c r="M106"/>
  <c r="L106"/>
  <c r="K106"/>
  <c r="J106"/>
  <c r="I106"/>
  <c r="H106"/>
  <c r="G106"/>
  <c r="F106"/>
  <c r="E106"/>
  <c r="D106"/>
  <c r="R105"/>
  <c r="Q105"/>
  <c r="O105"/>
  <c r="N105"/>
  <c r="M105"/>
  <c r="L105"/>
  <c r="K105"/>
  <c r="J105"/>
  <c r="I105"/>
  <c r="H105"/>
  <c r="G105"/>
  <c r="F105"/>
  <c r="E105"/>
  <c r="D105"/>
  <c r="R104"/>
  <c r="Q104"/>
  <c r="O104"/>
  <c r="N104"/>
  <c r="M104"/>
  <c r="L104"/>
  <c r="K104"/>
  <c r="J104"/>
  <c r="I104"/>
  <c r="H104"/>
  <c r="G104"/>
  <c r="F104"/>
  <c r="E104"/>
  <c r="D104"/>
  <c r="R103"/>
  <c r="Q103"/>
  <c r="O103"/>
  <c r="N103"/>
  <c r="M103"/>
  <c r="L103"/>
  <c r="K103"/>
  <c r="J103"/>
  <c r="I103"/>
  <c r="H103"/>
  <c r="G103"/>
  <c r="F103"/>
  <c r="E103"/>
  <c r="D103"/>
  <c r="R102"/>
  <c r="Q102"/>
  <c r="O102"/>
  <c r="N102"/>
  <c r="M102"/>
  <c r="L102"/>
  <c r="K102"/>
  <c r="J102"/>
  <c r="J101" s="1"/>
  <c r="I102"/>
  <c r="H102"/>
  <c r="G102"/>
  <c r="F102"/>
  <c r="F101" s="1"/>
  <c r="E102"/>
  <c r="D102"/>
  <c r="R100"/>
  <c r="Q100"/>
  <c r="O100"/>
  <c r="N100"/>
  <c r="M100"/>
  <c r="L100"/>
  <c r="K100"/>
  <c r="J100"/>
  <c r="I100"/>
  <c r="H100"/>
  <c r="G100"/>
  <c r="F100"/>
  <c r="E100"/>
  <c r="D100"/>
  <c r="R99"/>
  <c r="Q99"/>
  <c r="O99"/>
  <c r="N99"/>
  <c r="M99"/>
  <c r="L99"/>
  <c r="K99"/>
  <c r="J99"/>
  <c r="I99"/>
  <c r="H99"/>
  <c r="G99"/>
  <c r="F99"/>
  <c r="E99"/>
  <c r="D99"/>
  <c r="R98"/>
  <c r="Q98"/>
  <c r="O98"/>
  <c r="N98"/>
  <c r="M98"/>
  <c r="L98"/>
  <c r="K98"/>
  <c r="J98"/>
  <c r="I98"/>
  <c r="H98"/>
  <c r="G98"/>
  <c r="F98"/>
  <c r="E98"/>
  <c r="D98"/>
  <c r="R97"/>
  <c r="Q97"/>
  <c r="O97"/>
  <c r="N97"/>
  <c r="M97"/>
  <c r="L97"/>
  <c r="K97"/>
  <c r="J97"/>
  <c r="I97"/>
  <c r="H97"/>
  <c r="G97"/>
  <c r="F97"/>
  <c r="E97"/>
  <c r="D97"/>
  <c r="R96"/>
  <c r="Q96"/>
  <c r="O96"/>
  <c r="N96"/>
  <c r="M96"/>
  <c r="L96"/>
  <c r="J96"/>
  <c r="I96"/>
  <c r="H96"/>
  <c r="G96"/>
  <c r="F96"/>
  <c r="E96"/>
  <c r="D96"/>
  <c r="R95"/>
  <c r="Q95"/>
  <c r="O95"/>
  <c r="N95"/>
  <c r="M95"/>
  <c r="L95"/>
  <c r="K95"/>
  <c r="J95"/>
  <c r="I95"/>
  <c r="H95"/>
  <c r="G95"/>
  <c r="F95"/>
  <c r="E95"/>
  <c r="D95"/>
  <c r="R94"/>
  <c r="Q94"/>
  <c r="O94"/>
  <c r="N94"/>
  <c r="M94"/>
  <c r="L94"/>
  <c r="K94"/>
  <c r="J94"/>
  <c r="I94"/>
  <c r="G94"/>
  <c r="F94"/>
  <c r="E94"/>
  <c r="D94"/>
  <c r="R93"/>
  <c r="Q93"/>
  <c r="O93"/>
  <c r="N93"/>
  <c r="M93"/>
  <c r="L93"/>
  <c r="K93"/>
  <c r="J93"/>
  <c r="I93"/>
  <c r="G93"/>
  <c r="F93"/>
  <c r="E93"/>
  <c r="D93"/>
  <c r="R92"/>
  <c r="Q92"/>
  <c r="O92"/>
  <c r="M92"/>
  <c r="K92"/>
  <c r="J92"/>
  <c r="I92"/>
  <c r="H92"/>
  <c r="G92"/>
  <c r="F92"/>
  <c r="E92"/>
  <c r="C92" s="1"/>
  <c r="R91"/>
  <c r="Q91"/>
  <c r="O91"/>
  <c r="N91"/>
  <c r="M91"/>
  <c r="L91"/>
  <c r="K91"/>
  <c r="J91"/>
  <c r="I91"/>
  <c r="G91"/>
  <c r="F91"/>
  <c r="E91"/>
  <c r="D91"/>
  <c r="R90"/>
  <c r="Q90"/>
  <c r="O90"/>
  <c r="N90"/>
  <c r="M90"/>
  <c r="L90"/>
  <c r="K90"/>
  <c r="J90"/>
  <c r="I90"/>
  <c r="G90"/>
  <c r="F90"/>
  <c r="E90"/>
  <c r="D90"/>
  <c r="R89"/>
  <c r="Q89"/>
  <c r="O89"/>
  <c r="N89"/>
  <c r="M89"/>
  <c r="L89"/>
  <c r="K89"/>
  <c r="J89"/>
  <c r="I89"/>
  <c r="G89"/>
  <c r="F89"/>
  <c r="E89"/>
  <c r="D89"/>
  <c r="R88"/>
  <c r="Q88"/>
  <c r="O88"/>
  <c r="N88"/>
  <c r="M88"/>
  <c r="L88"/>
  <c r="K88"/>
  <c r="J88"/>
  <c r="I88"/>
  <c r="H88"/>
  <c r="G88"/>
  <c r="F88"/>
  <c r="E88"/>
  <c r="D88"/>
  <c r="R87"/>
  <c r="Q87"/>
  <c r="O87"/>
  <c r="N87"/>
  <c r="M87"/>
  <c r="L87"/>
  <c r="K87"/>
  <c r="J87"/>
  <c r="I87"/>
  <c r="G87"/>
  <c r="F87"/>
  <c r="E87"/>
  <c r="D87"/>
  <c r="R86"/>
  <c r="Q86"/>
  <c r="O86"/>
  <c r="N86"/>
  <c r="M86"/>
  <c r="L86"/>
  <c r="K86"/>
  <c r="J86"/>
  <c r="I86"/>
  <c r="H86"/>
  <c r="G86"/>
  <c r="F86"/>
  <c r="E86"/>
  <c r="D86"/>
  <c r="R85"/>
  <c r="Q85"/>
  <c r="O85"/>
  <c r="N85"/>
  <c r="M85"/>
  <c r="L85"/>
  <c r="K85"/>
  <c r="J85"/>
  <c r="I85"/>
  <c r="G85"/>
  <c r="F85"/>
  <c r="E85"/>
  <c r="D85"/>
  <c r="Q83"/>
  <c r="O83"/>
  <c r="N83"/>
  <c r="M83"/>
  <c r="L83"/>
  <c r="K83"/>
  <c r="J83"/>
  <c r="I83"/>
  <c r="G83"/>
  <c r="F83"/>
  <c r="E83"/>
  <c r="D83"/>
  <c r="R82"/>
  <c r="Q82"/>
  <c r="O82"/>
  <c r="N82"/>
  <c r="M82"/>
  <c r="L82"/>
  <c r="K82"/>
  <c r="J82"/>
  <c r="I82"/>
  <c r="H82"/>
  <c r="G82"/>
  <c r="F82"/>
  <c r="E82"/>
  <c r="D82"/>
  <c r="R81"/>
  <c r="Q81"/>
  <c r="O81"/>
  <c r="N81"/>
  <c r="M81"/>
  <c r="L81"/>
  <c r="K81"/>
  <c r="J81"/>
  <c r="I81"/>
  <c r="H81"/>
  <c r="G81"/>
  <c r="F81"/>
  <c r="E81"/>
  <c r="D81"/>
  <c r="R80"/>
  <c r="Q80"/>
  <c r="O80"/>
  <c r="N80"/>
  <c r="M80"/>
  <c r="L80"/>
  <c r="K80"/>
  <c r="J80"/>
  <c r="I80"/>
  <c r="G80"/>
  <c r="F80"/>
  <c r="E80"/>
  <c r="C80" s="1"/>
  <c r="O78"/>
  <c r="M78"/>
  <c r="N78" s="1"/>
  <c r="C78"/>
  <c r="C77"/>
  <c r="S77" s="1"/>
  <c r="K76"/>
  <c r="C76"/>
  <c r="K75"/>
  <c r="C75"/>
  <c r="R74"/>
  <c r="Q74"/>
  <c r="O74"/>
  <c r="N74"/>
  <c r="M74"/>
  <c r="L74"/>
  <c r="K74"/>
  <c r="J74"/>
  <c r="I74"/>
  <c r="H74"/>
  <c r="G74"/>
  <c r="F74"/>
  <c r="E74"/>
  <c r="D74"/>
  <c r="K73"/>
  <c r="C73"/>
  <c r="R72"/>
  <c r="R71" s="1"/>
  <c r="Q72"/>
  <c r="Q71" s="1"/>
  <c r="O72"/>
  <c r="N72"/>
  <c r="M72"/>
  <c r="M71" s="1"/>
  <c r="L72"/>
  <c r="K72"/>
  <c r="K71" s="1"/>
  <c r="J72"/>
  <c r="J71" s="1"/>
  <c r="I72"/>
  <c r="I71" s="1"/>
  <c r="G72"/>
  <c r="F72"/>
  <c r="E72"/>
  <c r="D72"/>
  <c r="O71"/>
  <c r="R70"/>
  <c r="Q70"/>
  <c r="O70"/>
  <c r="N70"/>
  <c r="M70"/>
  <c r="L70"/>
  <c r="K70"/>
  <c r="J70"/>
  <c r="I70"/>
  <c r="H70"/>
  <c r="G70"/>
  <c r="F70"/>
  <c r="E70"/>
  <c r="D70"/>
  <c r="R69"/>
  <c r="Q69"/>
  <c r="O69"/>
  <c r="N69"/>
  <c r="M69"/>
  <c r="L69"/>
  <c r="K69"/>
  <c r="J69"/>
  <c r="I69"/>
  <c r="H69"/>
  <c r="G69"/>
  <c r="F69"/>
  <c r="E69"/>
  <c r="D69"/>
  <c r="R68"/>
  <c r="Q68"/>
  <c r="O68"/>
  <c r="N68"/>
  <c r="M68"/>
  <c r="L68"/>
  <c r="K68"/>
  <c r="J68"/>
  <c r="I68"/>
  <c r="H68"/>
  <c r="G68"/>
  <c r="F68"/>
  <c r="E68"/>
  <c r="D68"/>
  <c r="R67"/>
  <c r="Q67"/>
  <c r="O67"/>
  <c r="K67"/>
  <c r="J67"/>
  <c r="I67"/>
  <c r="G67"/>
  <c r="F67"/>
  <c r="E67"/>
  <c r="D67"/>
  <c r="R66"/>
  <c r="Q66"/>
  <c r="O66"/>
  <c r="N66"/>
  <c r="M66"/>
  <c r="L66"/>
  <c r="K66"/>
  <c r="J66"/>
  <c r="I66"/>
  <c r="H66"/>
  <c r="G66"/>
  <c r="F66"/>
  <c r="E66"/>
  <c r="D66"/>
  <c r="R65"/>
  <c r="Q65"/>
  <c r="O65"/>
  <c r="N65"/>
  <c r="M65"/>
  <c r="L65"/>
  <c r="K65"/>
  <c r="J65"/>
  <c r="I65"/>
  <c r="H65"/>
  <c r="G65"/>
  <c r="F65"/>
  <c r="E65"/>
  <c r="D65"/>
  <c r="R64"/>
  <c r="Q64"/>
  <c r="O64"/>
  <c r="N64"/>
  <c r="M64"/>
  <c r="L64"/>
  <c r="K64"/>
  <c r="J64"/>
  <c r="I64"/>
  <c r="G64"/>
  <c r="F64"/>
  <c r="E64"/>
  <c r="D64"/>
  <c r="R63"/>
  <c r="Q63"/>
  <c r="O63"/>
  <c r="N63"/>
  <c r="M63"/>
  <c r="L63"/>
  <c r="K63"/>
  <c r="J63"/>
  <c r="I63"/>
  <c r="H63"/>
  <c r="G63"/>
  <c r="F63"/>
  <c r="E63"/>
  <c r="D63"/>
  <c r="R62"/>
  <c r="Q62"/>
  <c r="O62"/>
  <c r="N62"/>
  <c r="M62"/>
  <c r="L62"/>
  <c r="K62"/>
  <c r="J62"/>
  <c r="I62"/>
  <c r="H62"/>
  <c r="G62"/>
  <c r="F62"/>
  <c r="E62"/>
  <c r="D62"/>
  <c r="R61"/>
  <c r="Q61"/>
  <c r="O61"/>
  <c r="N61"/>
  <c r="M61"/>
  <c r="L61"/>
  <c r="K61"/>
  <c r="J61"/>
  <c r="I61"/>
  <c r="G61"/>
  <c r="F61"/>
  <c r="E61"/>
  <c r="D61"/>
  <c r="R60"/>
  <c r="Q60"/>
  <c r="O60"/>
  <c r="N60"/>
  <c r="M60"/>
  <c r="L60"/>
  <c r="K60"/>
  <c r="J60"/>
  <c r="I60"/>
  <c r="G60"/>
  <c r="F60"/>
  <c r="E60"/>
  <c r="D60"/>
  <c r="R59"/>
  <c r="L59"/>
  <c r="N59" s="1"/>
  <c r="G59"/>
  <c r="F59"/>
  <c r="E59"/>
  <c r="D59"/>
  <c r="L58"/>
  <c r="N58" s="1"/>
  <c r="D58"/>
  <c r="C58" s="1"/>
  <c r="R57"/>
  <c r="Q57"/>
  <c r="O57"/>
  <c r="N57"/>
  <c r="M57"/>
  <c r="L57"/>
  <c r="K57"/>
  <c r="J57"/>
  <c r="I57"/>
  <c r="H57"/>
  <c r="G57"/>
  <c r="F57"/>
  <c r="E57"/>
  <c r="D57"/>
  <c r="N56"/>
  <c r="D56"/>
  <c r="C56" s="1"/>
  <c r="S56" s="1"/>
  <c r="L55"/>
  <c r="N55" s="1"/>
  <c r="C55"/>
  <c r="R54"/>
  <c r="Q54"/>
  <c r="O54"/>
  <c r="N54"/>
  <c r="M54"/>
  <c r="L54"/>
  <c r="K54"/>
  <c r="J54"/>
  <c r="I54"/>
  <c r="G54"/>
  <c r="F54"/>
  <c r="E54"/>
  <c r="D54"/>
  <c r="R53"/>
  <c r="Q53"/>
  <c r="O53"/>
  <c r="N53"/>
  <c r="M53"/>
  <c r="L53"/>
  <c r="K53"/>
  <c r="J53"/>
  <c r="I53"/>
  <c r="G53"/>
  <c r="F53"/>
  <c r="E53"/>
  <c r="D53"/>
  <c r="R52"/>
  <c r="Q52"/>
  <c r="O52"/>
  <c r="N52"/>
  <c r="M52"/>
  <c r="L52"/>
  <c r="K52"/>
  <c r="J52"/>
  <c r="I52"/>
  <c r="H52"/>
  <c r="G52"/>
  <c r="F52"/>
  <c r="E52"/>
  <c r="D52"/>
  <c r="R51"/>
  <c r="Q51"/>
  <c r="O51"/>
  <c r="N51"/>
  <c r="M51"/>
  <c r="L51"/>
  <c r="K51"/>
  <c r="J51"/>
  <c r="I51"/>
  <c r="H51"/>
  <c r="G51"/>
  <c r="F51"/>
  <c r="E51"/>
  <c r="D51"/>
  <c r="R50"/>
  <c r="Q50"/>
  <c r="O50"/>
  <c r="N50"/>
  <c r="M50"/>
  <c r="L50"/>
  <c r="K50"/>
  <c r="J50"/>
  <c r="I50"/>
  <c r="H50"/>
  <c r="G50"/>
  <c r="F50"/>
  <c r="E50"/>
  <c r="D50"/>
  <c r="R49"/>
  <c r="Q49"/>
  <c r="O49"/>
  <c r="N49"/>
  <c r="M49"/>
  <c r="L49"/>
  <c r="K49"/>
  <c r="J49"/>
  <c r="I49"/>
  <c r="G49"/>
  <c r="F49"/>
  <c r="E49"/>
  <c r="D49"/>
  <c r="R48"/>
  <c r="Q48"/>
  <c r="O48"/>
  <c r="N48"/>
  <c r="M48"/>
  <c r="L48"/>
  <c r="K48"/>
  <c r="J48"/>
  <c r="I48"/>
  <c r="G48"/>
  <c r="F48"/>
  <c r="E48"/>
  <c r="D48"/>
  <c r="R47"/>
  <c r="Q47"/>
  <c r="O47"/>
  <c r="N47"/>
  <c r="M47"/>
  <c r="L47"/>
  <c r="K47"/>
  <c r="J47"/>
  <c r="I47"/>
  <c r="G47"/>
  <c r="F47"/>
  <c r="E47"/>
  <c r="D47"/>
  <c r="R46"/>
  <c r="Q46"/>
  <c r="O46"/>
  <c r="N46"/>
  <c r="M46"/>
  <c r="L46"/>
  <c r="K46"/>
  <c r="J46"/>
  <c r="I46"/>
  <c r="H46"/>
  <c r="G46"/>
  <c r="F46"/>
  <c r="E46"/>
  <c r="D46"/>
  <c r="R45"/>
  <c r="Q45"/>
  <c r="O45"/>
  <c r="N45"/>
  <c r="M45"/>
  <c r="L45"/>
  <c r="K45"/>
  <c r="J45"/>
  <c r="I45"/>
  <c r="G45"/>
  <c r="F45"/>
  <c r="E45"/>
  <c r="D45"/>
  <c r="R44"/>
  <c r="Q44"/>
  <c r="O44"/>
  <c r="N44"/>
  <c r="M44"/>
  <c r="L44"/>
  <c r="K44"/>
  <c r="J44"/>
  <c r="I44"/>
  <c r="H44"/>
  <c r="G44"/>
  <c r="F44"/>
  <c r="E44"/>
  <c r="D44"/>
  <c r="R43"/>
  <c r="Q43"/>
  <c r="O43"/>
  <c r="N43"/>
  <c r="M43"/>
  <c r="L43"/>
  <c r="K43"/>
  <c r="J43"/>
  <c r="I43"/>
  <c r="H43"/>
  <c r="G43"/>
  <c r="F43"/>
  <c r="E43"/>
  <c r="D43"/>
  <c r="R42"/>
  <c r="Q42"/>
  <c r="O42"/>
  <c r="N42"/>
  <c r="M42"/>
  <c r="L42"/>
  <c r="K42"/>
  <c r="J42"/>
  <c r="I42"/>
  <c r="G42"/>
  <c r="F42"/>
  <c r="E42"/>
  <c r="D42"/>
  <c r="R41"/>
  <c r="Q41"/>
  <c r="O41"/>
  <c r="N41"/>
  <c r="M41"/>
  <c r="L41"/>
  <c r="J41"/>
  <c r="I41"/>
  <c r="H41"/>
  <c r="G41"/>
  <c r="F41"/>
  <c r="E41"/>
  <c r="D41"/>
  <c r="R40"/>
  <c r="Q40"/>
  <c r="O40"/>
  <c r="N40"/>
  <c r="M40"/>
  <c r="L40"/>
  <c r="K40"/>
  <c r="J40"/>
  <c r="I40"/>
  <c r="G40"/>
  <c r="F40"/>
  <c r="E40"/>
  <c r="D40"/>
  <c r="R39"/>
  <c r="Q39"/>
  <c r="O39"/>
  <c r="N39"/>
  <c r="M39"/>
  <c r="L39"/>
  <c r="K39"/>
  <c r="J39"/>
  <c r="I39"/>
  <c r="G39"/>
  <c r="F39"/>
  <c r="E39"/>
  <c r="D39"/>
  <c r="R38"/>
  <c r="Q38"/>
  <c r="O38"/>
  <c r="N38"/>
  <c r="M38"/>
  <c r="L38"/>
  <c r="K38"/>
  <c r="J38"/>
  <c r="I38"/>
  <c r="H38"/>
  <c r="G38"/>
  <c r="F38"/>
  <c r="E38"/>
  <c r="D38"/>
  <c r="R37"/>
  <c r="Q37"/>
  <c r="O37"/>
  <c r="N37"/>
  <c r="M37"/>
  <c r="L37"/>
  <c r="K37"/>
  <c r="J37"/>
  <c r="I37"/>
  <c r="H37"/>
  <c r="G37"/>
  <c r="F37"/>
  <c r="E37"/>
  <c r="D37"/>
  <c r="R36"/>
  <c r="Q36"/>
  <c r="O36"/>
  <c r="N36"/>
  <c r="M36"/>
  <c r="L36"/>
  <c r="K36"/>
  <c r="J36"/>
  <c r="I36"/>
  <c r="H36"/>
  <c r="G36"/>
  <c r="F36"/>
  <c r="E36"/>
  <c r="D36"/>
  <c r="R35"/>
  <c r="Q35"/>
  <c r="O35"/>
  <c r="N35"/>
  <c r="M35"/>
  <c r="L35"/>
  <c r="K35"/>
  <c r="J35"/>
  <c r="I35"/>
  <c r="G35"/>
  <c r="F35"/>
  <c r="E35"/>
  <c r="D35"/>
  <c r="R33"/>
  <c r="Q33"/>
  <c r="O33"/>
  <c r="N33"/>
  <c r="M33"/>
  <c r="L33"/>
  <c r="K33"/>
  <c r="J33"/>
  <c r="I33"/>
  <c r="H33"/>
  <c r="G33"/>
  <c r="F33"/>
  <c r="E33"/>
  <c r="D33"/>
  <c r="N32"/>
  <c r="M32"/>
  <c r="L32"/>
  <c r="C32"/>
  <c r="S32"/>
  <c r="R31"/>
  <c r="Q31"/>
  <c r="O31"/>
  <c r="N31"/>
  <c r="M31"/>
  <c r="L31"/>
  <c r="K31"/>
  <c r="J31"/>
  <c r="I31"/>
  <c r="H31"/>
  <c r="G31"/>
  <c r="F31"/>
  <c r="E31"/>
  <c r="D31"/>
  <c r="R30"/>
  <c r="Q30"/>
  <c r="O30"/>
  <c r="M30"/>
  <c r="L30"/>
  <c r="N30" s="1"/>
  <c r="K30"/>
  <c r="J30"/>
  <c r="I30"/>
  <c r="H30"/>
  <c r="G30"/>
  <c r="F30"/>
  <c r="E30"/>
  <c r="D30"/>
  <c r="R29"/>
  <c r="Q29"/>
  <c r="O29"/>
  <c r="N29"/>
  <c r="M29"/>
  <c r="L29"/>
  <c r="K29"/>
  <c r="I29"/>
  <c r="H29"/>
  <c r="G29"/>
  <c r="F29"/>
  <c r="E29"/>
  <c r="D29"/>
  <c r="M28"/>
  <c r="L28"/>
  <c r="N28" s="1"/>
  <c r="K28"/>
  <c r="J28"/>
  <c r="I28"/>
  <c r="H28"/>
  <c r="G28"/>
  <c r="F28"/>
  <c r="E28"/>
  <c r="D28"/>
  <c r="R27"/>
  <c r="Q27"/>
  <c r="O27"/>
  <c r="N27"/>
  <c r="M27"/>
  <c r="L27"/>
  <c r="K27"/>
  <c r="J27"/>
  <c r="I27"/>
  <c r="H27"/>
  <c r="G27"/>
  <c r="F27"/>
  <c r="E27"/>
  <c r="D27"/>
  <c r="R26"/>
  <c r="Q26"/>
  <c r="O26"/>
  <c r="M26"/>
  <c r="K26"/>
  <c r="J26"/>
  <c r="I26"/>
  <c r="G26"/>
  <c r="F26"/>
  <c r="E26"/>
  <c r="C26" s="1"/>
  <c r="R25"/>
  <c r="Q25"/>
  <c r="O25"/>
  <c r="N25"/>
  <c r="M25"/>
  <c r="L25"/>
  <c r="K25"/>
  <c r="J25"/>
  <c r="I25"/>
  <c r="H25"/>
  <c r="G25"/>
  <c r="F25"/>
  <c r="E25"/>
  <c r="D25"/>
  <c r="R24"/>
  <c r="Q24"/>
  <c r="O24"/>
  <c r="N24"/>
  <c r="M24"/>
  <c r="L24"/>
  <c r="K24"/>
  <c r="J24"/>
  <c r="I24"/>
  <c r="G24"/>
  <c r="F24"/>
  <c r="E24"/>
  <c r="D24"/>
  <c r="R22"/>
  <c r="Q22"/>
  <c r="O22"/>
  <c r="N22"/>
  <c r="M22"/>
  <c r="L22"/>
  <c r="K22"/>
  <c r="J22"/>
  <c r="I22"/>
  <c r="G22"/>
  <c r="F22"/>
  <c r="E22"/>
  <c r="D22"/>
  <c r="R21"/>
  <c r="Q21"/>
  <c r="O21"/>
  <c r="N21"/>
  <c r="M21"/>
  <c r="L21"/>
  <c r="K21"/>
  <c r="J21"/>
  <c r="I21"/>
  <c r="G21"/>
  <c r="F21"/>
  <c r="E21"/>
  <c r="D21"/>
  <c r="R20"/>
  <c r="Q20"/>
  <c r="O20"/>
  <c r="N20"/>
  <c r="M20"/>
  <c r="L20"/>
  <c r="K20"/>
  <c r="J20"/>
  <c r="I20"/>
  <c r="G20"/>
  <c r="F20"/>
  <c r="E20"/>
  <c r="D20"/>
  <c r="R19"/>
  <c r="Q19"/>
  <c r="O19"/>
  <c r="N19"/>
  <c r="M19"/>
  <c r="L19"/>
  <c r="K19"/>
  <c r="J19"/>
  <c r="I19"/>
  <c r="G19"/>
  <c r="F19"/>
  <c r="E19"/>
  <c r="D19"/>
  <c r="R17"/>
  <c r="Q17"/>
  <c r="O17"/>
  <c r="N17"/>
  <c r="M17"/>
  <c r="L17"/>
  <c r="K17"/>
  <c r="J17"/>
  <c r="I17"/>
  <c r="G17"/>
  <c r="F17"/>
  <c r="E17"/>
  <c r="D17"/>
  <c r="C17" s="1"/>
  <c r="R16"/>
  <c r="Q16"/>
  <c r="O16"/>
  <c r="N16"/>
  <c r="M16"/>
  <c r="L16"/>
  <c r="K16"/>
  <c r="J16"/>
  <c r="I16"/>
  <c r="G16"/>
  <c r="F16"/>
  <c r="E16"/>
  <c r="D16"/>
  <c r="N14"/>
  <c r="M14"/>
  <c r="L14"/>
  <c r="C14"/>
  <c r="R13"/>
  <c r="Q13"/>
  <c r="O13"/>
  <c r="N13"/>
  <c r="M13"/>
  <c r="L13"/>
  <c r="K13"/>
  <c r="J13"/>
  <c r="I13"/>
  <c r="H13"/>
  <c r="G13"/>
  <c r="F13"/>
  <c r="E13"/>
  <c r="D13"/>
  <c r="R11"/>
  <c r="Q11"/>
  <c r="O11"/>
  <c r="N11"/>
  <c r="M11"/>
  <c r="L11"/>
  <c r="K11"/>
  <c r="J11"/>
  <c r="I11"/>
  <c r="G11"/>
  <c r="F11"/>
  <c r="E11"/>
  <c r="D11"/>
  <c r="R10"/>
  <c r="Q10"/>
  <c r="O10"/>
  <c r="N10"/>
  <c r="M10"/>
  <c r="L10"/>
  <c r="K10"/>
  <c r="J10"/>
  <c r="I10"/>
  <c r="G10"/>
  <c r="F10"/>
  <c r="E10"/>
  <c r="D10"/>
  <c r="R9"/>
  <c r="Q9"/>
  <c r="O9"/>
  <c r="N9"/>
  <c r="M9"/>
  <c r="L9"/>
  <c r="K9"/>
  <c r="J9"/>
  <c r="I9"/>
  <c r="G9"/>
  <c r="F9"/>
  <c r="E9"/>
  <c r="D9"/>
  <c r="R7"/>
  <c r="Q7"/>
  <c r="O7"/>
  <c r="N7"/>
  <c r="M7"/>
  <c r="L7"/>
  <c r="K7"/>
  <c r="J7"/>
  <c r="I7"/>
  <c r="H7"/>
  <c r="G7"/>
  <c r="F7"/>
  <c r="E7"/>
  <c r="D7"/>
  <c r="H6"/>
  <c r="G6"/>
  <c r="H5"/>
  <c r="G5"/>
  <c r="BV45" i="11"/>
  <c r="H61" i="15"/>
  <c r="G61"/>
  <c r="D61"/>
  <c r="F54"/>
  <c r="H87"/>
  <c r="C91"/>
  <c r="C54"/>
  <c r="D7"/>
  <c r="D9"/>
  <c r="D10"/>
  <c r="D12"/>
  <c r="D13"/>
  <c r="D14"/>
  <c r="D16"/>
  <c r="D18"/>
  <c r="D19"/>
  <c r="D22"/>
  <c r="D23"/>
  <c r="D24"/>
  <c r="D28"/>
  <c r="D30"/>
  <c r="D32"/>
  <c r="D34"/>
  <c r="D36"/>
  <c r="D37"/>
  <c r="D38"/>
  <c r="D39"/>
  <c r="D40"/>
  <c r="D41"/>
  <c r="D42"/>
  <c r="D43"/>
  <c r="D44"/>
  <c r="D45"/>
  <c r="D46"/>
  <c r="D47"/>
  <c r="D48"/>
  <c r="D49"/>
  <c r="D50"/>
  <c r="D51"/>
  <c r="D52"/>
  <c r="D55"/>
  <c r="D56"/>
  <c r="D62"/>
  <c r="D64"/>
  <c r="D65"/>
  <c r="D89"/>
  <c r="D68"/>
  <c r="D85"/>
  <c r="D69"/>
  <c r="D70"/>
  <c r="D71"/>
  <c r="D72"/>
  <c r="D73"/>
  <c r="D74"/>
  <c r="D75"/>
  <c r="D76"/>
  <c r="D77"/>
  <c r="D78"/>
  <c r="D79"/>
  <c r="D80"/>
  <c r="D81"/>
  <c r="D86"/>
  <c r="D84"/>
  <c r="D83"/>
  <c r="D88"/>
  <c r="E35"/>
  <c r="E33"/>
  <c r="E31"/>
  <c r="E29"/>
  <c r="E27"/>
  <c r="E21"/>
  <c r="E20" s="1"/>
  <c r="E11"/>
  <c r="E8"/>
  <c r="E6" s="1"/>
  <c r="F35"/>
  <c r="F33"/>
  <c r="F31"/>
  <c r="F29"/>
  <c r="F27"/>
  <c r="F21"/>
  <c r="F20" s="1"/>
  <c r="F11"/>
  <c r="F8"/>
  <c r="F6" s="1"/>
  <c r="C35"/>
  <c r="C33"/>
  <c r="C31"/>
  <c r="C29"/>
  <c r="C27"/>
  <c r="C21"/>
  <c r="C20" s="1"/>
  <c r="C11"/>
  <c r="C8"/>
  <c r="C6" s="1"/>
  <c r="H88"/>
  <c r="G88"/>
  <c r="H83"/>
  <c r="G83"/>
  <c r="H84"/>
  <c r="G84"/>
  <c r="H86"/>
  <c r="G86"/>
  <c r="H81"/>
  <c r="G81"/>
  <c r="H80"/>
  <c r="G80"/>
  <c r="H79"/>
  <c r="G79"/>
  <c r="H78"/>
  <c r="G78"/>
  <c r="H77"/>
  <c r="G77"/>
  <c r="H76"/>
  <c r="G76"/>
  <c r="H75"/>
  <c r="G75"/>
  <c r="H74"/>
  <c r="G74"/>
  <c r="H73"/>
  <c r="G73"/>
  <c r="H72"/>
  <c r="G72"/>
  <c r="H71"/>
  <c r="G71"/>
  <c r="H70"/>
  <c r="G70"/>
  <c r="H69"/>
  <c r="G69"/>
  <c r="H85"/>
  <c r="G85"/>
  <c r="G68"/>
  <c r="H89"/>
  <c r="G89"/>
  <c r="H65"/>
  <c r="G65"/>
  <c r="H64"/>
  <c r="G64"/>
  <c r="H62"/>
  <c r="G62"/>
  <c r="H56"/>
  <c r="G56"/>
  <c r="H55"/>
  <c r="G55"/>
  <c r="H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H34"/>
  <c r="G34"/>
  <c r="H32"/>
  <c r="G32"/>
  <c r="H30"/>
  <c r="G30"/>
  <c r="H28"/>
  <c r="G28"/>
  <c r="H24"/>
  <c r="G24"/>
  <c r="H23"/>
  <c r="G23"/>
  <c r="H22"/>
  <c r="G22"/>
  <c r="H19"/>
  <c r="G19"/>
  <c r="H18"/>
  <c r="H16"/>
  <c r="G16"/>
  <c r="H14"/>
  <c r="G14"/>
  <c r="H13"/>
  <c r="G13"/>
  <c r="H12"/>
  <c r="G12"/>
  <c r="H10"/>
  <c r="G10"/>
  <c r="H9"/>
  <c r="G9"/>
  <c r="H7"/>
  <c r="G7"/>
  <c r="BP54" i="11"/>
  <c r="BO53"/>
  <c r="BO54"/>
  <c r="BP18"/>
  <c r="BP19"/>
  <c r="BP20"/>
  <c r="BP21"/>
  <c r="BP22"/>
  <c r="BO21"/>
  <c r="BO11"/>
  <c r="BO45"/>
  <c r="BN12"/>
  <c r="BO12"/>
  <c r="AC16"/>
  <c r="Y16"/>
  <c r="U16"/>
  <c r="Q16"/>
  <c r="P27"/>
  <c r="M16"/>
  <c r="I16"/>
  <c r="E16"/>
  <c r="L56"/>
  <c r="L53"/>
  <c r="L54"/>
  <c r="CD9"/>
  <c r="BA6"/>
  <c r="BA8"/>
  <c r="BA9"/>
  <c r="BA11"/>
  <c r="BA13"/>
  <c r="BA14"/>
  <c r="BA15"/>
  <c r="BA17"/>
  <c r="BA18"/>
  <c r="BA19"/>
  <c r="BA20"/>
  <c r="BA21"/>
  <c r="BA22"/>
  <c r="BA23"/>
  <c r="BA26"/>
  <c r="BA27"/>
  <c r="BA28"/>
  <c r="BA29"/>
  <c r="BA30"/>
  <c r="BA31"/>
  <c r="BA32"/>
  <c r="BA33"/>
  <c r="BA34"/>
  <c r="BA35"/>
  <c r="BA36"/>
  <c r="BA37"/>
  <c r="BA38"/>
  <c r="BA39"/>
  <c r="BA40"/>
  <c r="BA43"/>
  <c r="BA24"/>
  <c r="BA44"/>
  <c r="BA46"/>
  <c r="BA47"/>
  <c r="BA48"/>
  <c r="BA49"/>
  <c r="BA50"/>
  <c r="BA53"/>
  <c r="BA54"/>
  <c r="BA56"/>
  <c r="BA57"/>
  <c r="BA58"/>
  <c r="BA59"/>
  <c r="BA60"/>
  <c r="BA61"/>
  <c r="BA62"/>
  <c r="BA63"/>
  <c r="BA64"/>
  <c r="BA65"/>
  <c r="AG6"/>
  <c r="CC6"/>
  <c r="AG8"/>
  <c r="CC8"/>
  <c r="AG9"/>
  <c r="CC9"/>
  <c r="AG11"/>
  <c r="CI11"/>
  <c r="AG13"/>
  <c r="CI13"/>
  <c r="AG14"/>
  <c r="CI14"/>
  <c r="AG15"/>
  <c r="CI15"/>
  <c r="AG17"/>
  <c r="CC17"/>
  <c r="AG18"/>
  <c r="CI18"/>
  <c r="AG19"/>
  <c r="CI19"/>
  <c r="AG20"/>
  <c r="CI20"/>
  <c r="AG21"/>
  <c r="CI21"/>
  <c r="AG22"/>
  <c r="CI22"/>
  <c r="AG23"/>
  <c r="CC23"/>
  <c r="AG26"/>
  <c r="CI26"/>
  <c r="AG27"/>
  <c r="CI27"/>
  <c r="AG28"/>
  <c r="CI28"/>
  <c r="AG29"/>
  <c r="CC29"/>
  <c r="AG30"/>
  <c r="CI30"/>
  <c r="AG31"/>
  <c r="CI31"/>
  <c r="AG32"/>
  <c r="CI32"/>
  <c r="AG33"/>
  <c r="CC33"/>
  <c r="AG34"/>
  <c r="CC34"/>
  <c r="AG35"/>
  <c r="CI35"/>
  <c r="AG36"/>
  <c r="CI36"/>
  <c r="AG37"/>
  <c r="CC37"/>
  <c r="AG38"/>
  <c r="CC38"/>
  <c r="AG39"/>
  <c r="CI39"/>
  <c r="AG40"/>
  <c r="CI40"/>
  <c r="AG43"/>
  <c r="CC43"/>
  <c r="AG24"/>
  <c r="AG44"/>
  <c r="CC44"/>
  <c r="CF44"/>
  <c r="AG46"/>
  <c r="CI46"/>
  <c r="AG47"/>
  <c r="AG48"/>
  <c r="AG49"/>
  <c r="CI49"/>
  <c r="AG50"/>
  <c r="CI50"/>
  <c r="AG53"/>
  <c r="AG54"/>
  <c r="AG56"/>
  <c r="CI56"/>
  <c r="AG57"/>
  <c r="CI57"/>
  <c r="AG58"/>
  <c r="AG59"/>
  <c r="AG60"/>
  <c r="CI60"/>
  <c r="AG61"/>
  <c r="CI61"/>
  <c r="AG62"/>
  <c r="CC62"/>
  <c r="AG63"/>
  <c r="AG64"/>
  <c r="AG65"/>
  <c r="CI65"/>
  <c r="U45"/>
  <c r="M55"/>
  <c r="L27"/>
  <c r="Y45"/>
  <c r="AC45"/>
  <c r="Q45"/>
  <c r="AV54"/>
  <c r="AU54"/>
  <c r="BU45"/>
  <c r="BW45"/>
  <c r="BY45"/>
  <c r="BZ45"/>
  <c r="CA45"/>
  <c r="CB45"/>
  <c r="CG45"/>
  <c r="BK45"/>
  <c r="BM45"/>
  <c r="BN45"/>
  <c r="BQ45"/>
  <c r="BR45"/>
  <c r="BS45"/>
  <c r="AT45"/>
  <c r="AU45"/>
  <c r="AW45"/>
  <c r="AX45"/>
  <c r="AY45"/>
  <c r="BC45"/>
  <c r="BE45"/>
  <c r="BF45"/>
  <c r="BG45"/>
  <c r="BI45"/>
  <c r="BJ45"/>
  <c r="AS45"/>
  <c r="AK45"/>
  <c r="E45"/>
  <c r="H24" i="9"/>
  <c r="CD28" i="11"/>
  <c r="CD6"/>
  <c r="CD38"/>
  <c r="CF35"/>
  <c r="CD32"/>
  <c r="CH6"/>
  <c r="CH8"/>
  <c r="CH9"/>
  <c r="CH11"/>
  <c r="CH13"/>
  <c r="CH14"/>
  <c r="CH15"/>
  <c r="CH17"/>
  <c r="CH18"/>
  <c r="CH19"/>
  <c r="CH20"/>
  <c r="CH21"/>
  <c r="CH22"/>
  <c r="CH23"/>
  <c r="CH26"/>
  <c r="CH27"/>
  <c r="CH28"/>
  <c r="CH29"/>
  <c r="CH30"/>
  <c r="CH31"/>
  <c r="CH32"/>
  <c r="CH33"/>
  <c r="CH34"/>
  <c r="CH35"/>
  <c r="CH36"/>
  <c r="CH37"/>
  <c r="CH38"/>
  <c r="CH39"/>
  <c r="CH40"/>
  <c r="CH43"/>
  <c r="CH24"/>
  <c r="CH44"/>
  <c r="CH46"/>
  <c r="CH47"/>
  <c r="CH48"/>
  <c r="CH49"/>
  <c r="CH50"/>
  <c r="CH53"/>
  <c r="CH54"/>
  <c r="CH56"/>
  <c r="CH57"/>
  <c r="CH58"/>
  <c r="CH59"/>
  <c r="CH60"/>
  <c r="CH61"/>
  <c r="CH62"/>
  <c r="CH63"/>
  <c r="CH64"/>
  <c r="CH65"/>
  <c r="BF12"/>
  <c r="BP65"/>
  <c r="BP64"/>
  <c r="BP63"/>
  <c r="BP62"/>
  <c r="BP61"/>
  <c r="BP60"/>
  <c r="BP59"/>
  <c r="BP58"/>
  <c r="BP57"/>
  <c r="BP56"/>
  <c r="BN55"/>
  <c r="BN51"/>
  <c r="BM55"/>
  <c r="BP53"/>
  <c r="BN52"/>
  <c r="BM52"/>
  <c r="BO52"/>
  <c r="BP46"/>
  <c r="BP45"/>
  <c r="BP44"/>
  <c r="BP43"/>
  <c r="BP40"/>
  <c r="BP39"/>
  <c r="BP38"/>
  <c r="BP37"/>
  <c r="BP36"/>
  <c r="BP35"/>
  <c r="BP34"/>
  <c r="BP33"/>
  <c r="BP32"/>
  <c r="BP31"/>
  <c r="BP30"/>
  <c r="BP29"/>
  <c r="BN25"/>
  <c r="BM25"/>
  <c r="BP23"/>
  <c r="BP17"/>
  <c r="BN16"/>
  <c r="BO16"/>
  <c r="BM16"/>
  <c r="BP13"/>
  <c r="BM12"/>
  <c r="BP12"/>
  <c r="BP11"/>
  <c r="BP9"/>
  <c r="BP8"/>
  <c r="BN7"/>
  <c r="BP7"/>
  <c r="BM7"/>
  <c r="BL65"/>
  <c r="BL64"/>
  <c r="BL63"/>
  <c r="BL62"/>
  <c r="BL61"/>
  <c r="BL60"/>
  <c r="BL59"/>
  <c r="BL58"/>
  <c r="BL57"/>
  <c r="BK57"/>
  <c r="BL56"/>
  <c r="BJ55"/>
  <c r="BI55"/>
  <c r="BL53"/>
  <c r="BJ52"/>
  <c r="BI52"/>
  <c r="BI51"/>
  <c r="BL46"/>
  <c r="BL45"/>
  <c r="BL44"/>
  <c r="BL43"/>
  <c r="BL40"/>
  <c r="BL39"/>
  <c r="BL38"/>
  <c r="BL37"/>
  <c r="BL36"/>
  <c r="BL35"/>
  <c r="BL34"/>
  <c r="BL33"/>
  <c r="BL32"/>
  <c r="BL31"/>
  <c r="BL30"/>
  <c r="BL29"/>
  <c r="BJ25"/>
  <c r="BI25"/>
  <c r="BL23"/>
  <c r="BL17"/>
  <c r="BK17"/>
  <c r="BJ16"/>
  <c r="BI16"/>
  <c r="BI10"/>
  <c r="BL13"/>
  <c r="BI12"/>
  <c r="BL11"/>
  <c r="BL9"/>
  <c r="BL8"/>
  <c r="BJ7"/>
  <c r="BI7"/>
  <c r="AV6"/>
  <c r="AU6"/>
  <c r="AH6"/>
  <c r="AI6"/>
  <c r="Z12"/>
  <c r="F12"/>
  <c r="H6"/>
  <c r="G6"/>
  <c r="E7"/>
  <c r="S241" i="8"/>
  <c r="R241"/>
  <c r="Q241"/>
  <c r="O241"/>
  <c r="N241"/>
  <c r="M241"/>
  <c r="L241"/>
  <c r="K241"/>
  <c r="J241"/>
  <c r="I241"/>
  <c r="H241"/>
  <c r="G241"/>
  <c r="F241"/>
  <c r="E241"/>
  <c r="D241"/>
  <c r="C241"/>
  <c r="T118"/>
  <c r="C239"/>
  <c r="S239" s="1"/>
  <c r="R238"/>
  <c r="Q238"/>
  <c r="O238"/>
  <c r="N238"/>
  <c r="M238"/>
  <c r="L238"/>
  <c r="K238"/>
  <c r="J238"/>
  <c r="I238"/>
  <c r="H238"/>
  <c r="G238"/>
  <c r="F238"/>
  <c r="E238"/>
  <c r="D238"/>
  <c r="R237"/>
  <c r="Q237"/>
  <c r="O237"/>
  <c r="N237"/>
  <c r="M237"/>
  <c r="L237"/>
  <c r="K237"/>
  <c r="J237"/>
  <c r="I237"/>
  <c r="H237"/>
  <c r="G237"/>
  <c r="F237"/>
  <c r="E237"/>
  <c r="D237"/>
  <c r="R236"/>
  <c r="Q236"/>
  <c r="O236"/>
  <c r="N236"/>
  <c r="M236"/>
  <c r="L236"/>
  <c r="K236"/>
  <c r="J236"/>
  <c r="I236"/>
  <c r="H236"/>
  <c r="G236"/>
  <c r="F236"/>
  <c r="E236"/>
  <c r="D236"/>
  <c r="R235"/>
  <c r="Q235"/>
  <c r="O235"/>
  <c r="N235"/>
  <c r="M235"/>
  <c r="L235"/>
  <c r="K235"/>
  <c r="J235"/>
  <c r="I235"/>
  <c r="H235"/>
  <c r="G235"/>
  <c r="F235"/>
  <c r="E235"/>
  <c r="D235"/>
  <c r="R234"/>
  <c r="Q234"/>
  <c r="O234"/>
  <c r="N234"/>
  <c r="M234"/>
  <c r="L234"/>
  <c r="K234"/>
  <c r="J234"/>
  <c r="I234"/>
  <c r="H234"/>
  <c r="G234"/>
  <c r="F234"/>
  <c r="E234"/>
  <c r="D234"/>
  <c r="R233"/>
  <c r="Q233"/>
  <c r="O233"/>
  <c r="N233"/>
  <c r="M233"/>
  <c r="L233"/>
  <c r="K233"/>
  <c r="J233"/>
  <c r="I233"/>
  <c r="H233"/>
  <c r="G233"/>
  <c r="F233"/>
  <c r="E233"/>
  <c r="D233"/>
  <c r="R232"/>
  <c r="Q232"/>
  <c r="O232"/>
  <c r="N232"/>
  <c r="M232"/>
  <c r="L232"/>
  <c r="K232"/>
  <c r="J232"/>
  <c r="I232"/>
  <c r="H232"/>
  <c r="G232"/>
  <c r="F232"/>
  <c r="E232"/>
  <c r="D232"/>
  <c r="R231"/>
  <c r="Q231"/>
  <c r="O231"/>
  <c r="N231"/>
  <c r="M231"/>
  <c r="L231"/>
  <c r="K231"/>
  <c r="J231"/>
  <c r="I231"/>
  <c r="H231"/>
  <c r="G231"/>
  <c r="F231"/>
  <c r="E231"/>
  <c r="D231"/>
  <c r="R230"/>
  <c r="Q230"/>
  <c r="O230"/>
  <c r="N230"/>
  <c r="M230"/>
  <c r="L230"/>
  <c r="K230"/>
  <c r="J230"/>
  <c r="I230"/>
  <c r="H230"/>
  <c r="G230"/>
  <c r="F230"/>
  <c r="E230"/>
  <c r="D230"/>
  <c r="R229"/>
  <c r="Q229"/>
  <c r="O229"/>
  <c r="N229"/>
  <c r="M229"/>
  <c r="L229"/>
  <c r="K229"/>
  <c r="J229"/>
  <c r="I229"/>
  <c r="H229"/>
  <c r="G229"/>
  <c r="F229"/>
  <c r="E229"/>
  <c r="D229"/>
  <c r="R228"/>
  <c r="Q228"/>
  <c r="O228"/>
  <c r="N228"/>
  <c r="M228"/>
  <c r="L228"/>
  <c r="K228"/>
  <c r="J228"/>
  <c r="I228"/>
  <c r="H228"/>
  <c r="G228"/>
  <c r="F228"/>
  <c r="E228"/>
  <c r="D228"/>
  <c r="R227"/>
  <c r="Q227"/>
  <c r="O227"/>
  <c r="N227"/>
  <c r="M227"/>
  <c r="L227"/>
  <c r="K227"/>
  <c r="J227"/>
  <c r="I227"/>
  <c r="H227"/>
  <c r="G227"/>
  <c r="F227"/>
  <c r="E227"/>
  <c r="D227"/>
  <c r="R226"/>
  <c r="Q226"/>
  <c r="O226"/>
  <c r="N226"/>
  <c r="M226"/>
  <c r="L226"/>
  <c r="K226"/>
  <c r="J226"/>
  <c r="I226"/>
  <c r="H226"/>
  <c r="G226"/>
  <c r="F226"/>
  <c r="E226"/>
  <c r="D226"/>
  <c r="R225"/>
  <c r="Q225"/>
  <c r="O225"/>
  <c r="N225"/>
  <c r="M225"/>
  <c r="L225"/>
  <c r="K225"/>
  <c r="J225"/>
  <c r="I225"/>
  <c r="H225"/>
  <c r="G225"/>
  <c r="F225"/>
  <c r="E225"/>
  <c r="D225"/>
  <c r="R224"/>
  <c r="Q224"/>
  <c r="O224"/>
  <c r="N224"/>
  <c r="M224"/>
  <c r="L224"/>
  <c r="K224"/>
  <c r="J224"/>
  <c r="I224"/>
  <c r="H224"/>
  <c r="G224"/>
  <c r="F224"/>
  <c r="E224"/>
  <c r="D224"/>
  <c r="T101"/>
  <c r="R222"/>
  <c r="Q222"/>
  <c r="O222"/>
  <c r="N222"/>
  <c r="M222"/>
  <c r="L222"/>
  <c r="K222"/>
  <c r="J222"/>
  <c r="I222"/>
  <c r="H222"/>
  <c r="G222"/>
  <c r="F222"/>
  <c r="E222"/>
  <c r="D222"/>
  <c r="R221"/>
  <c r="Q221"/>
  <c r="O221"/>
  <c r="N221"/>
  <c r="M221"/>
  <c r="L221"/>
  <c r="K221"/>
  <c r="J221"/>
  <c r="I221"/>
  <c r="H221"/>
  <c r="G221"/>
  <c r="F221"/>
  <c r="E221"/>
  <c r="D221"/>
  <c r="C221" s="1"/>
  <c r="R220"/>
  <c r="Q220"/>
  <c r="O220"/>
  <c r="N220"/>
  <c r="M220"/>
  <c r="L220"/>
  <c r="K220"/>
  <c r="J220"/>
  <c r="I220"/>
  <c r="H220"/>
  <c r="G220"/>
  <c r="F220"/>
  <c r="E220"/>
  <c r="D220"/>
  <c r="R219"/>
  <c r="Q219"/>
  <c r="O219"/>
  <c r="N219"/>
  <c r="M219"/>
  <c r="L219"/>
  <c r="K219"/>
  <c r="J219"/>
  <c r="I219"/>
  <c r="H219"/>
  <c r="G219"/>
  <c r="F219"/>
  <c r="E219"/>
  <c r="D219"/>
  <c r="C219" s="1"/>
  <c r="R218"/>
  <c r="Q218"/>
  <c r="O218"/>
  <c r="N218"/>
  <c r="M218"/>
  <c r="L218"/>
  <c r="J218"/>
  <c r="I218"/>
  <c r="H218"/>
  <c r="G218"/>
  <c r="F218"/>
  <c r="E218"/>
  <c r="D218"/>
  <c r="R217"/>
  <c r="Q217"/>
  <c r="O217"/>
  <c r="N217"/>
  <c r="M217"/>
  <c r="L217"/>
  <c r="K217"/>
  <c r="J217"/>
  <c r="I217"/>
  <c r="H217"/>
  <c r="G217"/>
  <c r="F217"/>
  <c r="E217"/>
  <c r="D217"/>
  <c r="R216"/>
  <c r="Q216"/>
  <c r="O216"/>
  <c r="N216"/>
  <c r="M216"/>
  <c r="L216"/>
  <c r="K216"/>
  <c r="J216"/>
  <c r="I216"/>
  <c r="G216"/>
  <c r="F216"/>
  <c r="E216"/>
  <c r="D216"/>
  <c r="R215"/>
  <c r="Q215"/>
  <c r="O215"/>
  <c r="N215"/>
  <c r="M215"/>
  <c r="L215"/>
  <c r="K215"/>
  <c r="J215"/>
  <c r="I215"/>
  <c r="G215"/>
  <c r="F215"/>
  <c r="E215"/>
  <c r="D215"/>
  <c r="R214"/>
  <c r="Q214"/>
  <c r="O214"/>
  <c r="M214"/>
  <c r="K214"/>
  <c r="J214"/>
  <c r="I214"/>
  <c r="H214"/>
  <c r="G214"/>
  <c r="F214"/>
  <c r="E214"/>
  <c r="C214" s="1"/>
  <c r="R213"/>
  <c r="Q213"/>
  <c r="O213"/>
  <c r="N213"/>
  <c r="M213"/>
  <c r="L213"/>
  <c r="K213"/>
  <c r="J213"/>
  <c r="I213"/>
  <c r="G213"/>
  <c r="F213"/>
  <c r="E213"/>
  <c r="D213"/>
  <c r="R212"/>
  <c r="Q212"/>
  <c r="O212"/>
  <c r="N212"/>
  <c r="M212"/>
  <c r="L212"/>
  <c r="K212"/>
  <c r="J212"/>
  <c r="I212"/>
  <c r="G212"/>
  <c r="F212"/>
  <c r="E212"/>
  <c r="D212"/>
  <c r="R211"/>
  <c r="Q211"/>
  <c r="O211"/>
  <c r="N211"/>
  <c r="M211"/>
  <c r="L211"/>
  <c r="K211"/>
  <c r="J211"/>
  <c r="I211"/>
  <c r="G211"/>
  <c r="F211"/>
  <c r="E211"/>
  <c r="D211"/>
  <c r="R210"/>
  <c r="Q210"/>
  <c r="O210"/>
  <c r="N210"/>
  <c r="M210"/>
  <c r="L210"/>
  <c r="K210"/>
  <c r="J210"/>
  <c r="I210"/>
  <c r="H210"/>
  <c r="G210"/>
  <c r="F210"/>
  <c r="E210"/>
  <c r="D210"/>
  <c r="R209"/>
  <c r="Q209"/>
  <c r="O209"/>
  <c r="N209"/>
  <c r="M209"/>
  <c r="L209"/>
  <c r="K209"/>
  <c r="J209"/>
  <c r="I209"/>
  <c r="G209"/>
  <c r="F209"/>
  <c r="E209"/>
  <c r="D209"/>
  <c r="R208"/>
  <c r="Q208"/>
  <c r="O208"/>
  <c r="N208"/>
  <c r="M208"/>
  <c r="L208"/>
  <c r="K208"/>
  <c r="J208"/>
  <c r="I208"/>
  <c r="H208"/>
  <c r="G208"/>
  <c r="F208"/>
  <c r="E208"/>
  <c r="D208"/>
  <c r="R207"/>
  <c r="Q207"/>
  <c r="O207"/>
  <c r="N207"/>
  <c r="M207"/>
  <c r="L207"/>
  <c r="K207"/>
  <c r="J207"/>
  <c r="I207"/>
  <c r="G207"/>
  <c r="F207"/>
  <c r="E207"/>
  <c r="D207"/>
  <c r="T84"/>
  <c r="Q205"/>
  <c r="O205"/>
  <c r="N205"/>
  <c r="M205"/>
  <c r="L205"/>
  <c r="K205"/>
  <c r="J205"/>
  <c r="I205"/>
  <c r="G205"/>
  <c r="F205"/>
  <c r="E205"/>
  <c r="D205"/>
  <c r="R204"/>
  <c r="Q204"/>
  <c r="O204"/>
  <c r="N204"/>
  <c r="M204"/>
  <c r="L204"/>
  <c r="K204"/>
  <c r="J204"/>
  <c r="I204"/>
  <c r="H204"/>
  <c r="G204"/>
  <c r="F204"/>
  <c r="E204"/>
  <c r="D204"/>
  <c r="R203"/>
  <c r="Q203"/>
  <c r="O203"/>
  <c r="N203"/>
  <c r="M203"/>
  <c r="L203"/>
  <c r="K203"/>
  <c r="J203"/>
  <c r="I203"/>
  <c r="H203"/>
  <c r="G203"/>
  <c r="F203"/>
  <c r="E203"/>
  <c r="D203"/>
  <c r="R202"/>
  <c r="Q202"/>
  <c r="O202"/>
  <c r="N202"/>
  <c r="M202"/>
  <c r="L202"/>
  <c r="K202"/>
  <c r="J202"/>
  <c r="I202"/>
  <c r="G202"/>
  <c r="F202"/>
  <c r="E202"/>
  <c r="C202" s="1"/>
  <c r="T79"/>
  <c r="O200"/>
  <c r="M200"/>
  <c r="N200" s="1"/>
  <c r="C200"/>
  <c r="C199"/>
  <c r="S199" s="1"/>
  <c r="K198"/>
  <c r="C198"/>
  <c r="K197"/>
  <c r="C197"/>
  <c r="R196"/>
  <c r="Q196"/>
  <c r="O196"/>
  <c r="N196"/>
  <c r="M196"/>
  <c r="L196"/>
  <c r="K196"/>
  <c r="J196"/>
  <c r="I196"/>
  <c r="H196"/>
  <c r="G196"/>
  <c r="F196"/>
  <c r="E196"/>
  <c r="D196"/>
  <c r="K195"/>
  <c r="C195"/>
  <c r="R194"/>
  <c r="R193" s="1"/>
  <c r="Q194"/>
  <c r="Q193" s="1"/>
  <c r="O194"/>
  <c r="N194"/>
  <c r="M194"/>
  <c r="M193" s="1"/>
  <c r="L194"/>
  <c r="L193" s="1"/>
  <c r="K194"/>
  <c r="K193" s="1"/>
  <c r="J194"/>
  <c r="J193" s="1"/>
  <c r="I194"/>
  <c r="I193" s="1"/>
  <c r="G194"/>
  <c r="F194"/>
  <c r="E194"/>
  <c r="D194"/>
  <c r="O193"/>
  <c r="R192"/>
  <c r="Q192"/>
  <c r="O192"/>
  <c r="N192"/>
  <c r="M192"/>
  <c r="L192"/>
  <c r="K192"/>
  <c r="J192"/>
  <c r="I192"/>
  <c r="H192"/>
  <c r="G192"/>
  <c r="F192"/>
  <c r="E192"/>
  <c r="D192"/>
  <c r="R191"/>
  <c r="Q191"/>
  <c r="O191"/>
  <c r="N191"/>
  <c r="M191"/>
  <c r="L191"/>
  <c r="K191"/>
  <c r="J191"/>
  <c r="I191"/>
  <c r="H191"/>
  <c r="G191"/>
  <c r="F191"/>
  <c r="E191"/>
  <c r="D191"/>
  <c r="R190"/>
  <c r="Q190"/>
  <c r="O190"/>
  <c r="N190"/>
  <c r="M190"/>
  <c r="L190"/>
  <c r="K190"/>
  <c r="J190"/>
  <c r="I190"/>
  <c r="H190"/>
  <c r="G190"/>
  <c r="F190"/>
  <c r="E190"/>
  <c r="D190"/>
  <c r="R189"/>
  <c r="Q189"/>
  <c r="O189"/>
  <c r="K189"/>
  <c r="J189"/>
  <c r="I189"/>
  <c r="G189"/>
  <c r="F189"/>
  <c r="E189"/>
  <c r="D189"/>
  <c r="R188"/>
  <c r="Q188"/>
  <c r="O188"/>
  <c r="N188"/>
  <c r="M188"/>
  <c r="L188"/>
  <c r="K188"/>
  <c r="J188"/>
  <c r="I188"/>
  <c r="H188"/>
  <c r="G188"/>
  <c r="F188"/>
  <c r="E188"/>
  <c r="D188"/>
  <c r="R187"/>
  <c r="Q187"/>
  <c r="O187"/>
  <c r="N187"/>
  <c r="M187"/>
  <c r="L187"/>
  <c r="K187"/>
  <c r="J187"/>
  <c r="I187"/>
  <c r="H187"/>
  <c r="G187"/>
  <c r="F187"/>
  <c r="E187"/>
  <c r="D187"/>
  <c r="R186"/>
  <c r="Q186"/>
  <c r="O186"/>
  <c r="N186"/>
  <c r="M186"/>
  <c r="L186"/>
  <c r="K186"/>
  <c r="J186"/>
  <c r="I186"/>
  <c r="G186"/>
  <c r="F186"/>
  <c r="E186"/>
  <c r="D186"/>
  <c r="R185"/>
  <c r="Q185"/>
  <c r="O185"/>
  <c r="N185"/>
  <c r="M185"/>
  <c r="L185"/>
  <c r="K185"/>
  <c r="J185"/>
  <c r="I185"/>
  <c r="H185"/>
  <c r="G185"/>
  <c r="F185"/>
  <c r="E185"/>
  <c r="D185"/>
  <c r="R184"/>
  <c r="Q184"/>
  <c r="O184"/>
  <c r="N184"/>
  <c r="M184"/>
  <c r="L184"/>
  <c r="K184"/>
  <c r="J184"/>
  <c r="I184"/>
  <c r="H184"/>
  <c r="G184"/>
  <c r="F184"/>
  <c r="E184"/>
  <c r="D184"/>
  <c r="R183"/>
  <c r="Q183"/>
  <c r="O183"/>
  <c r="N183"/>
  <c r="M183"/>
  <c r="L183"/>
  <c r="K183"/>
  <c r="J183"/>
  <c r="I183"/>
  <c r="G183"/>
  <c r="F183"/>
  <c r="E183"/>
  <c r="D183"/>
  <c r="R182"/>
  <c r="Q182"/>
  <c r="O182"/>
  <c r="N182"/>
  <c r="M182"/>
  <c r="L182"/>
  <c r="K182"/>
  <c r="J182"/>
  <c r="I182"/>
  <c r="G182"/>
  <c r="F182"/>
  <c r="E182"/>
  <c r="D182"/>
  <c r="R181"/>
  <c r="L181"/>
  <c r="N181" s="1"/>
  <c r="G181"/>
  <c r="F181"/>
  <c r="E181"/>
  <c r="D181"/>
  <c r="L180"/>
  <c r="N180" s="1"/>
  <c r="D180"/>
  <c r="C180" s="1"/>
  <c r="R179"/>
  <c r="Q179"/>
  <c r="O179"/>
  <c r="N179"/>
  <c r="M179"/>
  <c r="L179"/>
  <c r="K179"/>
  <c r="J179"/>
  <c r="I179"/>
  <c r="H179"/>
  <c r="G179"/>
  <c r="F179"/>
  <c r="E179"/>
  <c r="D179"/>
  <c r="C179" s="1"/>
  <c r="N178"/>
  <c r="C178"/>
  <c r="S178" s="1"/>
  <c r="L177"/>
  <c r="N177" s="1"/>
  <c r="C177"/>
  <c r="R176"/>
  <c r="Q176"/>
  <c r="O176"/>
  <c r="N176"/>
  <c r="M176"/>
  <c r="L176"/>
  <c r="K176"/>
  <c r="J176"/>
  <c r="I176"/>
  <c r="G176"/>
  <c r="F176"/>
  <c r="E176"/>
  <c r="D176"/>
  <c r="R175"/>
  <c r="Q175"/>
  <c r="O175"/>
  <c r="N175"/>
  <c r="M175"/>
  <c r="L175"/>
  <c r="K175"/>
  <c r="J175"/>
  <c r="I175"/>
  <c r="G175"/>
  <c r="F175"/>
  <c r="E175"/>
  <c r="D175"/>
  <c r="R174"/>
  <c r="Q174"/>
  <c r="O174"/>
  <c r="N174"/>
  <c r="M174"/>
  <c r="L174"/>
  <c r="K174"/>
  <c r="J174"/>
  <c r="I174"/>
  <c r="H174"/>
  <c r="G174"/>
  <c r="F174"/>
  <c r="E174"/>
  <c r="D174"/>
  <c r="C174" s="1"/>
  <c r="R173"/>
  <c r="Q173"/>
  <c r="O173"/>
  <c r="N173"/>
  <c r="M173"/>
  <c r="L173"/>
  <c r="K173"/>
  <c r="J173"/>
  <c r="I173"/>
  <c r="H173"/>
  <c r="G173"/>
  <c r="F173"/>
  <c r="E173"/>
  <c r="D173"/>
  <c r="R172"/>
  <c r="Q172"/>
  <c r="O172"/>
  <c r="N172"/>
  <c r="M172"/>
  <c r="L172"/>
  <c r="K172"/>
  <c r="J172"/>
  <c r="I172"/>
  <c r="H172"/>
  <c r="G172"/>
  <c r="F172"/>
  <c r="E172"/>
  <c r="D172"/>
  <c r="C172" s="1"/>
  <c r="R171"/>
  <c r="Q171"/>
  <c r="O171"/>
  <c r="N171"/>
  <c r="M171"/>
  <c r="L171"/>
  <c r="K171"/>
  <c r="J171"/>
  <c r="I171"/>
  <c r="G171"/>
  <c r="F171"/>
  <c r="E171"/>
  <c r="D171"/>
  <c r="R170"/>
  <c r="Q170"/>
  <c r="O170"/>
  <c r="N170"/>
  <c r="M170"/>
  <c r="L170"/>
  <c r="K170"/>
  <c r="J170"/>
  <c r="I170"/>
  <c r="G170"/>
  <c r="F170"/>
  <c r="E170"/>
  <c r="D170"/>
  <c r="R169"/>
  <c r="Q169"/>
  <c r="O169"/>
  <c r="N169"/>
  <c r="M169"/>
  <c r="L169"/>
  <c r="K169"/>
  <c r="J169"/>
  <c r="I169"/>
  <c r="G169"/>
  <c r="F169"/>
  <c r="E169"/>
  <c r="D169"/>
  <c r="R168"/>
  <c r="Q168"/>
  <c r="O168"/>
  <c r="N168"/>
  <c r="M168"/>
  <c r="L168"/>
  <c r="K168"/>
  <c r="J168"/>
  <c r="I168"/>
  <c r="H168"/>
  <c r="G168"/>
  <c r="F168"/>
  <c r="E168"/>
  <c r="D168"/>
  <c r="R167"/>
  <c r="Q167"/>
  <c r="O167"/>
  <c r="N167"/>
  <c r="M167"/>
  <c r="L167"/>
  <c r="K167"/>
  <c r="J167"/>
  <c r="I167"/>
  <c r="G167"/>
  <c r="F167"/>
  <c r="E167"/>
  <c r="D167"/>
  <c r="T44"/>
  <c r="R166"/>
  <c r="Q166"/>
  <c r="O166"/>
  <c r="N166"/>
  <c r="M166"/>
  <c r="L166"/>
  <c r="K166"/>
  <c r="J166"/>
  <c r="I166"/>
  <c r="H166"/>
  <c r="G166"/>
  <c r="F166"/>
  <c r="E166"/>
  <c r="D166"/>
  <c r="R165"/>
  <c r="Q165"/>
  <c r="O165"/>
  <c r="N165"/>
  <c r="M165"/>
  <c r="L165"/>
  <c r="K165"/>
  <c r="J165"/>
  <c r="I165"/>
  <c r="H165"/>
  <c r="G165"/>
  <c r="F165"/>
  <c r="E165"/>
  <c r="C165" s="1"/>
  <c r="D165"/>
  <c r="R164"/>
  <c r="Q164"/>
  <c r="O164"/>
  <c r="N164"/>
  <c r="M164"/>
  <c r="L164"/>
  <c r="K164"/>
  <c r="J164"/>
  <c r="I164"/>
  <c r="G164"/>
  <c r="F164"/>
  <c r="E164"/>
  <c r="D164"/>
  <c r="C164" s="1"/>
  <c r="R163"/>
  <c r="Q163"/>
  <c r="O163"/>
  <c r="N163"/>
  <c r="M163"/>
  <c r="L163"/>
  <c r="J163"/>
  <c r="I163"/>
  <c r="H163"/>
  <c r="G163"/>
  <c r="F163"/>
  <c r="E163"/>
  <c r="D163"/>
  <c r="R162"/>
  <c r="Q162"/>
  <c r="O162"/>
  <c r="N162"/>
  <c r="M162"/>
  <c r="L162"/>
  <c r="K162"/>
  <c r="J162"/>
  <c r="I162"/>
  <c r="G162"/>
  <c r="F162"/>
  <c r="E162"/>
  <c r="D162"/>
  <c r="R161"/>
  <c r="Q161"/>
  <c r="O161"/>
  <c r="N161"/>
  <c r="M161"/>
  <c r="L161"/>
  <c r="K161"/>
  <c r="J161"/>
  <c r="I161"/>
  <c r="G161"/>
  <c r="F161"/>
  <c r="E161"/>
  <c r="C161" s="1"/>
  <c r="D161"/>
  <c r="R160"/>
  <c r="Q160"/>
  <c r="O160"/>
  <c r="N160"/>
  <c r="M160"/>
  <c r="L160"/>
  <c r="K160"/>
  <c r="J160"/>
  <c r="I160"/>
  <c r="H160"/>
  <c r="G160"/>
  <c r="F160"/>
  <c r="E160"/>
  <c r="D160"/>
  <c r="R159"/>
  <c r="Q159"/>
  <c r="O159"/>
  <c r="N159"/>
  <c r="M159"/>
  <c r="L159"/>
  <c r="K159"/>
  <c r="J159"/>
  <c r="I159"/>
  <c r="H159"/>
  <c r="G159"/>
  <c r="F159"/>
  <c r="E159"/>
  <c r="D159"/>
  <c r="R158"/>
  <c r="Q158"/>
  <c r="O158"/>
  <c r="N158"/>
  <c r="M158"/>
  <c r="L158"/>
  <c r="K158"/>
  <c r="J158"/>
  <c r="I158"/>
  <c r="H158"/>
  <c r="G158"/>
  <c r="F158"/>
  <c r="E158"/>
  <c r="D158"/>
  <c r="R157"/>
  <c r="Q157"/>
  <c r="O157"/>
  <c r="N157"/>
  <c r="M157"/>
  <c r="L157"/>
  <c r="K157"/>
  <c r="J157"/>
  <c r="I157"/>
  <c r="G157"/>
  <c r="F157"/>
  <c r="E157"/>
  <c r="D157"/>
  <c r="T34"/>
  <c r="R155"/>
  <c r="Q155"/>
  <c r="O155"/>
  <c r="N155"/>
  <c r="M155"/>
  <c r="L155"/>
  <c r="K155"/>
  <c r="J155"/>
  <c r="I155"/>
  <c r="H155"/>
  <c r="G155"/>
  <c r="F155"/>
  <c r="E155"/>
  <c r="D155"/>
  <c r="N154"/>
  <c r="S154" s="1"/>
  <c r="M154"/>
  <c r="L154"/>
  <c r="C154"/>
  <c r="R153"/>
  <c r="Q153"/>
  <c r="O153"/>
  <c r="N153"/>
  <c r="M153"/>
  <c r="L153"/>
  <c r="K153"/>
  <c r="J153"/>
  <c r="I153"/>
  <c r="H153"/>
  <c r="G153"/>
  <c r="F153"/>
  <c r="E153"/>
  <c r="D153"/>
  <c r="R152"/>
  <c r="Q152"/>
  <c r="O152"/>
  <c r="M152"/>
  <c r="L152"/>
  <c r="N152" s="1"/>
  <c r="K152"/>
  <c r="J152"/>
  <c r="I152"/>
  <c r="H152"/>
  <c r="G152"/>
  <c r="F152"/>
  <c r="E152"/>
  <c r="D152"/>
  <c r="R151"/>
  <c r="Q151"/>
  <c r="O151"/>
  <c r="N151"/>
  <c r="M151"/>
  <c r="L151"/>
  <c r="K151"/>
  <c r="J151"/>
  <c r="I151"/>
  <c r="H151"/>
  <c r="G151"/>
  <c r="F151"/>
  <c r="E151"/>
  <c r="D151"/>
  <c r="M150"/>
  <c r="L150"/>
  <c r="N150" s="1"/>
  <c r="K150"/>
  <c r="J150"/>
  <c r="I150"/>
  <c r="H150"/>
  <c r="G150"/>
  <c r="F150"/>
  <c r="E150"/>
  <c r="D150"/>
  <c r="R149"/>
  <c r="Q149"/>
  <c r="O149"/>
  <c r="N149"/>
  <c r="M149"/>
  <c r="L149"/>
  <c r="K149"/>
  <c r="J149"/>
  <c r="I149"/>
  <c r="H149"/>
  <c r="G149"/>
  <c r="F149"/>
  <c r="E149"/>
  <c r="D149"/>
  <c r="R148"/>
  <c r="Q148"/>
  <c r="O148"/>
  <c r="M148"/>
  <c r="K148"/>
  <c r="J148"/>
  <c r="I148"/>
  <c r="G148"/>
  <c r="F148"/>
  <c r="E148"/>
  <c r="C148" s="1"/>
  <c r="R147"/>
  <c r="Q147"/>
  <c r="O147"/>
  <c r="N147"/>
  <c r="M147"/>
  <c r="L147"/>
  <c r="K147"/>
  <c r="J147"/>
  <c r="I147"/>
  <c r="H147"/>
  <c r="G147"/>
  <c r="F147"/>
  <c r="E147"/>
  <c r="D147"/>
  <c r="R146"/>
  <c r="Q146"/>
  <c r="O146"/>
  <c r="N146"/>
  <c r="M146"/>
  <c r="L146"/>
  <c r="K146"/>
  <c r="J146"/>
  <c r="I146"/>
  <c r="G146"/>
  <c r="F146"/>
  <c r="E146"/>
  <c r="D146"/>
  <c r="T23"/>
  <c r="R144"/>
  <c r="Q144"/>
  <c r="O144"/>
  <c r="N144"/>
  <c r="M144"/>
  <c r="L144"/>
  <c r="K144"/>
  <c r="J144"/>
  <c r="I144"/>
  <c r="G144"/>
  <c r="F144"/>
  <c r="E144"/>
  <c r="D144"/>
  <c r="R143"/>
  <c r="Q143"/>
  <c r="O143"/>
  <c r="N143"/>
  <c r="M143"/>
  <c r="L143"/>
  <c r="K143"/>
  <c r="J143"/>
  <c r="I143"/>
  <c r="G143"/>
  <c r="F143"/>
  <c r="E143"/>
  <c r="D143"/>
  <c r="R142"/>
  <c r="Q142"/>
  <c r="O142"/>
  <c r="N142"/>
  <c r="M142"/>
  <c r="L142"/>
  <c r="K142"/>
  <c r="J142"/>
  <c r="I142"/>
  <c r="G142"/>
  <c r="F142"/>
  <c r="E142"/>
  <c r="D142"/>
  <c r="R141"/>
  <c r="Q141"/>
  <c r="O141"/>
  <c r="N141"/>
  <c r="M141"/>
  <c r="L141"/>
  <c r="K141"/>
  <c r="J141"/>
  <c r="I141"/>
  <c r="G141"/>
  <c r="F141"/>
  <c r="E141"/>
  <c r="D141"/>
  <c r="T18"/>
  <c r="R139"/>
  <c r="Q139"/>
  <c r="O139"/>
  <c r="N139"/>
  <c r="M139"/>
  <c r="L139"/>
  <c r="K139"/>
  <c r="J139"/>
  <c r="I139"/>
  <c r="G139"/>
  <c r="F139"/>
  <c r="E139"/>
  <c r="D139"/>
  <c r="R138"/>
  <c r="Q138"/>
  <c r="O138"/>
  <c r="N138"/>
  <c r="M138"/>
  <c r="L138"/>
  <c r="K138"/>
  <c r="J138"/>
  <c r="I138"/>
  <c r="G138"/>
  <c r="F138"/>
  <c r="E138"/>
  <c r="D138"/>
  <c r="T15"/>
  <c r="N136"/>
  <c r="M136"/>
  <c r="L136"/>
  <c r="C136"/>
  <c r="T13"/>
  <c r="R135"/>
  <c r="Q135"/>
  <c r="O135"/>
  <c r="N135"/>
  <c r="M135"/>
  <c r="L135"/>
  <c r="K135"/>
  <c r="J135"/>
  <c r="I135"/>
  <c r="H135"/>
  <c r="G135"/>
  <c r="F135"/>
  <c r="E135"/>
  <c r="D135"/>
  <c r="R133"/>
  <c r="Q133"/>
  <c r="O133"/>
  <c r="N133"/>
  <c r="M133"/>
  <c r="L133"/>
  <c r="K133"/>
  <c r="J133"/>
  <c r="I133"/>
  <c r="G133"/>
  <c r="F133"/>
  <c r="E133"/>
  <c r="D133"/>
  <c r="R132"/>
  <c r="Q132"/>
  <c r="O132"/>
  <c r="N132"/>
  <c r="N130" s="1"/>
  <c r="M132"/>
  <c r="L132"/>
  <c r="K132"/>
  <c r="J132"/>
  <c r="I132"/>
  <c r="G132"/>
  <c r="F132"/>
  <c r="E132"/>
  <c r="D132"/>
  <c r="R131"/>
  <c r="Q131"/>
  <c r="O131"/>
  <c r="N131"/>
  <c r="M131"/>
  <c r="L131"/>
  <c r="K131"/>
  <c r="J131"/>
  <c r="I131"/>
  <c r="G131"/>
  <c r="F131"/>
  <c r="E131"/>
  <c r="D131"/>
  <c r="T7"/>
  <c r="R129"/>
  <c r="Q129"/>
  <c r="O129"/>
  <c r="N129"/>
  <c r="M129"/>
  <c r="L129"/>
  <c r="K129"/>
  <c r="J129"/>
  <c r="I129"/>
  <c r="H129"/>
  <c r="G129"/>
  <c r="F129"/>
  <c r="E129"/>
  <c r="D129"/>
  <c r="T6"/>
  <c r="H128"/>
  <c r="G128"/>
  <c r="H127"/>
  <c r="G127"/>
  <c r="S11" i="11"/>
  <c r="S13"/>
  <c r="R12"/>
  <c r="BF16"/>
  <c r="BF25"/>
  <c r="BF55"/>
  <c r="BB14"/>
  <c r="BB26"/>
  <c r="BB28"/>
  <c r="BB30"/>
  <c r="BD30"/>
  <c r="BB31"/>
  <c r="BB32"/>
  <c r="BB34"/>
  <c r="BB36"/>
  <c r="BB24"/>
  <c r="BB44"/>
  <c r="BB27"/>
  <c r="BB29"/>
  <c r="BB33"/>
  <c r="BB35"/>
  <c r="BB25"/>
  <c r="BB37"/>
  <c r="BB38"/>
  <c r="BB39"/>
  <c r="BB40"/>
  <c r="BB43"/>
  <c r="BB46"/>
  <c r="BB50"/>
  <c r="BB63"/>
  <c r="CD27"/>
  <c r="AH27"/>
  <c r="AI27"/>
  <c r="CD65"/>
  <c r="CD64"/>
  <c r="CD63"/>
  <c r="CD62"/>
  <c r="CD61"/>
  <c r="CD60"/>
  <c r="CD53"/>
  <c r="CD50"/>
  <c r="CD49"/>
  <c r="CD48"/>
  <c r="CD47"/>
  <c r="CD45"/>
  <c r="CD46"/>
  <c r="CD44"/>
  <c r="CD24"/>
  <c r="CD43"/>
  <c r="CD40"/>
  <c r="CD39"/>
  <c r="CD37"/>
  <c r="CD36"/>
  <c r="CD34"/>
  <c r="CD33"/>
  <c r="CD31"/>
  <c r="CD30"/>
  <c r="CD29"/>
  <c r="CD26"/>
  <c r="CD23"/>
  <c r="CD22"/>
  <c r="CD21"/>
  <c r="CD20"/>
  <c r="CD19"/>
  <c r="CD18"/>
  <c r="CD17"/>
  <c r="CD15"/>
  <c r="CC15"/>
  <c r="CD14"/>
  <c r="CF14"/>
  <c r="CC14"/>
  <c r="CD12"/>
  <c r="CC13"/>
  <c r="CD8"/>
  <c r="CD7"/>
  <c r="BB65"/>
  <c r="BB64"/>
  <c r="BB62"/>
  <c r="BD62"/>
  <c r="BB61"/>
  <c r="BB60"/>
  <c r="BD60"/>
  <c r="BB59"/>
  <c r="BB58"/>
  <c r="BB57"/>
  <c r="BB56"/>
  <c r="BB53"/>
  <c r="BB52"/>
  <c r="BB49"/>
  <c r="BB48"/>
  <c r="BB47"/>
  <c r="BD38"/>
  <c r="BD32"/>
  <c r="BB23"/>
  <c r="BB22"/>
  <c r="BB21"/>
  <c r="BB20"/>
  <c r="BB19"/>
  <c r="BB18"/>
  <c r="BB16"/>
  <c r="BB15"/>
  <c r="BB13"/>
  <c r="BB11"/>
  <c r="BB8"/>
  <c r="BB7"/>
  <c r="BD17"/>
  <c r="BC17"/>
  <c r="BD9"/>
  <c r="BF7"/>
  <c r="BF52"/>
  <c r="BE7"/>
  <c r="BE12"/>
  <c r="BH12"/>
  <c r="BE16"/>
  <c r="BE25"/>
  <c r="BE52"/>
  <c r="BE55"/>
  <c r="BH65"/>
  <c r="BH64"/>
  <c r="BH63"/>
  <c r="BH62"/>
  <c r="BH61"/>
  <c r="BH60"/>
  <c r="BH59"/>
  <c r="BH58"/>
  <c r="BH57"/>
  <c r="BG57"/>
  <c r="BH56"/>
  <c r="BH53"/>
  <c r="BH46"/>
  <c r="BH45"/>
  <c r="BH44"/>
  <c r="BH43"/>
  <c r="BH40"/>
  <c r="BH39"/>
  <c r="BH38"/>
  <c r="BH37"/>
  <c r="BH36"/>
  <c r="BH35"/>
  <c r="BH34"/>
  <c r="BH33"/>
  <c r="BH32"/>
  <c r="BH31"/>
  <c r="BH30"/>
  <c r="BH29"/>
  <c r="BH23"/>
  <c r="BH17"/>
  <c r="BG17"/>
  <c r="BH13"/>
  <c r="BG13"/>
  <c r="BH11"/>
  <c r="BH9"/>
  <c r="BH8"/>
  <c r="AX7"/>
  <c r="AX16"/>
  <c r="AX25"/>
  <c r="AX52"/>
  <c r="AX55"/>
  <c r="AW7"/>
  <c r="AW12"/>
  <c r="AZ12"/>
  <c r="AW16"/>
  <c r="AW25"/>
  <c r="AW52"/>
  <c r="AW55"/>
  <c r="AZ65"/>
  <c r="AZ64"/>
  <c r="AZ63"/>
  <c r="AZ62"/>
  <c r="AZ61"/>
  <c r="AZ60"/>
  <c r="AZ59"/>
  <c r="AY59"/>
  <c r="AZ58"/>
  <c r="AZ57"/>
  <c r="AY57"/>
  <c r="AZ56"/>
  <c r="AZ53"/>
  <c r="AY53"/>
  <c r="AZ46"/>
  <c r="AZ45"/>
  <c r="AZ44"/>
  <c r="AZ43"/>
  <c r="AZ40"/>
  <c r="AZ39"/>
  <c r="AZ38"/>
  <c r="AZ37"/>
  <c r="AZ36"/>
  <c r="AZ35"/>
  <c r="AZ34"/>
  <c r="AZ33"/>
  <c r="AZ32"/>
  <c r="AZ31"/>
  <c r="AZ30"/>
  <c r="AZ29"/>
  <c r="AY29"/>
  <c r="AZ23"/>
  <c r="AZ17"/>
  <c r="AY17"/>
  <c r="AZ13"/>
  <c r="AZ11"/>
  <c r="AY11"/>
  <c r="AZ9"/>
  <c r="AZ8"/>
  <c r="AT7"/>
  <c r="AT16"/>
  <c r="AT25"/>
  <c r="AT52"/>
  <c r="AV52"/>
  <c r="AT55"/>
  <c r="AS7"/>
  <c r="AS12"/>
  <c r="AV12"/>
  <c r="AS16"/>
  <c r="AS25"/>
  <c r="AS52"/>
  <c r="AS55"/>
  <c r="AV65"/>
  <c r="AV64"/>
  <c r="AV63"/>
  <c r="AV62"/>
  <c r="AV61"/>
  <c r="AV60"/>
  <c r="AV59"/>
  <c r="AV58"/>
  <c r="AV57"/>
  <c r="AU57"/>
  <c r="AV56"/>
  <c r="AU56"/>
  <c r="AV53"/>
  <c r="AU53"/>
  <c r="AV46"/>
  <c r="AV45"/>
  <c r="AV44"/>
  <c r="AV43"/>
  <c r="AV40"/>
  <c r="AV39"/>
  <c r="AV38"/>
  <c r="AV37"/>
  <c r="AV36"/>
  <c r="AV35"/>
  <c r="AV34"/>
  <c r="AV33"/>
  <c r="AV32"/>
  <c r="AV31"/>
  <c r="AV30"/>
  <c r="AV29"/>
  <c r="AU29"/>
  <c r="AV23"/>
  <c r="AV17"/>
  <c r="AU17"/>
  <c r="AV13"/>
  <c r="AU13"/>
  <c r="AV11"/>
  <c r="AU11"/>
  <c r="AV9"/>
  <c r="AV8"/>
  <c r="AP7"/>
  <c r="AP16"/>
  <c r="AP25"/>
  <c r="AP45"/>
  <c r="AP52"/>
  <c r="AP55"/>
  <c r="AO7"/>
  <c r="AO12"/>
  <c r="AR12"/>
  <c r="AO16"/>
  <c r="AO25"/>
  <c r="AO45"/>
  <c r="AO52"/>
  <c r="AO55"/>
  <c r="AR65"/>
  <c r="AR64"/>
  <c r="AR63"/>
  <c r="AR62"/>
  <c r="AR61"/>
  <c r="AR60"/>
  <c r="AR59"/>
  <c r="AR58"/>
  <c r="AR57"/>
  <c r="AQ57"/>
  <c r="AR56"/>
  <c r="AR53"/>
  <c r="AR46"/>
  <c r="AR44"/>
  <c r="AR43"/>
  <c r="AR40"/>
  <c r="AR39"/>
  <c r="AR38"/>
  <c r="AR37"/>
  <c r="AR36"/>
  <c r="AR35"/>
  <c r="AR34"/>
  <c r="AR33"/>
  <c r="AR32"/>
  <c r="AR31"/>
  <c r="AR30"/>
  <c r="AR29"/>
  <c r="AQ29"/>
  <c r="AR23"/>
  <c r="AR17"/>
  <c r="AQ17"/>
  <c r="AR13"/>
  <c r="AR11"/>
  <c r="AQ11"/>
  <c r="AR9"/>
  <c r="AR8"/>
  <c r="AL7"/>
  <c r="AL16"/>
  <c r="AL25"/>
  <c r="AL45"/>
  <c r="AL52"/>
  <c r="AL55"/>
  <c r="AK7"/>
  <c r="BA7"/>
  <c r="AK12"/>
  <c r="AN12"/>
  <c r="AK16"/>
  <c r="AK25"/>
  <c r="AK52"/>
  <c r="AK55"/>
  <c r="AK51"/>
  <c r="AD7"/>
  <c r="AF16"/>
  <c r="AD25"/>
  <c r="AD45"/>
  <c r="AD52"/>
  <c r="AD55"/>
  <c r="AC7"/>
  <c r="AC12"/>
  <c r="AC25"/>
  <c r="AC52"/>
  <c r="AC55"/>
  <c r="AC51"/>
  <c r="Z7"/>
  <c r="Z16"/>
  <c r="Z25"/>
  <c r="Z45"/>
  <c r="Z52"/>
  <c r="Z55"/>
  <c r="Y7"/>
  <c r="Y12"/>
  <c r="Y25"/>
  <c r="Y52"/>
  <c r="Y55"/>
  <c r="V7"/>
  <c r="V25"/>
  <c r="V45"/>
  <c r="V52"/>
  <c r="V55"/>
  <c r="U7"/>
  <c r="U12"/>
  <c r="X12"/>
  <c r="U25"/>
  <c r="U52"/>
  <c r="U55"/>
  <c r="R7"/>
  <c r="R25"/>
  <c r="R45"/>
  <c r="R52"/>
  <c r="R55"/>
  <c r="R51"/>
  <c r="Q7"/>
  <c r="Q12"/>
  <c r="S12"/>
  <c r="Q25"/>
  <c r="Q52"/>
  <c r="Q55"/>
  <c r="N7"/>
  <c r="N25"/>
  <c r="N45"/>
  <c r="N52"/>
  <c r="N55"/>
  <c r="O55"/>
  <c r="M7"/>
  <c r="M12"/>
  <c r="M25"/>
  <c r="M45"/>
  <c r="M52"/>
  <c r="J7"/>
  <c r="K16"/>
  <c r="J45"/>
  <c r="J52"/>
  <c r="I7"/>
  <c r="I12"/>
  <c r="I25"/>
  <c r="I45"/>
  <c r="I52"/>
  <c r="I55"/>
  <c r="BZ16"/>
  <c r="BZ25"/>
  <c r="BZ55"/>
  <c r="BV16"/>
  <c r="BV10"/>
  <c r="BV12"/>
  <c r="BU12"/>
  <c r="BU25"/>
  <c r="BU16"/>
  <c r="BY25"/>
  <c r="BY16"/>
  <c r="CB16"/>
  <c r="BY55"/>
  <c r="BZ52"/>
  <c r="BY52"/>
  <c r="BZ12"/>
  <c r="BY12"/>
  <c r="BZ7"/>
  <c r="BY7"/>
  <c r="I24" i="9"/>
  <c r="B23"/>
  <c r="B25" s="1"/>
  <c r="AM29" i="11"/>
  <c r="AN29"/>
  <c r="BR12"/>
  <c r="AH26"/>
  <c r="AJ26"/>
  <c r="AH28"/>
  <c r="AH29"/>
  <c r="AJ29"/>
  <c r="AH30"/>
  <c r="AI30"/>
  <c r="AH31"/>
  <c r="AI31"/>
  <c r="AH32"/>
  <c r="AH33"/>
  <c r="AI33"/>
  <c r="AH34"/>
  <c r="AI34"/>
  <c r="AH36"/>
  <c r="AI36"/>
  <c r="AH37"/>
  <c r="AH38"/>
  <c r="AJ38"/>
  <c r="AH39"/>
  <c r="AH47"/>
  <c r="AH48"/>
  <c r="AI48"/>
  <c r="AH49"/>
  <c r="AJ49"/>
  <c r="AH50"/>
  <c r="AH61"/>
  <c r="AH62"/>
  <c r="AI62"/>
  <c r="AH63"/>
  <c r="AH64"/>
  <c r="AJ64"/>
  <c r="AH65"/>
  <c r="AH22"/>
  <c r="AI22"/>
  <c r="AH20"/>
  <c r="AH17"/>
  <c r="AJ17"/>
  <c r="AH21"/>
  <c r="AH23"/>
  <c r="AH18"/>
  <c r="AH19"/>
  <c r="BR16"/>
  <c r="BQ16"/>
  <c r="E12"/>
  <c r="E25"/>
  <c r="AH11"/>
  <c r="AI11"/>
  <c r="AH13"/>
  <c r="AH12"/>
  <c r="AH35"/>
  <c r="AI35"/>
  <c r="AH40"/>
  <c r="AI40"/>
  <c r="AH43"/>
  <c r="AH24"/>
  <c r="AJ24"/>
  <c r="AH44"/>
  <c r="AH14"/>
  <c r="AH60"/>
  <c r="F45"/>
  <c r="CH45"/>
  <c r="AN65"/>
  <c r="AN64"/>
  <c r="AN63"/>
  <c r="AN62"/>
  <c r="AN61"/>
  <c r="AN60"/>
  <c r="AN59"/>
  <c r="AN58"/>
  <c r="AN57"/>
  <c r="AM57"/>
  <c r="AN56"/>
  <c r="AM56"/>
  <c r="AN53"/>
  <c r="AM53"/>
  <c r="AN46"/>
  <c r="AN44"/>
  <c r="AN43"/>
  <c r="AN40"/>
  <c r="AN39"/>
  <c r="AN38"/>
  <c r="AN37"/>
  <c r="AN36"/>
  <c r="AN35"/>
  <c r="AN34"/>
  <c r="AN33"/>
  <c r="AN32"/>
  <c r="AN31"/>
  <c r="AN30"/>
  <c r="AN23"/>
  <c r="AN17"/>
  <c r="AM17"/>
  <c r="AN13"/>
  <c r="AN11"/>
  <c r="AM11"/>
  <c r="AN9"/>
  <c r="AN8"/>
  <c r="BV7"/>
  <c r="BV52"/>
  <c r="BV55"/>
  <c r="BU7"/>
  <c r="BU52"/>
  <c r="BU55"/>
  <c r="BR7"/>
  <c r="BR25"/>
  <c r="BR52"/>
  <c r="BR55"/>
  <c r="BQ7"/>
  <c r="BS7"/>
  <c r="BQ12"/>
  <c r="BQ25"/>
  <c r="BQ52"/>
  <c r="BQ55"/>
  <c r="BQ51"/>
  <c r="AH53"/>
  <c r="AH54"/>
  <c r="AF40"/>
  <c r="AE40"/>
  <c r="AE35"/>
  <c r="AE22"/>
  <c r="O57"/>
  <c r="O58"/>
  <c r="O53"/>
  <c r="P53"/>
  <c r="O54"/>
  <c r="P54"/>
  <c r="CD52"/>
  <c r="BW20"/>
  <c r="BW22"/>
  <c r="BX19"/>
  <c r="BX20"/>
  <c r="S17"/>
  <c r="T17"/>
  <c r="T19"/>
  <c r="T20"/>
  <c r="K30"/>
  <c r="K33"/>
  <c r="K35"/>
  <c r="L40"/>
  <c r="L43"/>
  <c r="L24"/>
  <c r="K24"/>
  <c r="K40"/>
  <c r="AE59"/>
  <c r="AF59"/>
  <c r="AF60"/>
  <c r="AF61"/>
  <c r="AF62"/>
  <c r="AF63"/>
  <c r="AF64"/>
  <c r="AF65"/>
  <c r="AB59"/>
  <c r="AB60"/>
  <c r="AB61"/>
  <c r="AB62"/>
  <c r="AB63"/>
  <c r="AA64"/>
  <c r="AB64"/>
  <c r="AB65"/>
  <c r="W58"/>
  <c r="X58"/>
  <c r="X59"/>
  <c r="X60"/>
  <c r="X61"/>
  <c r="X62"/>
  <c r="X63"/>
  <c r="X64"/>
  <c r="X65"/>
  <c r="S58"/>
  <c r="T58"/>
  <c r="S59"/>
  <c r="T59"/>
  <c r="T60"/>
  <c r="T61"/>
  <c r="T62"/>
  <c r="T63"/>
  <c r="T64"/>
  <c r="T65"/>
  <c r="P65"/>
  <c r="O59"/>
  <c r="P59"/>
  <c r="P60"/>
  <c r="P61"/>
  <c r="P62"/>
  <c r="P63"/>
  <c r="P64"/>
  <c r="K59"/>
  <c r="L59"/>
  <c r="L60"/>
  <c r="L61"/>
  <c r="L62"/>
  <c r="L63"/>
  <c r="L64"/>
  <c r="L65"/>
  <c r="G58"/>
  <c r="H58"/>
  <c r="G59"/>
  <c r="H59"/>
  <c r="H60"/>
  <c r="H61"/>
  <c r="H62"/>
  <c r="H63"/>
  <c r="H64"/>
  <c r="H65"/>
  <c r="AA53"/>
  <c r="AB53"/>
  <c r="AB54"/>
  <c r="AF19"/>
  <c r="AB19"/>
  <c r="P19"/>
  <c r="L19"/>
  <c r="H8"/>
  <c r="F7"/>
  <c r="H7"/>
  <c r="G17"/>
  <c r="G22"/>
  <c r="G23"/>
  <c r="H16" i="9"/>
  <c r="G23"/>
  <c r="G25" s="1"/>
  <c r="AH8" i="11"/>
  <c r="AI8"/>
  <c r="AH46"/>
  <c r="AH56"/>
  <c r="AH57"/>
  <c r="AI57"/>
  <c r="AH58"/>
  <c r="AI58"/>
  <c r="AH59"/>
  <c r="AJ59"/>
  <c r="F52"/>
  <c r="E55"/>
  <c r="AG55"/>
  <c r="E52"/>
  <c r="H44"/>
  <c r="H37"/>
  <c r="H38"/>
  <c r="H39"/>
  <c r="H40"/>
  <c r="H43"/>
  <c r="BT29"/>
  <c r="BT30"/>
  <c r="BT31"/>
  <c r="BT32"/>
  <c r="BT33"/>
  <c r="BT34"/>
  <c r="BT35"/>
  <c r="BT36"/>
  <c r="BT37"/>
  <c r="BT38"/>
  <c r="BT39"/>
  <c r="BT40"/>
  <c r="X38"/>
  <c r="X39"/>
  <c r="X40"/>
  <c r="X43"/>
  <c r="X44"/>
  <c r="S35"/>
  <c r="S40"/>
  <c r="S43"/>
  <c r="T39"/>
  <c r="T40"/>
  <c r="T43"/>
  <c r="T44"/>
  <c r="T38"/>
  <c r="T32"/>
  <c r="T33"/>
  <c r="T34"/>
  <c r="T35"/>
  <c r="P33"/>
  <c r="P34"/>
  <c r="X31"/>
  <c r="X32"/>
  <c r="X33"/>
  <c r="X34"/>
  <c r="X35"/>
  <c r="X36"/>
  <c r="X37"/>
  <c r="S33"/>
  <c r="L23"/>
  <c r="BX65"/>
  <c r="BW65"/>
  <c r="BT65"/>
  <c r="BX64"/>
  <c r="BW64"/>
  <c r="BX63"/>
  <c r="BW63"/>
  <c r="BW62"/>
  <c r="BX61"/>
  <c r="BX59"/>
  <c r="BX58"/>
  <c r="AF58"/>
  <c r="AE58"/>
  <c r="AB58"/>
  <c r="AA58"/>
  <c r="P58"/>
  <c r="L58"/>
  <c r="K58"/>
  <c r="BX57"/>
  <c r="BW57"/>
  <c r="BT57"/>
  <c r="BS57"/>
  <c r="AF57"/>
  <c r="AE57"/>
  <c r="AB57"/>
  <c r="AA57"/>
  <c r="X57"/>
  <c r="W57"/>
  <c r="T57"/>
  <c r="S57"/>
  <c r="P57"/>
  <c r="L57"/>
  <c r="K57"/>
  <c r="H57"/>
  <c r="BX56"/>
  <c r="BT56"/>
  <c r="AF56"/>
  <c r="AE56"/>
  <c r="AB56"/>
  <c r="AA56"/>
  <c r="X56"/>
  <c r="W56"/>
  <c r="T56"/>
  <c r="S56"/>
  <c r="P56"/>
  <c r="O56"/>
  <c r="K56"/>
  <c r="H56"/>
  <c r="G56"/>
  <c r="T55"/>
  <c r="S55"/>
  <c r="BT54"/>
  <c r="BX53"/>
  <c r="BW53"/>
  <c r="BT53"/>
  <c r="AF53"/>
  <c r="X53"/>
  <c r="S53"/>
  <c r="H53"/>
  <c r="X52"/>
  <c r="S52"/>
  <c r="BX50"/>
  <c r="BT50"/>
  <c r="BT45"/>
  <c r="AF50"/>
  <c r="AF45"/>
  <c r="AB50"/>
  <c r="X50"/>
  <c r="T50"/>
  <c r="P50"/>
  <c r="BX48"/>
  <c r="BX47"/>
  <c r="T47"/>
  <c r="BX46"/>
  <c r="AB46"/>
  <c r="T46"/>
  <c r="P46"/>
  <c r="L46"/>
  <c r="H46"/>
  <c r="AB45"/>
  <c r="T45"/>
  <c r="P45"/>
  <c r="BX44"/>
  <c r="BT44"/>
  <c r="AF44"/>
  <c r="AB44"/>
  <c r="P44"/>
  <c r="L44"/>
  <c r="BX43"/>
  <c r="AB43"/>
  <c r="P43"/>
  <c r="BX40"/>
  <c r="AB40"/>
  <c r="AA40"/>
  <c r="BX39"/>
  <c r="BX38"/>
  <c r="P38"/>
  <c r="L38"/>
  <c r="BX37"/>
  <c r="BW37"/>
  <c r="T37"/>
  <c r="P37"/>
  <c r="L37"/>
  <c r="H36"/>
  <c r="BX35"/>
  <c r="BW35"/>
  <c r="AF35"/>
  <c r="AB35"/>
  <c r="P35"/>
  <c r="L35"/>
  <c r="H35"/>
  <c r="BX34"/>
  <c r="AF34"/>
  <c r="AB34"/>
  <c r="L34"/>
  <c r="H34"/>
  <c r="AB33"/>
  <c r="H33"/>
  <c r="AJ32"/>
  <c r="AF32"/>
  <c r="P32"/>
  <c r="H32"/>
  <c r="BX31"/>
  <c r="AB31"/>
  <c r="T31"/>
  <c r="P31"/>
  <c r="L31"/>
  <c r="H31"/>
  <c r="BX30"/>
  <c r="AF30"/>
  <c r="AB30"/>
  <c r="AA30"/>
  <c r="X30"/>
  <c r="T30"/>
  <c r="S30"/>
  <c r="P30"/>
  <c r="O30"/>
  <c r="L30"/>
  <c r="H30"/>
  <c r="P29"/>
  <c r="BX28"/>
  <c r="BT28"/>
  <c r="AJ28"/>
  <c r="AB28"/>
  <c r="X28"/>
  <c r="T28"/>
  <c r="P28"/>
  <c r="L28"/>
  <c r="BT26"/>
  <c r="AB26"/>
  <c r="X26"/>
  <c r="T26"/>
  <c r="P26"/>
  <c r="L26"/>
  <c r="BX25"/>
  <c r="BW25"/>
  <c r="AF25"/>
  <c r="L25"/>
  <c r="AF23"/>
  <c r="AE23"/>
  <c r="AB23"/>
  <c r="W23"/>
  <c r="T23"/>
  <c r="P23"/>
  <c r="H23"/>
  <c r="BX22"/>
  <c r="BT22"/>
  <c r="AB22"/>
  <c r="X22"/>
  <c r="T22"/>
  <c r="S22"/>
  <c r="P22"/>
  <c r="L22"/>
  <c r="BX17"/>
  <c r="BT17"/>
  <c r="AI17"/>
  <c r="AF17"/>
  <c r="AB17"/>
  <c r="X17"/>
  <c r="P17"/>
  <c r="L17"/>
  <c r="H17"/>
  <c r="BX16"/>
  <c r="BW16"/>
  <c r="X16"/>
  <c r="T16"/>
  <c r="S16"/>
  <c r="H16"/>
  <c r="CF13"/>
  <c r="CE13"/>
  <c r="BX13"/>
  <c r="BW13"/>
  <c r="BT13"/>
  <c r="BS13"/>
  <c r="AF13"/>
  <c r="AB13"/>
  <c r="X13"/>
  <c r="T13"/>
  <c r="P13"/>
  <c r="L13"/>
  <c r="H13"/>
  <c r="BX12"/>
  <c r="BW12"/>
  <c r="BT12"/>
  <c r="BS12"/>
  <c r="AF12"/>
  <c r="AB12"/>
  <c r="T12"/>
  <c r="P12"/>
  <c r="L12"/>
  <c r="H12"/>
  <c r="BX11"/>
  <c r="BW11"/>
  <c r="BT11"/>
  <c r="AF11"/>
  <c r="AE11"/>
  <c r="AB11"/>
  <c r="AA11"/>
  <c r="X11"/>
  <c r="W11"/>
  <c r="T11"/>
  <c r="P11"/>
  <c r="O11"/>
  <c r="L11"/>
  <c r="K11"/>
  <c r="H11"/>
  <c r="G11"/>
  <c r="AB9"/>
  <c r="P9"/>
  <c r="L9"/>
  <c r="H9"/>
  <c r="BX8"/>
  <c r="BW8"/>
  <c r="BT8"/>
  <c r="BS8"/>
  <c r="AB8"/>
  <c r="X8"/>
  <c r="P8"/>
  <c r="BT7"/>
  <c r="AB7"/>
  <c r="X7"/>
  <c r="P7"/>
  <c r="J23" i="9"/>
  <c r="J25" s="1"/>
  <c r="F23"/>
  <c r="F25" s="1"/>
  <c r="E23"/>
  <c r="E25" s="1"/>
  <c r="D23"/>
  <c r="D25" s="1"/>
  <c r="C23"/>
  <c r="C25" s="1"/>
  <c r="K25" i="11"/>
  <c r="BD28"/>
  <c r="Z10"/>
  <c r="Z5"/>
  <c r="AU55"/>
  <c r="AT51"/>
  <c r="BD61"/>
  <c r="AJ63"/>
  <c r="BC59"/>
  <c r="AY55"/>
  <c r="AX51"/>
  <c r="BD65"/>
  <c r="BD57"/>
  <c r="BD59"/>
  <c r="BD53"/>
  <c r="AN52"/>
  <c r="AK10"/>
  <c r="M51"/>
  <c r="E51"/>
  <c r="AE25"/>
  <c r="BC29"/>
  <c r="BD29"/>
  <c r="BH25"/>
  <c r="AJ22"/>
  <c r="AJ18"/>
  <c r="BX7"/>
  <c r="AJ30"/>
  <c r="AJ54"/>
  <c r="AJ39"/>
  <c r="O52"/>
  <c r="AJ65"/>
  <c r="AJ61"/>
  <c r="AJ47"/>
  <c r="CB12"/>
  <c r="AR52"/>
  <c r="AS51"/>
  <c r="AV55"/>
  <c r="BD8"/>
  <c r="BF10"/>
  <c r="BF5"/>
  <c r="AJ19"/>
  <c r="CB7"/>
  <c r="BU10"/>
  <c r="BU5"/>
  <c r="V10"/>
  <c r="V5"/>
  <c r="BD44"/>
  <c r="Q10"/>
  <c r="Q5"/>
  <c r="AZ52"/>
  <c r="BD27"/>
  <c r="BD34"/>
  <c r="AI53"/>
  <c r="AR45"/>
  <c r="AW51"/>
  <c r="AZ55"/>
  <c r="BE10"/>
  <c r="BE5"/>
  <c r="AJ53"/>
  <c r="AH52"/>
  <c r="AJ20"/>
  <c r="CA7"/>
  <c r="CA12"/>
  <c r="AR7"/>
  <c r="AV7"/>
  <c r="AV16"/>
  <c r="AZ7"/>
  <c r="BH7"/>
  <c r="BD11"/>
  <c r="BD56"/>
  <c r="BC27"/>
  <c r="BW52"/>
  <c r="AY25"/>
  <c r="AI59"/>
  <c r="BD26"/>
  <c r="C187" i="8"/>
  <c r="C207"/>
  <c r="F223"/>
  <c r="CH7" i="11"/>
  <c r="BN10"/>
  <c r="BM51"/>
  <c r="BK52"/>
  <c r="BJ51"/>
  <c r="BP25"/>
  <c r="CA52"/>
  <c r="BZ51"/>
  <c r="I51"/>
  <c r="BD31"/>
  <c r="BD39"/>
  <c r="BL7"/>
  <c r="BE51"/>
  <c r="AJ6"/>
  <c r="BK25"/>
  <c r="BL55"/>
  <c r="BL25"/>
  <c r="BK55"/>
  <c r="I10"/>
  <c r="I5"/>
  <c r="BT52"/>
  <c r="BR51"/>
  <c r="BD23"/>
  <c r="CE14"/>
  <c r="AJ27"/>
  <c r="L45"/>
  <c r="AY52"/>
  <c r="AN25"/>
  <c r="AL10"/>
  <c r="AL5"/>
  <c r="W55"/>
  <c r="AJ56"/>
  <c r="BX52"/>
  <c r="BH55"/>
  <c r="AH45"/>
  <c r="K55"/>
  <c r="AA55"/>
  <c r="BH16"/>
  <c r="BF51"/>
  <c r="BH51"/>
  <c r="N51"/>
  <c r="P51"/>
  <c r="P16"/>
  <c r="AB55"/>
  <c r="BU51"/>
  <c r="AF52"/>
  <c r="AD51"/>
  <c r="Z51"/>
  <c r="AJ44"/>
  <c r="AJ37"/>
  <c r="G55"/>
  <c r="AI56"/>
  <c r="T52"/>
  <c r="X55"/>
  <c r="AN45"/>
  <c r="AU52"/>
  <c r="BG55"/>
  <c r="BD36"/>
  <c r="BD46"/>
  <c r="BD45"/>
  <c r="BD63"/>
  <c r="AJ57"/>
  <c r="AI61"/>
  <c r="AI49"/>
  <c r="P55"/>
  <c r="X45"/>
  <c r="AA52"/>
  <c r="G52"/>
  <c r="AM52"/>
  <c r="BD33"/>
  <c r="BD43"/>
  <c r="BC57"/>
  <c r="G16"/>
  <c r="AI19"/>
  <c r="BH52"/>
  <c r="AI47"/>
  <c r="AJ14"/>
  <c r="AI54"/>
  <c r="CB52"/>
  <c r="E10"/>
  <c r="E5"/>
  <c r="E66"/>
  <c r="E68"/>
  <c r="P52"/>
  <c r="H52"/>
  <c r="H45"/>
  <c r="BD58"/>
  <c r="AI18"/>
  <c r="AI20"/>
  <c r="BD40"/>
  <c r="AJ60"/>
  <c r="AJ50"/>
  <c r="Q51"/>
  <c r="AB16"/>
  <c r="AU12"/>
  <c r="BC11"/>
  <c r="BD35"/>
  <c r="BD64"/>
  <c r="AI65"/>
  <c r="BC13"/>
  <c r="BC53"/>
  <c r="BG12"/>
  <c r="AJ23"/>
  <c r="BG25"/>
  <c r="V51"/>
  <c r="W51"/>
  <c r="BD13"/>
  <c r="AZ25"/>
  <c r="BD37"/>
  <c r="AJ46"/>
  <c r="AJ21"/>
  <c r="AJ8"/>
  <c r="AH7"/>
  <c r="AD10"/>
  <c r="AD5"/>
  <c r="AI23"/>
  <c r="AI24"/>
  <c r="AJ33"/>
  <c r="AI29"/>
  <c r="AI26"/>
  <c r="AI21"/>
  <c r="BN5"/>
  <c r="O51"/>
  <c r="AM10"/>
  <c r="U51"/>
  <c r="Y10"/>
  <c r="Y5"/>
  <c r="Y51"/>
  <c r="BL52"/>
  <c r="CI9"/>
  <c r="BL16"/>
  <c r="AR16"/>
  <c r="AN16"/>
  <c r="AC10"/>
  <c r="AC5"/>
  <c r="AM16"/>
  <c r="W16"/>
  <c r="BQ10"/>
  <c r="BQ5"/>
  <c r="AO10"/>
  <c r="AO5"/>
  <c r="AG16"/>
  <c r="CI16"/>
  <c r="CC20"/>
  <c r="CE20"/>
  <c r="BZ10"/>
  <c r="BZ5"/>
  <c r="BZ66"/>
  <c r="CA25"/>
  <c r="N10"/>
  <c r="N5"/>
  <c r="BR10"/>
  <c r="BR5"/>
  <c r="AQ25"/>
  <c r="AS10"/>
  <c r="AS5"/>
  <c r="AR25"/>
  <c r="AK5"/>
  <c r="AA25"/>
  <c r="BS25"/>
  <c r="AM25"/>
  <c r="BM10"/>
  <c r="BP10"/>
  <c r="CB25"/>
  <c r="CC49"/>
  <c r="CF49"/>
  <c r="AJ48"/>
  <c r="CI62"/>
  <c r="CF20"/>
  <c r="BA16"/>
  <c r="AZ51"/>
  <c r="AY51"/>
  <c r="CC53"/>
  <c r="CF53"/>
  <c r="BA52"/>
  <c r="BC56"/>
  <c r="CC58"/>
  <c r="CF58"/>
  <c r="AP51"/>
  <c r="CC64"/>
  <c r="CF64"/>
  <c r="CC47"/>
  <c r="CE47"/>
  <c r="X25"/>
  <c r="AI13"/>
  <c r="AJ13"/>
  <c r="O16"/>
  <c r="AG25"/>
  <c r="O25"/>
  <c r="AJ36"/>
  <c r="AJ31"/>
  <c r="M10"/>
  <c r="M5"/>
  <c r="M66"/>
  <c r="M68"/>
  <c r="L55"/>
  <c r="CC18"/>
  <c r="BT16"/>
  <c r="L52"/>
  <c r="W25"/>
  <c r="AB25"/>
  <c r="AE16"/>
  <c r="BA25"/>
  <c r="BJ10"/>
  <c r="BJ5"/>
  <c r="CC63"/>
  <c r="CE63"/>
  <c r="CC59"/>
  <c r="CF59"/>
  <c r="CC54"/>
  <c r="CE54"/>
  <c r="CC48"/>
  <c r="CE48"/>
  <c r="CC24"/>
  <c r="CE24"/>
  <c r="BP16"/>
  <c r="BP52"/>
  <c r="BA45"/>
  <c r="CC40"/>
  <c r="CF40"/>
  <c r="AN7"/>
  <c r="BB45"/>
  <c r="CC30"/>
  <c r="G25"/>
  <c r="BL51"/>
  <c r="BK51"/>
  <c r="H55"/>
  <c r="AG52"/>
  <c r="CC65"/>
  <c r="CE65"/>
  <c r="CC60"/>
  <c r="CE60"/>
  <c r="CC56"/>
  <c r="CE56"/>
  <c r="CC50"/>
  <c r="CE50"/>
  <c r="CC46"/>
  <c r="CF46"/>
  <c r="CC39"/>
  <c r="CE39"/>
  <c r="CC35"/>
  <c r="CC31"/>
  <c r="CE31"/>
  <c r="CC26"/>
  <c r="CF26"/>
  <c r="CI63"/>
  <c r="CI58"/>
  <c r="CI53"/>
  <c r="CI47"/>
  <c r="CI24"/>
  <c r="CI37"/>
  <c r="CI33"/>
  <c r="CI29"/>
  <c r="CI23"/>
  <c r="CC12"/>
  <c r="AG45"/>
  <c r="AJ45"/>
  <c r="CC61"/>
  <c r="CE61"/>
  <c r="CC57"/>
  <c r="CF57"/>
  <c r="CC36"/>
  <c r="CC32"/>
  <c r="CF32"/>
  <c r="CC27"/>
  <c r="CF27"/>
  <c r="CC19"/>
  <c r="CF19"/>
  <c r="CI64"/>
  <c r="CI59"/>
  <c r="CI54"/>
  <c r="CI48"/>
  <c r="CI44"/>
  <c r="CI38"/>
  <c r="CI34"/>
  <c r="BL12"/>
  <c r="BA12"/>
  <c r="BD12"/>
  <c r="CC28"/>
  <c r="CC22"/>
  <c r="CE22"/>
  <c r="CC11"/>
  <c r="CF11"/>
  <c r="CI17"/>
  <c r="CC21"/>
  <c r="CE21"/>
  <c r="AG12"/>
  <c r="CI12"/>
  <c r="CI8"/>
  <c r="AG7"/>
  <c r="AJ7"/>
  <c r="CI6"/>
  <c r="CF24"/>
  <c r="CF48"/>
  <c r="CE18"/>
  <c r="CF18"/>
  <c r="CE27"/>
  <c r="BC12"/>
  <c r="D11" i="15"/>
  <c r="G29"/>
  <c r="D29"/>
  <c r="E26"/>
  <c r="G54"/>
  <c r="D35"/>
  <c r="G87"/>
  <c r="G11"/>
  <c r="H11"/>
  <c r="F26"/>
  <c r="F25" s="1"/>
  <c r="D87"/>
  <c r="D21"/>
  <c r="D8"/>
  <c r="H33"/>
  <c r="G31"/>
  <c r="D31"/>
  <c r="D27"/>
  <c r="D54"/>
  <c r="C26"/>
  <c r="D26" s="1"/>
  <c r="H27"/>
  <c r="H35"/>
  <c r="H68"/>
  <c r="H29"/>
  <c r="D82"/>
  <c r="D92"/>
  <c r="D93"/>
  <c r="E91"/>
  <c r="G91" s="1"/>
  <c r="H92"/>
  <c r="H93"/>
  <c r="F91"/>
  <c r="F94" s="1"/>
  <c r="H82"/>
  <c r="G82"/>
  <c r="G93"/>
  <c r="BX45" i="11"/>
  <c r="D130" i="8"/>
  <c r="CE32" i="11"/>
  <c r="C169" i="8"/>
  <c r="C170"/>
  <c r="C217"/>
  <c r="BO25" i="11"/>
  <c r="BT10"/>
  <c r="AX10"/>
  <c r="CA16"/>
  <c r="AZ16"/>
  <c r="BY10"/>
  <c r="BY5"/>
  <c r="AN10"/>
  <c r="S25"/>
  <c r="R10"/>
  <c r="S10"/>
  <c r="CC41"/>
  <c r="CF41"/>
  <c r="CC42"/>
  <c r="CF42"/>
  <c r="BT25"/>
  <c r="P25"/>
  <c r="CF38"/>
  <c r="CF37"/>
  <c r="CE37"/>
  <c r="G35" i="15"/>
  <c r="G27"/>
  <c r="D91"/>
  <c r="G67"/>
  <c r="H67"/>
  <c r="BW7" i="11"/>
  <c r="CE64"/>
  <c r="BV51"/>
  <c r="BW51"/>
  <c r="CF65"/>
  <c r="CH52"/>
  <c r="CA10"/>
  <c r="CF28"/>
  <c r="CF36"/>
  <c r="CH12"/>
  <c r="CC52"/>
  <c r="CE52"/>
  <c r="AO51"/>
  <c r="CC25"/>
  <c r="CE46"/>
  <c r="AI45"/>
  <c r="CC45"/>
  <c r="CI45"/>
  <c r="AI52"/>
  <c r="AB52"/>
  <c r="CE53"/>
  <c r="AJ52"/>
  <c r="CI52"/>
  <c r="X51"/>
  <c r="CE57"/>
  <c r="CE58"/>
  <c r="CF62"/>
  <c r="CE62"/>
  <c r="CF56"/>
  <c r="CE59"/>
  <c r="CF60"/>
  <c r="BA55"/>
  <c r="CE40"/>
  <c r="CE26"/>
  <c r="CF30"/>
  <c r="CE35"/>
  <c r="CF39"/>
  <c r="T25"/>
  <c r="AB10"/>
  <c r="CF34"/>
  <c r="CE34"/>
  <c r="H25"/>
  <c r="AI43"/>
  <c r="CI25"/>
  <c r="CI43"/>
  <c r="AA10"/>
  <c r="CI7"/>
  <c r="U10"/>
  <c r="X10"/>
  <c r="CF22"/>
  <c r="CF43"/>
  <c r="CE43"/>
  <c r="AE10"/>
  <c r="CF21"/>
  <c r="AY16"/>
  <c r="CE11"/>
  <c r="O10"/>
  <c r="CF54"/>
  <c r="AP10"/>
  <c r="AQ10"/>
  <c r="BC52"/>
  <c r="BD52"/>
  <c r="AJ11"/>
  <c r="AI12"/>
  <c r="AJ12"/>
  <c r="AJ34"/>
  <c r="CE36"/>
  <c r="CE30"/>
  <c r="AJ35"/>
  <c r="AJ58"/>
  <c r="AI64"/>
  <c r="CF61"/>
  <c r="CH16"/>
  <c r="L16"/>
  <c r="AJ43"/>
  <c r="CF52"/>
  <c r="BX55"/>
  <c r="CF63"/>
  <c r="CF50"/>
  <c r="CF47"/>
  <c r="CE19"/>
  <c r="G33" i="15"/>
  <c r="AI7" i="11"/>
  <c r="T10"/>
  <c r="P10"/>
  <c r="CB10"/>
  <c r="BS10"/>
  <c r="R5"/>
  <c r="T5"/>
  <c r="CE17"/>
  <c r="CF17"/>
  <c r="CE29"/>
  <c r="CF29"/>
  <c r="BU66"/>
  <c r="BU68"/>
  <c r="CA55"/>
  <c r="BW55"/>
  <c r="CD55"/>
  <c r="CD51"/>
  <c r="AK66"/>
  <c r="BA51"/>
  <c r="BT55"/>
  <c r="AM55"/>
  <c r="BY51"/>
  <c r="AE55"/>
  <c r="AL51"/>
  <c r="AM51"/>
  <c r="CB55"/>
  <c r="AJ62"/>
  <c r="BP55"/>
  <c r="AR51"/>
  <c r="BB55"/>
  <c r="BB51"/>
  <c r="BG51"/>
  <c r="AF55"/>
  <c r="BS55"/>
  <c r="BX51"/>
  <c r="CF12"/>
  <c r="CE12"/>
  <c r="S5"/>
  <c r="CA51"/>
  <c r="CB51"/>
  <c r="BS51"/>
  <c r="BT51"/>
  <c r="CC55"/>
  <c r="CI55"/>
  <c r="Y66"/>
  <c r="BQ66"/>
  <c r="BQ68"/>
  <c r="CK55"/>
  <c r="AC66"/>
  <c r="AC68"/>
  <c r="AF51"/>
  <c r="AG51"/>
  <c r="CC51"/>
  <c r="T51"/>
  <c r="R66"/>
  <c r="S51"/>
  <c r="CI51"/>
  <c r="AU51"/>
  <c r="AR55"/>
  <c r="AQ51"/>
  <c r="F51"/>
  <c r="I66"/>
  <c r="I68"/>
  <c r="BE66"/>
  <c r="Q66"/>
  <c r="Q68"/>
  <c r="AN55"/>
  <c r="AO66"/>
  <c r="AB51"/>
  <c r="CK45"/>
  <c r="CF45"/>
  <c r="CI42"/>
  <c r="CE33"/>
  <c r="CF33"/>
  <c r="AH25"/>
  <c r="AW10"/>
  <c r="K10"/>
  <c r="CF31"/>
  <c r="CK25"/>
  <c r="G10"/>
  <c r="H10"/>
  <c r="F5"/>
  <c r="G5"/>
  <c r="AU25"/>
  <c r="CF23"/>
  <c r="CC16"/>
  <c r="CE23"/>
  <c r="BH10"/>
  <c r="AH16"/>
  <c r="BT5"/>
  <c r="BS5"/>
  <c r="BR66"/>
  <c r="CK16"/>
  <c r="CD16"/>
  <c r="CE16"/>
  <c r="AJ16"/>
  <c r="AI16"/>
  <c r="BW10"/>
  <c r="BV5"/>
  <c r="BX10"/>
  <c r="BK10"/>
  <c r="BI5"/>
  <c r="BI66"/>
  <c r="CA5"/>
  <c r="CB5"/>
  <c r="BY66"/>
  <c r="BD16"/>
  <c r="BC16"/>
  <c r="AW5"/>
  <c r="AW66"/>
  <c r="BA10"/>
  <c r="CF16"/>
  <c r="AQ16"/>
  <c r="AU16"/>
  <c r="AY10"/>
  <c r="BG10"/>
  <c r="U5"/>
  <c r="U66"/>
  <c r="U68"/>
  <c r="AG10"/>
  <c r="AX5"/>
  <c r="AS66"/>
  <c r="AR10"/>
  <c r="BO10"/>
  <c r="BM5"/>
  <c r="AF10"/>
  <c r="BO51"/>
  <c r="BP51"/>
  <c r="BN66"/>
  <c r="BL10"/>
  <c r="BK5"/>
  <c r="BJ66"/>
  <c r="BJ68"/>
  <c r="BF66"/>
  <c r="BH5"/>
  <c r="BG5"/>
  <c r="CE6"/>
  <c r="CF6"/>
  <c r="S66"/>
  <c r="S68"/>
  <c r="CC7"/>
  <c r="AZ10"/>
  <c r="BC25"/>
  <c r="BD25"/>
  <c r="AP5"/>
  <c r="CD25"/>
  <c r="CF25"/>
  <c r="AM5"/>
  <c r="AL66"/>
  <c r="AM66"/>
  <c r="AN5"/>
  <c r="AN51"/>
  <c r="AV51"/>
  <c r="CF55"/>
  <c r="AV25"/>
  <c r="CH25"/>
  <c r="AT10"/>
  <c r="CK10"/>
  <c r="BB10"/>
  <c r="AQ55"/>
  <c r="BC55"/>
  <c r="BD51"/>
  <c r="BC51"/>
  <c r="BD55"/>
  <c r="CH55"/>
  <c r="AE51"/>
  <c r="AE5"/>
  <c r="AF5"/>
  <c r="AD66"/>
  <c r="AA51"/>
  <c r="AB5"/>
  <c r="Z66"/>
  <c r="Z68"/>
  <c r="AA5"/>
  <c r="CH10"/>
  <c r="W10"/>
  <c r="V66"/>
  <c r="V68"/>
  <c r="R68"/>
  <c r="AJ40"/>
  <c r="N66"/>
  <c r="N68"/>
  <c r="P5"/>
  <c r="O5"/>
  <c r="K51"/>
  <c r="CH51"/>
  <c r="L51"/>
  <c r="CE45"/>
  <c r="J5"/>
  <c r="J66"/>
  <c r="P66"/>
  <c r="P68"/>
  <c r="BD7"/>
  <c r="CF7"/>
  <c r="CE7"/>
  <c r="CE8"/>
  <c r="CF8"/>
  <c r="Y68"/>
  <c r="BZ68"/>
  <c r="F66"/>
  <c r="H5"/>
  <c r="CE55"/>
  <c r="AH55"/>
  <c r="AJ55"/>
  <c r="CE51"/>
  <c r="CF51"/>
  <c r="BT71"/>
  <c r="BT66"/>
  <c r="T66"/>
  <c r="T68"/>
  <c r="CK51"/>
  <c r="H51"/>
  <c r="G51"/>
  <c r="BA5"/>
  <c r="BA66"/>
  <c r="BA68"/>
  <c r="O66"/>
  <c r="O68"/>
  <c r="BL5"/>
  <c r="CB66"/>
  <c r="BR68"/>
  <c r="BS66"/>
  <c r="X5"/>
  <c r="CI10"/>
  <c r="CC10"/>
  <c r="CA66"/>
  <c r="AG66"/>
  <c r="AG68"/>
  <c r="BD10"/>
  <c r="AY5"/>
  <c r="AX66"/>
  <c r="AZ5"/>
  <c r="BX5"/>
  <c r="BW5"/>
  <c r="BV66"/>
  <c r="AG5"/>
  <c r="CC5"/>
  <c r="W5"/>
  <c r="BP5"/>
  <c r="BM66"/>
  <c r="BO66"/>
  <c r="BO5"/>
  <c r="H66"/>
  <c r="BN68"/>
  <c r="BK66"/>
  <c r="BL66"/>
  <c r="BF68"/>
  <c r="BH66"/>
  <c r="BG66"/>
  <c r="CE25"/>
  <c r="CD10"/>
  <c r="AP66"/>
  <c r="AR5"/>
  <c r="AQ5"/>
  <c r="AN66"/>
  <c r="AT5"/>
  <c r="CK5"/>
  <c r="AU10"/>
  <c r="AV10"/>
  <c r="BB5"/>
  <c r="BB66"/>
  <c r="BC10"/>
  <c r="AE66"/>
  <c r="AE68"/>
  <c r="AF66"/>
  <c r="AF68"/>
  <c r="AD68"/>
  <c r="AB66"/>
  <c r="AB68"/>
  <c r="AA66"/>
  <c r="AA68"/>
  <c r="W66"/>
  <c r="W68"/>
  <c r="X66"/>
  <c r="X68"/>
  <c r="AH10"/>
  <c r="AI25"/>
  <c r="AJ25"/>
  <c r="AI55"/>
  <c r="AH51"/>
  <c r="K5"/>
  <c r="F68"/>
  <c r="G66"/>
  <c r="CH5"/>
  <c r="CI68"/>
  <c r="CI5"/>
  <c r="CI66"/>
  <c r="BW66"/>
  <c r="BX66"/>
  <c r="BV68"/>
  <c r="AZ66"/>
  <c r="AY66"/>
  <c r="CC69"/>
  <c r="CC70"/>
  <c r="BP66"/>
  <c r="H68"/>
  <c r="G68"/>
  <c r="CE10"/>
  <c r="CD5"/>
  <c r="CD66"/>
  <c r="CF10"/>
  <c r="AR66"/>
  <c r="AQ66"/>
  <c r="BC5"/>
  <c r="BD5"/>
  <c r="AU5"/>
  <c r="AT66"/>
  <c r="AV5"/>
  <c r="AH5"/>
  <c r="AH66"/>
  <c r="AJ66"/>
  <c r="AJ10"/>
  <c r="AI10"/>
  <c r="AJ51"/>
  <c r="AI51"/>
  <c r="L66"/>
  <c r="L68"/>
  <c r="J68"/>
  <c r="K66"/>
  <c r="K68"/>
  <c r="BB68"/>
  <c r="BD66"/>
  <c r="BC66"/>
  <c r="CC68"/>
  <c r="CJ68"/>
  <c r="CD69"/>
  <c r="CD70"/>
  <c r="CK66"/>
  <c r="CF68"/>
  <c r="CD68"/>
  <c r="CE5"/>
  <c r="CF5"/>
  <c r="AU66"/>
  <c r="CG68"/>
  <c r="AV66"/>
  <c r="CH68"/>
  <c r="CH66"/>
  <c r="CF66"/>
  <c r="CE66"/>
  <c r="AI66"/>
  <c r="AI5"/>
  <c r="AJ5"/>
  <c r="AH68"/>
  <c r="CK68"/>
  <c r="I92" i="17"/>
  <c r="K82"/>
  <c r="D140"/>
  <c r="D143" s="1"/>
  <c r="AF64" i="18"/>
  <c r="AU64"/>
  <c r="BI55"/>
  <c r="AH7"/>
  <c r="L11"/>
  <c r="AH11"/>
  <c r="CS11"/>
  <c r="BD17"/>
  <c r="CQ24"/>
  <c r="AJ33"/>
  <c r="CQ49"/>
  <c r="H56"/>
  <c r="AZ56"/>
  <c r="AL64"/>
  <c r="AN66"/>
  <c r="CP66"/>
  <c r="CQ73"/>
  <c r="AJ74"/>
  <c r="CP7"/>
  <c r="K11"/>
  <c r="AR12"/>
  <c r="CQ34"/>
  <c r="AM66"/>
  <c r="CQ36"/>
  <c r="CS66"/>
  <c r="CA64"/>
  <c r="H21" i="15"/>
  <c r="G21"/>
  <c r="AF56" i="18"/>
  <c r="I23" i="9"/>
  <c r="I25" s="1"/>
  <c r="I82" i="17"/>
  <c r="I38"/>
  <c r="K19"/>
  <c r="F140"/>
  <c r="F143" s="1"/>
  <c r="I19"/>
  <c r="H26" i="15"/>
  <c r="G26"/>
  <c r="E25"/>
  <c r="AJ35" i="18"/>
  <c r="AI33"/>
  <c r="CQ9"/>
  <c r="AJ71"/>
  <c r="CQ71"/>
  <c r="V10"/>
  <c r="AJ69"/>
  <c r="H54" i="15"/>
  <c r="D67"/>
  <c r="CE12" i="18"/>
  <c r="CB7"/>
  <c r="CA7"/>
  <c r="AG56"/>
  <c r="AI68"/>
  <c r="AJ68"/>
  <c r="AC55"/>
  <c r="U55"/>
  <c r="M55"/>
  <c r="AJ19"/>
  <c r="AJ57"/>
  <c r="CJ12"/>
  <c r="CJ27"/>
  <c r="AS55"/>
  <c r="CB64"/>
  <c r="H64"/>
  <c r="AJ50"/>
  <c r="D15" i="8"/>
  <c r="E8" l="1"/>
  <c r="E6" s="1"/>
  <c r="C189"/>
  <c r="C191"/>
  <c r="D193"/>
  <c r="C196"/>
  <c r="C210"/>
  <c r="C213"/>
  <c r="C181"/>
  <c r="C186"/>
  <c r="C190"/>
  <c r="S190" s="1"/>
  <c r="C203"/>
  <c r="D201"/>
  <c r="C227"/>
  <c r="S227" s="1"/>
  <c r="C233"/>
  <c r="C237"/>
  <c r="E79"/>
  <c r="S217"/>
  <c r="C204"/>
  <c r="J201"/>
  <c r="C211"/>
  <c r="S211" s="1"/>
  <c r="Q101"/>
  <c r="CB27" i="18"/>
  <c r="BJ10"/>
  <c r="CK32"/>
  <c r="CN32" s="1"/>
  <c r="CQ40"/>
  <c r="CK40"/>
  <c r="CQ42"/>
  <c r="CK42"/>
  <c r="CQ41"/>
  <c r="CK41"/>
  <c r="CQ43"/>
  <c r="CK43"/>
  <c r="CQ29"/>
  <c r="CK29"/>
  <c r="CQ35"/>
  <c r="CK35"/>
  <c r="CK38"/>
  <c r="CK39"/>
  <c r="N128" i="8"/>
  <c r="M206"/>
  <c r="E201"/>
  <c r="R101"/>
  <c r="D128"/>
  <c r="C133"/>
  <c r="S133" s="1"/>
  <c r="G137"/>
  <c r="Q137"/>
  <c r="I140"/>
  <c r="C150"/>
  <c r="S150" s="1"/>
  <c r="C152"/>
  <c r="C142"/>
  <c r="C153"/>
  <c r="S153" s="1"/>
  <c r="L137"/>
  <c r="C162"/>
  <c r="C182"/>
  <c r="M201"/>
  <c r="S191"/>
  <c r="L206"/>
  <c r="E23"/>
  <c r="S113"/>
  <c r="S115"/>
  <c r="C7"/>
  <c r="F8"/>
  <c r="F6" s="1"/>
  <c r="O8"/>
  <c r="O6" s="1"/>
  <c r="E15"/>
  <c r="C15" s="1"/>
  <c r="C37"/>
  <c r="C72"/>
  <c r="S72" s="1"/>
  <c r="C102"/>
  <c r="S102" s="1"/>
  <c r="C104"/>
  <c r="S104" s="1"/>
  <c r="C106"/>
  <c r="C108"/>
  <c r="S108" s="1"/>
  <c r="C110"/>
  <c r="S110" s="1"/>
  <c r="C112"/>
  <c r="S112" s="1"/>
  <c r="J223"/>
  <c r="G101"/>
  <c r="G118" s="1"/>
  <c r="G120" s="1"/>
  <c r="K101"/>
  <c r="O101"/>
  <c r="BH27" i="18"/>
  <c r="C159" i="8"/>
  <c r="S159" s="1"/>
  <c r="C205"/>
  <c r="S205" s="1"/>
  <c r="R201"/>
  <c r="C209"/>
  <c r="S209" s="1"/>
  <c r="C129"/>
  <c r="S129" s="1"/>
  <c r="U7" s="1"/>
  <c r="C132"/>
  <c r="S136"/>
  <c r="N137"/>
  <c r="C143"/>
  <c r="S143" s="1"/>
  <c r="C155"/>
  <c r="S155" s="1"/>
  <c r="C212"/>
  <c r="S212" s="1"/>
  <c r="Q156"/>
  <c r="G193"/>
  <c r="I223"/>
  <c r="C144"/>
  <c r="S144" s="1"/>
  <c r="F130"/>
  <c r="K130"/>
  <c r="O130"/>
  <c r="C157"/>
  <c r="S157" s="1"/>
  <c r="C228"/>
  <c r="S228" s="1"/>
  <c r="CK48" i="18"/>
  <c r="BM55"/>
  <c r="C218" i="8"/>
  <c r="S218" s="1"/>
  <c r="C224"/>
  <c r="S224" s="1"/>
  <c r="C234"/>
  <c r="S234" s="1"/>
  <c r="C163"/>
  <c r="S163" s="1"/>
  <c r="C167"/>
  <c r="S167" s="1"/>
  <c r="C173"/>
  <c r="S173" s="1"/>
  <c r="C60"/>
  <c r="C63"/>
  <c r="S63" s="1"/>
  <c r="AI52" i="18"/>
  <c r="CN52"/>
  <c r="CQ51"/>
  <c r="CN51"/>
  <c r="I130" i="8"/>
  <c r="I128" s="1"/>
  <c r="M130"/>
  <c r="R130"/>
  <c r="E137"/>
  <c r="J137"/>
  <c r="C147"/>
  <c r="S147" s="1"/>
  <c r="C149"/>
  <c r="S149" s="1"/>
  <c r="C151"/>
  <c r="C175"/>
  <c r="C185"/>
  <c r="S185" s="1"/>
  <c r="J8"/>
  <c r="J6" s="1"/>
  <c r="I15"/>
  <c r="M15"/>
  <c r="R15"/>
  <c r="S165"/>
  <c r="S161"/>
  <c r="C160"/>
  <c r="S160" s="1"/>
  <c r="L156"/>
  <c r="C166"/>
  <c r="S166" s="1"/>
  <c r="C168"/>
  <c r="S168" s="1"/>
  <c r="C171"/>
  <c r="S171" s="1"/>
  <c r="S172"/>
  <c r="S174"/>
  <c r="C176"/>
  <c r="S176" s="1"/>
  <c r="S179"/>
  <c r="S181"/>
  <c r="C183"/>
  <c r="S183" s="1"/>
  <c r="S186"/>
  <c r="C188"/>
  <c r="S188" s="1"/>
  <c r="C192"/>
  <c r="S192" s="1"/>
  <c r="F193"/>
  <c r="S195"/>
  <c r="S203"/>
  <c r="L201"/>
  <c r="Q201"/>
  <c r="I201"/>
  <c r="C19"/>
  <c r="S19" s="1"/>
  <c r="CQ70" i="18"/>
  <c r="CK49"/>
  <c r="BP27"/>
  <c r="CQ33"/>
  <c r="CK33"/>
  <c r="AR7"/>
  <c r="AZ7"/>
  <c r="H12"/>
  <c r="BH12"/>
  <c r="BP12"/>
  <c r="S64"/>
  <c r="AB12"/>
  <c r="BL12"/>
  <c r="CK13"/>
  <c r="AJ14"/>
  <c r="CK15"/>
  <c r="J10"/>
  <c r="J5" s="1"/>
  <c r="CQ67"/>
  <c r="CD55"/>
  <c r="CQ66"/>
  <c r="G64"/>
  <c r="AV27"/>
  <c r="AN27"/>
  <c r="AB16"/>
  <c r="AS10"/>
  <c r="AS5" s="1"/>
  <c r="AS75" s="1"/>
  <c r="BZ10"/>
  <c r="BZ5" s="1"/>
  <c r="AD5"/>
  <c r="AD75" s="1"/>
  <c r="E55"/>
  <c r="AN16"/>
  <c r="BL7"/>
  <c r="BA12"/>
  <c r="AV12"/>
  <c r="CV7"/>
  <c r="AF12"/>
  <c r="CN50"/>
  <c r="AM64"/>
  <c r="AL55"/>
  <c r="AN7"/>
  <c r="BB7"/>
  <c r="BD7" s="1"/>
  <c r="AG64"/>
  <c r="CQ64" s="1"/>
  <c r="CQ6"/>
  <c r="BA7"/>
  <c r="BH7"/>
  <c r="BP7"/>
  <c r="CQ14"/>
  <c r="F55"/>
  <c r="AH56"/>
  <c r="AB27"/>
  <c r="CN37"/>
  <c r="AL10"/>
  <c r="AL5" s="1"/>
  <c r="AT10"/>
  <c r="AT5" s="1"/>
  <c r="AU5" s="1"/>
  <c r="AA27"/>
  <c r="BP56"/>
  <c r="BT12"/>
  <c r="BS12"/>
  <c r="AJ8"/>
  <c r="I55"/>
  <c r="CT7"/>
  <c r="CU7"/>
  <c r="BH64"/>
  <c r="AH12"/>
  <c r="AH10" s="1"/>
  <c r="AH5" s="1"/>
  <c r="CL13"/>
  <c r="CL12" s="1"/>
  <c r="L16"/>
  <c r="L27"/>
  <c r="CL11"/>
  <c r="O156" i="8"/>
  <c r="H156"/>
  <c r="I206"/>
  <c r="R206"/>
  <c r="D18"/>
  <c r="C158"/>
  <c r="S158" s="1"/>
  <c r="E71"/>
  <c r="S142"/>
  <c r="D140"/>
  <c r="J145"/>
  <c r="H145"/>
  <c r="S151"/>
  <c r="O145"/>
  <c r="K145"/>
  <c r="I156"/>
  <c r="C201"/>
  <c r="F156"/>
  <c r="C225"/>
  <c r="C21"/>
  <c r="S219"/>
  <c r="S170"/>
  <c r="S169"/>
  <c r="D145"/>
  <c r="S162"/>
  <c r="D206"/>
  <c r="E193"/>
  <c r="C193" s="1"/>
  <c r="C238"/>
  <c r="S238" s="1"/>
  <c r="L8"/>
  <c r="L6" s="1"/>
  <c r="Q8"/>
  <c r="Q6" s="1"/>
  <c r="K15"/>
  <c r="R18"/>
  <c r="C49"/>
  <c r="S49" s="1"/>
  <c r="S80"/>
  <c r="J79"/>
  <c r="C81"/>
  <c r="D84"/>
  <c r="S204"/>
  <c r="S213"/>
  <c r="S207"/>
  <c r="S187"/>
  <c r="L145"/>
  <c r="K156"/>
  <c r="S175"/>
  <c r="E206"/>
  <c r="N206"/>
  <c r="O223"/>
  <c r="S7"/>
  <c r="R79"/>
  <c r="H101"/>
  <c r="H118" s="1"/>
  <c r="H120" s="1"/>
  <c r="L101"/>
  <c r="C114"/>
  <c r="S114" s="1"/>
  <c r="S17"/>
  <c r="S196"/>
  <c r="S132"/>
  <c r="S233"/>
  <c r="S221"/>
  <c r="S237"/>
  <c r="S210"/>
  <c r="S182"/>
  <c r="S189"/>
  <c r="E156"/>
  <c r="J156"/>
  <c r="N193"/>
  <c r="S225"/>
  <c r="C33"/>
  <c r="S33" s="1"/>
  <c r="C62"/>
  <c r="S62" s="1"/>
  <c r="C64"/>
  <c r="S64" s="1"/>
  <c r="C65"/>
  <c r="S65" s="1"/>
  <c r="AK55" i="18"/>
  <c r="AM55" s="1"/>
  <c r="CC55"/>
  <c r="CF55" s="1"/>
  <c r="CQ13"/>
  <c r="P56"/>
  <c r="AJ40"/>
  <c r="AI43"/>
  <c r="CW7"/>
  <c r="I10"/>
  <c r="I5" s="1"/>
  <c r="AJ26"/>
  <c r="AI66"/>
  <c r="CW48"/>
  <c r="AJ41"/>
  <c r="AI26"/>
  <c r="AG7"/>
  <c r="BH56"/>
  <c r="AV16"/>
  <c r="AB64"/>
  <c r="BL64"/>
  <c r="BW64"/>
  <c r="CW64"/>
  <c r="AQ64"/>
  <c r="BT64"/>
  <c r="BS64"/>
  <c r="BX55"/>
  <c r="W64"/>
  <c r="AJ66"/>
  <c r="CT48"/>
  <c r="CV48"/>
  <c r="CU48"/>
  <c r="CP12"/>
  <c r="CV12"/>
  <c r="CT12"/>
  <c r="CU12"/>
  <c r="T12"/>
  <c r="H34" i="8"/>
  <c r="C39"/>
  <c r="E130"/>
  <c r="E128" s="1"/>
  <c r="C128" s="1"/>
  <c r="K137"/>
  <c r="O137"/>
  <c r="G140"/>
  <c r="L140"/>
  <c r="G206"/>
  <c r="H223"/>
  <c r="H240" s="1"/>
  <c r="H242" s="1"/>
  <c r="I8"/>
  <c r="E34"/>
  <c r="R34"/>
  <c r="C67"/>
  <c r="S67" s="1"/>
  <c r="C69"/>
  <c r="S69" s="1"/>
  <c r="F71"/>
  <c r="S73"/>
  <c r="S75"/>
  <c r="C97"/>
  <c r="S97" s="1"/>
  <c r="C99"/>
  <c r="S99" s="1"/>
  <c r="C139"/>
  <c r="S139" s="1"/>
  <c r="F140"/>
  <c r="K140"/>
  <c r="I145"/>
  <c r="L18"/>
  <c r="E101"/>
  <c r="I101"/>
  <c r="M101"/>
  <c r="C229"/>
  <c r="S229" s="1"/>
  <c r="C231"/>
  <c r="S231" s="1"/>
  <c r="G18"/>
  <c r="C22"/>
  <c r="S22" s="1"/>
  <c r="C31"/>
  <c r="S31" s="1"/>
  <c r="D79"/>
  <c r="C79" s="1"/>
  <c r="M79"/>
  <c r="C103"/>
  <c r="S103" s="1"/>
  <c r="C105"/>
  <c r="S105" s="1"/>
  <c r="C107"/>
  <c r="S107" s="1"/>
  <c r="C109"/>
  <c r="S109" s="1"/>
  <c r="C111"/>
  <c r="S111" s="1"/>
  <c r="F18"/>
  <c r="K18"/>
  <c r="O18"/>
  <c r="S21"/>
  <c r="L79"/>
  <c r="Q79"/>
  <c r="O84"/>
  <c r="C94"/>
  <c r="S94" s="1"/>
  <c r="Q140"/>
  <c r="F145"/>
  <c r="R145"/>
  <c r="C208"/>
  <c r="S208" s="1"/>
  <c r="S37"/>
  <c r="S39"/>
  <c r="C42"/>
  <c r="S42" s="1"/>
  <c r="F79"/>
  <c r="J84"/>
  <c r="C116"/>
  <c r="S116" s="1"/>
  <c r="BY55" i="18"/>
  <c r="CW56"/>
  <c r="CA12"/>
  <c r="CW12"/>
  <c r="K37" i="17"/>
  <c r="CW27" i="18"/>
  <c r="AG16"/>
  <c r="AI16" s="1"/>
  <c r="CW16"/>
  <c r="AI17"/>
  <c r="BT16"/>
  <c r="BI10"/>
  <c r="BI5" s="1"/>
  <c r="BI75" s="1"/>
  <c r="T64"/>
  <c r="CV16"/>
  <c r="CT16"/>
  <c r="CU16"/>
  <c r="BD28"/>
  <c r="AN55"/>
  <c r="AN64"/>
  <c r="AJ24"/>
  <c r="AB56"/>
  <c r="X55"/>
  <c r="G15" i="8"/>
  <c r="O23"/>
  <c r="C57"/>
  <c r="S57" s="1"/>
  <c r="C141"/>
  <c r="S141" s="1"/>
  <c r="I6"/>
  <c r="S14"/>
  <c r="L23"/>
  <c r="D101"/>
  <c r="J18"/>
  <c r="I18"/>
  <c r="C29"/>
  <c r="S29" s="1"/>
  <c r="C48"/>
  <c r="S48" s="1"/>
  <c r="C83"/>
  <c r="S83" s="1"/>
  <c r="R128"/>
  <c r="G130"/>
  <c r="L130"/>
  <c r="L128" s="1"/>
  <c r="Q130"/>
  <c r="Q128" s="1"/>
  <c r="C135"/>
  <c r="S135" s="1"/>
  <c r="R137"/>
  <c r="C13"/>
  <c r="S13" s="1"/>
  <c r="Q34"/>
  <c r="C98"/>
  <c r="C100"/>
  <c r="S100" s="1"/>
  <c r="S148"/>
  <c r="Q145"/>
  <c r="M145"/>
  <c r="G145"/>
  <c r="L15"/>
  <c r="Q15"/>
  <c r="C24"/>
  <c r="S24" s="1"/>
  <c r="C35"/>
  <c r="S35" s="1"/>
  <c r="G34"/>
  <c r="L34"/>
  <c r="I34"/>
  <c r="O34"/>
  <c r="G79"/>
  <c r="K79"/>
  <c r="O79"/>
  <c r="I84"/>
  <c r="C88"/>
  <c r="S88" s="1"/>
  <c r="N84"/>
  <c r="C91"/>
  <c r="S91" s="1"/>
  <c r="C96"/>
  <c r="S96" s="1"/>
  <c r="M128"/>
  <c r="S197"/>
  <c r="O201"/>
  <c r="C222"/>
  <c r="S222" s="1"/>
  <c r="R223"/>
  <c r="C9"/>
  <c r="S9" s="1"/>
  <c r="G8"/>
  <c r="C10"/>
  <c r="S10" s="1"/>
  <c r="M8"/>
  <c r="M6" s="1"/>
  <c r="R8"/>
  <c r="R6" s="1"/>
  <c r="F15"/>
  <c r="O15"/>
  <c r="N15"/>
  <c r="M18"/>
  <c r="G23"/>
  <c r="C25"/>
  <c r="S25" s="1"/>
  <c r="M23"/>
  <c r="K34"/>
  <c r="C41"/>
  <c r="S41" s="1"/>
  <c r="G71"/>
  <c r="C74"/>
  <c r="S74" s="1"/>
  <c r="S76"/>
  <c r="S81"/>
  <c r="G84"/>
  <c r="L84"/>
  <c r="Q84"/>
  <c r="C87"/>
  <c r="K206"/>
  <c r="Q206"/>
  <c r="F206"/>
  <c r="L223"/>
  <c r="Q223"/>
  <c r="C226"/>
  <c r="C230"/>
  <c r="S230" s="1"/>
  <c r="C232"/>
  <c r="S232" s="1"/>
  <c r="D23"/>
  <c r="C23" s="1"/>
  <c r="H23"/>
  <c r="C28"/>
  <c r="S28" s="1"/>
  <c r="J34"/>
  <c r="S58"/>
  <c r="C95"/>
  <c r="S95" s="1"/>
  <c r="C131"/>
  <c r="S131" s="1"/>
  <c r="M137"/>
  <c r="J140"/>
  <c r="C146"/>
  <c r="S146" s="1"/>
  <c r="C184"/>
  <c r="S184" s="1"/>
  <c r="S198"/>
  <c r="C215"/>
  <c r="S215" s="1"/>
  <c r="C43"/>
  <c r="S43" s="1"/>
  <c r="C45"/>
  <c r="S45" s="1"/>
  <c r="C47"/>
  <c r="S47" s="1"/>
  <c r="C51"/>
  <c r="S51" s="1"/>
  <c r="N34"/>
  <c r="C82"/>
  <c r="S82" s="1"/>
  <c r="E84"/>
  <c r="C86"/>
  <c r="S86" s="1"/>
  <c r="S92"/>
  <c r="H23" i="9"/>
  <c r="H25" s="1"/>
  <c r="CF64" i="18"/>
  <c r="D57" i="15"/>
  <c r="J92" i="17"/>
  <c r="J82"/>
  <c r="J37"/>
  <c r="J38"/>
  <c r="J19"/>
  <c r="J6"/>
  <c r="E74"/>
  <c r="I74" s="1"/>
  <c r="I75"/>
  <c r="G140"/>
  <c r="G143" s="1"/>
  <c r="BN10" i="18"/>
  <c r="BN5" s="1"/>
  <c r="AJ36"/>
  <c r="BT27"/>
  <c r="CI27"/>
  <c r="CI56"/>
  <c r="BK55"/>
  <c r="BL55"/>
  <c r="CM14"/>
  <c r="CL27"/>
  <c r="CM6"/>
  <c r="CN6"/>
  <c r="AV56"/>
  <c r="AU55"/>
  <c r="CK9"/>
  <c r="CL16"/>
  <c r="CB16"/>
  <c r="AJ13"/>
  <c r="Q55"/>
  <c r="S55" s="1"/>
  <c r="Y55"/>
  <c r="BA16"/>
  <c r="BD16" s="1"/>
  <c r="AA64"/>
  <c r="CS12"/>
  <c r="AJ11"/>
  <c r="BE55"/>
  <c r="BG55" s="1"/>
  <c r="Q10"/>
  <c r="Q5" s="1"/>
  <c r="BE10"/>
  <c r="BG10" s="1"/>
  <c r="BM10"/>
  <c r="BM5" s="1"/>
  <c r="BM75" s="1"/>
  <c r="CA16"/>
  <c r="CK17"/>
  <c r="CN17" s="1"/>
  <c r="CK19"/>
  <c r="CN19" s="1"/>
  <c r="CS26"/>
  <c r="Z10"/>
  <c r="Z5" s="1"/>
  <c r="AB48"/>
  <c r="AJ54"/>
  <c r="BL56"/>
  <c r="CS57"/>
  <c r="CQ62"/>
  <c r="P67"/>
  <c r="CK11"/>
  <c r="CE55"/>
  <c r="L64"/>
  <c r="AM56"/>
  <c r="AI37"/>
  <c r="AN56"/>
  <c r="AJ62"/>
  <c r="AJ51"/>
  <c r="CL7"/>
  <c r="AJ65"/>
  <c r="AJ6"/>
  <c r="AB7"/>
  <c r="P12"/>
  <c r="BX12"/>
  <c r="BD13"/>
  <c r="BL16"/>
  <c r="H46"/>
  <c r="CM54"/>
  <c r="CP57"/>
  <c r="N64"/>
  <c r="N55" s="1"/>
  <c r="O67"/>
  <c r="BD12"/>
  <c r="AO55"/>
  <c r="AQ55" s="1"/>
  <c r="V5"/>
  <c r="CQ37"/>
  <c r="AG12"/>
  <c r="CQ12" s="1"/>
  <c r="AI65"/>
  <c r="AV7"/>
  <c r="BW7"/>
  <c r="AK10"/>
  <c r="F27"/>
  <c r="H27" s="1"/>
  <c r="AX27"/>
  <c r="AZ27" s="1"/>
  <c r="CN44"/>
  <c r="T46"/>
  <c r="AI51"/>
  <c r="AX64"/>
  <c r="CK8"/>
  <c r="CN8" s="1"/>
  <c r="AR56"/>
  <c r="D137" i="8"/>
  <c r="C137" s="1"/>
  <c r="F137"/>
  <c r="M140"/>
  <c r="R140"/>
  <c r="S202"/>
  <c r="O206"/>
  <c r="C216"/>
  <c r="S216" s="1"/>
  <c r="D223"/>
  <c r="G223"/>
  <c r="G240" s="1"/>
  <c r="G242" s="1"/>
  <c r="M223"/>
  <c r="C235"/>
  <c r="S235" s="1"/>
  <c r="C11"/>
  <c r="S11" s="1"/>
  <c r="J15"/>
  <c r="Q18"/>
  <c r="F23"/>
  <c r="K23"/>
  <c r="N23"/>
  <c r="C30"/>
  <c r="S30" s="1"/>
  <c r="D34"/>
  <c r="M34"/>
  <c r="O128"/>
  <c r="K128"/>
  <c r="J23"/>
  <c r="R23"/>
  <c r="F34"/>
  <c r="C36"/>
  <c r="S36" s="1"/>
  <c r="C38"/>
  <c r="S38" s="1"/>
  <c r="C40"/>
  <c r="S40" s="1"/>
  <c r="C44"/>
  <c r="S44" s="1"/>
  <c r="C46"/>
  <c r="S46" s="1"/>
  <c r="C50"/>
  <c r="S50" s="1"/>
  <c r="C52"/>
  <c r="S52" s="1"/>
  <c r="C54"/>
  <c r="S54" s="1"/>
  <c r="S55"/>
  <c r="D71"/>
  <c r="I79"/>
  <c r="K84"/>
  <c r="R84"/>
  <c r="C90"/>
  <c r="S90" s="1"/>
  <c r="E145"/>
  <c r="D156"/>
  <c r="C156" s="1"/>
  <c r="F128"/>
  <c r="J130"/>
  <c r="J128" s="1"/>
  <c r="C138"/>
  <c r="S138" s="1"/>
  <c r="I137"/>
  <c r="E140"/>
  <c r="O140"/>
  <c r="G156"/>
  <c r="R156"/>
  <c r="S200"/>
  <c r="G201"/>
  <c r="J206"/>
  <c r="S214"/>
  <c r="C220"/>
  <c r="S220" s="1"/>
  <c r="K223"/>
  <c r="C236"/>
  <c r="S236" s="1"/>
  <c r="K8"/>
  <c r="K6" s="1"/>
  <c r="N8"/>
  <c r="N6" s="1"/>
  <c r="C16"/>
  <c r="S16" s="1"/>
  <c r="C20"/>
  <c r="S20" s="1"/>
  <c r="I23"/>
  <c r="Q23"/>
  <c r="S26"/>
  <c r="C27"/>
  <c r="S27" s="1"/>
  <c r="C59"/>
  <c r="S59" s="1"/>
  <c r="S60"/>
  <c r="C61"/>
  <c r="S61" s="1"/>
  <c r="C66"/>
  <c r="S66" s="1"/>
  <c r="C68"/>
  <c r="S68" s="1"/>
  <c r="C70"/>
  <c r="S70" s="1"/>
  <c r="C85"/>
  <c r="S85" s="1"/>
  <c r="S87"/>
  <c r="C89"/>
  <c r="S89" s="1"/>
  <c r="S98"/>
  <c r="S106"/>
  <c r="M156"/>
  <c r="S164"/>
  <c r="C194"/>
  <c r="S194" s="1"/>
  <c r="F201"/>
  <c r="K201"/>
  <c r="E223"/>
  <c r="S226"/>
  <c r="E18"/>
  <c r="C53"/>
  <c r="S53" s="1"/>
  <c r="L71"/>
  <c r="N71" s="1"/>
  <c r="F84"/>
  <c r="M84"/>
  <c r="C93"/>
  <c r="S93" s="1"/>
  <c r="X56" i="18"/>
  <c r="O16"/>
  <c r="AJ17"/>
  <c r="CQ19"/>
  <c r="H16"/>
  <c r="AI18"/>
  <c r="CK20"/>
  <c r="CK21"/>
  <c r="CN21" s="1"/>
  <c r="CK24"/>
  <c r="CM24" s="1"/>
  <c r="BU10"/>
  <c r="E10"/>
  <c r="E5" s="1"/>
  <c r="AE16"/>
  <c r="AJ20"/>
  <c r="CK47"/>
  <c r="CE7"/>
  <c r="BV10"/>
  <c r="CD10"/>
  <c r="CD5" s="1"/>
  <c r="CD75" s="1"/>
  <c r="O31" i="14"/>
  <c r="N31"/>
  <c r="N19"/>
  <c r="N18"/>
  <c r="P23"/>
  <c r="N28"/>
  <c r="O28"/>
  <c r="P22"/>
  <c r="P24"/>
  <c r="O9"/>
  <c r="N10"/>
  <c r="O15"/>
  <c r="N17"/>
  <c r="O19"/>
  <c r="O21"/>
  <c r="O22"/>
  <c r="O23"/>
  <c r="N24"/>
  <c r="N21"/>
  <c r="P9"/>
  <c r="P21"/>
  <c r="O13"/>
  <c r="N13"/>
  <c r="N14"/>
  <c r="N26"/>
  <c r="G8" i="15"/>
  <c r="H8"/>
  <c r="S78" i="8"/>
  <c r="H140" i="17"/>
  <c r="H143" s="1"/>
  <c r="J143" s="1"/>
  <c r="K92"/>
  <c r="I37"/>
  <c r="K6"/>
  <c r="K38"/>
  <c r="C140"/>
  <c r="C143" s="1"/>
  <c r="BX7" i="18"/>
  <c r="C94" i="15"/>
  <c r="H91"/>
  <c r="E94"/>
  <c r="G57"/>
  <c r="H57"/>
  <c r="H31"/>
  <c r="G25"/>
  <c r="H17"/>
  <c r="F5"/>
  <c r="F53" s="1"/>
  <c r="F95" s="1"/>
  <c r="S152" i="8"/>
  <c r="N145"/>
  <c r="S180"/>
  <c r="S177"/>
  <c r="N156"/>
  <c r="D8"/>
  <c r="D33" i="15"/>
  <c r="H25"/>
  <c r="D20"/>
  <c r="H20"/>
  <c r="G20"/>
  <c r="D17"/>
  <c r="D15" s="1"/>
  <c r="G17"/>
  <c r="E15"/>
  <c r="E5" s="1"/>
  <c r="G6"/>
  <c r="H6"/>
  <c r="C25"/>
  <c r="D25" s="1"/>
  <c r="D6"/>
  <c r="AF55" i="18"/>
  <c r="BX64"/>
  <c r="CM52"/>
  <c r="AJ30"/>
  <c r="BD8"/>
  <c r="AR64"/>
  <c r="BD43"/>
  <c r="CN41"/>
  <c r="CN33"/>
  <c r="BD41"/>
  <c r="BD42"/>
  <c r="CN43"/>
  <c r="N10"/>
  <c r="N5" s="1"/>
  <c r="CN20"/>
  <c r="CM19"/>
  <c r="CQ17"/>
  <c r="CK26"/>
  <c r="CN26" s="1"/>
  <c r="BD25"/>
  <c r="CK18"/>
  <c r="CM18" s="1"/>
  <c r="AJ46"/>
  <c r="CH10"/>
  <c r="CH5" s="1"/>
  <c r="CQ72"/>
  <c r="BQ55"/>
  <c r="BX56"/>
  <c r="CE56"/>
  <c r="AI71"/>
  <c r="CE64"/>
  <c r="BZ55"/>
  <c r="CQ30"/>
  <c r="W16"/>
  <c r="AR16"/>
  <c r="AY16"/>
  <c r="BH16"/>
  <c r="CK25"/>
  <c r="CN25" s="1"/>
  <c r="AZ16"/>
  <c r="BP16"/>
  <c r="CJ16"/>
  <c r="CP16"/>
  <c r="BX16"/>
  <c r="CE16"/>
  <c r="G16"/>
  <c r="S16"/>
  <c r="P27"/>
  <c r="BL27"/>
  <c r="BX27"/>
  <c r="BD36"/>
  <c r="U10"/>
  <c r="X10" s="1"/>
  <c r="AC10"/>
  <c r="AE10" s="1"/>
  <c r="AM16"/>
  <c r="AU16"/>
  <c r="AJ18"/>
  <c r="CG10"/>
  <c r="CG5" s="1"/>
  <c r="CG75" s="1"/>
  <c r="AJ47"/>
  <c r="BD46"/>
  <c r="AJ45"/>
  <c r="CQ50"/>
  <c r="BD44"/>
  <c r="BD45"/>
  <c r="BQ10"/>
  <c r="I68" i="19"/>
  <c r="AQ66"/>
  <c r="AR66"/>
  <c r="BQ68"/>
  <c r="BT71"/>
  <c r="CG7"/>
  <c r="CJ7" s="1"/>
  <c r="AJ7"/>
  <c r="CI50"/>
  <c r="CJ50"/>
  <c r="BC55"/>
  <c r="BD55"/>
  <c r="CI61"/>
  <c r="CJ61"/>
  <c r="AX66"/>
  <c r="BD7"/>
  <c r="CI7"/>
  <c r="CJ8"/>
  <c r="CI22"/>
  <c r="CM55"/>
  <c r="O66"/>
  <c r="O68" s="1"/>
  <c r="P66"/>
  <c r="P68" s="1"/>
  <c r="N68"/>
  <c r="W66"/>
  <c r="W68" s="1"/>
  <c r="X66"/>
  <c r="X68" s="1"/>
  <c r="V68"/>
  <c r="AE66"/>
  <c r="AE68" s="1"/>
  <c r="AF66"/>
  <c r="AF68" s="1"/>
  <c r="AD68"/>
  <c r="BN68"/>
  <c r="BO66"/>
  <c r="BP66"/>
  <c r="BV68"/>
  <c r="BW66"/>
  <c r="BX66"/>
  <c r="CE66"/>
  <c r="CD68"/>
  <c r="CF66"/>
  <c r="CI43"/>
  <c r="CJ43"/>
  <c r="CI55"/>
  <c r="CI59"/>
  <c r="CJ59"/>
  <c r="BC10"/>
  <c r="CM12"/>
  <c r="CM25"/>
  <c r="BC52"/>
  <c r="CI62"/>
  <c r="AM66"/>
  <c r="AN66"/>
  <c r="AI55"/>
  <c r="AJ55"/>
  <c r="BD25"/>
  <c r="CJ30"/>
  <c r="CI64"/>
  <c r="S66"/>
  <c r="S68" s="1"/>
  <c r="T66"/>
  <c r="T68" s="1"/>
  <c r="R68"/>
  <c r="AA66"/>
  <c r="AA68" s="1"/>
  <c r="AB66"/>
  <c r="AB68" s="1"/>
  <c r="Z68"/>
  <c r="BK66"/>
  <c r="BL66"/>
  <c r="BJ68"/>
  <c r="BS66"/>
  <c r="BR68"/>
  <c r="BT66"/>
  <c r="BZ68"/>
  <c r="CA66"/>
  <c r="CB66"/>
  <c r="CH10"/>
  <c r="CI46"/>
  <c r="CI45" s="1"/>
  <c r="CJ46"/>
  <c r="CJ45" s="1"/>
  <c r="CI53"/>
  <c r="CJ53"/>
  <c r="CI56"/>
  <c r="CJ56"/>
  <c r="AI12"/>
  <c r="CJ12"/>
  <c r="AJ25"/>
  <c r="CJ48"/>
  <c r="CJ49"/>
  <c r="CI65"/>
  <c r="AG5"/>
  <c r="CG5" s="1"/>
  <c r="BA5"/>
  <c r="CL5"/>
  <c r="CM11"/>
  <c r="H12"/>
  <c r="T12"/>
  <c r="BD12"/>
  <c r="BH12"/>
  <c r="AE16"/>
  <c r="AM16"/>
  <c r="AQ16"/>
  <c r="AU16"/>
  <c r="AY16"/>
  <c r="AI17"/>
  <c r="BD17"/>
  <c r="CG17"/>
  <c r="CJ17" s="1"/>
  <c r="CI18"/>
  <c r="AI19"/>
  <c r="AI20"/>
  <c r="CM20"/>
  <c r="AI21"/>
  <c r="AJ22"/>
  <c r="CM22"/>
  <c r="CJ23"/>
  <c r="CJ24"/>
  <c r="AG25"/>
  <c r="CL25"/>
  <c r="CG26"/>
  <c r="CI26" s="1"/>
  <c r="AJ27"/>
  <c r="BD27"/>
  <c r="CJ27"/>
  <c r="CG29"/>
  <c r="CI29" s="1"/>
  <c r="AI30"/>
  <c r="CM31"/>
  <c r="BD32"/>
  <c r="CJ32"/>
  <c r="CI33"/>
  <c r="CG34"/>
  <c r="CI34" s="1"/>
  <c r="AI35"/>
  <c r="CG35"/>
  <c r="CI35" s="1"/>
  <c r="CM36"/>
  <c r="CG37"/>
  <c r="CI37" s="1"/>
  <c r="CG38"/>
  <c r="CJ38" s="1"/>
  <c r="CI39"/>
  <c r="CG40"/>
  <c r="CI40" s="1"/>
  <c r="CM43"/>
  <c r="CM46"/>
  <c r="AJ48"/>
  <c r="CG48"/>
  <c r="CI48" s="1"/>
  <c r="O51"/>
  <c r="S51"/>
  <c r="W51"/>
  <c r="AA51"/>
  <c r="AE51"/>
  <c r="AM51"/>
  <c r="AQ51"/>
  <c r="BK51"/>
  <c r="BO51"/>
  <c r="BS51"/>
  <c r="BW51"/>
  <c r="CA51"/>
  <c r="CE51"/>
  <c r="H52"/>
  <c r="AM52"/>
  <c r="AV52"/>
  <c r="AZ52"/>
  <c r="BD52"/>
  <c r="CH52"/>
  <c r="AJ53"/>
  <c r="CM53"/>
  <c r="AI54"/>
  <c r="CJ54"/>
  <c r="AG55"/>
  <c r="CG55" s="1"/>
  <c r="CJ55" s="1"/>
  <c r="BC56"/>
  <c r="AJ57"/>
  <c r="BD57"/>
  <c r="CI57"/>
  <c r="CM58"/>
  <c r="BC59"/>
  <c r="CI60"/>
  <c r="AI62"/>
  <c r="CJ62"/>
  <c r="CI63"/>
  <c r="AJ64"/>
  <c r="CJ64"/>
  <c r="CJ65"/>
  <c r="E66"/>
  <c r="G5"/>
  <c r="K5"/>
  <c r="P5"/>
  <c r="T5"/>
  <c r="X5"/>
  <c r="AB5"/>
  <c r="AF5"/>
  <c r="AJ5"/>
  <c r="AN5"/>
  <c r="AR5"/>
  <c r="AV5"/>
  <c r="AZ5"/>
  <c r="BD5"/>
  <c r="BH5"/>
  <c r="BL5"/>
  <c r="BP5"/>
  <c r="BT5"/>
  <c r="BX5"/>
  <c r="CB5"/>
  <c r="CF5"/>
  <c r="CO7"/>
  <c r="AJ8"/>
  <c r="CM8"/>
  <c r="H10"/>
  <c r="AG10"/>
  <c r="CG10" s="1"/>
  <c r="CL10"/>
  <c r="CG11"/>
  <c r="CJ11" s="1"/>
  <c r="S12"/>
  <c r="CL16"/>
  <c r="CM19"/>
  <c r="CG20"/>
  <c r="CI20" s="1"/>
  <c r="CM21"/>
  <c r="H25"/>
  <c r="CI27"/>
  <c r="CM30"/>
  <c r="CG42"/>
  <c r="CJ42" s="1"/>
  <c r="T45"/>
  <c r="CM47"/>
  <c r="F51"/>
  <c r="J51"/>
  <c r="J66" s="1"/>
  <c r="AT51"/>
  <c r="AT66" s="1"/>
  <c r="AX51"/>
  <c r="BB51"/>
  <c r="BF51"/>
  <c r="BF66" s="1"/>
  <c r="CM51"/>
  <c r="G52"/>
  <c r="AH52"/>
  <c r="CL52"/>
  <c r="CL55"/>
  <c r="AI57"/>
  <c r="BC57"/>
  <c r="CG58"/>
  <c r="CM63"/>
  <c r="O5"/>
  <c r="S5"/>
  <c r="W5"/>
  <c r="AA5"/>
  <c r="AE5"/>
  <c r="AI5"/>
  <c r="AM5"/>
  <c r="AQ5"/>
  <c r="AU5"/>
  <c r="AY5"/>
  <c r="BC5"/>
  <c r="BG5"/>
  <c r="BK5"/>
  <c r="BO5"/>
  <c r="BS5"/>
  <c r="BW5"/>
  <c r="CA5"/>
  <c r="CE5"/>
  <c r="CO5"/>
  <c r="CM7"/>
  <c r="AI8"/>
  <c r="P10"/>
  <c r="T10"/>
  <c r="X10"/>
  <c r="AB10"/>
  <c r="AF10"/>
  <c r="AJ10"/>
  <c r="AN10"/>
  <c r="AR10"/>
  <c r="AV10"/>
  <c r="AZ10"/>
  <c r="BD10"/>
  <c r="BH10"/>
  <c r="BL10"/>
  <c r="BP10"/>
  <c r="BT10"/>
  <c r="BX10"/>
  <c r="CB10"/>
  <c r="CF10"/>
  <c r="AG16"/>
  <c r="CM16" s="1"/>
  <c r="BA16"/>
  <c r="CG19"/>
  <c r="CJ20"/>
  <c r="CG21"/>
  <c r="G25"/>
  <c r="CM54"/>
  <c r="CM62"/>
  <c r="H7"/>
  <c r="AG12"/>
  <c r="AJ12" s="1"/>
  <c r="G16"/>
  <c r="AJ17"/>
  <c r="CG28"/>
  <c r="CJ28" s="1"/>
  <c r="AJ35"/>
  <c r="CG44"/>
  <c r="CJ44" s="1"/>
  <c r="AG45"/>
  <c r="CG45" s="1"/>
  <c r="AI49"/>
  <c r="CG49"/>
  <c r="AI65"/>
  <c r="AJ52" i="18"/>
  <c r="CQ52"/>
  <c r="P48"/>
  <c r="X48"/>
  <c r="CF27"/>
  <c r="BD47"/>
  <c r="CQ44"/>
  <c r="AJ44"/>
  <c r="BJ5"/>
  <c r="BJ75" s="1"/>
  <c r="AJ34"/>
  <c r="BD29"/>
  <c r="CN30"/>
  <c r="AP5"/>
  <c r="AP75" s="1"/>
  <c r="CJ56"/>
  <c r="CF16"/>
  <c r="CF56"/>
  <c r="CN54"/>
  <c r="AJ48"/>
  <c r="CQ54"/>
  <c r="BF5"/>
  <c r="BF75" s="1"/>
  <c r="AK5"/>
  <c r="T48"/>
  <c r="CS48"/>
  <c r="CQ38"/>
  <c r="X27"/>
  <c r="AR27"/>
  <c r="CQ39"/>
  <c r="AJ39"/>
  <c r="CP48"/>
  <c r="CE27"/>
  <c r="CQ32"/>
  <c r="Y10"/>
  <c r="Y5" s="1"/>
  <c r="Y75" s="1"/>
  <c r="BD33"/>
  <c r="CQ47"/>
  <c r="AJ42"/>
  <c r="BA27"/>
  <c r="BD30"/>
  <c r="CQ48"/>
  <c r="H48"/>
  <c r="AJ43"/>
  <c r="CQ28"/>
  <c r="CC10"/>
  <c r="AW10"/>
  <c r="AJ28"/>
  <c r="AJ29"/>
  <c r="BD32"/>
  <c r="BD34"/>
  <c r="BD35"/>
  <c r="CQ46"/>
  <c r="CN46"/>
  <c r="CN42"/>
  <c r="AO10"/>
  <c r="AR10" s="1"/>
  <c r="CN49"/>
  <c r="AJ32"/>
  <c r="AN48"/>
  <c r="CB12"/>
  <c r="BW55"/>
  <c r="AE27"/>
  <c r="AE64"/>
  <c r="K64"/>
  <c r="X64"/>
  <c r="T56"/>
  <c r="W55"/>
  <c r="M10"/>
  <c r="M5" s="1"/>
  <c r="M75" s="1"/>
  <c r="W27"/>
  <c r="X16"/>
  <c r="P16"/>
  <c r="K16"/>
  <c r="AE55"/>
  <c r="AJ21"/>
  <c r="CS7"/>
  <c r="P7"/>
  <c r="CQ25"/>
  <c r="AJ25"/>
  <c r="AJ37"/>
  <c r="AJ38"/>
  <c r="L48"/>
  <c r="O27"/>
  <c r="K27"/>
  <c r="AJ49"/>
  <c r="CQ56"/>
  <c r="V75"/>
  <c r="AB55"/>
  <c r="AJ70"/>
  <c r="CF12"/>
  <c r="CF7"/>
  <c r="CB56"/>
  <c r="BY10"/>
  <c r="BP64"/>
  <c r="BK64"/>
  <c r="BG64"/>
  <c r="AW55"/>
  <c r="AV64"/>
  <c r="BA64"/>
  <c r="BA56"/>
  <c r="AR48"/>
  <c r="BD49"/>
  <c r="BD48" s="1"/>
  <c r="AX10"/>
  <c r="BD37"/>
  <c r="AQ16"/>
  <c r="BC16"/>
  <c r="CS16"/>
  <c r="AI11"/>
  <c r="R134" i="8" l="1"/>
  <c r="R127" s="1"/>
  <c r="R240" s="1"/>
  <c r="R242" s="1"/>
  <c r="I134"/>
  <c r="C206"/>
  <c r="N223"/>
  <c r="K134"/>
  <c r="N201"/>
  <c r="N140"/>
  <c r="C130"/>
  <c r="C71"/>
  <c r="C84"/>
  <c r="G12"/>
  <c r="N79"/>
  <c r="H134"/>
  <c r="L12"/>
  <c r="H12"/>
  <c r="L134"/>
  <c r="L127" s="1"/>
  <c r="L240" s="1"/>
  <c r="L242" s="1"/>
  <c r="F134"/>
  <c r="F127" s="1"/>
  <c r="F240" s="1"/>
  <c r="F242" s="1"/>
  <c r="J12"/>
  <c r="J5" s="1"/>
  <c r="J118" s="1"/>
  <c r="J120" s="1"/>
  <c r="O134"/>
  <c r="O127" s="1"/>
  <c r="O240" s="1"/>
  <c r="O242" s="1"/>
  <c r="J134"/>
  <c r="J127" s="1"/>
  <c r="J240" s="1"/>
  <c r="J242" s="1"/>
  <c r="I12"/>
  <c r="N101"/>
  <c r="R12"/>
  <c r="R5" s="1"/>
  <c r="R118" s="1"/>
  <c r="R120" s="1"/>
  <c r="C101"/>
  <c r="S156"/>
  <c r="U34" s="1"/>
  <c r="CK64" i="18"/>
  <c r="AM10"/>
  <c r="BE5"/>
  <c r="BE75" s="1"/>
  <c r="AG55"/>
  <c r="CM47"/>
  <c r="CK27"/>
  <c r="CN11"/>
  <c r="CK56"/>
  <c r="CN47"/>
  <c r="BK10"/>
  <c r="CN36"/>
  <c r="AR55"/>
  <c r="T55"/>
  <c r="CM17"/>
  <c r="BU5"/>
  <c r="BU75" s="1"/>
  <c r="CM37"/>
  <c r="AV5"/>
  <c r="G55"/>
  <c r="AJ56"/>
  <c r="AV10"/>
  <c r="K10"/>
  <c r="CK12"/>
  <c r="CM12" s="1"/>
  <c r="BP10"/>
  <c r="CM51"/>
  <c r="AU10"/>
  <c r="AZ64"/>
  <c r="AX55"/>
  <c r="AY55" s="1"/>
  <c r="BH55"/>
  <c r="CL56"/>
  <c r="CN56" s="1"/>
  <c r="AH55"/>
  <c r="AH75" s="1"/>
  <c r="CL10"/>
  <c r="BB10"/>
  <c r="G27"/>
  <c r="F10"/>
  <c r="F5" s="1"/>
  <c r="CB55"/>
  <c r="CQ16"/>
  <c r="CM11"/>
  <c r="CN13"/>
  <c r="CM13"/>
  <c r="CM48"/>
  <c r="CN45"/>
  <c r="C145" i="8"/>
  <c r="S145" s="1"/>
  <c r="U23" s="1"/>
  <c r="S206"/>
  <c r="U84" s="1"/>
  <c r="M12"/>
  <c r="M5" s="1"/>
  <c r="M118" s="1"/>
  <c r="M120" s="1"/>
  <c r="O12"/>
  <c r="O5" s="1"/>
  <c r="O118" s="1"/>
  <c r="O120" s="1"/>
  <c r="S130"/>
  <c r="Q134"/>
  <c r="Q127" s="1"/>
  <c r="Q240" s="1"/>
  <c r="Q242" s="1"/>
  <c r="F12"/>
  <c r="F5" s="1"/>
  <c r="F118" s="1"/>
  <c r="F120" s="1"/>
  <c r="N18"/>
  <c r="N12" s="1"/>
  <c r="S79"/>
  <c r="S193"/>
  <c r="M134"/>
  <c r="M127" s="1"/>
  <c r="I5"/>
  <c r="I118" s="1"/>
  <c r="I120" s="1"/>
  <c r="G134"/>
  <c r="C34"/>
  <c r="S34" s="1"/>
  <c r="K12"/>
  <c r="K5" s="1"/>
  <c r="K118" s="1"/>
  <c r="K120" s="1"/>
  <c r="E12"/>
  <c r="E5" s="1"/>
  <c r="E118" s="1"/>
  <c r="E120" s="1"/>
  <c r="S15"/>
  <c r="CK16" i="18"/>
  <c r="CN16" s="1"/>
  <c r="CQ7"/>
  <c r="CK7"/>
  <c r="CN7" s="1"/>
  <c r="AJ7"/>
  <c r="CM21"/>
  <c r="AT75"/>
  <c r="AV75" s="1"/>
  <c r="AJ12"/>
  <c r="K5"/>
  <c r="I75"/>
  <c r="CT64"/>
  <c r="CW55"/>
  <c r="BS55"/>
  <c r="BT55"/>
  <c r="CV64"/>
  <c r="CU64"/>
  <c r="S201" i="8"/>
  <c r="E134"/>
  <c r="E127" s="1"/>
  <c r="E240" s="1"/>
  <c r="E242" s="1"/>
  <c r="S128"/>
  <c r="CU27" i="18"/>
  <c r="CV27"/>
  <c r="CT27"/>
  <c r="BV5"/>
  <c r="CA10"/>
  <c r="BL10"/>
  <c r="BZ75"/>
  <c r="BO10"/>
  <c r="CW10"/>
  <c r="AN5"/>
  <c r="AL75"/>
  <c r="CP64"/>
  <c r="CL5"/>
  <c r="S71" i="8"/>
  <c r="L5"/>
  <c r="L118" s="1"/>
  <c r="L120" s="1"/>
  <c r="E140" i="17"/>
  <c r="I140" s="1"/>
  <c r="AN10" i="18"/>
  <c r="CF10"/>
  <c r="BX10"/>
  <c r="BQ5"/>
  <c r="BQ75" s="1"/>
  <c r="BT10"/>
  <c r="BS10"/>
  <c r="CN38"/>
  <c r="CN57"/>
  <c r="CA55"/>
  <c r="CN24"/>
  <c r="BH10"/>
  <c r="CM26"/>
  <c r="CM8"/>
  <c r="AV55"/>
  <c r="AY64"/>
  <c r="CS27"/>
  <c r="CP27"/>
  <c r="P64"/>
  <c r="N75"/>
  <c r="O64"/>
  <c r="BD56"/>
  <c r="BD57"/>
  <c r="CI64"/>
  <c r="CJ64"/>
  <c r="AI67"/>
  <c r="AJ67"/>
  <c r="CS64"/>
  <c r="T27"/>
  <c r="S27"/>
  <c r="R10"/>
  <c r="CH75"/>
  <c r="N134" i="8"/>
  <c r="C140"/>
  <c r="C18"/>
  <c r="S84"/>
  <c r="Q12"/>
  <c r="Q5" s="1"/>
  <c r="Q118" s="1"/>
  <c r="Q120" s="1"/>
  <c r="S137"/>
  <c r="C223"/>
  <c r="S223" s="1"/>
  <c r="U101" s="1"/>
  <c r="D12"/>
  <c r="S23"/>
  <c r="K127"/>
  <c r="K240" s="1"/>
  <c r="K242" s="1"/>
  <c r="D134"/>
  <c r="N12" i="14"/>
  <c r="O17"/>
  <c r="O18"/>
  <c r="P18"/>
  <c r="O24"/>
  <c r="O10"/>
  <c r="O14"/>
  <c r="O26"/>
  <c r="P12"/>
  <c r="O12"/>
  <c r="P29"/>
  <c r="N29"/>
  <c r="O29"/>
  <c r="K143" i="17"/>
  <c r="K140"/>
  <c r="J140"/>
  <c r="D94" i="15"/>
  <c r="H94"/>
  <c r="G94"/>
  <c r="H5"/>
  <c r="I127" i="8"/>
  <c r="I240" s="1"/>
  <c r="I242" s="1"/>
  <c r="C8"/>
  <c r="S8" s="1"/>
  <c r="D6"/>
  <c r="H15" i="15"/>
  <c r="G15"/>
  <c r="G5"/>
  <c r="E53"/>
  <c r="CJ10" i="18"/>
  <c r="CN35"/>
  <c r="AJ16"/>
  <c r="Z75"/>
  <c r="AB75" s="1"/>
  <c r="H55"/>
  <c r="AA55"/>
  <c r="CI10"/>
  <c r="CQ27"/>
  <c r="CM27"/>
  <c r="U5"/>
  <c r="W5" s="1"/>
  <c r="AF10"/>
  <c r="AC5"/>
  <c r="AC75" s="1"/>
  <c r="CN34"/>
  <c r="W10"/>
  <c r="CN18"/>
  <c r="AU66" i="19"/>
  <c r="AV66"/>
  <c r="BG66"/>
  <c r="BF68"/>
  <c r="BH66"/>
  <c r="K66"/>
  <c r="L66"/>
  <c r="L68" s="1"/>
  <c r="J68"/>
  <c r="CJ21"/>
  <c r="CI21"/>
  <c r="CI52"/>
  <c r="CJ52"/>
  <c r="CH51"/>
  <c r="BD16"/>
  <c r="BC16"/>
  <c r="AZ51"/>
  <c r="AY51"/>
  <c r="AI25"/>
  <c r="CG25"/>
  <c r="CM10"/>
  <c r="CJ37"/>
  <c r="CM5"/>
  <c r="CJ34"/>
  <c r="CM45"/>
  <c r="CJ19"/>
  <c r="CI19"/>
  <c r="AJ52"/>
  <c r="AH51"/>
  <c r="AI52"/>
  <c r="BD51"/>
  <c r="BC51"/>
  <c r="H51"/>
  <c r="CL51"/>
  <c r="CO51"/>
  <c r="G51"/>
  <c r="CI10"/>
  <c r="CH5"/>
  <c r="CJ10"/>
  <c r="AJ45"/>
  <c r="AI10"/>
  <c r="AI45"/>
  <c r="CI58"/>
  <c r="CJ58"/>
  <c r="BH51"/>
  <c r="BG51"/>
  <c r="L51"/>
  <c r="K51"/>
  <c r="E68"/>
  <c r="AG66"/>
  <c r="CM66" s="1"/>
  <c r="CI17"/>
  <c r="CG16"/>
  <c r="BB66"/>
  <c r="CJ40"/>
  <c r="CJ26"/>
  <c r="AJ16"/>
  <c r="AI16"/>
  <c r="AV51"/>
  <c r="AU51"/>
  <c r="AY66"/>
  <c r="AZ66"/>
  <c r="F66"/>
  <c r="CJ29"/>
  <c r="CJ35"/>
  <c r="CI11"/>
  <c r="BL5" i="18"/>
  <c r="BD27"/>
  <c r="BK5"/>
  <c r="AM5"/>
  <c r="BP5"/>
  <c r="BO5"/>
  <c r="AA10"/>
  <c r="BW5"/>
  <c r="AG10"/>
  <c r="AJ27"/>
  <c r="BA10"/>
  <c r="AK75"/>
  <c r="CN28"/>
  <c r="AX5"/>
  <c r="BB5" s="1"/>
  <c r="AB10"/>
  <c r="AY10"/>
  <c r="CN48"/>
  <c r="BH5"/>
  <c r="BG5"/>
  <c r="CN29"/>
  <c r="AW5"/>
  <c r="AW75" s="1"/>
  <c r="P10"/>
  <c r="O10"/>
  <c r="CI5"/>
  <c r="AO5"/>
  <c r="AQ10"/>
  <c r="CE10"/>
  <c r="CC5"/>
  <c r="E75"/>
  <c r="AA5"/>
  <c r="AB5"/>
  <c r="Q75"/>
  <c r="P5"/>
  <c r="CN40"/>
  <c r="O5"/>
  <c r="CN39"/>
  <c r="CJ5"/>
  <c r="BY5"/>
  <c r="BY75" s="1"/>
  <c r="CB10"/>
  <c r="BN75"/>
  <c r="BP55"/>
  <c r="BO55"/>
  <c r="BL75"/>
  <c r="BK75"/>
  <c r="CQ55"/>
  <c r="BA55"/>
  <c r="AZ10"/>
  <c r="S140" i="8" l="1"/>
  <c r="N127"/>
  <c r="N240" s="1"/>
  <c r="N242" s="1"/>
  <c r="S101"/>
  <c r="C12"/>
  <c r="S12" s="1"/>
  <c r="BG75" i="18"/>
  <c r="BH75"/>
  <c r="CK10"/>
  <c r="CK55"/>
  <c r="CN12"/>
  <c r="BX5"/>
  <c r="CM16"/>
  <c r="AU75"/>
  <c r="AM75"/>
  <c r="CM7"/>
  <c r="AZ55"/>
  <c r="BD10"/>
  <c r="M240" i="8"/>
  <c r="M242" s="1"/>
  <c r="S18"/>
  <c r="AX75" i="18"/>
  <c r="AY75" s="1"/>
  <c r="BX75"/>
  <c r="BW75"/>
  <c r="N5" i="8"/>
  <c r="N118" s="1"/>
  <c r="N120" s="1"/>
  <c r="E143" i="17"/>
  <c r="I143" s="1"/>
  <c r="CW5" i="18"/>
  <c r="CU10"/>
  <c r="CT10"/>
  <c r="CV10"/>
  <c r="O75"/>
  <c r="CJ75"/>
  <c r="CI75"/>
  <c r="CS10"/>
  <c r="BT75"/>
  <c r="BS75"/>
  <c r="CP10"/>
  <c r="BS5"/>
  <c r="BT5"/>
  <c r="O55"/>
  <c r="P55"/>
  <c r="CI55"/>
  <c r="CJ55"/>
  <c r="AJ64"/>
  <c r="AI64"/>
  <c r="G10"/>
  <c r="H10"/>
  <c r="P75"/>
  <c r="S10"/>
  <c r="R5"/>
  <c r="T10"/>
  <c r="C134" i="8"/>
  <c r="S134" s="1"/>
  <c r="D127"/>
  <c r="N16" i="14"/>
  <c r="P16"/>
  <c r="N20"/>
  <c r="O20"/>
  <c r="N8"/>
  <c r="P8" s="1"/>
  <c r="C6" i="8"/>
  <c r="S6" s="1"/>
  <c r="D5"/>
  <c r="E95" i="15"/>
  <c r="H53"/>
  <c r="G53"/>
  <c r="AF5" i="18"/>
  <c r="AA75"/>
  <c r="AF75"/>
  <c r="X5"/>
  <c r="U75"/>
  <c r="AG5"/>
  <c r="AE75"/>
  <c r="AE5"/>
  <c r="CN27"/>
  <c r="CI25" i="19"/>
  <c r="CJ25"/>
  <c r="CJ16"/>
  <c r="CI16"/>
  <c r="AJ51"/>
  <c r="AI51"/>
  <c r="AH66"/>
  <c r="BB68"/>
  <c r="BC66"/>
  <c r="BD66"/>
  <c r="CH66"/>
  <c r="CI5"/>
  <c r="CJ5"/>
  <c r="CJ51"/>
  <c r="CI51"/>
  <c r="K68"/>
  <c r="CO66"/>
  <c r="G66"/>
  <c r="H66"/>
  <c r="CJ68"/>
  <c r="F68"/>
  <c r="CL66"/>
  <c r="CG69"/>
  <c r="AG68"/>
  <c r="AF72"/>
  <c r="AG70"/>
  <c r="CG66"/>
  <c r="AN75" i="18"/>
  <c r="AJ10"/>
  <c r="AI10"/>
  <c r="BC10"/>
  <c r="CQ10"/>
  <c r="AY5"/>
  <c r="AO75"/>
  <c r="BA5"/>
  <c r="AQ5"/>
  <c r="AR5"/>
  <c r="AZ5"/>
  <c r="CC75"/>
  <c r="CF5"/>
  <c r="CE5"/>
  <c r="CM56"/>
  <c r="CB5"/>
  <c r="CA5"/>
  <c r="BP75"/>
  <c r="BO75"/>
  <c r="CN10" l="1"/>
  <c r="CK5"/>
  <c r="AZ75"/>
  <c r="AJ5"/>
  <c r="AG75"/>
  <c r="CW75"/>
  <c r="CU5"/>
  <c r="CT5"/>
  <c r="CV5"/>
  <c r="CS5"/>
  <c r="F75"/>
  <c r="G5"/>
  <c r="H5"/>
  <c r="AJ55"/>
  <c r="AI55"/>
  <c r="CP5"/>
  <c r="R75"/>
  <c r="T5"/>
  <c r="S5"/>
  <c r="D240" i="8"/>
  <c r="D242" s="1"/>
  <c r="C127"/>
  <c r="O16" i="14"/>
  <c r="P36"/>
  <c r="N36"/>
  <c r="O8"/>
  <c r="O38" s="1"/>
  <c r="N38" s="1"/>
  <c r="P20"/>
  <c r="C5" i="8"/>
  <c r="D118"/>
  <c r="D120" s="1"/>
  <c r="G95" i="15"/>
  <c r="H95"/>
  <c r="AI5" i="18"/>
  <c r="CQ5"/>
  <c r="X75"/>
  <c r="W75"/>
  <c r="CK68" i="19"/>
  <c r="G68"/>
  <c r="CH70"/>
  <c r="CI66"/>
  <c r="CJ66"/>
  <c r="CH72"/>
  <c r="AG72"/>
  <c r="AI66"/>
  <c r="CH69"/>
  <c r="AJ66"/>
  <c r="AH68"/>
  <c r="CN68"/>
  <c r="CG70"/>
  <c r="CG72"/>
  <c r="CL68"/>
  <c r="H68"/>
  <c r="CM68"/>
  <c r="CM10" i="18"/>
  <c r="BD5"/>
  <c r="BC5"/>
  <c r="AR75"/>
  <c r="AQ75"/>
  <c r="CF75"/>
  <c r="CE75"/>
  <c r="BA75"/>
  <c r="CA75"/>
  <c r="CB75"/>
  <c r="CK75" l="1"/>
  <c r="CM5"/>
  <c r="AI75"/>
  <c r="CQ75"/>
  <c r="T75"/>
  <c r="S75"/>
  <c r="G75"/>
  <c r="H75"/>
  <c r="S127" i="8"/>
  <c r="S240" s="1"/>
  <c r="C240"/>
  <c r="C242" s="1"/>
  <c r="AJ75" i="18"/>
  <c r="O36" i="14"/>
  <c r="C118" i="8"/>
  <c r="C120" s="1"/>
  <c r="S5"/>
  <c r="S118" s="1"/>
  <c r="CN5" i="18"/>
  <c r="AH72" i="19"/>
  <c r="CO68"/>
  <c r="S244" i="8" l="1"/>
  <c r="S242"/>
  <c r="U118"/>
  <c r="S245"/>
  <c r="S123"/>
  <c r="S122"/>
  <c r="S120"/>
  <c r="C5" i="15" l="1"/>
  <c r="C53" s="1"/>
  <c r="D53" l="1"/>
  <c r="C95"/>
  <c r="D95" s="1"/>
  <c r="D5"/>
  <c r="D6" i="16"/>
  <c r="D5" l="1"/>
  <c r="D136" s="1"/>
  <c r="T7"/>
  <c r="T6"/>
  <c r="D139" l="1"/>
  <c r="T143" l="1"/>
  <c r="T144" s="1"/>
  <c r="C139"/>
  <c r="T139" s="1"/>
  <c r="H55" i="22" l="1"/>
  <c r="F54" l="1"/>
  <c r="G54" l="1"/>
  <c r="F95"/>
  <c r="G95" s="1"/>
  <c r="H54"/>
  <c r="F96" l="1"/>
  <c r="G96" s="1"/>
  <c r="H95"/>
  <c r="H96" l="1"/>
  <c r="CS56" i="18"/>
  <c r="CP56"/>
  <c r="CV56"/>
  <c r="CT56"/>
  <c r="L56"/>
  <c r="CU56"/>
  <c r="L55"/>
  <c r="CU55" l="1"/>
  <c r="K55"/>
  <c r="CV55"/>
  <c r="J75"/>
  <c r="CS55"/>
  <c r="CT55"/>
  <c r="CP55"/>
  <c r="CV75" l="1"/>
  <c r="CP75"/>
  <c r="CU75"/>
  <c r="CS75"/>
  <c r="K75"/>
  <c r="CT75"/>
  <c r="L75"/>
  <c r="BD74" l="1"/>
  <c r="CL74" l="1"/>
  <c r="CM74" l="1"/>
  <c r="CN74"/>
  <c r="CL73"/>
  <c r="CN73" s="1"/>
  <c r="BD73"/>
  <c r="CL72" l="1"/>
  <c r="CN72" s="1"/>
  <c r="BD72"/>
  <c r="BD71" l="1"/>
  <c r="CL71"/>
  <c r="BD70" l="1"/>
  <c r="CL70"/>
  <c r="CN71"/>
  <c r="CM71"/>
  <c r="CN70" l="1"/>
  <c r="BD69"/>
  <c r="CL69"/>
  <c r="CN69" l="1"/>
  <c r="CM69"/>
  <c r="BC68"/>
  <c r="BD68"/>
  <c r="CL68"/>
  <c r="CN68" l="1"/>
  <c r="CM68"/>
  <c r="BD67"/>
  <c r="CL67"/>
  <c r="CL66" l="1"/>
  <c r="BC66"/>
  <c r="BD66"/>
  <c r="CM67"/>
  <c r="CN67"/>
  <c r="CM66" l="1"/>
  <c r="CN66"/>
  <c r="BC65"/>
  <c r="CL65"/>
  <c r="BB64"/>
  <c r="BB55" s="1"/>
  <c r="BD65"/>
  <c r="BB75" l="1"/>
  <c r="BD55"/>
  <c r="BC55"/>
  <c r="BD64"/>
  <c r="BC64"/>
  <c r="CL64"/>
  <c r="CL55" s="1"/>
  <c r="CN65"/>
  <c r="CM65"/>
  <c r="BC75" l="1"/>
  <c r="BD75"/>
  <c r="CM55"/>
  <c r="CL75"/>
  <c r="CN55"/>
  <c r="CM64"/>
  <c r="CN64"/>
  <c r="CM75" l="1"/>
  <c r="CN75"/>
</calcChain>
</file>

<file path=xl/sharedStrings.xml><?xml version="1.0" encoding="utf-8"?>
<sst xmlns="http://schemas.openxmlformats.org/spreadsheetml/2006/main" count="2480" uniqueCount="958">
  <si>
    <t>КБК</t>
  </si>
  <si>
    <t>Наименование</t>
  </si>
  <si>
    <t>% вып плана от годового плана</t>
  </si>
  <si>
    <t>Откл.</t>
  </si>
  <si>
    <t>НАЛОГОВЫЕ ДОХОДЫ</t>
  </si>
  <si>
    <t>000 1 01 00000 00 0000 000</t>
  </si>
  <si>
    <t>НАЛОГИ НА ПРИБЫЛЬ,ДОХОДЫ</t>
  </si>
  <si>
    <t>000 1 01 01000 00 0000 110</t>
  </si>
  <si>
    <t>Налог на прибыль организаций</t>
  </si>
  <si>
    <t>000 1 01 02000 01 0000 110</t>
  </si>
  <si>
    <t>Налог на доходы с физических лиц</t>
  </si>
  <si>
    <t>000 1 05 00000 00 0000 000</t>
  </si>
  <si>
    <t>НАЛОГИ НА СОВОКУПНЫЙ ДОХОД</t>
  </si>
  <si>
    <t>000 1 05 02000 01 0000 110</t>
  </si>
  <si>
    <t>Единый налог на вмененный доход для отдельных видов деят-ти</t>
  </si>
  <si>
    <t>000 1 06 00000 00 0000 000</t>
  </si>
  <si>
    <t>НАЛОГИ НА ИМУЩЕСТВО</t>
  </si>
  <si>
    <t>000 1 06 01020 04 0000 110</t>
  </si>
  <si>
    <t>Налог на имущество физических лиц</t>
  </si>
  <si>
    <t>000 1 06 06000 04 0000 110</t>
  </si>
  <si>
    <t>000 1 08 00000 00 0000 000</t>
  </si>
  <si>
    <t>ГОСУДАРСТВЕННАЯ ПОШЛИНА</t>
  </si>
  <si>
    <t>000 1 08 03000 01 0000 110</t>
  </si>
  <si>
    <t>Госпошлина по делам, рассматриваемых в судах общей юрисдикции,мировыми судьями</t>
  </si>
  <si>
    <t>000 1 08 03020 01 0000 110</t>
  </si>
  <si>
    <t>Госп. по делам, рассм. в судах общей юрисдикции,мир.судьями (за искл.госп. по делам рассм.Верх.м Судом РФ)</t>
  </si>
  <si>
    <t>НЕНАЛОГОВЫЕ ДОХОДЫ</t>
  </si>
  <si>
    <t>000 1 11 00000 00 0000 000</t>
  </si>
  <si>
    <t>ДОХОДЫ ОТ ИСПОЛЬЗОВАНИЯ ИМУЩЕСТВА, НАХОД-СЯ В ГОСУДАРСТВЕННОЙ И МУНИЦИПАЛЬНОЙ СОБСТВЕННОСТИ</t>
  </si>
  <si>
    <t>000 1 11 05000 00 0000 120</t>
  </si>
  <si>
    <t>Доходы от сдачи в аренду имущества, находящ.в госуд.и муниц.собст.</t>
  </si>
  <si>
    <t>000 1 11 05024 04 0000 120</t>
  </si>
  <si>
    <t>Доходы пол. в виде ар.платы за земли, а также средства от продажи права на закл. договоров аренды за земли</t>
  </si>
  <si>
    <t>000 1 11 09000 00 0000 120</t>
  </si>
  <si>
    <t>Прочие доходы от использования имущества и прав, нах.в гос.и муниц.собственнсоти</t>
  </si>
  <si>
    <t>000 1 11 09044 04 0000 120</t>
  </si>
  <si>
    <t>Прочие поступления от использования имущества,нах-ся в собственности горокругов</t>
  </si>
  <si>
    <t>0001 12 00000 00 0000 000</t>
  </si>
  <si>
    <t>ПЛАТЕЖИ ПРИ ПОЛЬЗОВАНИИ ПРИРОДНЫМИ РЕСУРСАМИ</t>
  </si>
  <si>
    <t>000 1 12 01000  01 0000 120</t>
  </si>
  <si>
    <t>Плата за негативное воздействие на окружающую среду</t>
  </si>
  <si>
    <t>000 1 14 06024  04 0000 430</t>
  </si>
  <si>
    <t>000 1 16 00000 00 0000 000</t>
  </si>
  <si>
    <t>ШТРАФЫ,САНКЦИИ, ВОЗМЕЩЕНИЕ УЩЕРБА</t>
  </si>
  <si>
    <t>000 1 16 03000 00 0000 140</t>
  </si>
  <si>
    <t>Д/в за нарушение законодат-ва о налогах и сборах</t>
  </si>
  <si>
    <t>000 1 16 03010 01 0000 140</t>
  </si>
  <si>
    <t>000 1 16 03030 01 0000 140</t>
  </si>
  <si>
    <t xml:space="preserve">Денежные взыскания за административные правонарушения </t>
  </si>
  <si>
    <t>000 1 16 06000 01 0000 140</t>
  </si>
  <si>
    <t>Д/в за нарушение законодат-ва о применении ККТ</t>
  </si>
  <si>
    <t>000 1 16 08000 01 0000 140</t>
  </si>
  <si>
    <t>Д/в за адм. правонарушения в области гос.рег-я произ.и оборота этилового спирта, алкоголь.и спиртосодержащей продукции</t>
  </si>
  <si>
    <t>000 1 16 25000 01 0000 140</t>
  </si>
  <si>
    <t>Д/в за нарушение земельного законодательства</t>
  </si>
  <si>
    <t>000 1 16 27000 01 0000 140</t>
  </si>
  <si>
    <t>Д/в за нарушение ФЗ "О пожарной безопасности"</t>
  </si>
  <si>
    <t>000 1 16 28000 01 0000120</t>
  </si>
  <si>
    <t xml:space="preserve">Д/в за нарушение законодат.в области обеспечения санитарно-эпидемиологического благополучия человека </t>
  </si>
  <si>
    <t>000 1 16 90000 00 0000 140</t>
  </si>
  <si>
    <t>Прочие пост-я от д/в и иных сумм в возмещение ущерба</t>
  </si>
  <si>
    <t>000 1 16 90040 04 0000 140</t>
  </si>
  <si>
    <t>Прочие поступления от д/в и иных сумм в возмещение ущерба, зачисляемые в местные бюджеты</t>
  </si>
  <si>
    <t>000 1 17 01040 00 0000 000</t>
  </si>
  <si>
    <t>Невыясненые поступления</t>
  </si>
  <si>
    <t>000 1 00 00000 00 0000 000</t>
  </si>
  <si>
    <t>000 2 00 00000 00 0000 000</t>
  </si>
  <si>
    <t>Прочие расходы</t>
  </si>
  <si>
    <t>план</t>
  </si>
  <si>
    <t>факт</t>
  </si>
  <si>
    <t>% вып</t>
  </si>
  <si>
    <t>ДШИ</t>
  </si>
  <si>
    <t>Отдел культуры</t>
  </si>
  <si>
    <t>/тыс.руб/</t>
  </si>
  <si>
    <t>Наименование бюджетных учреждений</t>
  </si>
  <si>
    <t>Начис-лено</t>
  </si>
  <si>
    <t>Собрано</t>
  </si>
  <si>
    <t>Произве-дены кассовые расходы от собранной суммы</t>
  </si>
  <si>
    <t>недо-плата</t>
  </si>
  <si>
    <t>пред-оплата</t>
  </si>
  <si>
    <t>д/с "Сказка "</t>
  </si>
  <si>
    <t>д/с "Теремок "</t>
  </si>
  <si>
    <t>д/с "Малышок "</t>
  </si>
  <si>
    <t>д/с "Мишутка "</t>
  </si>
  <si>
    <t>д/с "Дюймовочка "</t>
  </si>
  <si>
    <t>д/с "Золотой ключик "</t>
  </si>
  <si>
    <t>д/с " Светлячок"</t>
  </si>
  <si>
    <t>Всего по ДДУ</t>
  </si>
  <si>
    <t>Всего по разделу 0700</t>
  </si>
  <si>
    <t>Наименование группы, подстатьи</t>
  </si>
  <si>
    <t>код</t>
  </si>
  <si>
    <t>в том числе</t>
  </si>
  <si>
    <t>ГОВД</t>
  </si>
  <si>
    <t>МПП ЖКХ</t>
  </si>
  <si>
    <t>Гороо</t>
  </si>
  <si>
    <t>Всего по разделу 07</t>
  </si>
  <si>
    <t>Управление Т и СР</t>
  </si>
  <si>
    <t>Всего расходов</t>
  </si>
  <si>
    <t>аппарат</t>
  </si>
  <si>
    <t>РАСХОДЫ</t>
  </si>
  <si>
    <t>Оплата труда и начисления на оплату труда</t>
  </si>
  <si>
    <t>Оплата труда</t>
  </si>
  <si>
    <t>Прочие выплаты</t>
  </si>
  <si>
    <t xml:space="preserve"> - суточные </t>
  </si>
  <si>
    <t xml:space="preserve"> -методлитература</t>
  </si>
  <si>
    <t>Начисления на оплату труда</t>
  </si>
  <si>
    <t>Приобретение услуг</t>
  </si>
  <si>
    <t>Услуги связи</t>
  </si>
  <si>
    <t>Транспортные услуги</t>
  </si>
  <si>
    <t xml:space="preserve"> -транспортные услуги (за исключ. страхов.трансп.)</t>
  </si>
  <si>
    <t xml:space="preserve"> -командировки (транспорт.расходы)</t>
  </si>
  <si>
    <t>Оплата коммунальных услуг</t>
  </si>
  <si>
    <t xml:space="preserve"> -теплоэнергия</t>
  </si>
  <si>
    <t xml:space="preserve"> -электроэнергия</t>
  </si>
  <si>
    <t xml:space="preserve"> -канализация, холодная вода</t>
  </si>
  <si>
    <t xml:space="preserve">Услуги по содержанию имущества </t>
  </si>
  <si>
    <t xml:space="preserve"> -капремонт здания</t>
  </si>
  <si>
    <t xml:space="preserve"> -вывозка мусора</t>
  </si>
  <si>
    <t>Прочие услуги</t>
  </si>
  <si>
    <t>Квартирные (командир)</t>
  </si>
  <si>
    <t xml:space="preserve"> - спортмероприятия</t>
  </si>
  <si>
    <t xml:space="preserve"> - проведение мероприятия</t>
  </si>
  <si>
    <t xml:space="preserve"> - автострахование</t>
  </si>
  <si>
    <t xml:space="preserve"> - программное обеспечение</t>
  </si>
  <si>
    <t xml:space="preserve"> - тревожная сигнализация </t>
  </si>
  <si>
    <t xml:space="preserve"> - противопожарные сигнализация</t>
  </si>
  <si>
    <t xml:space="preserve"> -получение свидетельства на землю</t>
  </si>
  <si>
    <t>Субсидии и субвенции</t>
  </si>
  <si>
    <t xml:space="preserve"> -капремонт жилфонда</t>
  </si>
  <si>
    <t xml:space="preserve"> -благоустройство</t>
  </si>
  <si>
    <t>Капремонт многкв.домов</t>
  </si>
  <si>
    <t>ТСЖ</t>
  </si>
  <si>
    <t>ОМС</t>
  </si>
  <si>
    <t>Пособия по социальной помощи населения</t>
  </si>
  <si>
    <t>Погребение</t>
  </si>
  <si>
    <t xml:space="preserve">Доплата госпенсиям 10 01 </t>
  </si>
  <si>
    <t xml:space="preserve"> - уплата  налогов</t>
  </si>
  <si>
    <t xml:space="preserve"> -представительские расходы</t>
  </si>
  <si>
    <t xml:space="preserve"> -прочие расходы</t>
  </si>
  <si>
    <t xml:space="preserve"> -матпомощь малоимущим</t>
  </si>
  <si>
    <t xml:space="preserve"> -проведение мероприятий</t>
  </si>
  <si>
    <t>Увеличение стоимости материальных запасов</t>
  </si>
  <si>
    <t xml:space="preserve"> -медикаменты</t>
  </si>
  <si>
    <t xml:space="preserve"> -питание</t>
  </si>
  <si>
    <t xml:space="preserve"> -уголь</t>
  </si>
  <si>
    <t xml:space="preserve"> -ГСМ</t>
  </si>
  <si>
    <t xml:space="preserve"> -прочие расх.материалы</t>
  </si>
  <si>
    <t xml:space="preserve"> -канцтовары  </t>
  </si>
  <si>
    <t xml:space="preserve"> - запчасти</t>
  </si>
  <si>
    <t xml:space="preserve"> - стройматериалы</t>
  </si>
  <si>
    <t xml:space="preserve"> - хозтовары</t>
  </si>
  <si>
    <t xml:space="preserve"> - погашение ссуды процент</t>
  </si>
  <si>
    <t>ВСЕГО:</t>
  </si>
  <si>
    <t>000 1 16 32000 01 0000140</t>
  </si>
  <si>
    <t>Возмещение сумм, израсходованных не по целевому назначению</t>
  </si>
  <si>
    <t>Дотации бюджетам городских округов на поддержку мер по обеспечению сбалансированности бюджетов</t>
  </si>
  <si>
    <t>000 1 09 04000 04 0000 110</t>
  </si>
  <si>
    <t>000 1 09 04050 04 0000 110</t>
  </si>
  <si>
    <t xml:space="preserve">ЗАДОЛЖЕННОСТЬ И ПЕРЕРАСЧЕТЫ ПО ОТМЕННЕНЫМ НАЛОГАМ </t>
  </si>
  <si>
    <t>Земельный налог ( по обязательствам, возникшим до 1 января 2006 г)</t>
  </si>
  <si>
    <t xml:space="preserve">Доходы от оказания платных услуг и компенсации затрат государства </t>
  </si>
  <si>
    <t>000 1 13 00000  00 0000 130</t>
  </si>
  <si>
    <t>000 1 13 03040  04 0000 130</t>
  </si>
  <si>
    <t>Прочие доходы от оказания платных услуг полчателями средсвт бюджетов городских округов и компенсации затрат бюджетов горокругов</t>
  </si>
  <si>
    <t>000 1 14 00000  00 0000 430</t>
  </si>
  <si>
    <t>ДОХОДЫ ОТ ПРОДАЖИ МАТЕРИАЛЬНЫХ И НЕМАТЕРИАЛЬНЫХ АКТИВОВ</t>
  </si>
  <si>
    <t>Доходы от продажи земельных участков</t>
  </si>
  <si>
    <t>ГХП</t>
  </si>
  <si>
    <t>аренда помещений банков, рынка</t>
  </si>
  <si>
    <t xml:space="preserve"> - зарплата сверхштатников</t>
  </si>
  <si>
    <t xml:space="preserve">  - публикация объявления</t>
  </si>
  <si>
    <t xml:space="preserve"> - обседование школы</t>
  </si>
  <si>
    <t xml:space="preserve"> - противопожарные мероприятия</t>
  </si>
  <si>
    <t xml:space="preserve"> - статинформация</t>
  </si>
  <si>
    <t xml:space="preserve"> -Фонд поддержки малого и среднего предприн-ва</t>
  </si>
  <si>
    <t>Приобретение оргтехники</t>
  </si>
  <si>
    <t xml:space="preserve"> - противопожарные материалы</t>
  </si>
  <si>
    <t>Дотации бюджетам субъектов Российской Федерации и муниципальных образований</t>
  </si>
  <si>
    <t>Дотации бюджетам городских округов на выравнивание бюджетной обеспеченности</t>
  </si>
  <si>
    <t>Субвенции бюджетам городских округов на оплату жилищно-коммунальных услуг отдельным категориям граждан</t>
  </si>
  <si>
    <t>Субвенции бюджетам городских округов на обеспечение мер социальной поддержки реабилитированных лиц и лиц, признанных пострадавшими от политических репрессий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</si>
  <si>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</si>
  <si>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</si>
  <si>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 xml:space="preserve">Субвенции бюджетам субъектов Российской Федерации и муниципальных образований </t>
  </si>
  <si>
    <t>Иные межбюджетные трансферты</t>
  </si>
  <si>
    <t>Межбюджетные трансферты, передаваемые бюджетам городских округов на комплектование книжных фондов библиотек муниципальных образований</t>
  </si>
  <si>
    <t>ИТОГО СОБСТВЕННЫЕ ДОХОДЫ:</t>
  </si>
  <si>
    <t>д/с "Дюймовочка"</t>
  </si>
  <si>
    <t>д/с "Теремок"</t>
  </si>
  <si>
    <t>д/с "Мишутка"</t>
  </si>
  <si>
    <t>д/с "Сказка"</t>
  </si>
  <si>
    <t>д/с"Малышок"</t>
  </si>
  <si>
    <t>д/с "Золотой ключик"</t>
  </si>
  <si>
    <t>д/с "Светлячок"</t>
  </si>
  <si>
    <t>Всего по ДОУ</t>
  </si>
  <si>
    <t xml:space="preserve">Всего </t>
  </si>
  <si>
    <t>ЭКР</t>
  </si>
  <si>
    <t>Наименование статьи</t>
  </si>
  <si>
    <t>откл.(+;-)</t>
  </si>
  <si>
    <t>откл.  (+;-)</t>
  </si>
  <si>
    <t>откл. (+;-)</t>
  </si>
  <si>
    <t>Расходы</t>
  </si>
  <si>
    <t xml:space="preserve">  - суточные</t>
  </si>
  <si>
    <t>Начисление</t>
  </si>
  <si>
    <t>Транспортные расходы</t>
  </si>
  <si>
    <t xml:space="preserve"> -оплата проезда по служебным командировкам</t>
  </si>
  <si>
    <t>Услуги по содержанию имущества</t>
  </si>
  <si>
    <t xml:space="preserve"> -расходы за текущий ремонт зданий</t>
  </si>
  <si>
    <t xml:space="preserve">  -вывозка мусора</t>
  </si>
  <si>
    <t xml:space="preserve">   - найм жилых помещений при служебных командировках</t>
  </si>
  <si>
    <t xml:space="preserve">  - проведение мероприятий</t>
  </si>
  <si>
    <t xml:space="preserve">  - оплата за обучение</t>
  </si>
  <si>
    <t xml:space="preserve">  - программное обеспечение</t>
  </si>
  <si>
    <t xml:space="preserve">  - автострахование, техмин</t>
  </si>
  <si>
    <t xml:space="preserve">  -медосмотр работников</t>
  </si>
  <si>
    <t xml:space="preserve"> - представительские расходы</t>
  </si>
  <si>
    <t xml:space="preserve"> - спонсорство, вступит взносы</t>
  </si>
  <si>
    <t>Поступления нефинансовых активов</t>
  </si>
  <si>
    <t>Увеличение стоимости жилья</t>
  </si>
  <si>
    <t xml:space="preserve">  - приобретение основных средств</t>
  </si>
  <si>
    <t xml:space="preserve">  - другие расходы</t>
  </si>
  <si>
    <t xml:space="preserve">   - продукты питания</t>
  </si>
  <si>
    <t xml:space="preserve">  - медикаменты</t>
  </si>
  <si>
    <t xml:space="preserve">   - мягкий инвентарь</t>
  </si>
  <si>
    <t xml:space="preserve">  - стройматериалы</t>
  </si>
  <si>
    <t xml:space="preserve">  - хозрасходы</t>
  </si>
  <si>
    <t xml:space="preserve">  - прочие расходные материалы</t>
  </si>
  <si>
    <t xml:space="preserve">   - расходы на ГСМ,уголь</t>
  </si>
  <si>
    <t>Итого расходов:</t>
  </si>
  <si>
    <t>недоплата</t>
  </si>
  <si>
    <t xml:space="preserve"> - заправка картриджа</t>
  </si>
  <si>
    <t>оплата бланочной продукции</t>
  </si>
  <si>
    <t>проверка медоборудования</t>
  </si>
  <si>
    <t xml:space="preserve"> - услуги по лицензировании</t>
  </si>
  <si>
    <t>инвентаризация жилых домов</t>
  </si>
  <si>
    <t xml:space="preserve">межевое дело </t>
  </si>
  <si>
    <t xml:space="preserve"> - аттестация рабочих мест</t>
  </si>
  <si>
    <t xml:space="preserve"> - госпошлина</t>
  </si>
  <si>
    <t xml:space="preserve"> -  приобретение мебели</t>
  </si>
  <si>
    <t>000 1 14 02033  04 0000 410</t>
  </si>
  <si>
    <t xml:space="preserve">Доходы от реализации иного имущества </t>
  </si>
  <si>
    <t xml:space="preserve"> - лицензирование</t>
  </si>
  <si>
    <t>откл.   (+;-)</t>
  </si>
  <si>
    <t xml:space="preserve">  - аттестация рабочих мест</t>
  </si>
  <si>
    <t xml:space="preserve">  - противожарные материалы </t>
  </si>
  <si>
    <t xml:space="preserve"> - налоги, госпошлина</t>
  </si>
  <si>
    <t xml:space="preserve">   - услуги СЭС</t>
  </si>
  <si>
    <t>000 1 05 03000 01 0000 110</t>
  </si>
  <si>
    <t>Единый сельскохозяйственный налог</t>
  </si>
  <si>
    <t>Адми-нистра-ция</t>
  </si>
  <si>
    <t>Физкультура и спорт             1101</t>
  </si>
  <si>
    <t>резервный фонд      01 12</t>
  </si>
  <si>
    <t xml:space="preserve"> -пдключение э/энергии.эл/снабжение</t>
  </si>
  <si>
    <t xml:space="preserve"> - штраф по решению суда</t>
  </si>
  <si>
    <t xml:space="preserve"> - мероприятия НПО</t>
  </si>
  <si>
    <t>ВСЕГО ДОХОДЫ:</t>
  </si>
  <si>
    <r>
      <t>остаток на начало года</t>
    </r>
    <r>
      <rPr>
        <b/>
        <i/>
        <sz val="10"/>
        <rFont val="Times New Roman"/>
        <family val="1"/>
        <charset val="204"/>
      </rPr>
      <t xml:space="preserve">  </t>
    </r>
    <r>
      <rPr>
        <sz val="10"/>
        <rFont val="Times New Roman"/>
        <family val="1"/>
        <charset val="204"/>
      </rPr>
      <t xml:space="preserve">   </t>
    </r>
  </si>
  <si>
    <t>(тыс.рублей)</t>
  </si>
  <si>
    <t>000 1 05 04010 02 0000 110</t>
  </si>
  <si>
    <t>Налог, взимаемый в связи с применением патентной системы</t>
  </si>
  <si>
    <t>000 1 16 30030 01 0000140</t>
  </si>
  <si>
    <t>прочие д/в за администрат. нарушения в области дорожного движения</t>
  </si>
  <si>
    <t>000 1 17 05040 00 0000 000</t>
  </si>
  <si>
    <t>Прочие неналоговые доходы</t>
  </si>
  <si>
    <t>Исполнение</t>
  </si>
  <si>
    <t>(тыс. рублей)</t>
  </si>
  <si>
    <t xml:space="preserve"> -калибровка средств измерений</t>
  </si>
  <si>
    <t xml:space="preserve">  - услуги за пошив</t>
  </si>
  <si>
    <t xml:space="preserve"> - текущий ремонт оборудования</t>
  </si>
  <si>
    <t xml:space="preserve">   - услуги по оформлению</t>
  </si>
  <si>
    <t xml:space="preserve"> -перезарядка огнетушителя</t>
  </si>
  <si>
    <t xml:space="preserve">  - бланочная продукция</t>
  </si>
  <si>
    <t xml:space="preserve">  - услуги охраны</t>
  </si>
  <si>
    <t>всего поступление</t>
  </si>
  <si>
    <t>Финуправление</t>
  </si>
  <si>
    <t>Контрольный орган</t>
  </si>
  <si>
    <t xml:space="preserve"> -оплата текущего ремонта оборудования</t>
  </si>
  <si>
    <t xml:space="preserve"> - установка видеонаблюдения</t>
  </si>
  <si>
    <t>оплата по договору</t>
  </si>
  <si>
    <t>оплата за обучение</t>
  </si>
  <si>
    <t xml:space="preserve"> - медосмотр работников</t>
  </si>
  <si>
    <t xml:space="preserve"> - составление ПСД ТСЖ </t>
  </si>
  <si>
    <t xml:space="preserve"> - подписка </t>
  </si>
  <si>
    <t>Софинансирование молодой семье</t>
  </si>
  <si>
    <t>материальная помощь</t>
  </si>
  <si>
    <t xml:space="preserve"> -пени,штрафы</t>
  </si>
  <si>
    <t xml:space="preserve"> - спорт инвентарь</t>
  </si>
  <si>
    <t>всего финансирование</t>
  </si>
  <si>
    <t>Школа №1</t>
  </si>
  <si>
    <t>Электроэнегрия</t>
  </si>
  <si>
    <t xml:space="preserve"> -заправка картриджа </t>
  </si>
  <si>
    <t xml:space="preserve">  -техобслуживание автомобиля</t>
  </si>
  <si>
    <t xml:space="preserve"> - регистрация автомобиля</t>
  </si>
  <si>
    <t xml:space="preserve"> - составление ПСД ТСЖ дет.сада</t>
  </si>
  <si>
    <t xml:space="preserve"> - техусловие</t>
  </si>
  <si>
    <t xml:space="preserve"> - энергетическон обследование</t>
  </si>
  <si>
    <t xml:space="preserve"> - приобретение жилья молодым семьям МЦП</t>
  </si>
  <si>
    <t xml:space="preserve"> - приобретение машины, стри маш</t>
  </si>
  <si>
    <t xml:space="preserve"> - мягкий инвентарь</t>
  </si>
  <si>
    <t xml:space="preserve"> -МЦП " Предупр.и борьба с соц.знач. заболеваниями"</t>
  </si>
  <si>
    <t xml:space="preserve">Факт </t>
  </si>
  <si>
    <t>000 1 03 00000 00 0000 000</t>
  </si>
  <si>
    <t xml:space="preserve">Доходы от уплаты акцизов </t>
  </si>
  <si>
    <t>номер  п/п</t>
  </si>
  <si>
    <t>Наименование организаций</t>
  </si>
  <si>
    <t>НЕДОИМКА,  ВСЕГО:</t>
  </si>
  <si>
    <t>I.</t>
  </si>
  <si>
    <t>Федеральные бюджетные учреждения, :</t>
  </si>
  <si>
    <t>ГУ Управление Пенсионного фонда</t>
  </si>
  <si>
    <t>Отделение ФК Г.А-Д</t>
  </si>
  <si>
    <t>ФГУП "Почта России"</t>
  </si>
  <si>
    <t>МРИ ФНС России №4 по РТ  794</t>
  </si>
  <si>
    <t>УФ службы судебных приставов</t>
  </si>
  <si>
    <t>ФГУЗ Центр гигиены и эпидем в РТ  811</t>
  </si>
  <si>
    <t>II.</t>
  </si>
  <si>
    <t>Республиканские бюджетные учреждения, :</t>
  </si>
  <si>
    <t xml:space="preserve">Горный техникум </t>
  </si>
  <si>
    <t>АШ ДОСААФ 898</t>
  </si>
  <si>
    <t>ГОУ РТ РС (К) ОШИ 4 вида школа интернат</t>
  </si>
  <si>
    <t>ГУ Центр зан. Насел.гА-Д РТ 820</t>
  </si>
  <si>
    <t>Управление ЗАГС</t>
  </si>
  <si>
    <t>А-Д центр занятости населения 048</t>
  </si>
  <si>
    <t>Тувинский респ-й  ФОМС</t>
  </si>
  <si>
    <t>ОВО по Б-Х при МВД РТ 838</t>
  </si>
  <si>
    <t>III.</t>
  </si>
  <si>
    <t>Муниципальные бюджетные учреждения, :</t>
  </si>
  <si>
    <t>в т.ч. Бюджетные учреждения</t>
  </si>
  <si>
    <t>Администрация г.Ак-Довурак</t>
  </si>
  <si>
    <t>Финуправление г.Ак-Довурак</t>
  </si>
  <si>
    <t>УТ и СР г.Ак-Довурак</t>
  </si>
  <si>
    <t xml:space="preserve">Управление образования ГорОО </t>
  </si>
  <si>
    <t>Ак-Довуракская школа №1  556</t>
  </si>
  <si>
    <t>Ак-Довуракская школа №2   549</t>
  </si>
  <si>
    <t>МОУ СОШ № 3          563</t>
  </si>
  <si>
    <t>МОУ СОШкола № 4         637</t>
  </si>
  <si>
    <t>ДОУ " Мишутка"     517</t>
  </si>
  <si>
    <t>ДОУ "Сказка"           531</t>
  </si>
  <si>
    <t>ДОУ "Малышок"           482</t>
  </si>
  <si>
    <t>ДОУ "Дюймовочка"          490</t>
  </si>
  <si>
    <t>ДОУ "Золотой ключик" 524</t>
  </si>
  <si>
    <t>ДОУ "Светлячок"     740</t>
  </si>
  <si>
    <t>ДЮСШ                            612</t>
  </si>
  <si>
    <t>УПЦ ЦРТДЮ                588</t>
  </si>
  <si>
    <t>МДОУ ДШИ         006</t>
  </si>
  <si>
    <t>Дом детского творчества   595</t>
  </si>
  <si>
    <t>ТСЖ Уютный дом</t>
  </si>
  <si>
    <t>ТСЖ Энергетиков</t>
  </si>
  <si>
    <t>ТСЖ "Дружные пчелки"   060</t>
  </si>
  <si>
    <t>СПК</t>
  </si>
  <si>
    <t>СПК Валентина  429</t>
  </si>
  <si>
    <t>СПК "Дузалакчы"</t>
  </si>
  <si>
    <t>СПК "АК-Довурак АГРО"</t>
  </si>
  <si>
    <t>СПК "Найырал"</t>
  </si>
  <si>
    <t>СПК Айгуль</t>
  </si>
  <si>
    <t>СПК Чалым</t>
  </si>
  <si>
    <t>IV.</t>
  </si>
  <si>
    <t>МУПы, ГУПы,  ВСЕГО:</t>
  </si>
  <si>
    <t>ГУП "Ак-Довуракская ТЭЦ"</t>
  </si>
  <si>
    <t>ГУП "Ак-Довурактепло"</t>
  </si>
  <si>
    <t>ГУП "Ак-Довуракское ДРСУ"  545</t>
  </si>
  <si>
    <t>МУП ПАТП        922</t>
  </si>
  <si>
    <t>МУ МПП ЖКХ</t>
  </si>
  <si>
    <t>V.</t>
  </si>
  <si>
    <t>ООО.ОАО,ЗАО, и другие организации, ВСЕГО:</t>
  </si>
  <si>
    <t>АК Сбербанк РФ</t>
  </si>
  <si>
    <t>ОАО ГОК "Туваасбест"   620</t>
  </si>
  <si>
    <t>ОАО ГОК Тувинские минералы</t>
  </si>
  <si>
    <t>ОАО ГОК Сибирские минералы</t>
  </si>
  <si>
    <t xml:space="preserve">ООО ПК Энкор      334 </t>
  </si>
  <si>
    <t>ООО Тыва-Асбест</t>
  </si>
  <si>
    <t>ОАО Тывасвязьинформ  426</t>
  </si>
  <si>
    <t>ОАО Тываэнерго</t>
  </si>
  <si>
    <t>ОАО  А-Д ТЭС 958</t>
  </si>
  <si>
    <t>ООО "Туваасбесстрой"020</t>
  </si>
  <si>
    <t>ООО Айдыс</t>
  </si>
  <si>
    <t>ООО Азия</t>
  </si>
  <si>
    <t>ООО Айыс</t>
  </si>
  <si>
    <t>ООО Артыш</t>
  </si>
  <si>
    <t>ООО "Центральный ЖКХ" 683</t>
  </si>
  <si>
    <t>ООО Юбилейный ЖКХ   718</t>
  </si>
  <si>
    <t>ООО Монтажник</t>
  </si>
  <si>
    <t>ООО Жилье плюс     757</t>
  </si>
  <si>
    <t>ООО "Строитель ЖКХ" 690</t>
  </si>
  <si>
    <t>ООО Строитель   ЖКХ    690</t>
  </si>
  <si>
    <t>ИТОГО</t>
  </si>
  <si>
    <t>VI.</t>
  </si>
  <si>
    <t>Предприниматели,  ВСЕГО:</t>
  </si>
  <si>
    <t>VII.</t>
  </si>
  <si>
    <t>Физические лица, ВСЕГО:</t>
  </si>
  <si>
    <t xml:space="preserve">Итого: </t>
  </si>
  <si>
    <t>ТСЖ Аян</t>
  </si>
  <si>
    <t>Плата за подключение абон обслуживание</t>
  </si>
  <si>
    <t xml:space="preserve"> -сод.в чистоте и техобслпомещений</t>
  </si>
  <si>
    <t xml:space="preserve"> - прочие</t>
  </si>
  <si>
    <t xml:space="preserve"> -  автостоянка</t>
  </si>
  <si>
    <t xml:space="preserve"> -  услуги газеты </t>
  </si>
  <si>
    <t xml:space="preserve"> - техосмотр</t>
  </si>
  <si>
    <t>Отлов собак</t>
  </si>
  <si>
    <t>Приобретение основных средств</t>
  </si>
  <si>
    <t xml:space="preserve"> - приобретение саженцев</t>
  </si>
  <si>
    <t>ЦГБ</t>
  </si>
  <si>
    <t xml:space="preserve">Арендная плата </t>
  </si>
  <si>
    <t>Школа №2</t>
  </si>
  <si>
    <t>Школа №3</t>
  </si>
  <si>
    <t>Школа №4</t>
  </si>
  <si>
    <t>ЦРТДЮ</t>
  </si>
  <si>
    <t>Итого школ</t>
  </si>
  <si>
    <t xml:space="preserve"> - энергет обследование</t>
  </si>
  <si>
    <t xml:space="preserve">  - установка сигнализации</t>
  </si>
  <si>
    <t xml:space="preserve">   - оплата по договору</t>
  </si>
  <si>
    <t>ООО Секрет</t>
  </si>
  <si>
    <t>Приложение № 6</t>
  </si>
  <si>
    <t>Распределение собственных доходов за 1 квартал 2016 года</t>
  </si>
  <si>
    <t xml:space="preserve"> - оценка проведения торгов</t>
  </si>
  <si>
    <t>оплата услуг адвоката</t>
  </si>
  <si>
    <t>благоустойство (освещ.улиц)</t>
  </si>
  <si>
    <t xml:space="preserve"> - Спортмероприятия</t>
  </si>
  <si>
    <t>остаток на 01.04.2016г</t>
  </si>
  <si>
    <t>Приложение 7</t>
  </si>
  <si>
    <t xml:space="preserve">  - изготовление стендов</t>
  </si>
  <si>
    <t xml:space="preserve">Оплата труда </t>
  </si>
  <si>
    <t>ДДТ</t>
  </si>
  <si>
    <t>000 2 02 04025 04 0000 151</t>
  </si>
  <si>
    <t xml:space="preserve">  доходной части бюджета города Ак-Довурак Республики Тыва</t>
  </si>
  <si>
    <t>тыс. рублей</t>
  </si>
  <si>
    <t>План</t>
  </si>
  <si>
    <t xml:space="preserve">Факт  </t>
  </si>
  <si>
    <t>А</t>
  </si>
  <si>
    <t xml:space="preserve"> НАЛОГОВЫЕ ДОХОДЫ</t>
  </si>
  <si>
    <t>Налоги на прибыль</t>
  </si>
  <si>
    <t>Налог на доходы физических лиц</t>
  </si>
  <si>
    <t>Доходы от уплаты акцизов</t>
  </si>
  <si>
    <t>Налоги на совокупный доход</t>
  </si>
  <si>
    <t>Налог, взимаемый в связи с применением патентной системы налогообложения</t>
  </si>
  <si>
    <t>Единый налог на вменный доход для отдельных  видов деятельности</t>
  </si>
  <si>
    <t xml:space="preserve">Налоги на имущество </t>
  </si>
  <si>
    <t>Госпошлина</t>
  </si>
  <si>
    <t>Доходы от использования имущества</t>
  </si>
  <si>
    <t xml:space="preserve">Аренда имущества </t>
  </si>
  <si>
    <t>Аренда земли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</si>
  <si>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</si>
  <si>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</si>
  <si>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Лицензионные сборы</t>
  </si>
  <si>
    <t>Прочие 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</si>
  <si>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</si>
  <si>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Продажа государственного и муниципального имущества</t>
  </si>
  <si>
    <t>Продажа земельных участков</t>
  </si>
  <si>
    <t>Штрафы, санкции, возмещение ущерба</t>
  </si>
  <si>
    <t>в том числе: самообложение</t>
  </si>
  <si>
    <t>Невыясненные поступления</t>
  </si>
  <si>
    <t>ИТОГО НАЛОГОВЫЕ И НЕНАЛОГОВЫЕ ДОХОДЫ</t>
  </si>
  <si>
    <t xml:space="preserve"> - пожарные услуги</t>
  </si>
  <si>
    <t xml:space="preserve">  -подписка</t>
  </si>
  <si>
    <t>Задолженность родителей перед бюджетными учреждениями города Ак-Довурак</t>
  </si>
  <si>
    <t>Приложение  № 5</t>
  </si>
  <si>
    <t xml:space="preserve">  - канцелярские и хоз.товары</t>
  </si>
  <si>
    <t>Коэфф. роста 2017г. к 2016 г. (Гр.4/Гр.8)</t>
  </si>
  <si>
    <t>Факт январь 2016г.</t>
  </si>
  <si>
    <t>Субсидии бюджетам субъектов Российской Федерации и муниципальных образований (межбюджетные субсидии)</t>
  </si>
  <si>
    <t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</si>
  <si>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>Субсидии на мероприятия по проведению оздоровительной компании детей</t>
  </si>
  <si>
    <t xml:space="preserve">000  2 02 03020 04 0000 151 </t>
  </si>
  <si>
    <t>Субвенции на выплату единовременного пособия при всех формах устройства детей, лишенного родительского попечения в семью</t>
  </si>
  <si>
    <t>000 2 02 03021 04 0000 151</t>
  </si>
  <si>
    <t>Субвенции на ежемесячное денежное вознаграждение за классное руководство</t>
  </si>
  <si>
    <t>Субвенции на обеспечение выполнения передаваемых  государственных полномочий в соответствии с действующим законодательством по расчету предоставления жилищных субсидий гражданам</t>
  </si>
  <si>
    <t>Субвенции на реализацию Закона Республики Тыва " О надалении органов местного самоуправления муниципальных образований Республики Тыва отдельными государственными полномочиями по организации и осуществлению деятельности по опеке и попечительству в Республике Тыва"</t>
  </si>
  <si>
    <t>Субвенции на реализацию Закона Республики Тыва "О социальной поддержки ветеранов труда и труженников тыла"</t>
  </si>
  <si>
    <t>Субвенции на реализацию Закона  Республики Тыва " О порядке назначения и выплаты ежемесячного пособия на ребенка"</t>
  </si>
  <si>
    <t>Субвенции на осуществление переданных полномочий по комиссии по делам несовершенолетних</t>
  </si>
  <si>
    <t xml:space="preserve">Субвенции на осуществление полномочий по созданию, организации и обеспечению деятельности административных комиссий </t>
  </si>
  <si>
    <t>Субвенции на реализацию Закона Республики Тыва "О предоставлении органам местного самоуправления муниципальных районов и городских округов на территории РТ субвенций на реализацию основных общеобразовательных программ в области общего образования"</t>
  </si>
  <si>
    <t>Субвенции на реализацию Закона Республики Тыва "О предоставлении органам местного самоуправления муниципальных районов и городских округов на территории РТ субвенций на реализацию основных дошкольных образовательных программ в области общего образования"</t>
  </si>
  <si>
    <t>Субвенции на обеспечение равной доступности услуг общественного транспорта для отдельных категорий граждан</t>
  </si>
  <si>
    <t>Субвенции бюджетам субъектов Российской Федерации на проведение Всероссийской сельскохозяйственной переписи в 2016 году</t>
  </si>
  <si>
    <t>Субвенции бюджетам городских округов на составление (изменение) списков кандидатов в присяжные заседатели федеральных судов общей юрисдикции в Российской Федерации</t>
  </si>
  <si>
    <t>000 2 02 03027 04 0000 151</t>
  </si>
  <si>
    <t>Субвенции на реализацию Закона РТ " О наделении органов местного самоуправления муниципальных районов и городских округов отдельными государственными полномочиями Республики Тыва по предоставлению мер государственного обеспечения и социальной поддержки детей-сирот  идетей, осташихся без попечения родителей и детей оставшихся без попечения родителей"</t>
  </si>
  <si>
    <t>Субвенции на реализацию Закона РТ "О погребении и похоронном деле РТ "</t>
  </si>
  <si>
    <t>Субвенции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</si>
  <si>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 xml:space="preserve"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</t>
  </si>
  <si>
    <t>БЕЗВОЗМЕЗДНЫЕ  ПОСТУПЛЕНИЯ :</t>
  </si>
  <si>
    <t>Первоначальный план</t>
  </si>
  <si>
    <t>Уточненный план на год</t>
  </si>
  <si>
    <t>Изменение (+,-)</t>
  </si>
  <si>
    <t>Субсидии на поддержку муниципальных программ формирования современной городской среды на 2017 год</t>
  </si>
  <si>
    <t>000 2 02 30024 04 0000 151</t>
  </si>
  <si>
    <t xml:space="preserve"> 000 2 02 4999 04 0000 151</t>
  </si>
  <si>
    <t xml:space="preserve">Межбюджетные трансферты на поддержку отрасли культуры </t>
  </si>
  <si>
    <t>000 2 02 40000 00 0000 151</t>
  </si>
  <si>
    <t>Распределение собственных доходов за 1 квартал 2017 года</t>
  </si>
  <si>
    <t>УО</t>
  </si>
  <si>
    <t xml:space="preserve"> - Тех. кадастр. Паспорт</t>
  </si>
  <si>
    <t xml:space="preserve"> - приобретение турникета</t>
  </si>
  <si>
    <t xml:space="preserve"> -МЦП " туберкул"</t>
  </si>
  <si>
    <t>остаток на 01.04.2017г</t>
  </si>
  <si>
    <t>Приложение №2</t>
  </si>
  <si>
    <t xml:space="preserve">   -ветобсл</t>
  </si>
  <si>
    <t xml:space="preserve">   -техпаспорт</t>
  </si>
  <si>
    <t>01.01. 2017.</t>
  </si>
  <si>
    <t>приложение №9</t>
  </si>
  <si>
    <t>(+) увел. (-) умен</t>
  </si>
  <si>
    <t>темп роста ( &gt;1), снижения (&lt;1)</t>
  </si>
  <si>
    <t xml:space="preserve">                                          ПРОЧИЕ      НАЛОГИ</t>
  </si>
  <si>
    <t>НДФЛ        (налог)</t>
  </si>
  <si>
    <t>(+) увеличение,        (-) уменьшение</t>
  </si>
  <si>
    <t>Налог на имущ. (налог)</t>
  </si>
  <si>
    <t>Транспортный налог         (налог)</t>
  </si>
  <si>
    <t>Земельный налог  (налог)</t>
  </si>
  <si>
    <t>(+) увеличение,    (-) уменьшение</t>
  </si>
  <si>
    <t>Задолж-ть по отмененным налогам (налог)</t>
  </si>
  <si>
    <t>в   т.ч.   из  отмен. - ЕСН  (недоимка)</t>
  </si>
  <si>
    <t>(+) увеличение,       (-) уменьшение</t>
  </si>
  <si>
    <t>темп снижения (&lt;1),  роста (&gt;1)</t>
  </si>
  <si>
    <t>доля   ЕСН     в  объеме  отмененных налогов(%)</t>
  </si>
  <si>
    <t>отклонение</t>
  </si>
  <si>
    <t>НДПП И      (налог)</t>
  </si>
  <si>
    <t>Водный налог       (налог)</t>
  </si>
  <si>
    <t>ЕСХН                   (налог)</t>
  </si>
  <si>
    <t>ЕНВД                    (налог)</t>
  </si>
  <si>
    <t>(+) увеличение,           (-) уменьшение</t>
  </si>
  <si>
    <t>ЕСХН</t>
  </si>
  <si>
    <t>Единый налог</t>
  </si>
  <si>
    <t>Единый минимальный налог</t>
  </si>
  <si>
    <t>Минимальный налог</t>
  </si>
  <si>
    <t>УСНО                    (налог)</t>
  </si>
  <si>
    <t>Налог на пользователей автом.дорог</t>
  </si>
  <si>
    <t>НДС        (недоимка)</t>
  </si>
  <si>
    <t>Прибыль            (недоимка)</t>
  </si>
  <si>
    <t>Патент</t>
  </si>
  <si>
    <t>01.01. 2018.</t>
  </si>
  <si>
    <t>01.01.  2015.</t>
  </si>
  <si>
    <t>01.04.  2015.</t>
  </si>
  <si>
    <t>01.07.  2015.</t>
  </si>
  <si>
    <t>01.08.  2015.</t>
  </si>
  <si>
    <t>ФГУ "Центр гос.санит-эпидем.надзора Б-Х 600</t>
  </si>
  <si>
    <t>ФГКУ1 отряд ФСП 2113</t>
  </si>
  <si>
    <t>ФГКУ ОВО по Б-Х при МВД РТ</t>
  </si>
  <si>
    <t>ТУ РОСПОТРЕБ по РТ 8075</t>
  </si>
  <si>
    <t>ГБУЗ РТ Б-Х ММЦ</t>
  </si>
  <si>
    <t>ГБУЗ РТ "Респсихбольница"</t>
  </si>
  <si>
    <t>ОВД по Б-Х МВД     337</t>
  </si>
  <si>
    <t>ОВО по Б-Х при МВД РТ 1164</t>
  </si>
  <si>
    <t>ДОУ "Теремок"     500</t>
  </si>
  <si>
    <t>Религ.орг.шаман."Солангы Ээрен"</t>
  </si>
  <si>
    <t xml:space="preserve"> ТСН "УСПЕХ"</t>
  </si>
  <si>
    <t>ТСЖ "Угулза"</t>
  </si>
  <si>
    <t xml:space="preserve">ТСЖ "Юбилейный"  </t>
  </si>
  <si>
    <t>ТСЖ  Сайзырал</t>
  </si>
  <si>
    <t>ТСЖ "Чеди-Хаан"</t>
  </si>
  <si>
    <t>СПК "Алаш"</t>
  </si>
  <si>
    <t>ГУП "Ак-Довуракэнерго</t>
  </si>
  <si>
    <t>ГУП РТ ТЭК-4  6423</t>
  </si>
  <si>
    <t>МУ ЕРЦ 1179</t>
  </si>
  <si>
    <t>ООО ГОК "Туваасбест" 2461</t>
  </si>
  <si>
    <t>ООО ПК  Асбест</t>
  </si>
  <si>
    <t>ООО "ТГК"</t>
  </si>
  <si>
    <t>ООО Ак-Довурактеплосбыт 2373</t>
  </si>
  <si>
    <t>ООО Данзын</t>
  </si>
  <si>
    <t>ООО "Семейный доктор"</t>
  </si>
  <si>
    <t>ООО "Ак-Сай"</t>
  </si>
  <si>
    <t>ООО "Живая вода"</t>
  </si>
  <si>
    <t>ООО "Дандр"</t>
  </si>
  <si>
    <t>ООО "ФСК ЕЭС</t>
  </si>
  <si>
    <t>ООО "Росгосстрах- Сибирь"  002</t>
  </si>
  <si>
    <t>ООО ОНИКС</t>
  </si>
  <si>
    <t>ООО Эко-прим</t>
  </si>
  <si>
    <t>ООО Ломбард Рубин</t>
  </si>
  <si>
    <t>ООО Аян 9461</t>
  </si>
  <si>
    <t>ООО Запад</t>
  </si>
  <si>
    <t>ООО Тува- ПРОФИ</t>
  </si>
  <si>
    <t>Субвенции на выплату ежемесячных пособий на первого ребенка, рожденного с 1 января 2018года, в соот-вии с ФЗ от 28.12.2017 №418-ФЗ "О ежемесячных выплатах семьям, имеющим детей" на 2018 год</t>
  </si>
  <si>
    <t>Субсидии на поддержку обустройства мест массового отдыха населения (городских парков) на 2018 год</t>
  </si>
  <si>
    <t xml:space="preserve">Субсидии на проведение комплексных кадастровых работ в рамках Федер.целевой программы "Развитие единой государственной системы регистрации прав и кадастрового учета недвижимости (2014-2020годы) на 2018 год  </t>
  </si>
  <si>
    <t>Субсидии на поддержку отрасли культуры на 2018 год</t>
  </si>
  <si>
    <t>Субсидии на капитальный ремонт и ремонт автомобильных дорог общего пользования населенных пунктов за счет средств Дорожного Фонда Республики Тыва на 2018 год</t>
  </si>
  <si>
    <t>Управление культуры</t>
  </si>
  <si>
    <t xml:space="preserve"> - прочие услуги</t>
  </si>
  <si>
    <t>Приложение № 9</t>
  </si>
  <si>
    <t>01.01. 2017</t>
  </si>
  <si>
    <t>01.01. 2018</t>
  </si>
  <si>
    <t>УСД по РТ</t>
  </si>
  <si>
    <t>Центр РДД и П  334</t>
  </si>
  <si>
    <t>МВД по РТ</t>
  </si>
  <si>
    <t>ГБУ "К-М Вет.Лаборат." 2793</t>
  </si>
  <si>
    <t>МФЦ</t>
  </si>
  <si>
    <t>ТСН Радуга</t>
  </si>
  <si>
    <t>ТСН(Жилья) Успех</t>
  </si>
  <si>
    <t>ТСЖ Северо-Восточный</t>
  </si>
  <si>
    <t xml:space="preserve">ТСЖ Сайзырал </t>
  </si>
  <si>
    <t xml:space="preserve">ТСЖ "Новый дом"   877 </t>
  </si>
  <si>
    <t>ТСЖ  Престиж</t>
  </si>
  <si>
    <t>ТСЖ  Юбилейный</t>
  </si>
  <si>
    <t>СПК "Холчук"</t>
  </si>
  <si>
    <t>ГУП РТ "Ак-Довуракэнерго</t>
  </si>
  <si>
    <t>МУП Енисей Обособ. Подр. Г.Ак-Д</t>
  </si>
  <si>
    <t>Аратское хозяйство "Буурул"</t>
  </si>
  <si>
    <t>ООО ГОК "Туваасбест" 997</t>
  </si>
  <si>
    <t>ООО Ак-Довуракское ДРСУ</t>
  </si>
  <si>
    <t>ОАО Тувгаз  078</t>
  </si>
  <si>
    <t>ООО "Данзын"</t>
  </si>
  <si>
    <t>ООО Прогресс</t>
  </si>
  <si>
    <t>ООО Ак-Сай</t>
  </si>
  <si>
    <t xml:space="preserve">ООО ЗАПАД      </t>
  </si>
  <si>
    <t>ООО Апрель</t>
  </si>
  <si>
    <t>ООО Мани +</t>
  </si>
  <si>
    <r>
      <t xml:space="preserve">% исп.              </t>
    </r>
    <r>
      <rPr>
        <b/>
        <sz val="10"/>
        <rFont val="Times New Roman"/>
        <family val="1"/>
        <charset val="204"/>
      </rPr>
      <t>(</t>
    </r>
    <r>
      <rPr>
        <i/>
        <sz val="10"/>
        <rFont val="Times New Roman"/>
        <family val="1"/>
        <charset val="204"/>
      </rPr>
      <t>Гр.4/Гр.3)</t>
    </r>
  </si>
  <si>
    <r>
      <t xml:space="preserve">Отклон.      </t>
    </r>
    <r>
      <rPr>
        <b/>
        <sz val="10"/>
        <rFont val="Times New Roman"/>
        <family val="1"/>
        <charset val="204"/>
      </rPr>
      <t>(</t>
    </r>
    <r>
      <rPr>
        <i/>
        <sz val="10"/>
        <rFont val="Times New Roman"/>
        <family val="1"/>
        <charset val="204"/>
      </rPr>
      <t>Гр.4-Гр.3)</t>
    </r>
  </si>
  <si>
    <t>Субсидии бюджетам городских округов на реализацию мероприятий по обеспечению жильем для молодых семей на 2018 год</t>
  </si>
  <si>
    <t>Субсидии бюджетам городских округов на обеспечение специализированной коммунальной техникой предприятий жилищно-коммунального комплекса Республики Тыва на 2018 год</t>
  </si>
  <si>
    <t xml:space="preserve">Фактическое исполнение платных услуг за  2 квартал 2018 года города Ак-Довурак </t>
  </si>
  <si>
    <t>ЦО</t>
  </si>
  <si>
    <t xml:space="preserve">Недоимка ,пени, штрафы по взносам в ПФ </t>
  </si>
  <si>
    <t>Ден.взыскания (штрафы)</t>
  </si>
  <si>
    <t xml:space="preserve">Госпошлина </t>
  </si>
  <si>
    <t>01.12.  2015.</t>
  </si>
  <si>
    <t>Агентство по делам семьи и детей РТ</t>
  </si>
  <si>
    <t>Лагерь</t>
  </si>
  <si>
    <t>Сарыглар А.А</t>
  </si>
  <si>
    <t xml:space="preserve">      тел.:83943321366</t>
  </si>
  <si>
    <t xml:space="preserve">  - спорт.инвентарь</t>
  </si>
  <si>
    <t>БАССЕЙН</t>
  </si>
  <si>
    <t>Электроэнергия</t>
  </si>
  <si>
    <t xml:space="preserve">   -прокат кинозала</t>
  </si>
  <si>
    <t>ДК</t>
  </si>
  <si>
    <t xml:space="preserve">План платных услуг города Ак-Довурак на 2019 год </t>
  </si>
  <si>
    <t>Наменование доходов</t>
  </si>
  <si>
    <t>План на 2019 г.</t>
  </si>
  <si>
    <t>Коэфф. роста 2019г. к 2018 г. (Гр.4/Гр.1)</t>
  </si>
  <si>
    <r>
      <t xml:space="preserve">Отклон.      </t>
    </r>
    <r>
      <rPr>
        <b/>
        <sz val="10"/>
        <rFont val="Times New Roman"/>
        <family val="1"/>
        <charset val="204"/>
      </rPr>
      <t>(</t>
    </r>
    <r>
      <rPr>
        <i/>
        <sz val="10"/>
        <rFont val="Times New Roman"/>
        <family val="1"/>
        <charset val="204"/>
      </rPr>
      <t>Гр.10-Гр.9)</t>
    </r>
  </si>
  <si>
    <r>
      <t xml:space="preserve">% исп.              </t>
    </r>
    <r>
      <rPr>
        <b/>
        <sz val="10"/>
        <rFont val="Times New Roman"/>
        <family val="1"/>
        <charset val="204"/>
      </rPr>
      <t>(</t>
    </r>
    <r>
      <rPr>
        <i/>
        <sz val="10"/>
        <rFont val="Times New Roman"/>
        <family val="1"/>
        <charset val="204"/>
      </rPr>
      <t>Гр.10/Гр.9)</t>
    </r>
  </si>
  <si>
    <t>Земельный налог:</t>
  </si>
  <si>
    <t>Земельный налог ФЛ</t>
  </si>
  <si>
    <t>Земельный налог ЮЛ</t>
  </si>
  <si>
    <t>02.04.2019г</t>
  </si>
  <si>
    <t xml:space="preserve"> Начальник ФУ Администрации г. Ак-Довурак</t>
  </si>
  <si>
    <t xml:space="preserve">      Исп.: Боралдай Ч.Ч </t>
  </si>
  <si>
    <t xml:space="preserve">                                                                                                    О  выполнении плана                                                                            Приложение 2.2</t>
  </si>
  <si>
    <t>Приложение №6</t>
  </si>
  <si>
    <t>000 1 06 06042 04 0000 110</t>
  </si>
  <si>
    <t>000 1 06 06032 04 0000 110</t>
  </si>
  <si>
    <t>Субвенции на компенсацию отдельным категориям граждан на оплату взноса на капремонт общего имущества в многоквартирном доме</t>
  </si>
  <si>
    <t>01.04. 2017.</t>
  </si>
  <si>
    <t>01.01. 2019</t>
  </si>
  <si>
    <t>ООО "Коммунальщик"</t>
  </si>
  <si>
    <t>ООО Сая</t>
  </si>
  <si>
    <t>ООО кураж</t>
  </si>
  <si>
    <t xml:space="preserve">ООО "Семейный доктор" </t>
  </si>
  <si>
    <t>Откл. 01.01.19 на 01.01.18г</t>
  </si>
  <si>
    <t>доходов бюджета городского округа город Ак-Довурак Республики Тыва</t>
  </si>
  <si>
    <t>Коэф.роста к 2018 году</t>
  </si>
  <si>
    <t>Коэфф. роста факта  2018г. к факту 2017 г. (Гр.10/Гр.8)</t>
  </si>
  <si>
    <t>000 2 02 15001 04 0000 150</t>
  </si>
  <si>
    <t>000 2 02 15002 04 0000 150</t>
  </si>
  <si>
    <t>000 2 02 20000 00 0000 150</t>
  </si>
  <si>
    <t>000 2 02 20051 04 0000 150</t>
  </si>
  <si>
    <t>000 2 02 25519 04 0000 150</t>
  </si>
  <si>
    <t>000 2 02 25497 04 0000 150</t>
  </si>
  <si>
    <t>000 2 02 25555 04 0000 150</t>
  </si>
  <si>
    <t>000 2 02 25560 04 0000 150</t>
  </si>
  <si>
    <t>000 2 02 29999 04 0000 150</t>
  </si>
  <si>
    <t>000 2 02 03000 00 0000 150</t>
  </si>
  <si>
    <t xml:space="preserve">000 2 02 30013 04 0000 150 </t>
  </si>
  <si>
    <t>000 2 02 30022 04 0000 150</t>
  </si>
  <si>
    <t>000 2 02 30024 04 0000 150</t>
  </si>
  <si>
    <t xml:space="preserve">000  2 02 35118 04 0000 150 </t>
  </si>
  <si>
    <t>000 2 02 35120 04 0000 150</t>
  </si>
  <si>
    <t xml:space="preserve">000 2 02 35250 04 0000 150 </t>
  </si>
  <si>
    <t>000 2 02 35380 04 0000 150</t>
  </si>
  <si>
    <t>000 2 02 35462 04 0000 150</t>
  </si>
  <si>
    <t>000 2 02 35573 04 0000 150</t>
  </si>
  <si>
    <t>000 2 02 01000 00 0000 150</t>
  </si>
  <si>
    <t>000 2 02 20041 04 0000 150</t>
  </si>
  <si>
    <t>ФУ</t>
  </si>
  <si>
    <t xml:space="preserve">Бассейн </t>
  </si>
  <si>
    <t xml:space="preserve"> - ремонт активов</t>
  </si>
  <si>
    <t xml:space="preserve"> -оплата текущего ремонта зданий и сооружений</t>
  </si>
  <si>
    <t xml:space="preserve"> - Услуги СЭС</t>
  </si>
  <si>
    <t xml:space="preserve"> - оплата услуг адвоката</t>
  </si>
  <si>
    <t xml:space="preserve"> - изготовление буклетов бланки</t>
  </si>
  <si>
    <t xml:space="preserve"> - МЦП Патриотич.воспитание</t>
  </si>
  <si>
    <t xml:space="preserve"> -приобретение оргтехники</t>
  </si>
  <si>
    <t>всего поступило</t>
  </si>
  <si>
    <t xml:space="preserve">факт </t>
  </si>
  <si>
    <t>откл (+,-)</t>
  </si>
  <si>
    <t xml:space="preserve"> </t>
  </si>
  <si>
    <t>Налог</t>
  </si>
  <si>
    <t>Налог (доход-расход</t>
  </si>
  <si>
    <t>01.01. 2019.</t>
  </si>
  <si>
    <t>01.07.                 2018</t>
  </si>
  <si>
    <t>01.01.  2019.</t>
  </si>
  <si>
    <t>01.07.  2019.</t>
  </si>
  <si>
    <t>01.03.                 2019</t>
  </si>
  <si>
    <t>УСД в РТ 7066</t>
  </si>
  <si>
    <t>ФКУ УФСИН по РТ 8452</t>
  </si>
  <si>
    <t xml:space="preserve">Детская больница </t>
  </si>
  <si>
    <t>ГОУ ПУ-3   175</t>
  </si>
  <si>
    <t>МАУ ПБ "Лазурный"</t>
  </si>
  <si>
    <t xml:space="preserve">ЦО </t>
  </si>
  <si>
    <t>ТСН "РАДУГА"</t>
  </si>
  <si>
    <t>ТСЖ Престиж</t>
  </si>
  <si>
    <t>ТСЖ Новый дом</t>
  </si>
  <si>
    <t>Обособленное подразделение Ак-Довурак МУП ЕНИСЕЙ 5472</t>
  </si>
  <si>
    <t>ОАО Тываэнергосбыт 0660</t>
  </si>
  <si>
    <t>ООО "Ак-Довуракское ДРСУ"</t>
  </si>
  <si>
    <t>ООО Кураж</t>
  </si>
  <si>
    <t>ООО ПРОГРЕСС</t>
  </si>
  <si>
    <t>ООО  " Аас-Кежик"</t>
  </si>
  <si>
    <t>ООО "Амбаш"</t>
  </si>
  <si>
    <t>ООО Спецэлектромонтаж      891</t>
  </si>
  <si>
    <t>ООО Ачылыг 2408</t>
  </si>
  <si>
    <t>ФКУ УФСИН ПО РТ 8452</t>
  </si>
  <si>
    <t>ООО "Ак-Довуракэнергосбыт"</t>
  </si>
  <si>
    <t>ООО Аас-Кежик</t>
  </si>
  <si>
    <t>ООО Амбаш</t>
  </si>
  <si>
    <t>Факт январь-сентябрь 2018г.</t>
  </si>
  <si>
    <t>январь-сентябрь  2019г.</t>
  </si>
  <si>
    <t>Факт за 3 квартал 2019 год</t>
  </si>
  <si>
    <t>Факт сентябрь 2018г.</t>
  </si>
  <si>
    <t>сентябрь 2019 г.</t>
  </si>
  <si>
    <r>
      <t>остаток на начало года</t>
    </r>
    <r>
      <rPr>
        <b/>
        <i/>
        <sz val="9"/>
        <rFont val="Times New Roman"/>
        <family val="1"/>
        <charset val="204"/>
      </rPr>
      <t xml:space="preserve">  </t>
    </r>
    <r>
      <rPr>
        <sz val="9"/>
        <rFont val="Times New Roman"/>
        <family val="1"/>
        <charset val="204"/>
      </rPr>
      <t xml:space="preserve">   </t>
    </r>
  </si>
  <si>
    <t>Адми-нистрация</t>
  </si>
  <si>
    <t xml:space="preserve"> ЖКХ</t>
  </si>
  <si>
    <t>резервный фонд      0111 0700500 870</t>
  </si>
  <si>
    <t xml:space="preserve"> - оплата труда</t>
  </si>
  <si>
    <t xml:space="preserve"> - услуги связи</t>
  </si>
  <si>
    <t xml:space="preserve">  -кап ремонт здания</t>
  </si>
  <si>
    <t xml:space="preserve"> -кап ремонта здания</t>
  </si>
  <si>
    <t xml:space="preserve"> - услуги по сод.имущества</t>
  </si>
  <si>
    <t xml:space="preserve"> -оплата текущего ремонта дорог</t>
  </si>
  <si>
    <t xml:space="preserve"> - квартирные (командир)</t>
  </si>
  <si>
    <t xml:space="preserve"> - оплата по договору</t>
  </si>
  <si>
    <t xml:space="preserve"> - зарплата за 3 сезона</t>
  </si>
  <si>
    <t xml:space="preserve"> - оплата за обучение</t>
  </si>
  <si>
    <t xml:space="preserve"> -  выпуск газеты "Ак-Довурак"</t>
  </si>
  <si>
    <t xml:space="preserve"> - оплата бланочной продукции</t>
  </si>
  <si>
    <t xml:space="preserve">  -ПСД ОИЗО</t>
  </si>
  <si>
    <t xml:space="preserve"> - ликвидация отходов</t>
  </si>
  <si>
    <t xml:space="preserve"> - оценка земельных участков</t>
  </si>
  <si>
    <t xml:space="preserve"> - изгот.баннеров</t>
  </si>
  <si>
    <t xml:space="preserve"> - Дорожн. Фонд</t>
  </si>
  <si>
    <t xml:space="preserve"> - тех.кадастр поспорт</t>
  </si>
  <si>
    <t>установ. Противопож. Сигнализации</t>
  </si>
  <si>
    <t xml:space="preserve"> - мед и сан-эпид услуги</t>
  </si>
  <si>
    <t xml:space="preserve"> - медосмотр</t>
  </si>
  <si>
    <t xml:space="preserve"> - прочие работы</t>
  </si>
  <si>
    <t xml:space="preserve"> -благоустройство уличн. Освещ</t>
  </si>
  <si>
    <t xml:space="preserve"> - благоустройство </t>
  </si>
  <si>
    <t>книжный фонд</t>
  </si>
  <si>
    <t>Благоустройство</t>
  </si>
  <si>
    <t>МЦП "Ремонт ЕДДС"</t>
  </si>
  <si>
    <t xml:space="preserve"> -проведение мероприятий ЕГЭ</t>
  </si>
  <si>
    <t xml:space="preserve"> - МЦП Профилактика и правонарушение</t>
  </si>
  <si>
    <t xml:space="preserve"> -проведение мероприятий НПО</t>
  </si>
  <si>
    <t>Приобретение мебели</t>
  </si>
  <si>
    <t>Приобретение турникета</t>
  </si>
  <si>
    <t>Приобретение жилья молодым семьям МЦП</t>
  </si>
  <si>
    <t xml:space="preserve"> - запчасти оргтехники</t>
  </si>
  <si>
    <t xml:space="preserve"> - МЦП Туберкул</t>
  </si>
  <si>
    <t xml:space="preserve"> - Дорожные знаки ДФ</t>
  </si>
  <si>
    <t>Приложение №7</t>
  </si>
  <si>
    <t>ФАКТ ВСЕ</t>
  </si>
  <si>
    <t>ФАКТ без лагеря</t>
  </si>
  <si>
    <t>УО все без лагеря</t>
  </si>
  <si>
    <t>Динамика    изменения   недоимки   по  налогам  на 01.10. 2019 год г.Ак-Довурак ( тыс. рублей)</t>
  </si>
  <si>
    <t>01.10.                 2019</t>
  </si>
  <si>
    <t>01.10 .2018</t>
  </si>
  <si>
    <t>Приложение №9</t>
  </si>
  <si>
    <t xml:space="preserve"> за 9 месяцев 2019 год</t>
  </si>
  <si>
    <t xml:space="preserve"> за 2019 год</t>
  </si>
  <si>
    <t>Задолженность родителей перед бюджетным учреждением  на 01.01.2020 года</t>
  </si>
  <si>
    <t>Динамика    изменения   недоимки   по  налогам  на 01.01. 2020 год                                                                 г.Ак-Довурак ( тыс. рублей)</t>
  </si>
  <si>
    <t>01.01. 2020</t>
  </si>
  <si>
    <t>Откл.с 01.01.19 на 01.01.20</t>
  </si>
  <si>
    <t>Благотворительный Фонд "Подари солнце"</t>
  </si>
  <si>
    <t>ООО "НИКА"</t>
  </si>
  <si>
    <t>МУП "Енисей"</t>
  </si>
  <si>
    <t xml:space="preserve"> ООО "ЕНИСЕЙЛЕС"</t>
  </si>
  <si>
    <t>Субсидии на частич.компен.доп.расходов на повышение оплаты труда работников бюджетной сферы и иные цели (пр.субсидии)</t>
  </si>
  <si>
    <t>Субсидии бюджетам городских округов на обеспечение специализированной коммунальной техникой предприятий жилищно-коммунального комплекса Республики Тыва на 2019 год</t>
  </si>
  <si>
    <t>Субсидии на поддержку обустройства мест массового отдыха населения (городских парков) на 2019 год</t>
  </si>
  <si>
    <t>Субсидии на поддержку муниципальных программ формирования современной городской среды на 2019 год</t>
  </si>
  <si>
    <t xml:space="preserve">Субсидии на проведение комплексных кадастровых работ в рамках Федер.целевой программы "Развитие единой государственной системы регистрации прав и кадастрового учета недвижимости (2014-2020годы) на 2019 год  </t>
  </si>
  <si>
    <t xml:space="preserve"> -Проведение испытаний электрооборуд</t>
  </si>
  <si>
    <t xml:space="preserve">   - оплата услуг в области информационных технологий</t>
  </si>
  <si>
    <t xml:space="preserve">  - услуги по охране </t>
  </si>
  <si>
    <t xml:space="preserve"> - материальная помощь (в натур.форме)</t>
  </si>
  <si>
    <t>Приобретения оборудования,автотранспорта</t>
  </si>
  <si>
    <t>Капремонт домов многокв.доме</t>
  </si>
  <si>
    <t xml:space="preserve">Благоустройство </t>
  </si>
  <si>
    <t xml:space="preserve"> -прочие расходы </t>
  </si>
  <si>
    <t xml:space="preserve"> - обследование технич.состояния</t>
  </si>
  <si>
    <t>ОЖМС</t>
  </si>
  <si>
    <t xml:space="preserve"> -мусор </t>
  </si>
  <si>
    <t>Земельный налог физических лиц</t>
  </si>
  <si>
    <t>Земельный налог с организаций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</si>
  <si>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</si>
  <si>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Субвенции бюджетам городских округов на выполнение полномочий Российской Федерации по осуществлению ежемесячной выплаты в связи с рождением (усыновлением) первого ребенка</t>
  </si>
  <si>
    <t xml:space="preserve">Субсидии бюджетам городских округов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 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</si>
  <si>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 </t>
  </si>
  <si>
    <t>01.04. 2019</t>
  </si>
  <si>
    <t>ФКУ ГУ ВО Минфин России 2547</t>
  </si>
  <si>
    <t>Вечерняя школа             570</t>
  </si>
  <si>
    <t>МОУ МУК г.Ак-Довурака  605</t>
  </si>
  <si>
    <t>ООО "Ной"</t>
  </si>
  <si>
    <t>Монтажный участок №1 А-Д</t>
  </si>
  <si>
    <t>Динамика    изменения   недоимки   по  налогам  на 01.04. 2020 год                                                                 г.Ак-Довурак ( тыс. рублей)</t>
  </si>
  <si>
    <t>01.04. 2020</t>
  </si>
  <si>
    <t>ТСЖ "Энергетиков"</t>
  </si>
  <si>
    <t>ООО "Енисейлес"</t>
  </si>
  <si>
    <t>ООО ГОК "Туваасбест" 997,2461</t>
  </si>
  <si>
    <t>ООО "Аас-кежик"</t>
  </si>
  <si>
    <t>Благ.фонд "Подари солнце"</t>
  </si>
  <si>
    <t>ПАО "ФСК"</t>
  </si>
  <si>
    <t>Коэф.роста к 2019 году</t>
  </si>
  <si>
    <t>Откл.с 01.04.20 на 01.01.20</t>
  </si>
  <si>
    <t>ФГКУ1 отряд ФПС 2113</t>
  </si>
  <si>
    <t>ИНН</t>
  </si>
  <si>
    <t>1701052697</t>
  </si>
  <si>
    <t>Мин труда и соц.политика РТ</t>
  </si>
  <si>
    <t>1701059340</t>
  </si>
  <si>
    <t>1718000922</t>
  </si>
  <si>
    <t>1718001637</t>
  </si>
  <si>
    <t>1718001877</t>
  </si>
  <si>
    <t>1718001901</t>
  </si>
  <si>
    <t>1718001926</t>
  </si>
  <si>
    <t>1718002020</t>
  </si>
  <si>
    <t>1718002060</t>
  </si>
  <si>
    <t>1718002084</t>
  </si>
  <si>
    <t>1718002091</t>
  </si>
  <si>
    <t>1718002126</t>
  </si>
  <si>
    <t>1718002246</t>
  </si>
  <si>
    <t>1718002292</t>
  </si>
  <si>
    <t>1718002334</t>
  </si>
  <si>
    <t>1718002341</t>
  </si>
  <si>
    <t>1718002366</t>
  </si>
  <si>
    <t>1718002373</t>
  </si>
  <si>
    <t>1718002398</t>
  </si>
  <si>
    <t>1718002422</t>
  </si>
  <si>
    <t>ООО "Амбащ"</t>
  </si>
  <si>
    <t>ООО "Ника"</t>
  </si>
  <si>
    <t>ООО "ДОМ.РФ УПРАВЛЕНИЕ ПРОЕКТАМИ"</t>
  </si>
  <si>
    <t>ООО "Т2 МОБАЙЛ"</t>
  </si>
  <si>
    <t>План на 2020 г.</t>
  </si>
  <si>
    <t>Коэфф. роста 2020г. к 2019 г. (Гр.4/Гр.1)</t>
  </si>
  <si>
    <t>01.01. 2020.</t>
  </si>
  <si>
    <t xml:space="preserve">Центр РДД и П </t>
  </si>
  <si>
    <t xml:space="preserve">ГУП РТ ТЭК-4  </t>
  </si>
  <si>
    <t>1718002461</t>
  </si>
  <si>
    <t>АО Тываэнерго</t>
  </si>
  <si>
    <t>ООО "Дом.РФ Управление проектами</t>
  </si>
  <si>
    <t>Минтруд и соц.политика РТ</t>
  </si>
  <si>
    <t>ООО "Т2МОБАЙЛ"</t>
  </si>
  <si>
    <t>Субсидии бюджетам городских округов на реализацию мероприятий по обеспечению жильем для молодых семей на 2020 год</t>
  </si>
  <si>
    <t>Субсидии на поддержку отрасли культуры на 2020 год</t>
  </si>
  <si>
    <t xml:space="preserve">Субвенции бюджетам городских округов на обеспечение выполнения передаваемых государственных полномочий в соответствии с действующим законодательством по расчету предоставления гражданам субсидий на оплату жилого помещения и коммунальных услуг </t>
  </si>
  <si>
    <t>Субвенции бюджетам городских округов на организацию отдыха и оздоровления детей</t>
  </si>
  <si>
    <t>1 2 02 30024 04 0000 150</t>
  </si>
  <si>
    <t>Субвенции на осуществление переданных государственных полномочий по организации  мероприятий при осуществлении деятельности по обращению с животными без владельцев</t>
  </si>
  <si>
    <t>000.2.02.35.084.04.0000.150</t>
  </si>
  <si>
    <t>Субвенции на ежемесячную денежную выплату, назначаемую в случае рождения третьего ребенка или последующих детей до достижения ребенком возраста трех лет</t>
  </si>
  <si>
    <t>000.2.02.35.469.04.0000.150</t>
  </si>
  <si>
    <t>Субвенции на осуществление государственных полномочий по подготовке и проведению Всероссийской переписи населения 2020 года на территории Республики Тыва</t>
  </si>
  <si>
    <t>Возврат прочих остатков субсидий и субвенций</t>
  </si>
  <si>
    <t xml:space="preserve">Увеличение стоимости основных средств </t>
  </si>
  <si>
    <t xml:space="preserve">Приобретение учебников и учебных пособий </t>
  </si>
  <si>
    <t>Приобетение оргтехники</t>
  </si>
  <si>
    <t>Приобретение стир.машины</t>
  </si>
  <si>
    <t>Приобретение чемодан психолога</t>
  </si>
  <si>
    <t>Приобретение производ.инвентаря</t>
  </si>
  <si>
    <t xml:space="preserve"> -расходы за текущий ремонт оргтехники</t>
  </si>
  <si>
    <t xml:space="preserve">  -медицинские услуги</t>
  </si>
  <si>
    <t xml:space="preserve">   -типографские услуги</t>
  </si>
  <si>
    <t xml:space="preserve"> противопожарные мероприятия</t>
  </si>
  <si>
    <t xml:space="preserve"> услуги по установке (вытяжки) мероприятия</t>
  </si>
  <si>
    <t xml:space="preserve">  - за услуги экспертизы здания</t>
  </si>
  <si>
    <t xml:space="preserve">  - услуги 60% за прокат фильмов</t>
  </si>
  <si>
    <t xml:space="preserve">  - страхование, техмин (авто, здания)</t>
  </si>
  <si>
    <t xml:space="preserve">Приобртение пр. осн-х средств </t>
  </si>
  <si>
    <t xml:space="preserve">   -за проведение конц.зрел.меропр.</t>
  </si>
  <si>
    <t>Остаток  неисполь-зованных денежных средств на расчетном счету учрежде-ния по состоянию на 01.01.2020года</t>
  </si>
  <si>
    <t xml:space="preserve">  - оплата услуг банка (комиссия)</t>
  </si>
  <si>
    <t xml:space="preserve">   - мягкий инвентарь (спортивный)</t>
  </si>
  <si>
    <t xml:space="preserve"> - социальная помощь</t>
  </si>
  <si>
    <t xml:space="preserve"> - услуги по охране</t>
  </si>
  <si>
    <t xml:space="preserve"> отлов собак</t>
  </si>
  <si>
    <t>УТиСР</t>
  </si>
  <si>
    <t xml:space="preserve"> -вывозка мусора (СНЕГА)</t>
  </si>
  <si>
    <t xml:space="preserve">   - противопожарные мероприятия</t>
  </si>
  <si>
    <t xml:space="preserve">ГХП </t>
  </si>
  <si>
    <t>тыс.руб.</t>
  </si>
  <si>
    <t xml:space="preserve"> - текущий ремонт оборудования,зданий</t>
  </si>
  <si>
    <t>взносы, спонсорство</t>
  </si>
  <si>
    <t>Динамика    изменения   недоимки   по  налогам  на 01.07. 2020 год г.Ак-Довурак ( тыс. рублей)</t>
  </si>
  <si>
    <t>01.07.                 2020</t>
  </si>
  <si>
    <t>Информация о  выполнении плана</t>
  </si>
  <si>
    <t xml:space="preserve"> за  2020 год</t>
  </si>
  <si>
    <t>по сост.на 01.07.2020г</t>
  </si>
  <si>
    <t>Наименование доходов</t>
  </si>
  <si>
    <t>Факт январь-июнь 2019г.</t>
  </si>
  <si>
    <t>январь-июнь  2020г.</t>
  </si>
  <si>
    <t>Факт июнь 2019г.</t>
  </si>
  <si>
    <t>июнь</t>
  </si>
  <si>
    <t>1701032570</t>
  </si>
  <si>
    <t xml:space="preserve"> Б-Х МВД     </t>
  </si>
  <si>
    <t>1718000337</t>
  </si>
  <si>
    <t>1718001500</t>
  </si>
  <si>
    <t xml:space="preserve">ДОУ "Теремок"     </t>
  </si>
  <si>
    <t xml:space="preserve">МУП ПАТП        </t>
  </si>
  <si>
    <t xml:space="preserve">ООО Ак-Довурактеплосбыт </t>
  </si>
  <si>
    <t>1718002662</t>
  </si>
  <si>
    <t>ООО "АЛМАЗ-СТРОЙ"</t>
  </si>
  <si>
    <t>1718002687</t>
  </si>
  <si>
    <t>1718002535</t>
  </si>
  <si>
    <t>1718001690</t>
  </si>
  <si>
    <t xml:space="preserve">ООО "Строитель ЖКХ" </t>
  </si>
  <si>
    <t>ООО "Туваасбесстрой"</t>
  </si>
  <si>
    <t xml:space="preserve">ТСЖ "Дружные пчелки"   </t>
  </si>
  <si>
    <t xml:space="preserve">ФГКУ1 отряд ФСП(пож.часть) </t>
  </si>
  <si>
    <t>Факт за 2 квартал 2020 год</t>
  </si>
  <si>
    <t>Первоначальный план на 2020 г.</t>
  </si>
  <si>
    <t>Субвенции на ежемес выпл на детей в возрасте от 3х до 7лет включительно. Согл.Указ199от20.03.20за06.2020г.РБ-126523.35,ФБ-12525811.65</t>
  </si>
  <si>
    <t>000 2 02 45303 04 0000 150</t>
  </si>
  <si>
    <t>000 2 02 35302 04 0000 150</t>
  </si>
  <si>
    <t>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</si>
  <si>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Субсидии бюджетам на реализацию программ формирования современной городской среды;</t>
  </si>
  <si>
    <t>000 2 19 35250 04 0000150</t>
  </si>
  <si>
    <t>Задолженность родителей перед бюджетным учреждением  на 01.07.2020 года</t>
  </si>
  <si>
    <t xml:space="preserve">  - вступ.взносы за участие</t>
  </si>
  <si>
    <t xml:space="preserve">  - другие аналогичные расходы</t>
  </si>
  <si>
    <t>Социальное обеспечение</t>
  </si>
  <si>
    <t>Прочие работы, услуги</t>
  </si>
  <si>
    <t>Оплата работ, услуг</t>
  </si>
  <si>
    <t xml:space="preserve">Дорожный фонд   </t>
  </si>
  <si>
    <t xml:space="preserve"> - другие экономические санкции </t>
  </si>
  <si>
    <t xml:space="preserve"> - приобр. приветственных адресов,поч.грамот</t>
  </si>
  <si>
    <t xml:space="preserve"> - страхование имущества</t>
  </si>
  <si>
    <t xml:space="preserve"> - работы по типовому проектированию</t>
  </si>
  <si>
    <t xml:space="preserve"> - проведение гос.экспертизы проект.документации</t>
  </si>
  <si>
    <t xml:space="preserve">  - услуги по организацию проведения торгов</t>
  </si>
  <si>
    <t xml:space="preserve"> - разработка генеральных планов</t>
  </si>
  <si>
    <t xml:space="preserve"> - межевание границ зем.уч.</t>
  </si>
  <si>
    <t xml:space="preserve"> - разработка проект. и сметн.документаци</t>
  </si>
  <si>
    <t xml:space="preserve"> -дезинфекция, дезинсекция</t>
  </si>
  <si>
    <t xml:space="preserve"> - услуги интернет-провайдер</t>
  </si>
  <si>
    <t xml:space="preserve"> Увеличение стоимости основных средств </t>
  </si>
  <si>
    <t xml:space="preserve"> -устранение неисправнестей отд объектов</t>
  </si>
  <si>
    <t xml:space="preserve"> - приобретение котельно-печного топлива </t>
  </si>
  <si>
    <t xml:space="preserve"> - приобретение специальной продукции</t>
  </si>
  <si>
    <t>остаток на 01.07.2020 г</t>
  </si>
  <si>
    <t>по состоянию на 01 июля  2020 год</t>
  </si>
  <si>
    <t>На 01.07.2020 год</t>
  </si>
  <si>
    <t>Остаток  неисполь-зованных денежных средств на расчетном счету учрежде-ния по состоянию на 01.07.2020 года</t>
  </si>
  <si>
    <t>Приложение №  2.2</t>
  </si>
  <si>
    <t xml:space="preserve"> за первое полугодие 2020 год</t>
  </si>
  <si>
    <t>Приложение  № 2.2</t>
  </si>
  <si>
    <t>Распределение собственных доходов за первое полугодие 2020 г.</t>
  </si>
  <si>
    <t xml:space="preserve">Фактическое исполнение платных услуг за первое полугодие 2020 г. города Ак-Довурак </t>
  </si>
</sst>
</file>

<file path=xl/styles.xml><?xml version="1.0" encoding="utf-8"?>
<styleSheet xmlns="http://schemas.openxmlformats.org/spreadsheetml/2006/main">
  <numFmts count="6">
    <numFmt numFmtId="164" formatCode="_(* #,##0.00_);_(* \(#,##0.00\);_(* &quot;-&quot;??_);_(@_)"/>
    <numFmt numFmtId="165" formatCode="0.0"/>
    <numFmt numFmtId="166" formatCode="0.000"/>
    <numFmt numFmtId="167" formatCode="#,##0.0"/>
    <numFmt numFmtId="168" formatCode="0.00000"/>
    <numFmt numFmtId="169" formatCode="#,##0.00000"/>
  </numFmts>
  <fonts count="50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4"/>
      <name val="Arial"/>
      <family val="2"/>
      <charset val="204"/>
    </font>
    <font>
      <b/>
      <i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9"/>
      <name val="Arial"/>
      <family val="2"/>
      <charset val="204"/>
    </font>
    <font>
      <b/>
      <sz val="10"/>
      <name val="Arial Cyr"/>
      <charset val="204"/>
    </font>
    <font>
      <i/>
      <sz val="8"/>
      <color indexed="23"/>
      <name val="Arial Cyr"/>
      <charset val="204"/>
    </font>
    <font>
      <sz val="10"/>
      <color indexed="62"/>
      <name val="Arial Cyr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9"/>
      <name val="Calibri"/>
      <family val="2"/>
      <charset val="204"/>
    </font>
    <font>
      <b/>
      <sz val="12"/>
      <color theme="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4"/>
      <name val="Arial"/>
      <family val="2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theme="8" tint="-0.249977111117893"/>
      <name val="Times New Roman"/>
      <family val="1"/>
      <charset val="204"/>
    </font>
    <font>
      <sz val="10"/>
      <color theme="8" tint="-0.249977111117893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darkDown">
        <fgColor indexed="10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1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43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</borders>
  <cellStyleXfs count="27">
    <xf numFmtId="0" fontId="0" fillId="0" borderId="0"/>
    <xf numFmtId="0" fontId="19" fillId="0" borderId="0"/>
    <xf numFmtId="164" fontId="1" fillId="0" borderId="0" applyFont="0" applyFill="0" applyBorder="0" applyAlignment="0" applyProtection="0"/>
    <xf numFmtId="0" fontId="1" fillId="0" borderId="0"/>
    <xf numFmtId="0" fontId="19" fillId="0" borderId="30" applyNumberFormat="0">
      <alignment horizontal="right" vertical="top"/>
    </xf>
    <xf numFmtId="0" fontId="19" fillId="0" borderId="30" applyNumberFormat="0">
      <alignment horizontal="right" vertical="top"/>
    </xf>
    <xf numFmtId="0" fontId="19" fillId="9" borderId="30" applyNumberFormat="0">
      <alignment horizontal="right" vertical="top"/>
    </xf>
    <xf numFmtId="49" fontId="19" fillId="10" borderId="30">
      <alignment horizontal="left" vertical="top"/>
    </xf>
    <xf numFmtId="49" fontId="34" fillId="0" borderId="30">
      <alignment horizontal="left" vertical="top"/>
    </xf>
    <xf numFmtId="0" fontId="19" fillId="11" borderId="30">
      <alignment horizontal="left" vertical="top" wrapText="1"/>
    </xf>
    <xf numFmtId="0" fontId="34" fillId="0" borderId="30">
      <alignment horizontal="left" vertical="top" wrapText="1"/>
    </xf>
    <xf numFmtId="0" fontId="19" fillId="12" borderId="30">
      <alignment horizontal="left" vertical="top" wrapText="1"/>
    </xf>
    <xf numFmtId="0" fontId="19" fillId="13" borderId="30">
      <alignment horizontal="left" vertical="top" wrapText="1"/>
    </xf>
    <xf numFmtId="0" fontId="19" fillId="14" borderId="30">
      <alignment horizontal="left" vertical="top" wrapText="1"/>
    </xf>
    <xf numFmtId="0" fontId="19" fillId="15" borderId="30">
      <alignment horizontal="left" vertical="top" wrapText="1"/>
    </xf>
    <xf numFmtId="0" fontId="19" fillId="0" borderId="30">
      <alignment horizontal="left" vertical="top" wrapText="1"/>
    </xf>
    <xf numFmtId="0" fontId="35" fillId="0" borderId="0">
      <alignment horizontal="left" vertical="top"/>
    </xf>
    <xf numFmtId="0" fontId="19" fillId="11" borderId="31" applyNumberFormat="0">
      <alignment horizontal="right" vertical="top"/>
    </xf>
    <xf numFmtId="0" fontId="19" fillId="12" borderId="31" applyNumberFormat="0">
      <alignment horizontal="right" vertical="top"/>
    </xf>
    <xf numFmtId="0" fontId="19" fillId="0" borderId="30" applyNumberFormat="0">
      <alignment horizontal="right" vertical="top"/>
    </xf>
    <xf numFmtId="0" fontId="19" fillId="0" borderId="30" applyNumberFormat="0">
      <alignment horizontal="right" vertical="top"/>
    </xf>
    <xf numFmtId="0" fontId="19" fillId="13" borderId="31" applyNumberFormat="0">
      <alignment horizontal="right" vertical="top"/>
    </xf>
    <xf numFmtId="0" fontId="19" fillId="0" borderId="30" applyNumberFormat="0">
      <alignment horizontal="right" vertical="top"/>
    </xf>
    <xf numFmtId="49" fontId="36" fillId="16" borderId="30">
      <alignment horizontal="left" vertical="top" wrapText="1"/>
    </xf>
    <xf numFmtId="49" fontId="19" fillId="0" borderId="30">
      <alignment horizontal="left" vertical="top" wrapText="1"/>
    </xf>
    <xf numFmtId="0" fontId="19" fillId="15" borderId="30">
      <alignment horizontal="left" vertical="top" wrapText="1"/>
    </xf>
    <xf numFmtId="0" fontId="19" fillId="0" borderId="30">
      <alignment horizontal="left" vertical="top" wrapText="1"/>
    </xf>
  </cellStyleXfs>
  <cellXfs count="953">
    <xf numFmtId="0" fontId="0" fillId="0" borderId="0" xfId="0"/>
    <xf numFmtId="0" fontId="4" fillId="0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0" xfId="0" applyNumberFormat="1" applyFont="1" applyFill="1"/>
    <xf numFmtId="165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2" fontId="4" fillId="0" borderId="0" xfId="0" applyNumberFormat="1" applyFont="1" applyFill="1" applyBorder="1"/>
    <xf numFmtId="0" fontId="4" fillId="0" borderId="0" xfId="0" applyFont="1" applyFill="1" applyAlignment="1">
      <alignment horizontal="center"/>
    </xf>
    <xf numFmtId="2" fontId="7" fillId="0" borderId="2" xfId="0" applyNumberFormat="1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165" fontId="7" fillId="0" borderId="1" xfId="0" applyNumberFormat="1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/>
    <xf numFmtId="165" fontId="4" fillId="0" borderId="0" xfId="0" applyNumberFormat="1" applyFont="1" applyFill="1" applyBorder="1"/>
    <xf numFmtId="166" fontId="4" fillId="0" borderId="0" xfId="0" applyNumberFormat="1" applyFont="1" applyFill="1"/>
    <xf numFmtId="0" fontId="10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3" xfId="0" applyFont="1" applyBorder="1" applyAlignment="1"/>
    <xf numFmtId="0" fontId="10" fillId="0" borderId="1" xfId="0" applyFont="1" applyFill="1" applyBorder="1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0" xfId="0" applyFont="1"/>
    <xf numFmtId="167" fontId="7" fillId="0" borderId="1" xfId="0" applyNumberFormat="1" applyFont="1" applyFill="1" applyBorder="1" applyAlignment="1">
      <alignment horizontal="center" vertical="center" wrapText="1"/>
    </xf>
    <xf numFmtId="166" fontId="4" fillId="0" borderId="0" xfId="0" applyNumberFormat="1" applyFont="1"/>
    <xf numFmtId="0" fontId="10" fillId="0" borderId="0" xfId="0" applyFont="1" applyAlignment="1">
      <alignment horizontal="left"/>
    </xf>
    <xf numFmtId="0" fontId="7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vertical="center" wrapText="1"/>
    </xf>
    <xf numFmtId="0" fontId="4" fillId="0" borderId="4" xfId="0" applyFont="1" applyFill="1" applyBorder="1"/>
    <xf numFmtId="0" fontId="4" fillId="0" borderId="1" xfId="0" applyFont="1" applyFill="1" applyBorder="1" applyAlignment="1">
      <alignment horizontal="left"/>
    </xf>
    <xf numFmtId="0" fontId="11" fillId="0" borderId="1" xfId="0" applyFont="1" applyBorder="1" applyAlignment="1">
      <alignment horizontal="left" vertical="center" wrapText="1"/>
    </xf>
    <xf numFmtId="0" fontId="11" fillId="0" borderId="0" xfId="0" applyFont="1"/>
    <xf numFmtId="0" fontId="11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165" fontId="11" fillId="0" borderId="0" xfId="0" applyNumberFormat="1" applyFont="1"/>
    <xf numFmtId="0" fontId="12" fillId="0" borderId="1" xfId="0" applyFont="1" applyBorder="1" applyAlignment="1">
      <alignment horizontal="left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0" xfId="0" applyFont="1" applyBorder="1"/>
    <xf numFmtId="165" fontId="11" fillId="0" borderId="0" xfId="0" applyNumberFormat="1" applyFont="1" applyFill="1" applyBorder="1" applyAlignment="1">
      <alignment horizontal="center" vertical="center" wrapText="1"/>
    </xf>
    <xf numFmtId="165" fontId="11" fillId="0" borderId="0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65" fontId="4" fillId="0" borderId="0" xfId="0" applyNumberFormat="1" applyFont="1" applyFill="1" applyAlignment="1"/>
    <xf numFmtId="0" fontId="14" fillId="0" borderId="4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/>
    <xf numFmtId="0" fontId="10" fillId="0" borderId="4" xfId="0" applyFont="1" applyFill="1" applyBorder="1"/>
    <xf numFmtId="0" fontId="11" fillId="0" borderId="4" xfId="0" applyFont="1" applyFill="1" applyBorder="1"/>
    <xf numFmtId="0" fontId="14" fillId="0" borderId="1" xfId="0" applyFont="1" applyFill="1" applyBorder="1"/>
    <xf numFmtId="0" fontId="16" fillId="0" borderId="4" xfId="0" applyFont="1" applyFill="1" applyBorder="1" applyAlignment="1">
      <alignment horizontal="left"/>
    </xf>
    <xf numFmtId="165" fontId="4" fillId="0" borderId="0" xfId="0" applyNumberFormat="1" applyFont="1"/>
    <xf numFmtId="0" fontId="4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center" vertical="center" wrapText="1"/>
    </xf>
    <xf numFmtId="0" fontId="7" fillId="3" borderId="4" xfId="0" applyFont="1" applyFill="1" applyBorder="1"/>
    <xf numFmtId="0" fontId="7" fillId="3" borderId="1" xfId="0" applyFont="1" applyFill="1" applyBorder="1"/>
    <xf numFmtId="165" fontId="7" fillId="3" borderId="1" xfId="0" applyNumberFormat="1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0" fontId="4" fillId="3" borderId="0" xfId="0" applyFont="1" applyFill="1"/>
    <xf numFmtId="2" fontId="4" fillId="3" borderId="0" xfId="0" applyNumberFormat="1" applyFont="1" applyFill="1"/>
    <xf numFmtId="2" fontId="4" fillId="4" borderId="0" xfId="0" applyNumberFormat="1" applyFont="1" applyFill="1"/>
    <xf numFmtId="0" fontId="4" fillId="4" borderId="0" xfId="0" applyFont="1" applyFill="1"/>
    <xf numFmtId="0" fontId="7" fillId="3" borderId="0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7" fillId="0" borderId="0" xfId="1" applyFont="1" applyFill="1"/>
    <xf numFmtId="0" fontId="11" fillId="0" borderId="7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1" fontId="11" fillId="0" borderId="1" xfId="1" applyNumberFormat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167" fontId="12" fillId="5" borderId="1" xfId="1" applyNumberFormat="1" applyFont="1" applyFill="1" applyBorder="1" applyAlignment="1">
      <alignment horizontal="center" vertical="center"/>
    </xf>
    <xf numFmtId="0" fontId="17" fillId="0" borderId="7" xfId="1" applyFont="1" applyFill="1" applyBorder="1" applyAlignment="1">
      <alignment wrapText="1"/>
    </xf>
    <xf numFmtId="167" fontId="17" fillId="0" borderId="1" xfId="1" applyNumberFormat="1" applyFont="1" applyFill="1" applyBorder="1" applyAlignment="1">
      <alignment horizontal="center" vertical="center"/>
    </xf>
    <xf numFmtId="167" fontId="17" fillId="4" borderId="1" xfId="1" applyNumberFormat="1" applyFont="1" applyFill="1" applyBorder="1" applyAlignment="1">
      <alignment horizontal="center" vertical="center"/>
    </xf>
    <xf numFmtId="0" fontId="18" fillId="0" borderId="7" xfId="1" applyFont="1" applyFill="1" applyBorder="1" applyAlignment="1">
      <alignment wrapText="1"/>
    </xf>
    <xf numFmtId="167" fontId="18" fillId="0" borderId="1" xfId="0" applyNumberFormat="1" applyFont="1" applyFill="1" applyBorder="1" applyAlignment="1">
      <alignment horizontal="center" vertical="center" wrapText="1"/>
    </xf>
    <xf numFmtId="167" fontId="18" fillId="0" borderId="1" xfId="1" applyNumberFormat="1" applyFont="1" applyFill="1" applyBorder="1" applyAlignment="1">
      <alignment horizontal="center" vertical="center"/>
    </xf>
    <xf numFmtId="167" fontId="18" fillId="4" borderId="1" xfId="1" applyNumberFormat="1" applyFont="1" applyFill="1" applyBorder="1" applyAlignment="1">
      <alignment horizontal="center" vertical="center"/>
    </xf>
    <xf numFmtId="167" fontId="18" fillId="4" borderId="1" xfId="0" applyNumberFormat="1" applyFont="1" applyFill="1" applyBorder="1" applyAlignment="1">
      <alignment horizontal="center" vertical="center" wrapText="1"/>
    </xf>
    <xf numFmtId="167" fontId="17" fillId="4" borderId="1" xfId="0" applyNumberFormat="1" applyFont="1" applyFill="1" applyBorder="1" applyAlignment="1">
      <alignment horizontal="center" vertical="center" wrapText="1"/>
    </xf>
    <xf numFmtId="0" fontId="18" fillId="0" borderId="7" xfId="1" applyFont="1" applyFill="1" applyBorder="1" applyAlignment="1">
      <alignment horizontal="left" wrapText="1"/>
    </xf>
    <xf numFmtId="0" fontId="17" fillId="0" borderId="7" xfId="1" applyFont="1" applyFill="1" applyBorder="1" applyAlignment="1">
      <alignment vertical="justify" wrapText="1"/>
    </xf>
    <xf numFmtId="0" fontId="18" fillId="0" borderId="7" xfId="1" applyFont="1" applyFill="1" applyBorder="1" applyAlignment="1">
      <alignment vertical="justify" wrapText="1"/>
    </xf>
    <xf numFmtId="167" fontId="22" fillId="0" borderId="0" xfId="1" applyNumberFormat="1" applyFont="1" applyBorder="1" applyAlignment="1">
      <alignment vertical="center"/>
    </xf>
    <xf numFmtId="0" fontId="18" fillId="0" borderId="0" xfId="1" applyFont="1" applyFill="1" applyBorder="1" applyAlignment="1">
      <alignment vertical="center"/>
    </xf>
    <xf numFmtId="1" fontId="7" fillId="4" borderId="1" xfId="0" applyNumberFormat="1" applyFont="1" applyFill="1" applyBorder="1" applyAlignment="1">
      <alignment horizontal="center"/>
    </xf>
    <xf numFmtId="1" fontId="7" fillId="4" borderId="4" xfId="0" applyNumberFormat="1" applyFont="1" applyFill="1" applyBorder="1" applyAlignment="1">
      <alignment horizontal="center"/>
    </xf>
    <xf numFmtId="1" fontId="4" fillId="4" borderId="1" xfId="0" applyNumberFormat="1" applyFont="1" applyFill="1" applyBorder="1" applyAlignment="1">
      <alignment horizontal="center"/>
    </xf>
    <xf numFmtId="1" fontId="9" fillId="4" borderId="1" xfId="0" applyNumberFormat="1" applyFont="1" applyFill="1" applyBorder="1" applyAlignment="1">
      <alignment horizontal="center"/>
    </xf>
    <xf numFmtId="1" fontId="4" fillId="4" borderId="4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4" fillId="4" borderId="0" xfId="0" applyNumberFormat="1" applyFont="1" applyFill="1"/>
    <xf numFmtId="1" fontId="7" fillId="3" borderId="1" xfId="0" applyNumberFormat="1" applyFont="1" applyFill="1" applyBorder="1" applyAlignment="1">
      <alignment horizontal="center"/>
    </xf>
    <xf numFmtId="1" fontId="7" fillId="3" borderId="1" xfId="0" applyNumberFormat="1" applyFont="1" applyFill="1" applyBorder="1"/>
    <xf numFmtId="1" fontId="7" fillId="3" borderId="4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3" borderId="4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9" fillId="3" borderId="4" xfId="0" applyNumberFormat="1" applyFont="1" applyFill="1" applyBorder="1" applyAlignment="1">
      <alignment horizontal="center"/>
    </xf>
    <xf numFmtId="1" fontId="7" fillId="6" borderId="1" xfId="0" applyNumberFormat="1" applyFont="1" applyFill="1" applyBorder="1" applyAlignment="1">
      <alignment horizontal="center"/>
    </xf>
    <xf numFmtId="1" fontId="4" fillId="4" borderId="1" xfId="0" applyNumberFormat="1" applyFont="1" applyFill="1" applyBorder="1"/>
    <xf numFmtId="1" fontId="3" fillId="3" borderId="1" xfId="0" applyNumberFormat="1" applyFont="1" applyFill="1" applyBorder="1"/>
    <xf numFmtId="1" fontId="3" fillId="4" borderId="1" xfId="0" applyNumberFormat="1" applyFont="1" applyFill="1" applyBorder="1"/>
    <xf numFmtId="1" fontId="9" fillId="4" borderId="1" xfId="0" applyNumberFormat="1" applyFont="1" applyFill="1" applyBorder="1"/>
    <xf numFmtId="1" fontId="7" fillId="3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/>
    <xf numFmtId="1" fontId="4" fillId="4" borderId="0" xfId="0" applyNumberFormat="1" applyFont="1" applyFill="1" applyBorder="1" applyAlignment="1"/>
    <xf numFmtId="1" fontId="4" fillId="4" borderId="0" xfId="0" applyNumberFormat="1" applyFont="1" applyFill="1" applyBorder="1"/>
    <xf numFmtId="1" fontId="7" fillId="4" borderId="0" xfId="0" applyNumberFormat="1" applyFont="1" applyFill="1" applyBorder="1" applyAlignment="1">
      <alignment horizontal="center"/>
    </xf>
    <xf numFmtId="1" fontId="4" fillId="4" borderId="3" xfId="0" applyNumberFormat="1" applyFont="1" applyFill="1" applyBorder="1"/>
    <xf numFmtId="1" fontId="4" fillId="3" borderId="0" xfId="0" applyNumberFormat="1" applyFont="1" applyFill="1" applyBorder="1"/>
    <xf numFmtId="1" fontId="4" fillId="3" borderId="0" xfId="0" applyNumberFormat="1" applyFont="1" applyFill="1"/>
    <xf numFmtId="1" fontId="4" fillId="3" borderId="1" xfId="0" applyNumberFormat="1" applyFont="1" applyFill="1" applyBorder="1"/>
    <xf numFmtId="1" fontId="4" fillId="3" borderId="1" xfId="0" applyNumberFormat="1" applyFont="1" applyFill="1" applyBorder="1" applyAlignment="1">
      <alignment horizontal="center" vertical="center" wrapText="1"/>
    </xf>
    <xf numFmtId="1" fontId="4" fillId="3" borderId="6" xfId="0" applyNumberFormat="1" applyFont="1" applyFill="1" applyBorder="1" applyAlignment="1">
      <alignment horizontal="center" vertical="center" wrapText="1"/>
    </xf>
    <xf numFmtId="1" fontId="7" fillId="3" borderId="0" xfId="0" applyNumberFormat="1" applyFont="1" applyFill="1"/>
    <xf numFmtId="1" fontId="7" fillId="3" borderId="4" xfId="0" applyNumberFormat="1" applyFont="1" applyFill="1" applyBorder="1" applyAlignment="1">
      <alignment horizontal="left"/>
    </xf>
    <xf numFmtId="1" fontId="7" fillId="3" borderId="8" xfId="0" applyNumberFormat="1" applyFont="1" applyFill="1" applyBorder="1" applyAlignment="1">
      <alignment horizontal="left"/>
    </xf>
    <xf numFmtId="1" fontId="7" fillId="3" borderId="9" xfId="0" applyNumberFormat="1" applyFont="1" applyFill="1" applyBorder="1" applyAlignment="1">
      <alignment horizontal="left"/>
    </xf>
    <xf numFmtId="1" fontId="3" fillId="3" borderId="0" xfId="0" applyNumberFormat="1" applyFont="1" applyFill="1"/>
    <xf numFmtId="1" fontId="7" fillId="4" borderId="0" xfId="0" applyNumberFormat="1" applyFont="1" applyFill="1"/>
    <xf numFmtId="1" fontId="7" fillId="4" borderId="1" xfId="0" applyNumberFormat="1" applyFont="1" applyFill="1" applyBorder="1"/>
    <xf numFmtId="1" fontId="4" fillId="4" borderId="4" xfId="0" applyNumberFormat="1" applyFont="1" applyFill="1" applyBorder="1"/>
    <xf numFmtId="1" fontId="9" fillId="3" borderId="0" xfId="0" applyNumberFormat="1" applyFont="1" applyFill="1"/>
    <xf numFmtId="1" fontId="7" fillId="6" borderId="0" xfId="0" applyNumberFormat="1" applyFont="1" applyFill="1"/>
    <xf numFmtId="1" fontId="4" fillId="4" borderId="0" xfId="0" applyNumberFormat="1" applyFont="1" applyFill="1" applyAlignment="1"/>
    <xf numFmtId="1" fontId="4" fillId="4" borderId="5" xfId="0" applyNumberFormat="1" applyFont="1" applyFill="1" applyBorder="1"/>
    <xf numFmtId="2" fontId="1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17" fillId="0" borderId="0" xfId="0" applyFont="1" applyFill="1"/>
    <xf numFmtId="1" fontId="4" fillId="7" borderId="0" xfId="0" applyNumberFormat="1" applyFont="1" applyFill="1"/>
    <xf numFmtId="165" fontId="4" fillId="4" borderId="1" xfId="0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165" fontId="7" fillId="6" borderId="1" xfId="0" applyNumberFormat="1" applyFont="1" applyFill="1" applyBorder="1" applyAlignment="1">
      <alignment horizontal="center"/>
    </xf>
    <xf numFmtId="165" fontId="4" fillId="4" borderId="1" xfId="0" applyNumberFormat="1" applyFont="1" applyFill="1" applyBorder="1"/>
    <xf numFmtId="0" fontId="24" fillId="0" borderId="0" xfId="0" applyFont="1"/>
    <xf numFmtId="165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67" fontId="4" fillId="4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left" vertical="center" wrapText="1"/>
    </xf>
    <xf numFmtId="1" fontId="7" fillId="8" borderId="1" xfId="0" applyNumberFormat="1" applyFont="1" applyFill="1" applyBorder="1" applyAlignment="1">
      <alignment horizontal="center" vertical="center"/>
    </xf>
    <xf numFmtId="165" fontId="7" fillId="8" borderId="4" xfId="0" applyNumberFormat="1" applyFont="1" applyFill="1" applyBorder="1" applyAlignment="1">
      <alignment horizontal="center" vertical="center"/>
    </xf>
    <xf numFmtId="1" fontId="4" fillId="8" borderId="1" xfId="0" applyNumberFormat="1" applyFont="1" applyFill="1" applyBorder="1" applyAlignment="1">
      <alignment horizontal="center" vertical="center"/>
    </xf>
    <xf numFmtId="165" fontId="7" fillId="8" borderId="1" xfId="0" applyNumberFormat="1" applyFont="1" applyFill="1" applyBorder="1" applyAlignment="1">
      <alignment horizontal="center" vertical="center"/>
    </xf>
    <xf numFmtId="167" fontId="7" fillId="0" borderId="1" xfId="0" applyNumberFormat="1" applyFont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25" fillId="8" borderId="1" xfId="0" applyFont="1" applyFill="1" applyBorder="1" applyAlignment="1">
      <alignment horizontal="left" vertical="center" wrapText="1"/>
    </xf>
    <xf numFmtId="165" fontId="3" fillId="8" borderId="1" xfId="0" applyNumberFormat="1" applyFont="1" applyFill="1" applyBorder="1" applyAlignment="1">
      <alignment horizontal="center" vertical="center"/>
    </xf>
    <xf numFmtId="165" fontId="7" fillId="8" borderId="1" xfId="0" applyNumberFormat="1" applyFont="1" applyFill="1" applyBorder="1" applyAlignment="1">
      <alignment horizontal="center" vertical="center" wrapText="1"/>
    </xf>
    <xf numFmtId="3" fontId="7" fillId="8" borderId="1" xfId="0" applyNumberFormat="1" applyFont="1" applyFill="1" applyBorder="1" applyAlignment="1">
      <alignment horizontal="center" vertical="center"/>
    </xf>
    <xf numFmtId="165" fontId="7" fillId="8" borderId="1" xfId="2" applyNumberFormat="1" applyFont="1" applyFill="1" applyBorder="1" applyAlignment="1">
      <alignment horizontal="center" vertical="center" wrapText="1"/>
    </xf>
    <xf numFmtId="1" fontId="7" fillId="8" borderId="1" xfId="2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/>
    </xf>
    <xf numFmtId="2" fontId="4" fillId="4" borderId="1" xfId="0" applyNumberFormat="1" applyFont="1" applyFill="1" applyBorder="1"/>
    <xf numFmtId="165" fontId="7" fillId="4" borderId="1" xfId="0" applyNumberFormat="1" applyFont="1" applyFill="1" applyBorder="1" applyAlignment="1">
      <alignment horizontal="center"/>
    </xf>
    <xf numFmtId="165" fontId="9" fillId="3" borderId="1" xfId="0" applyNumberFormat="1" applyFont="1" applyFill="1" applyBorder="1" applyAlignment="1">
      <alignment horizontal="center"/>
    </xf>
    <xf numFmtId="2" fontId="13" fillId="0" borderId="10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2" fillId="0" borderId="4" xfId="0" applyFont="1" applyFill="1" applyBorder="1"/>
    <xf numFmtId="0" fontId="2" fillId="0" borderId="1" xfId="0" applyFont="1" applyFill="1" applyBorder="1"/>
    <xf numFmtId="1" fontId="12" fillId="4" borderId="0" xfId="0" applyNumberFormat="1" applyFont="1" applyFill="1" applyBorder="1" applyAlignment="1"/>
    <xf numFmtId="0" fontId="27" fillId="0" borderId="0" xfId="0" applyFont="1" applyFill="1"/>
    <xf numFmtId="0" fontId="27" fillId="0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27" fillId="0" borderId="0" xfId="0" applyFont="1" applyFill="1" applyBorder="1"/>
    <xf numFmtId="0" fontId="27" fillId="6" borderId="1" xfId="0" applyFont="1" applyFill="1" applyBorder="1" applyAlignment="1">
      <alignment horizontal="center"/>
    </xf>
    <xf numFmtId="0" fontId="27" fillId="6" borderId="1" xfId="0" applyFont="1" applyFill="1" applyBorder="1" applyAlignment="1"/>
    <xf numFmtId="0" fontId="27" fillId="6" borderId="1" xfId="0" applyFont="1" applyFill="1" applyBorder="1"/>
    <xf numFmtId="0" fontId="27" fillId="6" borderId="1" xfId="0" applyFont="1" applyFill="1" applyBorder="1" applyAlignment="1">
      <alignment horizontal="center" vertical="center" wrapText="1"/>
    </xf>
    <xf numFmtId="49" fontId="27" fillId="6" borderId="1" xfId="0" applyNumberFormat="1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wrapText="1"/>
    </xf>
    <xf numFmtId="165" fontId="28" fillId="4" borderId="1" xfId="0" applyNumberFormat="1" applyFont="1" applyFill="1" applyBorder="1" applyAlignment="1">
      <alignment horizontal="center"/>
    </xf>
    <xf numFmtId="165" fontId="28" fillId="4" borderId="1" xfId="0" applyNumberFormat="1" applyFont="1" applyFill="1" applyBorder="1"/>
    <xf numFmtId="165" fontId="28" fillId="0" borderId="1" xfId="0" applyNumberFormat="1" applyFont="1" applyFill="1" applyBorder="1"/>
    <xf numFmtId="0" fontId="27" fillId="0" borderId="1" xfId="0" applyFont="1" applyFill="1" applyBorder="1"/>
    <xf numFmtId="0" fontId="27" fillId="4" borderId="1" xfId="0" applyFont="1" applyFill="1" applyBorder="1" applyAlignment="1">
      <alignment horizontal="center"/>
    </xf>
    <xf numFmtId="165" fontId="27" fillId="0" borderId="1" xfId="0" applyNumberFormat="1" applyFont="1" applyFill="1" applyBorder="1" applyAlignment="1">
      <alignment horizontal="center"/>
    </xf>
    <xf numFmtId="165" fontId="27" fillId="4" borderId="1" xfId="0" applyNumberFormat="1" applyFont="1" applyFill="1" applyBorder="1" applyAlignment="1">
      <alignment horizontal="center"/>
    </xf>
    <xf numFmtId="2" fontId="27" fillId="4" borderId="1" xfId="0" applyNumberFormat="1" applyFont="1" applyFill="1" applyBorder="1"/>
    <xf numFmtId="165" fontId="27" fillId="4" borderId="1" xfId="0" applyNumberFormat="1" applyFont="1" applyFill="1" applyBorder="1"/>
    <xf numFmtId="165" fontId="27" fillId="0" borderId="1" xfId="0" applyNumberFormat="1" applyFont="1" applyFill="1" applyBorder="1"/>
    <xf numFmtId="0" fontId="4" fillId="4" borderId="1" xfId="0" applyFont="1" applyFill="1" applyBorder="1" applyAlignment="1">
      <alignment horizontal="center"/>
    </xf>
    <xf numFmtId="165" fontId="4" fillId="0" borderId="1" xfId="0" applyNumberFormat="1" applyFont="1" applyFill="1" applyBorder="1"/>
    <xf numFmtId="165" fontId="4" fillId="2" borderId="1" xfId="0" applyNumberFormat="1" applyFont="1" applyFill="1" applyBorder="1" applyAlignment="1">
      <alignment horizontal="center"/>
    </xf>
    <xf numFmtId="0" fontId="27" fillId="0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wrapText="1"/>
    </xf>
    <xf numFmtId="165" fontId="7" fillId="4" borderId="1" xfId="0" applyNumberFormat="1" applyFont="1" applyFill="1" applyBorder="1"/>
    <xf numFmtId="165" fontId="7" fillId="0" borderId="1" xfId="0" applyNumberFormat="1" applyFont="1" applyFill="1" applyBorder="1"/>
    <xf numFmtId="0" fontId="27" fillId="0" borderId="1" xfId="0" applyFont="1" applyFill="1" applyBorder="1" applyAlignment="1">
      <alignment horizontal="left"/>
    </xf>
    <xf numFmtId="0" fontId="27" fillId="0" borderId="1" xfId="0" applyFont="1" applyFill="1" applyBorder="1" applyAlignment="1">
      <alignment horizontal="center" vertical="center"/>
    </xf>
    <xf numFmtId="165" fontId="7" fillId="6" borderId="1" xfId="0" applyNumberFormat="1" applyFont="1" applyFill="1" applyBorder="1"/>
    <xf numFmtId="0" fontId="27" fillId="0" borderId="1" xfId="0" applyFont="1" applyFill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/>
    </xf>
    <xf numFmtId="165" fontId="7" fillId="6" borderId="1" xfId="0" applyNumberFormat="1" applyFont="1" applyFill="1" applyBorder="1" applyAlignment="1">
      <alignment horizontal="center" vertical="center"/>
    </xf>
    <xf numFmtId="165" fontId="4" fillId="6" borderId="1" xfId="0" applyNumberFormat="1" applyFont="1" applyFill="1" applyBorder="1"/>
    <xf numFmtId="165" fontId="4" fillId="0" borderId="1" xfId="0" applyNumberFormat="1" applyFont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" fontId="7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165" fontId="7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26" fillId="0" borderId="0" xfId="0" applyFont="1" applyAlignment="1"/>
    <xf numFmtId="0" fontId="27" fillId="3" borderId="1" xfId="0" applyFont="1" applyFill="1" applyBorder="1" applyAlignment="1">
      <alignment horizontal="center" vertical="center" wrapText="1"/>
    </xf>
    <xf numFmtId="49" fontId="27" fillId="3" borderId="1" xfId="0" applyNumberFormat="1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 wrapText="1"/>
    </xf>
    <xf numFmtId="165" fontId="28" fillId="3" borderId="1" xfId="0" applyNumberFormat="1" applyFont="1" applyFill="1" applyBorder="1" applyAlignment="1">
      <alignment horizontal="center"/>
    </xf>
    <xf numFmtId="165" fontId="28" fillId="3" borderId="1" xfId="0" applyNumberFormat="1" applyFont="1" applyFill="1" applyBorder="1"/>
    <xf numFmtId="2" fontId="4" fillId="4" borderId="1" xfId="0" applyNumberFormat="1" applyFont="1" applyFill="1" applyBorder="1" applyAlignment="1">
      <alignment horizontal="center"/>
    </xf>
    <xf numFmtId="0" fontId="28" fillId="3" borderId="1" xfId="0" applyFont="1" applyFill="1" applyBorder="1"/>
    <xf numFmtId="0" fontId="28" fillId="3" borderId="1" xfId="0" applyFont="1" applyFill="1" applyBorder="1" applyAlignment="1">
      <alignment horizontal="center"/>
    </xf>
    <xf numFmtId="1" fontId="17" fillId="0" borderId="1" xfId="1" applyNumberFormat="1" applyFont="1" applyFill="1" applyBorder="1" applyAlignment="1">
      <alignment horizontal="center" vertical="center" wrapText="1"/>
    </xf>
    <xf numFmtId="1" fontId="4" fillId="7" borderId="0" xfId="0" applyNumberFormat="1" applyFont="1" applyFill="1" applyBorder="1"/>
    <xf numFmtId="0" fontId="11" fillId="4" borderId="1" xfId="0" applyFont="1" applyFill="1" applyBorder="1" applyAlignment="1">
      <alignment horizontal="left" vertical="center" wrapText="1"/>
    </xf>
    <xf numFmtId="165" fontId="11" fillId="4" borderId="1" xfId="0" applyNumberFormat="1" applyFont="1" applyFill="1" applyBorder="1" applyAlignment="1">
      <alignment horizontal="center" vertical="center" wrapText="1"/>
    </xf>
    <xf numFmtId="2" fontId="11" fillId="4" borderId="1" xfId="0" applyNumberFormat="1" applyFont="1" applyFill="1" applyBorder="1" applyAlignment="1">
      <alignment horizontal="center" vertical="center" wrapText="1"/>
    </xf>
    <xf numFmtId="2" fontId="28" fillId="4" borderId="1" xfId="0" applyNumberFormat="1" applyFont="1" applyFill="1" applyBorder="1"/>
    <xf numFmtId="3" fontId="7" fillId="0" borderId="1" xfId="0" applyNumberFormat="1" applyFont="1" applyFill="1" applyBorder="1"/>
    <xf numFmtId="2" fontId="7" fillId="0" borderId="1" xfId="0" applyNumberFormat="1" applyFont="1" applyFill="1" applyBorder="1"/>
    <xf numFmtId="3" fontId="4" fillId="0" borderId="1" xfId="0" applyNumberFormat="1" applyFont="1" applyFill="1" applyBorder="1"/>
    <xf numFmtId="2" fontId="4" fillId="0" borderId="1" xfId="0" applyNumberFormat="1" applyFont="1" applyFill="1" applyBorder="1"/>
    <xf numFmtId="0" fontId="7" fillId="0" borderId="1" xfId="0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3" fontId="7" fillId="6" borderId="1" xfId="0" applyNumberFormat="1" applyFont="1" applyFill="1" applyBorder="1"/>
    <xf numFmtId="2" fontId="7" fillId="6" borderId="1" xfId="0" applyNumberFormat="1" applyFont="1" applyFill="1" applyBorder="1"/>
    <xf numFmtId="167" fontId="7" fillId="6" borderId="1" xfId="0" applyNumberFormat="1" applyFont="1" applyFill="1" applyBorder="1"/>
    <xf numFmtId="0" fontId="27" fillId="0" borderId="1" xfId="0" applyFont="1" applyFill="1" applyBorder="1" applyAlignment="1">
      <alignment vertical="top" wrapText="1"/>
    </xf>
    <xf numFmtId="1" fontId="7" fillId="4" borderId="0" xfId="0" applyNumberFormat="1" applyFont="1" applyFill="1" applyBorder="1" applyAlignment="1">
      <alignment horizontal="center"/>
    </xf>
    <xf numFmtId="165" fontId="4" fillId="7" borderId="0" xfId="0" applyNumberFormat="1" applyFont="1" applyFill="1"/>
    <xf numFmtId="165" fontId="4" fillId="7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left" vertical="center" wrapText="1"/>
    </xf>
    <xf numFmtId="165" fontId="4" fillId="4" borderId="0" xfId="0" applyNumberFormat="1" applyFont="1" applyFill="1"/>
    <xf numFmtId="1" fontId="7" fillId="3" borderId="4" xfId="0" applyNumberFormat="1" applyFont="1" applyFill="1" applyBorder="1" applyAlignment="1">
      <alignment horizontal="left"/>
    </xf>
    <xf numFmtId="1" fontId="7" fillId="3" borderId="8" xfId="0" applyNumberFormat="1" applyFont="1" applyFill="1" applyBorder="1" applyAlignment="1">
      <alignment horizontal="left"/>
    </xf>
    <xf numFmtId="1" fontId="7" fillId="3" borderId="9" xfId="0" applyNumberFormat="1" applyFont="1" applyFill="1" applyBorder="1" applyAlignment="1">
      <alignment horizontal="left"/>
    </xf>
    <xf numFmtId="1" fontId="4" fillId="3" borderId="1" xfId="0" applyNumberFormat="1" applyFont="1" applyFill="1" applyBorder="1" applyAlignment="1">
      <alignment horizontal="center"/>
    </xf>
    <xf numFmtId="1" fontId="7" fillId="4" borderId="0" xfId="0" applyNumberFormat="1" applyFont="1" applyFill="1" applyBorder="1" applyAlignment="1">
      <alignment horizontal="center"/>
    </xf>
    <xf numFmtId="1" fontId="7" fillId="4" borderId="0" xfId="0" applyNumberFormat="1" applyFont="1" applyFill="1" applyBorder="1" applyAlignment="1">
      <alignment horizontal="center"/>
    </xf>
    <xf numFmtId="1" fontId="4" fillId="7" borderId="1" xfId="0" applyNumberFormat="1" applyFont="1" applyFill="1" applyBorder="1" applyAlignment="1">
      <alignment horizontal="center" vertical="center" wrapText="1"/>
    </xf>
    <xf numFmtId="1" fontId="7" fillId="7" borderId="1" xfId="0" applyNumberFormat="1" applyFont="1" applyFill="1" applyBorder="1" applyAlignment="1">
      <alignment horizontal="center"/>
    </xf>
    <xf numFmtId="1" fontId="3" fillId="7" borderId="1" xfId="0" applyNumberFormat="1" applyFont="1" applyFill="1" applyBorder="1" applyAlignment="1">
      <alignment horizontal="center"/>
    </xf>
    <xf numFmtId="1" fontId="4" fillId="7" borderId="1" xfId="0" applyNumberFormat="1" applyFont="1" applyFill="1" applyBorder="1" applyAlignment="1">
      <alignment horizontal="center"/>
    </xf>
    <xf numFmtId="1" fontId="3" fillId="7" borderId="1" xfId="0" applyNumberFormat="1" applyFont="1" applyFill="1" applyBorder="1"/>
    <xf numFmtId="1" fontId="4" fillId="7" borderId="1" xfId="0" applyNumberFormat="1" applyFont="1" applyFill="1" applyBorder="1"/>
    <xf numFmtId="1" fontId="7" fillId="7" borderId="1" xfId="0" applyNumberFormat="1" applyFont="1" applyFill="1" applyBorder="1"/>
    <xf numFmtId="165" fontId="7" fillId="7" borderId="1" xfId="0" applyNumberFormat="1" applyFont="1" applyFill="1" applyBorder="1" applyAlignment="1">
      <alignment horizontal="center"/>
    </xf>
    <xf numFmtId="1" fontId="9" fillId="7" borderId="1" xfId="0" applyNumberFormat="1" applyFont="1" applyFill="1" applyBorder="1" applyAlignment="1">
      <alignment horizontal="center"/>
    </xf>
    <xf numFmtId="1" fontId="9" fillId="7" borderId="1" xfId="0" applyNumberFormat="1" applyFont="1" applyFill="1" applyBorder="1"/>
    <xf numFmtId="165" fontId="3" fillId="7" borderId="1" xfId="0" applyNumberFormat="1" applyFont="1" applyFill="1" applyBorder="1" applyAlignment="1">
      <alignment horizontal="center"/>
    </xf>
    <xf numFmtId="1" fontId="4" fillId="7" borderId="6" xfId="0" applyNumberFormat="1" applyFont="1" applyFill="1" applyBorder="1" applyAlignment="1">
      <alignment horizontal="center" vertical="center" wrapText="1"/>
    </xf>
    <xf numFmtId="165" fontId="9" fillId="7" borderId="1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32" fillId="5" borderId="7" xfId="1" applyFont="1" applyFill="1" applyBorder="1"/>
    <xf numFmtId="167" fontId="32" fillId="5" borderId="1" xfId="1" applyNumberFormat="1" applyFont="1" applyFill="1" applyBorder="1" applyAlignment="1">
      <alignment horizontal="center" vertical="center"/>
    </xf>
    <xf numFmtId="167" fontId="12" fillId="5" borderId="24" xfId="1" applyNumberFormat="1" applyFont="1" applyFill="1" applyBorder="1" applyAlignment="1">
      <alignment horizontal="center" vertical="center"/>
    </xf>
    <xf numFmtId="0" fontId="32" fillId="5" borderId="7" xfId="1" applyFont="1" applyFill="1" applyBorder="1" applyAlignment="1">
      <alignment wrapText="1"/>
    </xf>
    <xf numFmtId="14" fontId="21" fillId="0" borderId="0" xfId="1" applyNumberFormat="1" applyFont="1" applyAlignment="1">
      <alignment wrapText="1"/>
    </xf>
    <xf numFmtId="1" fontId="21" fillId="4" borderId="0" xfId="0" applyNumberFormat="1" applyFont="1" applyFill="1" applyBorder="1" applyAlignment="1"/>
    <xf numFmtId="1" fontId="17" fillId="4" borderId="0" xfId="0" applyNumberFormat="1" applyFont="1" applyFill="1" applyBorder="1" applyAlignment="1"/>
    <xf numFmtId="165" fontId="28" fillId="3" borderId="1" xfId="0" applyNumberFormat="1" applyFont="1" applyFill="1" applyBorder="1" applyAlignment="1">
      <alignment horizontal="center" vertical="center"/>
    </xf>
    <xf numFmtId="4" fontId="18" fillId="4" borderId="1" xfId="0" applyNumberFormat="1" applyFont="1" applyFill="1" applyBorder="1" applyAlignment="1">
      <alignment horizontal="center" vertical="center" wrapText="1"/>
    </xf>
    <xf numFmtId="4" fontId="18" fillId="4" borderId="1" xfId="1" applyNumberFormat="1" applyFont="1" applyFill="1" applyBorder="1" applyAlignment="1">
      <alignment horizontal="center" vertical="center"/>
    </xf>
    <xf numFmtId="1" fontId="7" fillId="4" borderId="0" xfId="0" applyNumberFormat="1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/>
    </xf>
    <xf numFmtId="0" fontId="10" fillId="4" borderId="4" xfId="0" applyFont="1" applyFill="1" applyBorder="1" applyAlignment="1">
      <alignment horizontal="left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/>
    <xf numFmtId="0" fontId="10" fillId="4" borderId="4" xfId="0" applyFont="1" applyFill="1" applyBorder="1"/>
    <xf numFmtId="0" fontId="11" fillId="4" borderId="4" xfId="0" applyFont="1" applyFill="1" applyBorder="1"/>
    <xf numFmtId="0" fontId="10" fillId="4" borderId="1" xfId="0" applyFont="1" applyFill="1" applyBorder="1" applyAlignment="1">
      <alignment horizontal="left"/>
    </xf>
    <xf numFmtId="0" fontId="8" fillId="4" borderId="1" xfId="0" applyFont="1" applyFill="1" applyBorder="1"/>
    <xf numFmtId="0" fontId="8" fillId="4" borderId="0" xfId="0" applyFont="1" applyFill="1" applyBorder="1"/>
    <xf numFmtId="0" fontId="10" fillId="4" borderId="0" xfId="0" applyFont="1" applyFill="1" applyAlignment="1">
      <alignment horizontal="center"/>
    </xf>
    <xf numFmtId="0" fontId="10" fillId="4" borderId="0" xfId="0" applyFont="1" applyFill="1"/>
    <xf numFmtId="2" fontId="10" fillId="4" borderId="0" xfId="0" applyNumberFormat="1" applyFont="1" applyFill="1"/>
    <xf numFmtId="0" fontId="8" fillId="4" borderId="0" xfId="0" applyFont="1" applyFill="1"/>
    <xf numFmtId="0" fontId="10" fillId="4" borderId="0" xfId="0" applyNumberFormat="1" applyFont="1" applyFill="1"/>
    <xf numFmtId="2" fontId="7" fillId="8" borderId="1" xfId="0" applyNumberFormat="1" applyFont="1" applyFill="1" applyBorder="1" applyAlignment="1">
      <alignment horizontal="center" vertical="center" wrapText="1"/>
    </xf>
    <xf numFmtId="2" fontId="3" fillId="8" borderId="1" xfId="0" applyNumberFormat="1" applyFont="1" applyFill="1" applyBorder="1" applyAlignment="1">
      <alignment horizontal="center" vertical="center"/>
    </xf>
    <xf numFmtId="0" fontId="27" fillId="4" borderId="0" xfId="0" applyFont="1" applyFill="1"/>
    <xf numFmtId="0" fontId="29" fillId="0" borderId="0" xfId="0" applyFont="1" applyFill="1"/>
    <xf numFmtId="0" fontId="1" fillId="0" borderId="0" xfId="0" applyFont="1" applyFill="1"/>
    <xf numFmtId="0" fontId="26" fillId="0" borderId="0" xfId="0" applyFont="1" applyFill="1"/>
    <xf numFmtId="0" fontId="7" fillId="4" borderId="1" xfId="0" applyFont="1" applyFill="1" applyBorder="1" applyAlignment="1">
      <alignment horizontal="center" wrapText="1"/>
    </xf>
    <xf numFmtId="2" fontId="7" fillId="4" borderId="1" xfId="0" applyNumberFormat="1" applyFont="1" applyFill="1" applyBorder="1"/>
    <xf numFmtId="165" fontId="7" fillId="4" borderId="1" xfId="0" applyNumberFormat="1" applyFont="1" applyFill="1" applyBorder="1" applyAlignment="1">
      <alignment horizontal="center" wrapText="1"/>
    </xf>
    <xf numFmtId="0" fontId="28" fillId="4" borderId="1" xfId="0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/>
    </xf>
    <xf numFmtId="0" fontId="26" fillId="0" borderId="0" xfId="0" applyFont="1" applyFill="1" applyAlignment="1">
      <alignment horizontal="center"/>
    </xf>
    <xf numFmtId="0" fontId="27" fillId="4" borderId="1" xfId="0" applyFont="1" applyFill="1" applyBorder="1" applyAlignment="1">
      <alignment horizontal="left" vertical="center" wrapText="1"/>
    </xf>
    <xf numFmtId="0" fontId="27" fillId="4" borderId="1" xfId="0" applyFont="1" applyFill="1" applyBorder="1"/>
    <xf numFmtId="0" fontId="27" fillId="4" borderId="1" xfId="0" applyFont="1" applyFill="1" applyBorder="1" applyAlignment="1">
      <alignment horizontal="left"/>
    </xf>
    <xf numFmtId="0" fontId="2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1" fontId="7" fillId="4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/>
    <xf numFmtId="0" fontId="28" fillId="6" borderId="1" xfId="0" applyFont="1" applyFill="1" applyBorder="1"/>
    <xf numFmtId="0" fontId="28" fillId="6" borderId="1" xfId="0" applyFont="1" applyFill="1" applyBorder="1" applyAlignment="1">
      <alignment horizontal="center"/>
    </xf>
    <xf numFmtId="0" fontId="26" fillId="6" borderId="0" xfId="0" applyFont="1" applyFill="1"/>
    <xf numFmtId="0" fontId="28" fillId="6" borderId="1" xfId="0" applyFont="1" applyFill="1" applyBorder="1" applyAlignment="1">
      <alignment horizontal="center" vertical="center" wrapText="1"/>
    </xf>
    <xf numFmtId="0" fontId="33" fillId="0" borderId="0" xfId="0" applyFont="1" applyFill="1"/>
    <xf numFmtId="0" fontId="33" fillId="4" borderId="0" xfId="0" applyFont="1" applyFill="1"/>
    <xf numFmtId="0" fontId="1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Fill="1" applyBorder="1"/>
    <xf numFmtId="165" fontId="1" fillId="0" borderId="0" xfId="0" applyNumberFormat="1" applyFont="1" applyFill="1" applyAlignment="1">
      <alignment horizontal="center"/>
    </xf>
    <xf numFmtId="166" fontId="1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17" fillId="0" borderId="1" xfId="1" applyFont="1" applyFill="1" applyBorder="1" applyAlignment="1">
      <alignment horizontal="center" vertical="center" wrapText="1"/>
    </xf>
    <xf numFmtId="4" fontId="32" fillId="5" borderId="1" xfId="1" applyNumberFormat="1" applyFont="1" applyFill="1" applyBorder="1" applyAlignment="1">
      <alignment horizontal="center" vertical="center"/>
    </xf>
    <xf numFmtId="4" fontId="17" fillId="4" borderId="1" xfId="1" applyNumberFormat="1" applyFont="1" applyFill="1" applyBorder="1" applyAlignment="1">
      <alignment horizontal="center" vertical="center"/>
    </xf>
    <xf numFmtId="4" fontId="17" fillId="4" borderId="1" xfId="0" applyNumberFormat="1" applyFont="1" applyFill="1" applyBorder="1" applyAlignment="1">
      <alignment horizontal="center" vertical="center" wrapText="1"/>
    </xf>
    <xf numFmtId="4" fontId="17" fillId="0" borderId="1" xfId="1" applyNumberFormat="1" applyFont="1" applyFill="1" applyBorder="1" applyAlignment="1">
      <alignment horizontal="center" vertical="center"/>
    </xf>
    <xf numFmtId="4" fontId="18" fillId="0" borderId="1" xfId="1" applyNumberFormat="1" applyFont="1" applyFill="1" applyBorder="1" applyAlignment="1">
      <alignment horizontal="center" vertical="center"/>
    </xf>
    <xf numFmtId="4" fontId="18" fillId="0" borderId="1" xfId="0" applyNumberFormat="1" applyFont="1" applyFill="1" applyBorder="1" applyAlignment="1">
      <alignment horizontal="center" vertical="center" wrapText="1"/>
    </xf>
    <xf numFmtId="1" fontId="7" fillId="3" borderId="4" xfId="0" applyNumberFormat="1" applyFont="1" applyFill="1" applyBorder="1" applyAlignment="1">
      <alignment horizontal="left"/>
    </xf>
    <xf numFmtId="1" fontId="7" fillId="3" borderId="8" xfId="0" applyNumberFormat="1" applyFont="1" applyFill="1" applyBorder="1" applyAlignment="1">
      <alignment horizontal="left"/>
    </xf>
    <xf numFmtId="1" fontId="7" fillId="3" borderId="9" xfId="0" applyNumberFormat="1" applyFont="1" applyFill="1" applyBorder="1" applyAlignment="1">
      <alignment horizontal="left"/>
    </xf>
    <xf numFmtId="1" fontId="10" fillId="4" borderId="0" xfId="0" applyNumberFormat="1" applyFont="1" applyFill="1"/>
    <xf numFmtId="0" fontId="5" fillId="4" borderId="4" xfId="0" applyFont="1" applyFill="1" applyBorder="1" applyAlignment="1">
      <alignment horizontal="left"/>
    </xf>
    <xf numFmtId="2" fontId="22" fillId="4" borderId="0" xfId="0" applyNumberFormat="1" applyFont="1" applyFill="1"/>
    <xf numFmtId="165" fontId="7" fillId="3" borderId="0" xfId="0" applyNumberFormat="1" applyFont="1" applyFill="1"/>
    <xf numFmtId="0" fontId="4" fillId="0" borderId="1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/>
    </xf>
    <xf numFmtId="0" fontId="28" fillId="4" borderId="1" xfId="0" applyFont="1" applyFill="1" applyBorder="1"/>
    <xf numFmtId="0" fontId="27" fillId="4" borderId="1" xfId="0" applyFont="1" applyFill="1" applyBorder="1" applyAlignment="1">
      <alignment horizontal="center" vertical="center"/>
    </xf>
    <xf numFmtId="0" fontId="26" fillId="0" borderId="0" xfId="0" applyFont="1"/>
    <xf numFmtId="0" fontId="4" fillId="0" borderId="1" xfId="3" applyFont="1" applyFill="1" applyBorder="1" applyAlignment="1">
      <alignment horizontal="center"/>
    </xf>
    <xf numFmtId="0" fontId="4" fillId="0" borderId="1" xfId="3" applyFont="1" applyFill="1" applyBorder="1"/>
    <xf numFmtId="165" fontId="4" fillId="0" borderId="1" xfId="3" applyNumberFormat="1" applyFont="1" applyFill="1" applyBorder="1" applyAlignment="1">
      <alignment horizontal="center" vertical="center"/>
    </xf>
    <xf numFmtId="165" fontId="4" fillId="0" borderId="1" xfId="3" applyNumberFormat="1" applyFont="1" applyFill="1" applyBorder="1" applyAlignment="1">
      <alignment horizontal="center"/>
    </xf>
    <xf numFmtId="165" fontId="4" fillId="4" borderId="1" xfId="3" applyNumberFormat="1" applyFont="1" applyFill="1" applyBorder="1" applyAlignment="1">
      <alignment horizontal="center"/>
    </xf>
    <xf numFmtId="0" fontId="27" fillId="0" borderId="1" xfId="3" applyFont="1" applyFill="1" applyBorder="1" applyAlignment="1">
      <alignment horizontal="center" vertical="center" wrapText="1"/>
    </xf>
    <xf numFmtId="0" fontId="27" fillId="0" borderId="1" xfId="3" applyFont="1" applyFill="1" applyBorder="1" applyAlignment="1">
      <alignment horizontal="center" vertical="center"/>
    </xf>
    <xf numFmtId="0" fontId="27" fillId="0" borderId="1" xfId="3" applyFont="1" applyFill="1" applyBorder="1"/>
    <xf numFmtId="165" fontId="4" fillId="0" borderId="1" xfId="3" applyNumberFormat="1" applyFont="1" applyFill="1" applyBorder="1" applyAlignment="1">
      <alignment horizontal="center" vertical="center" wrapText="1"/>
    </xf>
    <xf numFmtId="165" fontId="4" fillId="4" borderId="1" xfId="3" applyNumberFormat="1" applyFont="1" applyFill="1" applyBorder="1" applyAlignment="1">
      <alignment horizontal="center" vertical="center"/>
    </xf>
    <xf numFmtId="165" fontId="27" fillId="0" borderId="1" xfId="3" applyNumberFormat="1" applyFont="1" applyFill="1" applyBorder="1" applyAlignment="1">
      <alignment horizontal="center"/>
    </xf>
    <xf numFmtId="2" fontId="4" fillId="4" borderId="1" xfId="3" applyNumberFormat="1" applyFont="1" applyFill="1" applyBorder="1" applyAlignment="1">
      <alignment horizontal="center"/>
    </xf>
    <xf numFmtId="165" fontId="27" fillId="4" borderId="1" xfId="3" applyNumberFormat="1" applyFont="1" applyFill="1" applyBorder="1" applyAlignment="1">
      <alignment horizontal="center"/>
    </xf>
    <xf numFmtId="165" fontId="28" fillId="0" borderId="1" xfId="3" applyNumberFormat="1" applyFont="1" applyFill="1" applyBorder="1"/>
    <xf numFmtId="0" fontId="4" fillId="0" borderId="0" xfId="3" applyFont="1" applyFill="1"/>
    <xf numFmtId="0" fontId="27" fillId="0" borderId="0" xfId="3" applyFont="1" applyFill="1"/>
    <xf numFmtId="0" fontId="1" fillId="0" borderId="0" xfId="3"/>
    <xf numFmtId="165" fontId="1" fillId="0" borderId="0" xfId="3" applyNumberFormat="1"/>
    <xf numFmtId="0" fontId="4" fillId="0" borderId="0" xfId="3" applyFont="1" applyAlignment="1">
      <alignment horizontal="left"/>
    </xf>
    <xf numFmtId="0" fontId="24" fillId="0" borderId="0" xfId="3" applyFont="1"/>
    <xf numFmtId="14" fontId="12" fillId="0" borderId="0" xfId="3" applyNumberFormat="1" applyFont="1" applyAlignment="1">
      <alignment horizontal="center"/>
    </xf>
    <xf numFmtId="165" fontId="18" fillId="0" borderId="1" xfId="1" applyNumberFormat="1" applyFont="1" applyFill="1" applyBorder="1" applyAlignment="1">
      <alignment horizontal="center" vertical="center"/>
    </xf>
    <xf numFmtId="167" fontId="18" fillId="0" borderId="1" xfId="3" applyNumberFormat="1" applyFont="1" applyFill="1" applyBorder="1" applyAlignment="1">
      <alignment horizontal="center" vertical="center" wrapText="1"/>
    </xf>
    <xf numFmtId="167" fontId="12" fillId="4" borderId="24" xfId="1" applyNumberFormat="1" applyFont="1" applyFill="1" applyBorder="1" applyAlignment="1">
      <alignment horizontal="center" vertical="center"/>
    </xf>
    <xf numFmtId="167" fontId="18" fillId="4" borderId="1" xfId="3" applyNumberFormat="1" applyFont="1" applyFill="1" applyBorder="1" applyAlignment="1">
      <alignment horizontal="center" vertical="center" wrapText="1"/>
    </xf>
    <xf numFmtId="167" fontId="17" fillId="4" borderId="1" xfId="3" applyNumberFormat="1" applyFont="1" applyFill="1" applyBorder="1" applyAlignment="1">
      <alignment horizontal="center" vertical="center" wrapText="1"/>
    </xf>
    <xf numFmtId="165" fontId="32" fillId="5" borderId="1" xfId="1" applyNumberFormat="1" applyFont="1" applyFill="1" applyBorder="1" applyAlignment="1">
      <alignment horizontal="center" vertical="center"/>
    </xf>
    <xf numFmtId="0" fontId="11" fillId="0" borderId="24" xfId="1" applyFont="1" applyFill="1" applyBorder="1" applyAlignment="1">
      <alignment horizontal="center" vertical="center" wrapText="1"/>
    </xf>
    <xf numFmtId="165" fontId="17" fillId="0" borderId="1" xfId="1" applyNumberFormat="1" applyFont="1" applyFill="1" applyBorder="1" applyAlignment="1">
      <alignment horizontal="center" vertical="center" wrapText="1"/>
    </xf>
    <xf numFmtId="0" fontId="4" fillId="0" borderId="0" xfId="3" applyFont="1"/>
    <xf numFmtId="0" fontId="10" fillId="0" borderId="0" xfId="3" applyFont="1" applyAlignment="1">
      <alignment horizontal="left"/>
    </xf>
    <xf numFmtId="0" fontId="5" fillId="0" borderId="0" xfId="3" applyFont="1"/>
    <xf numFmtId="165" fontId="4" fillId="0" borderId="0" xfId="3" applyNumberFormat="1" applyFont="1"/>
    <xf numFmtId="0" fontId="7" fillId="0" borderId="0" xfId="3" applyFont="1"/>
    <xf numFmtId="1" fontId="7" fillId="8" borderId="1" xfId="3" applyNumberFormat="1" applyFont="1" applyFill="1" applyBorder="1" applyAlignment="1">
      <alignment horizontal="center" vertical="center"/>
    </xf>
    <xf numFmtId="0" fontId="8" fillId="8" borderId="1" xfId="3" applyFont="1" applyFill="1" applyBorder="1" applyAlignment="1">
      <alignment horizontal="left" vertical="center" wrapText="1"/>
    </xf>
    <xf numFmtId="0" fontId="6" fillId="8" borderId="1" xfId="3" applyFont="1" applyFill="1" applyBorder="1" applyAlignment="1">
      <alignment horizontal="center" vertical="center" wrapText="1"/>
    </xf>
    <xf numFmtId="1" fontId="4" fillId="8" borderId="1" xfId="3" applyNumberFormat="1" applyFont="1" applyFill="1" applyBorder="1" applyAlignment="1">
      <alignment horizontal="center" vertical="center"/>
    </xf>
    <xf numFmtId="1" fontId="4" fillId="0" borderId="1" xfId="3" applyNumberFormat="1" applyFont="1" applyBorder="1" applyAlignment="1">
      <alignment horizontal="center" vertical="center"/>
    </xf>
    <xf numFmtId="1" fontId="7" fillId="0" borderId="1" xfId="3" applyNumberFormat="1" applyFont="1" applyFill="1" applyBorder="1" applyAlignment="1">
      <alignment horizontal="center" vertical="center" wrapText="1"/>
    </xf>
    <xf numFmtId="0" fontId="10" fillId="0" borderId="1" xfId="3" applyFont="1" applyBorder="1" applyAlignment="1">
      <alignment horizontal="left" vertical="center" wrapText="1"/>
    </xf>
    <xf numFmtId="0" fontId="5" fillId="0" borderId="1" xfId="3" applyFont="1" applyFill="1" applyBorder="1" applyAlignment="1">
      <alignment horizontal="center" vertical="center"/>
    </xf>
    <xf numFmtId="0" fontId="5" fillId="0" borderId="1" xfId="3" applyFont="1" applyBorder="1" applyAlignment="1">
      <alignment horizontal="center" vertical="center" wrapText="1"/>
    </xf>
    <xf numFmtId="165" fontId="7" fillId="8" borderId="1" xfId="3" applyNumberFormat="1" applyFont="1" applyFill="1" applyBorder="1" applyAlignment="1">
      <alignment horizontal="center" vertical="center"/>
    </xf>
    <xf numFmtId="0" fontId="10" fillId="0" borderId="1" xfId="3" applyFont="1" applyFill="1" applyBorder="1" applyAlignment="1">
      <alignment vertical="center" wrapText="1"/>
    </xf>
    <xf numFmtId="2" fontId="4" fillId="0" borderId="1" xfId="3" applyNumberFormat="1" applyFont="1" applyFill="1" applyBorder="1" applyAlignment="1">
      <alignment horizontal="center" vertical="center" wrapText="1"/>
    </xf>
    <xf numFmtId="1" fontId="4" fillId="0" borderId="1" xfId="3" applyNumberFormat="1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left" vertical="center" wrapText="1"/>
    </xf>
    <xf numFmtId="1" fontId="7" fillId="0" borderId="1" xfId="3" applyNumberFormat="1" applyFont="1" applyBorder="1" applyAlignment="1">
      <alignment horizontal="center" vertical="center"/>
    </xf>
    <xf numFmtId="1" fontId="4" fillId="0" borderId="1" xfId="3" applyNumberFormat="1" applyFont="1" applyFill="1" applyBorder="1" applyAlignment="1">
      <alignment horizontal="center" vertical="center"/>
    </xf>
    <xf numFmtId="167" fontId="4" fillId="0" borderId="1" xfId="3" applyNumberFormat="1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 wrapText="1"/>
    </xf>
    <xf numFmtId="1" fontId="27" fillId="0" borderId="1" xfId="3" applyNumberFormat="1" applyFont="1" applyFill="1" applyBorder="1" applyAlignment="1">
      <alignment horizontal="center" vertical="center"/>
    </xf>
    <xf numFmtId="167" fontId="27" fillId="0" borderId="1" xfId="3" applyNumberFormat="1" applyFont="1" applyFill="1" applyBorder="1" applyAlignment="1">
      <alignment horizontal="center" vertical="center" wrapText="1"/>
    </xf>
    <xf numFmtId="2" fontId="27" fillId="0" borderId="1" xfId="3" applyNumberFormat="1" applyFont="1" applyFill="1" applyBorder="1" applyAlignment="1">
      <alignment horizontal="center" vertical="center" wrapText="1"/>
    </xf>
    <xf numFmtId="1" fontId="28" fillId="0" borderId="1" xfId="3" applyNumberFormat="1" applyFont="1" applyFill="1" applyBorder="1" applyAlignment="1">
      <alignment horizontal="center" vertical="center" wrapText="1"/>
    </xf>
    <xf numFmtId="165" fontId="27" fillId="0" borderId="1" xfId="3" applyNumberFormat="1" applyFont="1" applyFill="1" applyBorder="1" applyAlignment="1">
      <alignment horizontal="center" vertical="center"/>
    </xf>
    <xf numFmtId="0" fontId="37" fillId="0" borderId="1" xfId="3" applyFont="1" applyFill="1" applyBorder="1" applyAlignment="1">
      <alignment horizontal="left" vertical="center" wrapText="1"/>
    </xf>
    <xf numFmtId="0" fontId="30" fillId="0" borderId="1" xfId="3" applyFont="1" applyFill="1" applyBorder="1" applyAlignment="1">
      <alignment horizontal="center" vertical="center" wrapText="1"/>
    </xf>
    <xf numFmtId="165" fontId="27" fillId="0" borderId="1" xfId="3" applyNumberFormat="1" applyFont="1" applyFill="1" applyBorder="1" applyAlignment="1">
      <alignment horizontal="center" vertical="center" wrapText="1"/>
    </xf>
    <xf numFmtId="165" fontId="28" fillId="0" borderId="1" xfId="3" applyNumberFormat="1" applyFont="1" applyFill="1" applyBorder="1" applyAlignment="1">
      <alignment horizontal="center" vertical="center" wrapText="1"/>
    </xf>
    <xf numFmtId="0" fontId="28" fillId="0" borderId="0" xfId="3" applyFont="1" applyFill="1"/>
    <xf numFmtId="1" fontId="28" fillId="0" borderId="1" xfId="3" applyNumberFormat="1" applyFont="1" applyFill="1" applyBorder="1" applyAlignment="1">
      <alignment horizontal="center" vertical="center"/>
    </xf>
    <xf numFmtId="49" fontId="30" fillId="0" borderId="1" xfId="3" applyNumberFormat="1" applyFont="1" applyFill="1" applyBorder="1" applyAlignment="1">
      <alignment horizontal="center" vertical="center" wrapText="1"/>
    </xf>
    <xf numFmtId="165" fontId="7" fillId="8" borderId="4" xfId="3" applyNumberFormat="1" applyFont="1" applyFill="1" applyBorder="1" applyAlignment="1">
      <alignment horizontal="center" vertical="center"/>
    </xf>
    <xf numFmtId="2" fontId="7" fillId="8" borderId="4" xfId="3" applyNumberFormat="1" applyFont="1" applyFill="1" applyBorder="1" applyAlignment="1">
      <alignment horizontal="center" vertical="center"/>
    </xf>
    <xf numFmtId="165" fontId="4" fillId="0" borderId="1" xfId="3" applyNumberFormat="1" applyFont="1" applyBorder="1" applyAlignment="1">
      <alignment horizontal="center" vertical="center" wrapText="1"/>
    </xf>
    <xf numFmtId="165" fontId="7" fillId="0" borderId="1" xfId="3" applyNumberFormat="1" applyFont="1" applyFill="1" applyBorder="1" applyAlignment="1">
      <alignment horizontal="center" vertical="center" wrapText="1"/>
    </xf>
    <xf numFmtId="1" fontId="7" fillId="3" borderId="1" xfId="3" applyNumberFormat="1" applyFont="1" applyFill="1" applyBorder="1" applyAlignment="1">
      <alignment horizontal="center" vertical="center"/>
    </xf>
    <xf numFmtId="165" fontId="7" fillId="3" borderId="1" xfId="3" applyNumberFormat="1" applyFont="1" applyFill="1" applyBorder="1" applyAlignment="1">
      <alignment horizontal="center" vertical="center" wrapText="1"/>
    </xf>
    <xf numFmtId="1" fontId="7" fillId="3" borderId="1" xfId="3" applyNumberFormat="1" applyFont="1" applyFill="1" applyBorder="1" applyAlignment="1">
      <alignment horizontal="center"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6" fillId="3" borderId="1" xfId="3" applyFont="1" applyFill="1" applyBorder="1" applyAlignment="1">
      <alignment horizontal="center" vertical="center" wrapText="1"/>
    </xf>
    <xf numFmtId="0" fontId="8" fillId="0" borderId="1" xfId="3" applyFont="1" applyBorder="1" applyAlignment="1">
      <alignment horizontal="left" vertical="center" wrapText="1"/>
    </xf>
    <xf numFmtId="0" fontId="6" fillId="0" borderId="1" xfId="3" applyFont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left"/>
    </xf>
    <xf numFmtId="0" fontId="5" fillId="3" borderId="1" xfId="3" applyFont="1" applyFill="1" applyBorder="1" applyAlignment="1">
      <alignment horizontal="center" vertical="center" wrapText="1"/>
    </xf>
    <xf numFmtId="0" fontId="10" fillId="3" borderId="1" xfId="3" applyFont="1" applyFill="1" applyBorder="1" applyAlignment="1">
      <alignment horizontal="center" vertical="center" wrapText="1"/>
    </xf>
    <xf numFmtId="0" fontId="11" fillId="3" borderId="1" xfId="3" applyFont="1" applyFill="1" applyBorder="1" applyAlignment="1">
      <alignment horizontal="center" vertical="center"/>
    </xf>
    <xf numFmtId="0" fontId="11" fillId="3" borderId="1" xfId="3" applyFont="1" applyFill="1" applyBorder="1" applyAlignment="1">
      <alignment horizontal="center" vertical="center" wrapText="1"/>
    </xf>
    <xf numFmtId="0" fontId="4" fillId="0" borderId="3" xfId="3" applyFont="1" applyBorder="1" applyAlignment="1"/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165" fontId="37" fillId="0" borderId="1" xfId="0" applyNumberFormat="1" applyFont="1" applyFill="1" applyBorder="1" applyAlignment="1">
      <alignment horizontal="center" vertical="center" wrapText="1"/>
    </xf>
    <xf numFmtId="165" fontId="38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1" fontId="9" fillId="0" borderId="1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/>
    <xf numFmtId="1" fontId="4" fillId="0" borderId="0" xfId="0" applyNumberFormat="1" applyFont="1" applyFill="1" applyBorder="1"/>
    <xf numFmtId="1" fontId="4" fillId="0" borderId="0" xfId="0" applyNumberFormat="1" applyFont="1" applyFill="1"/>
    <xf numFmtId="1" fontId="4" fillId="0" borderId="3" xfId="0" applyNumberFormat="1" applyFont="1" applyFill="1" applyBorder="1"/>
    <xf numFmtId="1" fontId="7" fillId="0" borderId="0" xfId="0" applyNumberFormat="1" applyFont="1" applyFill="1"/>
    <xf numFmtId="1" fontId="3" fillId="0" borderId="0" xfId="0" applyNumberFormat="1" applyFont="1" applyFill="1"/>
    <xf numFmtId="165" fontId="4" fillId="0" borderId="0" xfId="0" applyNumberFormat="1" applyFont="1" applyFill="1"/>
    <xf numFmtId="1" fontId="4" fillId="0" borderId="1" xfId="0" applyNumberFormat="1" applyFont="1" applyFill="1" applyBorder="1"/>
    <xf numFmtId="1" fontId="27" fillId="4" borderId="1" xfId="0" applyNumberFormat="1" applyFont="1" applyFill="1" applyBorder="1" applyAlignment="1">
      <alignment horizontal="center"/>
    </xf>
    <xf numFmtId="1" fontId="27" fillId="4" borderId="1" xfId="0" applyNumberFormat="1" applyFont="1" applyFill="1" applyBorder="1"/>
    <xf numFmtId="1" fontId="40" fillId="4" borderId="1" xfId="0" applyNumberFormat="1" applyFont="1" applyFill="1" applyBorder="1" applyAlignment="1">
      <alignment horizontal="center"/>
    </xf>
    <xf numFmtId="1" fontId="27" fillId="0" borderId="1" xfId="0" applyNumberFormat="1" applyFont="1" applyFill="1" applyBorder="1" applyAlignment="1">
      <alignment horizontal="center"/>
    </xf>
    <xf numFmtId="1" fontId="28" fillId="3" borderId="1" xfId="0" applyNumberFormat="1" applyFont="1" applyFill="1" applyBorder="1" applyAlignment="1">
      <alignment horizontal="center"/>
    </xf>
    <xf numFmtId="1" fontId="28" fillId="7" borderId="1" xfId="0" applyNumberFormat="1" applyFont="1" applyFill="1" applyBorder="1" applyAlignment="1">
      <alignment horizontal="center"/>
    </xf>
    <xf numFmtId="1" fontId="28" fillId="0" borderId="1" xfId="0" applyNumberFormat="1" applyFont="1" applyFill="1" applyBorder="1" applyAlignment="1">
      <alignment horizontal="center"/>
    </xf>
    <xf numFmtId="1" fontId="28" fillId="4" borderId="1" xfId="0" applyNumberFormat="1" applyFont="1" applyFill="1" applyBorder="1" applyAlignment="1">
      <alignment horizontal="center"/>
    </xf>
    <xf numFmtId="1" fontId="41" fillId="3" borderId="1" xfId="0" applyNumberFormat="1" applyFont="1" applyFill="1" applyBorder="1" applyAlignment="1">
      <alignment horizontal="center"/>
    </xf>
    <xf numFmtId="165" fontId="41" fillId="3" borderId="1" xfId="0" applyNumberFormat="1" applyFont="1" applyFill="1" applyBorder="1" applyAlignment="1">
      <alignment horizontal="center"/>
    </xf>
    <xf numFmtId="1" fontId="40" fillId="3" borderId="1" xfId="0" applyNumberFormat="1" applyFont="1" applyFill="1" applyBorder="1" applyAlignment="1">
      <alignment horizontal="center"/>
    </xf>
    <xf numFmtId="1" fontId="41" fillId="0" borderId="1" xfId="0" applyNumberFormat="1" applyFont="1" applyFill="1" applyBorder="1" applyAlignment="1">
      <alignment horizontal="center"/>
    </xf>
    <xf numFmtId="1" fontId="27" fillId="4" borderId="4" xfId="0" applyNumberFormat="1" applyFont="1" applyFill="1" applyBorder="1" applyAlignment="1">
      <alignment horizontal="center"/>
    </xf>
    <xf numFmtId="1" fontId="27" fillId="0" borderId="1" xfId="0" applyNumberFormat="1" applyFont="1" applyFill="1" applyBorder="1"/>
    <xf numFmtId="165" fontId="27" fillId="7" borderId="1" xfId="0" applyNumberFormat="1" applyFont="1" applyFill="1" applyBorder="1" applyAlignment="1">
      <alignment horizontal="center"/>
    </xf>
    <xf numFmtId="1" fontId="28" fillId="3" borderId="4" xfId="0" applyNumberFormat="1" applyFont="1" applyFill="1" applyBorder="1" applyAlignment="1">
      <alignment horizontal="center"/>
    </xf>
    <xf numFmtId="1" fontId="28" fillId="3" borderId="1" xfId="0" applyNumberFormat="1" applyFont="1" applyFill="1" applyBorder="1"/>
    <xf numFmtId="1" fontId="40" fillId="3" borderId="4" xfId="0" applyNumberFormat="1" applyFont="1" applyFill="1" applyBorder="1" applyAlignment="1">
      <alignment horizontal="center"/>
    </xf>
    <xf numFmtId="1" fontId="40" fillId="3" borderId="1" xfId="0" applyNumberFormat="1" applyFont="1" applyFill="1" applyBorder="1"/>
    <xf numFmtId="1" fontId="41" fillId="3" borderId="4" xfId="0" applyNumberFormat="1" applyFont="1" applyFill="1" applyBorder="1" applyAlignment="1">
      <alignment horizontal="center"/>
    </xf>
    <xf numFmtId="1" fontId="41" fillId="3" borderId="1" xfId="0" applyNumberFormat="1" applyFont="1" applyFill="1" applyBorder="1"/>
    <xf numFmtId="1" fontId="40" fillId="0" borderId="1" xfId="0" applyNumberFormat="1" applyFont="1" applyFill="1" applyBorder="1" applyAlignment="1">
      <alignment horizontal="center"/>
    </xf>
    <xf numFmtId="1" fontId="28" fillId="4" borderId="1" xfId="0" applyNumberFormat="1" applyFont="1" applyFill="1" applyBorder="1"/>
    <xf numFmtId="1" fontId="28" fillId="4" borderId="4" xfId="0" applyNumberFormat="1" applyFont="1" applyFill="1" applyBorder="1" applyAlignment="1">
      <alignment horizontal="center"/>
    </xf>
    <xf numFmtId="1" fontId="27" fillId="4" borderId="4" xfId="0" applyNumberFormat="1" applyFont="1" applyFill="1" applyBorder="1"/>
    <xf numFmtId="1" fontId="28" fillId="7" borderId="1" xfId="0" applyNumberFormat="1" applyFont="1" applyFill="1" applyBorder="1"/>
    <xf numFmtId="1" fontId="27" fillId="7" borderId="1" xfId="0" applyNumberFormat="1" applyFont="1" applyFill="1" applyBorder="1" applyAlignment="1">
      <alignment horizontal="center"/>
    </xf>
    <xf numFmtId="1" fontId="27" fillId="7" borderId="1" xfId="0" applyNumberFormat="1" applyFont="1" applyFill="1" applyBorder="1"/>
    <xf numFmtId="165" fontId="38" fillId="0" borderId="1" xfId="0" applyNumberFormat="1" applyFont="1" applyFill="1" applyBorder="1" applyAlignment="1">
      <alignment horizontal="center"/>
    </xf>
    <xf numFmtId="165" fontId="8" fillId="0" borderId="1" xfId="0" applyNumberFormat="1" applyFont="1" applyFill="1" applyBorder="1" applyAlignment="1">
      <alignment horizontal="center"/>
    </xf>
    <xf numFmtId="165" fontId="8" fillId="0" borderId="0" xfId="0" applyNumberFormat="1" applyFont="1" applyFill="1" applyBorder="1" applyAlignment="1">
      <alignment horizontal="center" vertical="center" wrapText="1"/>
    </xf>
    <xf numFmtId="165" fontId="8" fillId="0" borderId="0" xfId="0" applyNumberFormat="1" applyFont="1" applyFill="1" applyBorder="1" applyAlignment="1">
      <alignment horizontal="center"/>
    </xf>
    <xf numFmtId="2" fontId="8" fillId="0" borderId="0" xfId="0" applyNumberFormat="1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 applyBorder="1"/>
    <xf numFmtId="0" fontId="10" fillId="0" borderId="0" xfId="0" applyFont="1" applyFill="1" applyBorder="1"/>
    <xf numFmtId="0" fontId="10" fillId="0" borderId="0" xfId="0" applyFont="1" applyFill="1"/>
    <xf numFmtId="2" fontId="10" fillId="0" borderId="0" xfId="0" applyNumberFormat="1" applyFont="1" applyFill="1"/>
    <xf numFmtId="1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2" fontId="10" fillId="0" borderId="0" xfId="0" applyNumberFormat="1" applyFont="1" applyFill="1" applyAlignment="1">
      <alignment horizont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left"/>
    </xf>
    <xf numFmtId="165" fontId="27" fillId="3" borderId="1" xfId="0" applyNumberFormat="1" applyFont="1" applyFill="1" applyBorder="1" applyAlignment="1">
      <alignment horizontal="center"/>
    </xf>
    <xf numFmtId="165" fontId="38" fillId="0" borderId="0" xfId="0" applyNumberFormat="1" applyFont="1" applyFill="1" applyBorder="1" applyAlignment="1">
      <alignment horizontal="center"/>
    </xf>
    <xf numFmtId="165" fontId="38" fillId="0" borderId="0" xfId="0" applyNumberFormat="1" applyFont="1" applyFill="1" applyBorder="1" applyAlignment="1">
      <alignment horizontal="center" vertical="center" wrapText="1"/>
    </xf>
    <xf numFmtId="0" fontId="26" fillId="0" borderId="0" xfId="3" applyFont="1" applyAlignment="1"/>
    <xf numFmtId="49" fontId="27" fillId="3" borderId="1" xfId="3" applyNumberFormat="1" applyFont="1" applyFill="1" applyBorder="1" applyAlignment="1">
      <alignment horizontal="center" vertical="center" wrapText="1"/>
    </xf>
    <xf numFmtId="0" fontId="27" fillId="3" borderId="1" xfId="3" applyFont="1" applyFill="1" applyBorder="1" applyAlignment="1">
      <alignment horizontal="center" vertical="center" wrapText="1"/>
    </xf>
    <xf numFmtId="0" fontId="28" fillId="3" borderId="1" xfId="3" applyFont="1" applyFill="1" applyBorder="1" applyAlignment="1">
      <alignment horizontal="center" vertical="center"/>
    </xf>
    <xf numFmtId="0" fontId="28" fillId="3" borderId="1" xfId="3" applyFont="1" applyFill="1" applyBorder="1" applyAlignment="1">
      <alignment horizontal="center" vertical="center" wrapText="1"/>
    </xf>
    <xf numFmtId="165" fontId="28" fillId="3" borderId="1" xfId="3" applyNumberFormat="1" applyFont="1" applyFill="1" applyBorder="1" applyAlignment="1">
      <alignment horizontal="center"/>
    </xf>
    <xf numFmtId="165" fontId="28" fillId="3" borderId="1" xfId="3" applyNumberFormat="1" applyFont="1" applyFill="1" applyBorder="1"/>
    <xf numFmtId="165" fontId="28" fillId="3" borderId="1" xfId="3" applyNumberFormat="1" applyFont="1" applyFill="1" applyBorder="1" applyAlignment="1">
      <alignment horizontal="center" vertical="center"/>
    </xf>
    <xf numFmtId="0" fontId="27" fillId="0" borderId="1" xfId="3" applyFont="1" applyFill="1" applyBorder="1" applyAlignment="1">
      <alignment horizontal="left" vertical="center" wrapText="1"/>
    </xf>
    <xf numFmtId="0" fontId="4" fillId="4" borderId="1" xfId="3" applyFont="1" applyFill="1" applyBorder="1" applyAlignment="1">
      <alignment horizontal="left" vertical="center" wrapText="1"/>
    </xf>
    <xf numFmtId="165" fontId="7" fillId="3" borderId="1" xfId="3" applyNumberFormat="1" applyFont="1" applyFill="1" applyBorder="1" applyAlignment="1">
      <alignment horizontal="center"/>
    </xf>
    <xf numFmtId="0" fontId="27" fillId="0" borderId="1" xfId="3" applyFont="1" applyFill="1" applyBorder="1" applyAlignment="1">
      <alignment vertical="top" wrapText="1"/>
    </xf>
    <xf numFmtId="1" fontId="7" fillId="3" borderId="1" xfId="3" applyNumberFormat="1" applyFont="1" applyFill="1" applyBorder="1" applyAlignment="1">
      <alignment horizontal="center"/>
    </xf>
    <xf numFmtId="1" fontId="4" fillId="4" borderId="1" xfId="3" applyNumberFormat="1" applyFont="1" applyFill="1" applyBorder="1" applyAlignment="1">
      <alignment horizontal="center"/>
    </xf>
    <xf numFmtId="0" fontId="27" fillId="0" borderId="1" xfId="3" applyFont="1" applyFill="1" applyBorder="1" applyAlignment="1">
      <alignment horizontal="left"/>
    </xf>
    <xf numFmtId="0" fontId="28" fillId="3" borderId="1" xfId="3" applyFont="1" applyFill="1" applyBorder="1"/>
    <xf numFmtId="0" fontId="28" fillId="3" borderId="1" xfId="3" applyFont="1" applyFill="1" applyBorder="1" applyAlignment="1">
      <alignment horizontal="center"/>
    </xf>
    <xf numFmtId="165" fontId="28" fillId="0" borderId="1" xfId="3" applyNumberFormat="1" applyFont="1" applyFill="1" applyBorder="1" applyAlignment="1">
      <alignment horizontal="center" vertical="center"/>
    </xf>
    <xf numFmtId="0" fontId="27" fillId="3" borderId="19" xfId="3" applyFont="1" applyFill="1" applyBorder="1" applyAlignment="1">
      <alignment horizontal="center" vertical="center" textRotation="90" wrapText="1"/>
    </xf>
    <xf numFmtId="0" fontId="27" fillId="3" borderId="5" xfId="3" applyFont="1" applyFill="1" applyBorder="1" applyAlignment="1">
      <alignment horizontal="center" vertical="center" textRotation="90" wrapText="1"/>
    </xf>
    <xf numFmtId="0" fontId="27" fillId="3" borderId="6" xfId="3" applyFont="1" applyFill="1" applyBorder="1" applyAlignment="1">
      <alignment horizontal="center" vertical="center" textRotation="90" wrapText="1"/>
    </xf>
    <xf numFmtId="0" fontId="42" fillId="0" borderId="1" xfId="0" applyNumberFormat="1" applyFont="1" applyBorder="1"/>
    <xf numFmtId="0" fontId="28" fillId="0" borderId="1" xfId="3" applyFont="1" applyFill="1" applyBorder="1" applyAlignment="1">
      <alignment horizontal="center" vertical="center"/>
    </xf>
    <xf numFmtId="0" fontId="42" fillId="0" borderId="1" xfId="0" applyNumberFormat="1" applyFont="1" applyFill="1" applyBorder="1"/>
    <xf numFmtId="165" fontId="28" fillId="0" borderId="1" xfId="3" applyNumberFormat="1" applyFont="1" applyFill="1" applyBorder="1" applyAlignment="1">
      <alignment horizontal="center"/>
    </xf>
    <xf numFmtId="0" fontId="10" fillId="0" borderId="1" xfId="0" applyNumberFormat="1" applyFont="1" applyBorder="1"/>
    <xf numFmtId="167" fontId="43" fillId="5" borderId="1" xfId="1" applyNumberFormat="1" applyFont="1" applyFill="1" applyBorder="1" applyAlignment="1">
      <alignment horizontal="center" vertical="center"/>
    </xf>
    <xf numFmtId="165" fontId="17" fillId="4" borderId="1" xfId="1" applyNumberFormat="1" applyFont="1" applyFill="1" applyBorder="1" applyAlignment="1">
      <alignment horizontal="center" vertical="center"/>
    </xf>
    <xf numFmtId="165" fontId="18" fillId="0" borderId="1" xfId="3" applyNumberFormat="1" applyFont="1" applyFill="1" applyBorder="1" applyAlignment="1">
      <alignment horizontal="center" vertical="center" wrapText="1"/>
    </xf>
    <xf numFmtId="165" fontId="17" fillId="0" borderId="1" xfId="3" applyNumberFormat="1" applyFont="1" applyFill="1" applyBorder="1" applyAlignment="1">
      <alignment horizontal="center" vertical="center" wrapText="1"/>
    </xf>
    <xf numFmtId="165" fontId="17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" fontId="5" fillId="4" borderId="4" xfId="0" applyNumberFormat="1" applyFont="1" applyFill="1" applyBorder="1" applyAlignment="1">
      <alignment horizontal="left" vertical="center" wrapText="1"/>
    </xf>
    <xf numFmtId="1" fontId="5" fillId="4" borderId="8" xfId="0" applyNumberFormat="1" applyFont="1" applyFill="1" applyBorder="1" applyAlignment="1">
      <alignment horizontal="left" vertical="center" wrapText="1"/>
    </xf>
    <xf numFmtId="1" fontId="5" fillId="4" borderId="9" xfId="0" applyNumberFormat="1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/>
    <xf numFmtId="1" fontId="3" fillId="0" borderId="1" xfId="0" applyNumberFormat="1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1" fontId="41" fillId="0" borderId="1" xfId="0" applyNumberFormat="1" applyFont="1" applyFill="1" applyBorder="1"/>
    <xf numFmtId="165" fontId="41" fillId="0" borderId="1" xfId="0" applyNumberFormat="1" applyFont="1" applyFill="1" applyBorder="1" applyAlignment="1">
      <alignment horizontal="center"/>
    </xf>
    <xf numFmtId="1" fontId="41" fillId="0" borderId="4" xfId="0" applyNumberFormat="1" applyFont="1" applyFill="1" applyBorder="1" applyAlignment="1">
      <alignment horizontal="center"/>
    </xf>
    <xf numFmtId="1" fontId="3" fillId="0" borderId="4" xfId="0" applyNumberFormat="1" applyFont="1" applyFill="1" applyBorder="1" applyAlignment="1">
      <alignment horizontal="center"/>
    </xf>
    <xf numFmtId="1" fontId="4" fillId="0" borderId="4" xfId="0" applyNumberFormat="1" applyFont="1" applyFill="1" applyBorder="1" applyAlignment="1">
      <alignment horizontal="center"/>
    </xf>
    <xf numFmtId="1" fontId="7" fillId="17" borderId="1" xfId="0" applyNumberFormat="1" applyFont="1" applyFill="1" applyBorder="1" applyAlignment="1">
      <alignment horizontal="center" vertical="center" wrapText="1"/>
    </xf>
    <xf numFmtId="1" fontId="7" fillId="17" borderId="1" xfId="0" applyNumberFormat="1" applyFont="1" applyFill="1" applyBorder="1" applyAlignment="1">
      <alignment horizontal="center"/>
    </xf>
    <xf numFmtId="165" fontId="7" fillId="17" borderId="1" xfId="0" applyNumberFormat="1" applyFont="1" applyFill="1" applyBorder="1" applyAlignment="1">
      <alignment horizontal="center"/>
    </xf>
    <xf numFmtId="1" fontId="4" fillId="17" borderId="1" xfId="0" applyNumberFormat="1" applyFont="1" applyFill="1" applyBorder="1" applyAlignment="1">
      <alignment horizontal="center"/>
    </xf>
    <xf numFmtId="1" fontId="4" fillId="17" borderId="1" xfId="0" applyNumberFormat="1" applyFont="1" applyFill="1" applyBorder="1"/>
    <xf numFmtId="1" fontId="28" fillId="17" borderId="1" xfId="0" applyNumberFormat="1" applyFont="1" applyFill="1" applyBorder="1" applyAlignment="1">
      <alignment horizontal="center"/>
    </xf>
    <xf numFmtId="1" fontId="27" fillId="17" borderId="1" xfId="0" applyNumberFormat="1" applyFont="1" applyFill="1" applyBorder="1" applyAlignment="1">
      <alignment horizontal="center"/>
    </xf>
    <xf numFmtId="165" fontId="28" fillId="17" borderId="1" xfId="0" applyNumberFormat="1" applyFont="1" applyFill="1" applyBorder="1" applyAlignment="1">
      <alignment horizontal="center"/>
    </xf>
    <xf numFmtId="1" fontId="28" fillId="17" borderId="4" xfId="0" applyNumberFormat="1" applyFont="1" applyFill="1" applyBorder="1" applyAlignment="1">
      <alignment horizontal="center"/>
    </xf>
    <xf numFmtId="1" fontId="28" fillId="17" borderId="1" xfId="0" applyNumberFormat="1" applyFont="1" applyFill="1" applyBorder="1"/>
    <xf numFmtId="1" fontId="7" fillId="17" borderId="1" xfId="0" applyNumberFormat="1" applyFont="1" applyFill="1" applyBorder="1"/>
    <xf numFmtId="1" fontId="7" fillId="17" borderId="4" xfId="0" applyNumberFormat="1" applyFont="1" applyFill="1" applyBorder="1" applyAlignment="1">
      <alignment horizontal="center"/>
    </xf>
    <xf numFmtId="165" fontId="11" fillId="0" borderId="1" xfId="0" applyNumberFormat="1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horizontal="center" vertical="center" wrapText="1"/>
    </xf>
    <xf numFmtId="1" fontId="5" fillId="4" borderId="4" xfId="0" applyNumberFormat="1" applyFont="1" applyFill="1" applyBorder="1" applyAlignment="1">
      <alignment horizontal="left"/>
    </xf>
    <xf numFmtId="1" fontId="5" fillId="4" borderId="8" xfId="0" applyNumberFormat="1" applyFont="1" applyFill="1" applyBorder="1" applyAlignment="1">
      <alignment horizontal="left"/>
    </xf>
    <xf numFmtId="1" fontId="5" fillId="4" borderId="9" xfId="0" applyNumberFormat="1" applyFont="1" applyFill="1" applyBorder="1" applyAlignment="1">
      <alignment horizontal="left"/>
    </xf>
    <xf numFmtId="1" fontId="4" fillId="3" borderId="1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left"/>
    </xf>
    <xf numFmtId="0" fontId="9" fillId="4" borderId="4" xfId="0" applyFont="1" applyFill="1" applyBorder="1"/>
    <xf numFmtId="0" fontId="7" fillId="4" borderId="4" xfId="0" applyFont="1" applyFill="1" applyBorder="1" applyAlignment="1">
      <alignment horizontal="left"/>
    </xf>
    <xf numFmtId="1" fontId="8" fillId="4" borderId="0" xfId="0" applyNumberFormat="1" applyFont="1" applyFill="1"/>
    <xf numFmtId="2" fontId="8" fillId="4" borderId="0" xfId="0" applyNumberFormat="1" applyFont="1" applyFill="1"/>
    <xf numFmtId="0" fontId="7" fillId="4" borderId="1" xfId="0" applyFont="1" applyFill="1" applyBorder="1"/>
    <xf numFmtId="0" fontId="10" fillId="4" borderId="4" xfId="0" applyFont="1" applyFill="1" applyBorder="1" applyAlignment="1">
      <alignment horizontal="left" vertical="top"/>
    </xf>
    <xf numFmtId="0" fontId="23" fillId="0" borderId="3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165" fontId="10" fillId="0" borderId="10" xfId="0" applyNumberFormat="1" applyFont="1" applyFill="1" applyBorder="1"/>
    <xf numFmtId="2" fontId="8" fillId="0" borderId="2" xfId="0" applyNumberFormat="1" applyFont="1" applyFill="1" applyBorder="1"/>
    <xf numFmtId="0" fontId="10" fillId="0" borderId="10" xfId="0" applyFont="1" applyFill="1" applyBorder="1"/>
    <xf numFmtId="0" fontId="10" fillId="3" borderId="0" xfId="0" applyFont="1" applyFill="1"/>
    <xf numFmtId="165" fontId="8" fillId="0" borderId="2" xfId="0" applyNumberFormat="1" applyFont="1" applyFill="1" applyBorder="1"/>
    <xf numFmtId="165" fontId="3" fillId="0" borderId="2" xfId="0" applyNumberFormat="1" applyFont="1" applyFill="1" applyBorder="1" applyAlignment="1">
      <alignment vertical="center" wrapText="1"/>
    </xf>
    <xf numFmtId="165" fontId="40" fillId="3" borderId="1" xfId="0" applyNumberFormat="1" applyFont="1" applyFill="1" applyBorder="1" applyAlignment="1">
      <alignment horizontal="center"/>
    </xf>
    <xf numFmtId="1" fontId="21" fillId="0" borderId="0" xfId="0" applyNumberFormat="1" applyFont="1" applyFill="1" applyBorder="1" applyAlignment="1"/>
    <xf numFmtId="1" fontId="7" fillId="0" borderId="1" xfId="0" applyNumberFormat="1" applyFont="1" applyFill="1" applyBorder="1"/>
    <xf numFmtId="165" fontId="28" fillId="0" borderId="1" xfId="0" applyNumberFormat="1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165" fontId="9" fillId="0" borderId="1" xfId="0" applyNumberFormat="1" applyFont="1" applyFill="1" applyBorder="1" applyAlignment="1">
      <alignment horizontal="center"/>
    </xf>
    <xf numFmtId="1" fontId="28" fillId="0" borderId="1" xfId="0" applyNumberFormat="1" applyFont="1" applyFill="1" applyBorder="1"/>
    <xf numFmtId="2" fontId="27" fillId="0" borderId="1" xfId="0" applyNumberFormat="1" applyFont="1" applyFill="1" applyBorder="1"/>
    <xf numFmtId="1" fontId="7" fillId="17" borderId="0" xfId="0" applyNumberFormat="1" applyFont="1" applyFill="1"/>
    <xf numFmtId="1" fontId="4" fillId="17" borderId="0" xfId="0" applyNumberFormat="1" applyFont="1" applyFill="1"/>
    <xf numFmtId="1" fontId="7" fillId="0" borderId="1" xfId="3" applyNumberFormat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center" vertical="center" wrapText="1"/>
    </xf>
    <xf numFmtId="165" fontId="11" fillId="0" borderId="1" xfId="1" applyNumberFormat="1" applyFont="1" applyFill="1" applyBorder="1" applyAlignment="1">
      <alignment horizontal="center" vertical="center" wrapText="1"/>
    </xf>
    <xf numFmtId="3" fontId="32" fillId="5" borderId="1" xfId="1" applyNumberFormat="1" applyFont="1" applyFill="1" applyBorder="1" applyAlignment="1">
      <alignment horizontal="center" vertical="center"/>
    </xf>
    <xf numFmtId="167" fontId="12" fillId="5" borderId="4" xfId="1" applyNumberFormat="1" applyFont="1" applyFill="1" applyBorder="1" applyAlignment="1">
      <alignment horizontal="center" vertical="center"/>
    </xf>
    <xf numFmtId="167" fontId="32" fillId="5" borderId="0" xfId="1" applyNumberFormat="1" applyFont="1" applyFill="1" applyBorder="1" applyAlignment="1">
      <alignment horizontal="center" vertical="center"/>
    </xf>
    <xf numFmtId="0" fontId="1" fillId="0" borderId="0" xfId="3" applyBorder="1"/>
    <xf numFmtId="168" fontId="32" fillId="5" borderId="0" xfId="1" applyNumberFormat="1" applyFont="1" applyFill="1" applyBorder="1" applyAlignment="1">
      <alignment horizontal="center" vertical="center"/>
    </xf>
    <xf numFmtId="3" fontId="17" fillId="4" borderId="1" xfId="1" applyNumberFormat="1" applyFont="1" applyFill="1" applyBorder="1" applyAlignment="1">
      <alignment horizontal="center" vertical="center"/>
    </xf>
    <xf numFmtId="3" fontId="17" fillId="0" borderId="1" xfId="1" applyNumberFormat="1" applyFont="1" applyFill="1" applyBorder="1" applyAlignment="1">
      <alignment horizontal="center" vertical="center"/>
    </xf>
    <xf numFmtId="167" fontId="17" fillId="4" borderId="4" xfId="1" applyNumberFormat="1" applyFont="1" applyFill="1" applyBorder="1" applyAlignment="1">
      <alignment horizontal="center" vertical="center"/>
    </xf>
    <xf numFmtId="167" fontId="17" fillId="4" borderId="0" xfId="1" applyNumberFormat="1" applyFont="1" applyFill="1" applyBorder="1" applyAlignment="1">
      <alignment horizontal="center" vertical="center"/>
    </xf>
    <xf numFmtId="168" fontId="17" fillId="4" borderId="0" xfId="1" applyNumberFormat="1" applyFont="1" applyFill="1" applyBorder="1" applyAlignment="1">
      <alignment horizontal="center" vertical="center"/>
    </xf>
    <xf numFmtId="3" fontId="18" fillId="4" borderId="1" xfId="1" applyNumberFormat="1" applyFont="1" applyFill="1" applyBorder="1" applyAlignment="1">
      <alignment horizontal="center" vertical="center"/>
    </xf>
    <xf numFmtId="165" fontId="18" fillId="4" borderId="1" xfId="3" applyNumberFormat="1" applyFont="1" applyFill="1" applyBorder="1" applyAlignment="1">
      <alignment horizontal="center" vertical="center" wrapText="1"/>
    </xf>
    <xf numFmtId="3" fontId="18" fillId="0" borderId="1" xfId="1" applyNumberFormat="1" applyFont="1" applyFill="1" applyBorder="1" applyAlignment="1">
      <alignment horizontal="center" vertical="center"/>
    </xf>
    <xf numFmtId="167" fontId="17" fillId="4" borderId="4" xfId="3" applyNumberFormat="1" applyFont="1" applyFill="1" applyBorder="1" applyAlignment="1">
      <alignment horizontal="center" vertical="center" wrapText="1"/>
    </xf>
    <xf numFmtId="167" fontId="18" fillId="4" borderId="0" xfId="1" applyNumberFormat="1" applyFont="1" applyFill="1" applyBorder="1" applyAlignment="1">
      <alignment horizontal="center" vertical="center"/>
    </xf>
    <xf numFmtId="168" fontId="18" fillId="4" borderId="0" xfId="3" applyNumberFormat="1" applyFont="1" applyFill="1" applyBorder="1" applyAlignment="1">
      <alignment horizontal="center" vertical="center" wrapText="1"/>
    </xf>
    <xf numFmtId="165" fontId="17" fillId="4" borderId="1" xfId="3" applyNumberFormat="1" applyFont="1" applyFill="1" applyBorder="1" applyAlignment="1">
      <alignment horizontal="center" vertical="center" wrapText="1"/>
    </xf>
    <xf numFmtId="168" fontId="17" fillId="4" borderId="0" xfId="3" applyNumberFormat="1" applyFont="1" applyFill="1" applyBorder="1" applyAlignment="1">
      <alignment horizontal="center" vertical="center" wrapText="1"/>
    </xf>
    <xf numFmtId="167" fontId="18" fillId="4" borderId="4" xfId="3" applyNumberFormat="1" applyFont="1" applyFill="1" applyBorder="1" applyAlignment="1">
      <alignment horizontal="center" vertical="center" wrapText="1"/>
    </xf>
    <xf numFmtId="3" fontId="17" fillId="4" borderId="1" xfId="3" applyNumberFormat="1" applyFont="1" applyFill="1" applyBorder="1" applyAlignment="1">
      <alignment horizontal="center" vertical="center" wrapText="1"/>
    </xf>
    <xf numFmtId="167" fontId="18" fillId="4" borderId="4" xfId="1" applyNumberFormat="1" applyFont="1" applyFill="1" applyBorder="1" applyAlignment="1">
      <alignment horizontal="center" vertical="center"/>
    </xf>
    <xf numFmtId="167" fontId="17" fillId="4" borderId="0" xfId="3" applyNumberFormat="1" applyFont="1" applyFill="1" applyBorder="1" applyAlignment="1">
      <alignment horizontal="center" vertical="center" wrapText="1"/>
    </xf>
    <xf numFmtId="165" fontId="18" fillId="4" borderId="1" xfId="1" applyNumberFormat="1" applyFont="1" applyFill="1" applyBorder="1" applyAlignment="1">
      <alignment horizontal="center" vertical="center"/>
    </xf>
    <xf numFmtId="168" fontId="18" fillId="4" borderId="0" xfId="1" applyNumberFormat="1" applyFont="1" applyFill="1" applyBorder="1" applyAlignment="1">
      <alignment horizontal="center" vertical="center"/>
    </xf>
    <xf numFmtId="167" fontId="17" fillId="0" borderId="4" xfId="1" applyNumberFormat="1" applyFont="1" applyFill="1" applyBorder="1" applyAlignment="1">
      <alignment horizontal="center" vertical="center"/>
    </xf>
    <xf numFmtId="167" fontId="17" fillId="0" borderId="0" xfId="1" applyNumberFormat="1" applyFont="1" applyFill="1" applyBorder="1" applyAlignment="1">
      <alignment horizontal="center" vertical="center"/>
    </xf>
    <xf numFmtId="168" fontId="17" fillId="0" borderId="0" xfId="1" applyNumberFormat="1" applyFont="1" applyFill="1" applyBorder="1" applyAlignment="1">
      <alignment horizontal="center" vertical="center"/>
    </xf>
    <xf numFmtId="167" fontId="18" fillId="0" borderId="4" xfId="1" applyNumberFormat="1" applyFont="1" applyFill="1" applyBorder="1" applyAlignment="1">
      <alignment horizontal="center" vertical="center"/>
    </xf>
    <xf numFmtId="168" fontId="18" fillId="0" borderId="0" xfId="1" applyNumberFormat="1" applyFont="1" applyFill="1" applyBorder="1" applyAlignment="1">
      <alignment horizontal="center" vertical="center"/>
    </xf>
    <xf numFmtId="167" fontId="18" fillId="0" borderId="4" xfId="3" applyNumberFormat="1" applyFont="1" applyFill="1" applyBorder="1" applyAlignment="1">
      <alignment horizontal="center" vertical="center" wrapText="1"/>
    </xf>
    <xf numFmtId="168" fontId="18" fillId="0" borderId="0" xfId="3" applyNumberFormat="1" applyFont="1" applyFill="1" applyBorder="1" applyAlignment="1">
      <alignment horizontal="center" vertical="center" wrapText="1"/>
    </xf>
    <xf numFmtId="167" fontId="1" fillId="0" borderId="0" xfId="3" applyNumberFormat="1" applyBorder="1"/>
    <xf numFmtId="167" fontId="18" fillId="0" borderId="1" xfId="1" applyNumberFormat="1" applyFont="1" applyFill="1" applyBorder="1" applyAlignment="1">
      <alignment horizontal="center" vertical="center" wrapText="1"/>
    </xf>
    <xf numFmtId="165" fontId="22" fillId="0" borderId="0" xfId="1" applyNumberFormat="1" applyFont="1" applyBorder="1" applyAlignment="1">
      <alignment vertical="center"/>
    </xf>
    <xf numFmtId="0" fontId="1" fillId="0" borderId="1" xfId="0" applyFont="1" applyFill="1" applyBorder="1"/>
    <xf numFmtId="0" fontId="26" fillId="0" borderId="1" xfId="0" applyFont="1" applyFill="1" applyBorder="1"/>
    <xf numFmtId="0" fontId="26" fillId="0" borderId="1" xfId="0" applyFont="1" applyFill="1" applyBorder="1" applyAlignment="1">
      <alignment horizontal="center"/>
    </xf>
    <xf numFmtId="0" fontId="26" fillId="6" borderId="1" xfId="0" applyFont="1" applyFill="1" applyBorder="1"/>
    <xf numFmtId="0" fontId="1" fillId="6" borderId="1" xfId="0" applyFont="1" applyFill="1" applyBorder="1"/>
    <xf numFmtId="0" fontId="1" fillId="6" borderId="4" xfId="0" applyFont="1" applyFill="1" applyBorder="1"/>
    <xf numFmtId="0" fontId="26" fillId="0" borderId="4" xfId="0" applyFont="1" applyFill="1" applyBorder="1"/>
    <xf numFmtId="0" fontId="1" fillId="0" borderId="4" xfId="0" applyFont="1" applyFill="1" applyBorder="1"/>
    <xf numFmtId="0" fontId="26" fillId="0" borderId="4" xfId="0" applyFont="1" applyFill="1" applyBorder="1" applyAlignment="1">
      <alignment horizontal="center"/>
    </xf>
    <xf numFmtId="0" fontId="26" fillId="6" borderId="4" xfId="0" applyFont="1" applyFill="1" applyBorder="1"/>
    <xf numFmtId="0" fontId="26" fillId="0" borderId="0" xfId="0" applyFont="1" applyFill="1" applyBorder="1"/>
    <xf numFmtId="0" fontId="26" fillId="6" borderId="0" xfId="0" applyFont="1" applyFill="1" applyBorder="1"/>
    <xf numFmtId="0" fontId="1" fillId="0" borderId="0" xfId="0" applyFont="1" applyFill="1" applyBorder="1" applyAlignment="1">
      <alignment horizontal="center"/>
    </xf>
    <xf numFmtId="166" fontId="4" fillId="0" borderId="1" xfId="0" applyNumberFormat="1" applyFont="1" applyFill="1" applyBorder="1" applyAlignment="1">
      <alignment horizontal="center"/>
    </xf>
    <xf numFmtId="0" fontId="37" fillId="6" borderId="19" xfId="0" applyFont="1" applyFill="1" applyBorder="1" applyAlignment="1">
      <alignment horizontal="center" vertical="center" textRotation="90" wrapText="1"/>
    </xf>
    <xf numFmtId="0" fontId="37" fillId="6" borderId="5" xfId="0" applyFont="1" applyFill="1" applyBorder="1" applyAlignment="1">
      <alignment horizontal="center" vertical="center" textRotation="90" wrapText="1"/>
    </xf>
    <xf numFmtId="0" fontId="37" fillId="6" borderId="6" xfId="0" applyFont="1" applyFill="1" applyBorder="1" applyAlignment="1">
      <alignment horizontal="center" vertical="center" textRotation="90" wrapText="1"/>
    </xf>
    <xf numFmtId="0" fontId="38" fillId="4" borderId="1" xfId="0" applyFont="1" applyFill="1" applyBorder="1" applyAlignment="1">
      <alignment horizontal="center" vertical="center"/>
    </xf>
    <xf numFmtId="0" fontId="37" fillId="4" borderId="1" xfId="0" applyFont="1" applyFill="1" applyBorder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38" fillId="6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4" fillId="0" borderId="0" xfId="0" applyFont="1" applyAlignment="1">
      <alignment wrapText="1"/>
    </xf>
    <xf numFmtId="0" fontId="4" fillId="0" borderId="1" xfId="0" applyFont="1" applyFill="1" applyBorder="1" applyAlignment="1">
      <alignment vertical="center"/>
    </xf>
    <xf numFmtId="165" fontId="40" fillId="0" borderId="1" xfId="0" applyNumberFormat="1" applyFont="1" applyFill="1" applyBorder="1" applyAlignment="1">
      <alignment horizontal="center"/>
    </xf>
    <xf numFmtId="1" fontId="7" fillId="0" borderId="4" xfId="0" applyNumberFormat="1" applyFont="1" applyFill="1" applyBorder="1" applyAlignment="1">
      <alignment horizontal="center"/>
    </xf>
    <xf numFmtId="168" fontId="11" fillId="0" borderId="1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65" fontId="11" fillId="0" borderId="0" xfId="0" applyNumberFormat="1" applyFont="1" applyFill="1"/>
    <xf numFmtId="0" fontId="11" fillId="0" borderId="0" xfId="0" applyFont="1" applyFill="1"/>
    <xf numFmtId="1" fontId="10" fillId="7" borderId="0" xfId="0" applyNumberFormat="1" applyFont="1" applyFill="1"/>
    <xf numFmtId="0" fontId="10" fillId="7" borderId="0" xfId="0" applyFont="1" applyFill="1"/>
    <xf numFmtId="0" fontId="10" fillId="7" borderId="0" xfId="0" applyFont="1" applyFill="1" applyAlignment="1">
      <alignment horizontal="center"/>
    </xf>
    <xf numFmtId="2" fontId="10" fillId="7" borderId="0" xfId="0" applyNumberFormat="1" applyFont="1" applyFill="1" applyAlignment="1">
      <alignment horizontal="center"/>
    </xf>
    <xf numFmtId="0" fontId="2" fillId="4" borderId="4" xfId="0" applyFont="1" applyFill="1" applyBorder="1" applyAlignment="1">
      <alignment horizontal="left"/>
    </xf>
    <xf numFmtId="165" fontId="28" fillId="0" borderId="1" xfId="0" applyNumberFormat="1" applyFont="1" applyFill="1" applyBorder="1" applyAlignment="1">
      <alignment horizontal="center" vertical="center" wrapText="1"/>
    </xf>
    <xf numFmtId="165" fontId="3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168" fontId="17" fillId="0" borderId="1" xfId="1" applyNumberFormat="1" applyFont="1" applyFill="1" applyBorder="1" applyAlignment="1">
      <alignment horizontal="center" vertical="center" wrapText="1"/>
    </xf>
    <xf numFmtId="0" fontId="0" fillId="0" borderId="0" xfId="0" applyBorder="1"/>
    <xf numFmtId="165" fontId="18" fillId="4" borderId="1" xfId="0" applyNumberFormat="1" applyFont="1" applyFill="1" applyBorder="1" applyAlignment="1">
      <alignment horizontal="center" vertical="center" wrapText="1"/>
    </xf>
    <xf numFmtId="165" fontId="18" fillId="0" borderId="1" xfId="0" applyNumberFormat="1" applyFont="1" applyFill="1" applyBorder="1" applyAlignment="1">
      <alignment horizontal="center" vertical="center" wrapText="1"/>
    </xf>
    <xf numFmtId="167" fontId="17" fillId="4" borderId="4" xfId="0" applyNumberFormat="1" applyFont="1" applyFill="1" applyBorder="1" applyAlignment="1">
      <alignment horizontal="center" vertical="center" wrapText="1"/>
    </xf>
    <xf numFmtId="168" fontId="18" fillId="4" borderId="0" xfId="0" applyNumberFormat="1" applyFont="1" applyFill="1" applyBorder="1" applyAlignment="1">
      <alignment horizontal="center" vertical="center" wrapText="1"/>
    </xf>
    <xf numFmtId="165" fontId="17" fillId="4" borderId="1" xfId="0" applyNumberFormat="1" applyFont="1" applyFill="1" applyBorder="1" applyAlignment="1">
      <alignment horizontal="center" vertical="center" wrapText="1"/>
    </xf>
    <xf numFmtId="165" fontId="17" fillId="0" borderId="1" xfId="0" applyNumberFormat="1" applyFont="1" applyFill="1" applyBorder="1" applyAlignment="1">
      <alignment horizontal="center" vertical="center" wrapText="1"/>
    </xf>
    <xf numFmtId="168" fontId="17" fillId="4" borderId="0" xfId="0" applyNumberFormat="1" applyFont="1" applyFill="1" applyBorder="1" applyAlignment="1">
      <alignment horizontal="center" vertical="center" wrapText="1"/>
    </xf>
    <xf numFmtId="167" fontId="18" fillId="4" borderId="4" xfId="0" applyNumberFormat="1" applyFont="1" applyFill="1" applyBorder="1" applyAlignment="1">
      <alignment horizontal="center" vertical="center" wrapText="1"/>
    </xf>
    <xf numFmtId="3" fontId="17" fillId="4" borderId="1" xfId="0" applyNumberFormat="1" applyFont="1" applyFill="1" applyBorder="1" applyAlignment="1">
      <alignment horizontal="center" vertical="center" wrapText="1"/>
    </xf>
    <xf numFmtId="167" fontId="17" fillId="4" borderId="0" xfId="0" applyNumberFormat="1" applyFont="1" applyFill="1" applyBorder="1" applyAlignment="1">
      <alignment horizontal="center" vertical="center" wrapText="1"/>
    </xf>
    <xf numFmtId="167" fontId="18" fillId="0" borderId="4" xfId="0" applyNumberFormat="1" applyFont="1" applyFill="1" applyBorder="1" applyAlignment="1">
      <alignment horizontal="center" vertical="center" wrapText="1"/>
    </xf>
    <xf numFmtId="168" fontId="18" fillId="0" borderId="0" xfId="0" applyNumberFormat="1" applyFont="1" applyFill="1" applyBorder="1" applyAlignment="1">
      <alignment horizontal="center" vertical="center" wrapText="1"/>
    </xf>
    <xf numFmtId="167" fontId="0" fillId="0" borderId="0" xfId="0" applyNumberFormat="1" applyBorder="1"/>
    <xf numFmtId="14" fontId="12" fillId="0" borderId="0" xfId="0" applyNumberFormat="1" applyFont="1" applyAlignment="1">
      <alignment horizontal="center"/>
    </xf>
    <xf numFmtId="168" fontId="0" fillId="0" borderId="0" xfId="0" applyNumberFormat="1"/>
    <xf numFmtId="165" fontId="0" fillId="0" borderId="0" xfId="0" applyNumberFormat="1"/>
    <xf numFmtId="168" fontId="22" fillId="0" borderId="0" xfId="1" applyNumberFormat="1" applyFont="1" applyBorder="1" applyAlignment="1">
      <alignment vertical="center"/>
    </xf>
    <xf numFmtId="0" fontId="45" fillId="0" borderId="0" xfId="3" applyFont="1"/>
    <xf numFmtId="0" fontId="45" fillId="0" borderId="0" xfId="0" applyFont="1"/>
    <xf numFmtId="0" fontId="6" fillId="0" borderId="1" xfId="3" applyNumberFormat="1" applyFont="1" applyFill="1" applyBorder="1" applyAlignment="1">
      <alignment horizontal="center" vertical="center"/>
    </xf>
    <xf numFmtId="0" fontId="8" fillId="0" borderId="1" xfId="3" applyFont="1" applyFill="1" applyBorder="1" applyAlignment="1">
      <alignment vertical="center" wrapText="1"/>
    </xf>
    <xf numFmtId="168" fontId="7" fillId="8" borderId="1" xfId="3" applyNumberFormat="1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/>
    </xf>
    <xf numFmtId="3" fontId="4" fillId="0" borderId="1" xfId="3" applyNumberFormat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169" fontId="4" fillId="0" borderId="1" xfId="3" applyNumberFormat="1" applyFont="1" applyFill="1" applyBorder="1" applyAlignment="1">
      <alignment horizontal="center" vertical="center"/>
    </xf>
    <xf numFmtId="0" fontId="25" fillId="0" borderId="1" xfId="3" applyFont="1" applyFill="1" applyBorder="1" applyAlignment="1">
      <alignment horizontal="left" vertical="center" wrapText="1"/>
    </xf>
    <xf numFmtId="165" fontId="3" fillId="0" borderId="1" xfId="3" applyNumberFormat="1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left" vertical="center" wrapText="1"/>
    </xf>
    <xf numFmtId="165" fontId="4" fillId="0" borderId="0" xfId="3" applyNumberFormat="1" applyFont="1" applyFill="1"/>
    <xf numFmtId="166" fontId="4" fillId="0" borderId="0" xfId="3" applyNumberFormat="1" applyFont="1" applyFill="1"/>
    <xf numFmtId="0" fontId="5" fillId="0" borderId="0" xfId="3" applyFont="1" applyFill="1"/>
    <xf numFmtId="0" fontId="10" fillId="0" borderId="0" xfId="3" applyFont="1" applyFill="1" applyAlignment="1">
      <alignment horizontal="left"/>
    </xf>
    <xf numFmtId="0" fontId="21" fillId="0" borderId="0" xfId="1" applyFont="1" applyFill="1" applyAlignment="1">
      <alignment horizontal="center"/>
    </xf>
    <xf numFmtId="0" fontId="17" fillId="0" borderId="11" xfId="1" applyFont="1" applyFill="1" applyBorder="1" applyAlignment="1">
      <alignment horizontal="right" vertical="center"/>
    </xf>
    <xf numFmtId="0" fontId="20" fillId="0" borderId="0" xfId="1" applyFont="1" applyFill="1" applyBorder="1" applyAlignment="1">
      <alignment horizontal="center" vertical="center"/>
    </xf>
    <xf numFmtId="0" fontId="17" fillId="0" borderId="22" xfId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0" fontId="4" fillId="0" borderId="29" xfId="1" applyFont="1" applyFill="1" applyBorder="1" applyAlignment="1">
      <alignment horizontal="center" vertical="center" wrapText="1"/>
    </xf>
    <xf numFmtId="0" fontId="4" fillId="0" borderId="24" xfId="1" applyFont="1" applyFill="1" applyBorder="1" applyAlignment="1">
      <alignment horizontal="center" vertical="center" wrapText="1"/>
    </xf>
    <xf numFmtId="0" fontId="21" fillId="0" borderId="22" xfId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 wrapText="1"/>
    </xf>
    <xf numFmtId="14" fontId="22" fillId="0" borderId="0" xfId="1" applyNumberFormat="1" applyFont="1" applyAlignment="1">
      <alignment horizontal="center" wrapText="1"/>
    </xf>
    <xf numFmtId="0" fontId="22" fillId="0" borderId="0" xfId="0" applyFont="1" applyAlignment="1">
      <alignment horizontal="left"/>
    </xf>
    <xf numFmtId="0" fontId="17" fillId="0" borderId="23" xfId="1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horizontal="center" vertical="center" wrapText="1"/>
    </xf>
    <xf numFmtId="1" fontId="17" fillId="0" borderId="22" xfId="1" applyNumberFormat="1" applyFont="1" applyFill="1" applyBorder="1" applyAlignment="1">
      <alignment horizontal="center" vertical="center" wrapText="1"/>
    </xf>
    <xf numFmtId="0" fontId="4" fillId="0" borderId="22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22" fillId="0" borderId="0" xfId="3" applyFont="1" applyAlignment="1">
      <alignment horizontal="left"/>
    </xf>
    <xf numFmtId="0" fontId="27" fillId="6" borderId="13" xfId="0" applyFont="1" applyFill="1" applyBorder="1" applyAlignment="1">
      <alignment horizontal="center" vertical="center" textRotation="90" wrapText="1"/>
    </xf>
    <xf numFmtId="0" fontId="27" fillId="6" borderId="17" xfId="0" applyFont="1" applyFill="1" applyBorder="1" applyAlignment="1">
      <alignment horizontal="center" vertical="center" textRotation="90" wrapText="1"/>
    </xf>
    <xf numFmtId="0" fontId="4" fillId="0" borderId="19" xfId="0" applyFont="1" applyFill="1" applyBorder="1" applyAlignment="1">
      <alignment horizontal="center" vertical="center" textRotation="90" wrapText="1"/>
    </xf>
    <xf numFmtId="0" fontId="4" fillId="0" borderId="6" xfId="0" applyFont="1" applyFill="1" applyBorder="1" applyAlignment="1">
      <alignment horizontal="center" vertical="center" textRotation="90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27" fillId="6" borderId="4" xfId="0" applyFont="1" applyFill="1" applyBorder="1" applyAlignment="1">
      <alignment horizontal="center" vertical="center" wrapText="1"/>
    </xf>
    <xf numFmtId="0" fontId="27" fillId="6" borderId="9" xfId="0" applyFont="1" applyFill="1" applyBorder="1" applyAlignment="1">
      <alignment horizontal="center" vertical="center" wrapText="1"/>
    </xf>
    <xf numFmtId="0" fontId="26" fillId="6" borderId="4" xfId="0" applyFont="1" applyFill="1" applyBorder="1" applyAlignment="1">
      <alignment horizontal="center" vertical="center"/>
    </xf>
    <xf numFmtId="0" fontId="26" fillId="6" borderId="9" xfId="0" applyFont="1" applyFill="1" applyBorder="1" applyAlignment="1">
      <alignment horizontal="center" vertical="center"/>
    </xf>
    <xf numFmtId="0" fontId="27" fillId="6" borderId="19" xfId="0" applyFont="1" applyFill="1" applyBorder="1" applyAlignment="1">
      <alignment horizontal="center" vertical="center" textRotation="90" wrapText="1"/>
    </xf>
    <xf numFmtId="0" fontId="27" fillId="6" borderId="6" xfId="0" applyFont="1" applyFill="1" applyBorder="1" applyAlignment="1">
      <alignment horizontal="center" vertical="center" textRotation="90" wrapText="1"/>
    </xf>
    <xf numFmtId="0" fontId="29" fillId="0" borderId="3" xfId="0" applyFont="1" applyFill="1" applyBorder="1" applyAlignment="1">
      <alignment horizontal="right"/>
    </xf>
    <xf numFmtId="0" fontId="27" fillId="6" borderId="5" xfId="0" applyFont="1" applyFill="1" applyBorder="1" applyAlignment="1">
      <alignment horizontal="center" vertical="center" textRotation="90" wrapText="1"/>
    </xf>
    <xf numFmtId="0" fontId="27" fillId="6" borderId="19" xfId="0" applyFont="1" applyFill="1" applyBorder="1" applyAlignment="1">
      <alignment horizontal="center" vertical="center" wrapText="1"/>
    </xf>
    <xf numFmtId="0" fontId="27" fillId="6" borderId="5" xfId="0" applyFont="1" applyFill="1" applyBorder="1" applyAlignment="1">
      <alignment horizontal="center" vertical="center" wrapText="1"/>
    </xf>
    <xf numFmtId="0" fontId="27" fillId="6" borderId="6" xfId="0" applyFont="1" applyFill="1" applyBorder="1" applyAlignment="1">
      <alignment horizontal="center" vertical="center" wrapText="1"/>
    </xf>
    <xf numFmtId="0" fontId="27" fillId="6" borderId="13" xfId="0" applyFont="1" applyFill="1" applyBorder="1" applyAlignment="1">
      <alignment horizontal="center" vertical="center" wrapText="1"/>
    </xf>
    <xf numFmtId="0" fontId="27" fillId="6" borderId="20" xfId="0" applyFont="1" applyFill="1" applyBorder="1" applyAlignment="1">
      <alignment horizontal="center" vertical="center" wrapText="1"/>
    </xf>
    <xf numFmtId="0" fontId="27" fillId="6" borderId="14" xfId="0" applyFont="1" applyFill="1" applyBorder="1" applyAlignment="1">
      <alignment horizontal="center" vertical="center" wrapText="1"/>
    </xf>
    <xf numFmtId="0" fontId="27" fillId="6" borderId="15" xfId="0" applyFont="1" applyFill="1" applyBorder="1" applyAlignment="1">
      <alignment horizontal="center" vertical="center" wrapText="1"/>
    </xf>
    <xf numFmtId="0" fontId="27" fillId="6" borderId="0" xfId="0" applyFont="1" applyFill="1" applyBorder="1" applyAlignment="1">
      <alignment horizontal="center" vertical="center" wrapText="1"/>
    </xf>
    <xf numFmtId="0" fontId="27" fillId="6" borderId="16" xfId="0" applyFont="1" applyFill="1" applyBorder="1" applyAlignment="1">
      <alignment horizontal="center" vertical="center" wrapText="1"/>
    </xf>
    <xf numFmtId="2" fontId="27" fillId="6" borderId="19" xfId="0" applyNumberFormat="1" applyFont="1" applyFill="1" applyBorder="1" applyAlignment="1">
      <alignment horizontal="center" vertical="center" textRotation="90" wrapText="1"/>
    </xf>
    <xf numFmtId="2" fontId="27" fillId="6" borderId="5" xfId="0" applyNumberFormat="1" applyFont="1" applyFill="1" applyBorder="1" applyAlignment="1">
      <alignment horizontal="center" vertical="center" textRotation="90" wrapText="1"/>
    </xf>
    <xf numFmtId="2" fontId="27" fillId="6" borderId="6" xfId="0" applyNumberFormat="1" applyFont="1" applyFill="1" applyBorder="1" applyAlignment="1">
      <alignment horizontal="center" vertical="center" textRotation="90" wrapText="1"/>
    </xf>
    <xf numFmtId="0" fontId="31" fillId="0" borderId="3" xfId="3" applyFont="1" applyFill="1" applyBorder="1" applyAlignment="1">
      <alignment horizontal="center" wrapText="1"/>
    </xf>
    <xf numFmtId="0" fontId="27" fillId="3" borderId="19" xfId="3" applyFont="1" applyFill="1" applyBorder="1" applyAlignment="1">
      <alignment horizontal="center" vertical="center" textRotation="90" wrapText="1"/>
    </xf>
    <xf numFmtId="0" fontId="27" fillId="3" borderId="5" xfId="3" applyFont="1" applyFill="1" applyBorder="1" applyAlignment="1">
      <alignment horizontal="center" vertical="center" textRotation="90" wrapText="1"/>
    </xf>
    <xf numFmtId="0" fontId="27" fillId="3" borderId="6" xfId="3" applyFont="1" applyFill="1" applyBorder="1" applyAlignment="1">
      <alignment horizontal="center" vertical="center" textRotation="90" wrapText="1"/>
    </xf>
    <xf numFmtId="0" fontId="27" fillId="3" borderId="19" xfId="3" applyFont="1" applyFill="1" applyBorder="1" applyAlignment="1">
      <alignment horizontal="center" vertical="center" wrapText="1"/>
    </xf>
    <xf numFmtId="0" fontId="27" fillId="3" borderId="5" xfId="3" applyFont="1" applyFill="1" applyBorder="1" applyAlignment="1">
      <alignment horizontal="center" vertical="center" wrapText="1"/>
    </xf>
    <xf numFmtId="0" fontId="27" fillId="3" borderId="6" xfId="3" applyFont="1" applyFill="1" applyBorder="1" applyAlignment="1">
      <alignment horizontal="center" vertical="center" wrapText="1"/>
    </xf>
    <xf numFmtId="0" fontId="27" fillId="3" borderId="13" xfId="3" applyFont="1" applyFill="1" applyBorder="1" applyAlignment="1">
      <alignment horizontal="center" vertical="center" wrapText="1"/>
    </xf>
    <xf numFmtId="0" fontId="27" fillId="3" borderId="20" xfId="3" applyFont="1" applyFill="1" applyBorder="1" applyAlignment="1">
      <alignment horizontal="center" vertical="center" wrapText="1"/>
    </xf>
    <xf numFmtId="0" fontId="27" fillId="3" borderId="14" xfId="3" applyFont="1" applyFill="1" applyBorder="1" applyAlignment="1">
      <alignment horizontal="center" vertical="center" wrapText="1"/>
    </xf>
    <xf numFmtId="0" fontId="27" fillId="3" borderId="15" xfId="3" applyFont="1" applyFill="1" applyBorder="1" applyAlignment="1">
      <alignment horizontal="center" vertical="center" wrapText="1"/>
    </xf>
    <xf numFmtId="0" fontId="27" fillId="3" borderId="0" xfId="3" applyFont="1" applyFill="1" applyBorder="1" applyAlignment="1">
      <alignment horizontal="center" vertical="center" wrapText="1"/>
    </xf>
    <xf numFmtId="0" fontId="27" fillId="3" borderId="16" xfId="3" applyFont="1" applyFill="1" applyBorder="1" applyAlignment="1">
      <alignment horizontal="center" vertical="center" wrapText="1"/>
    </xf>
    <xf numFmtId="2" fontId="30" fillId="3" borderId="19" xfId="3" applyNumberFormat="1" applyFont="1" applyFill="1" applyBorder="1" applyAlignment="1">
      <alignment horizontal="center" vertical="center" textRotation="90" wrapText="1"/>
    </xf>
    <xf numFmtId="2" fontId="30" fillId="3" borderId="5" xfId="3" applyNumberFormat="1" applyFont="1" applyFill="1" applyBorder="1" applyAlignment="1">
      <alignment horizontal="center" vertical="center" textRotation="90" wrapText="1"/>
    </xf>
    <xf numFmtId="2" fontId="30" fillId="3" borderId="6" xfId="3" applyNumberFormat="1" applyFont="1" applyFill="1" applyBorder="1" applyAlignment="1">
      <alignment horizontal="center" vertical="center" textRotation="90" wrapText="1"/>
    </xf>
    <xf numFmtId="2" fontId="27" fillId="3" borderId="19" xfId="3" applyNumberFormat="1" applyFont="1" applyFill="1" applyBorder="1" applyAlignment="1">
      <alignment horizontal="center" vertical="center" wrapText="1"/>
    </xf>
    <xf numFmtId="2" fontId="27" fillId="3" borderId="5" xfId="3" applyNumberFormat="1" applyFont="1" applyFill="1" applyBorder="1" applyAlignment="1">
      <alignment horizontal="center" vertical="center" wrapText="1"/>
    </xf>
    <xf numFmtId="2" fontId="27" fillId="3" borderId="6" xfId="3" applyNumberFormat="1" applyFont="1" applyFill="1" applyBorder="1" applyAlignment="1">
      <alignment horizontal="center" vertical="center" wrapText="1"/>
    </xf>
    <xf numFmtId="0" fontId="17" fillId="0" borderId="0" xfId="3" applyFont="1" applyAlignment="1">
      <alignment horizontal="center"/>
    </xf>
    <xf numFmtId="0" fontId="12" fillId="0" borderId="0" xfId="3" applyFont="1" applyFill="1" applyAlignment="1">
      <alignment horizontal="center"/>
    </xf>
    <xf numFmtId="0" fontId="12" fillId="0" borderId="3" xfId="3" applyFont="1" applyBorder="1" applyAlignment="1">
      <alignment horizontal="center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3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1" fontId="7" fillId="4" borderId="0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4" fillId="3" borderId="4" xfId="0" applyNumberFormat="1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1" fontId="7" fillId="3" borderId="4" xfId="0" applyNumberFormat="1" applyFont="1" applyFill="1" applyBorder="1" applyAlignment="1">
      <alignment horizontal="left"/>
    </xf>
    <xf numFmtId="1" fontId="7" fillId="3" borderId="8" xfId="0" applyNumberFormat="1" applyFont="1" applyFill="1" applyBorder="1" applyAlignment="1">
      <alignment horizontal="left"/>
    </xf>
    <xf numFmtId="1" fontId="7" fillId="3" borderId="9" xfId="0" applyNumberFormat="1" applyFont="1" applyFill="1" applyBorder="1" applyAlignment="1">
      <alignment horizontal="left"/>
    </xf>
    <xf numFmtId="1" fontId="4" fillId="4" borderId="4" xfId="0" applyNumberFormat="1" applyFont="1" applyFill="1" applyBorder="1" applyAlignment="1">
      <alignment horizontal="left"/>
    </xf>
    <xf numFmtId="1" fontId="4" fillId="4" borderId="8" xfId="0" applyNumberFormat="1" applyFont="1" applyFill="1" applyBorder="1" applyAlignment="1">
      <alignment horizontal="left"/>
    </xf>
    <xf numFmtId="1" fontId="4" fillId="4" borderId="9" xfId="0" applyNumberFormat="1" applyFont="1" applyFill="1" applyBorder="1" applyAlignment="1">
      <alignment horizontal="left"/>
    </xf>
    <xf numFmtId="1" fontId="3" fillId="3" borderId="4" xfId="0" applyNumberFormat="1" applyFont="1" applyFill="1" applyBorder="1" applyAlignment="1">
      <alignment horizontal="left"/>
    </xf>
    <xf numFmtId="1" fontId="3" fillId="3" borderId="8" xfId="0" applyNumberFormat="1" applyFont="1" applyFill="1" applyBorder="1" applyAlignment="1">
      <alignment horizontal="left"/>
    </xf>
    <xf numFmtId="1" fontId="3" fillId="3" borderId="9" xfId="0" applyNumberFormat="1" applyFont="1" applyFill="1" applyBorder="1" applyAlignment="1">
      <alignment horizontal="left"/>
    </xf>
    <xf numFmtId="1" fontId="5" fillId="4" borderId="4" xfId="0" applyNumberFormat="1" applyFont="1" applyFill="1" applyBorder="1" applyAlignment="1">
      <alignment horizontal="left" vertical="center" wrapText="1"/>
    </xf>
    <xf numFmtId="1" fontId="5" fillId="4" borderId="8" xfId="0" applyNumberFormat="1" applyFont="1" applyFill="1" applyBorder="1" applyAlignment="1">
      <alignment horizontal="left" vertical="center" wrapText="1"/>
    </xf>
    <xf numFmtId="1" fontId="5" fillId="4" borderId="9" xfId="0" applyNumberFormat="1" applyFont="1" applyFill="1" applyBorder="1" applyAlignment="1">
      <alignment horizontal="left" vertical="center" wrapText="1"/>
    </xf>
    <xf numFmtId="1" fontId="5" fillId="4" borderId="4" xfId="0" applyNumberFormat="1" applyFont="1" applyFill="1" applyBorder="1" applyAlignment="1">
      <alignment horizontal="left"/>
    </xf>
    <xf numFmtId="1" fontId="5" fillId="4" borderId="8" xfId="0" applyNumberFormat="1" applyFont="1" applyFill="1" applyBorder="1" applyAlignment="1">
      <alignment horizontal="left"/>
    </xf>
    <xf numFmtId="1" fontId="5" fillId="4" borderId="9" xfId="0" applyNumberFormat="1" applyFont="1" applyFill="1" applyBorder="1" applyAlignment="1">
      <alignment horizontal="left"/>
    </xf>
    <xf numFmtId="1" fontId="3" fillId="3" borderId="4" xfId="0" applyNumberFormat="1" applyFont="1" applyFill="1" applyBorder="1" applyAlignment="1">
      <alignment horizontal="center" vertical="center" wrapText="1"/>
    </xf>
    <xf numFmtId="1" fontId="3" fillId="3" borderId="8" xfId="0" applyNumberFormat="1" applyFont="1" applyFill="1" applyBorder="1" applyAlignment="1">
      <alignment horizontal="center" vertical="center" wrapText="1"/>
    </xf>
    <xf numFmtId="1" fontId="3" fillId="3" borderId="9" xfId="0" applyNumberFormat="1" applyFont="1" applyFill="1" applyBorder="1" applyAlignment="1">
      <alignment horizontal="center" vertical="center" wrapText="1"/>
    </xf>
    <xf numFmtId="1" fontId="3" fillId="4" borderId="4" xfId="0" applyNumberFormat="1" applyFont="1" applyFill="1" applyBorder="1" applyAlignment="1">
      <alignment horizontal="left" vertical="center" wrapText="1"/>
    </xf>
    <xf numFmtId="1" fontId="3" fillId="4" borderId="8" xfId="0" applyNumberFormat="1" applyFont="1" applyFill="1" applyBorder="1" applyAlignment="1">
      <alignment horizontal="left" vertical="center" wrapText="1"/>
    </xf>
    <xf numFmtId="1" fontId="3" fillId="4" borderId="9" xfId="0" applyNumberFormat="1" applyFont="1" applyFill="1" applyBorder="1" applyAlignment="1">
      <alignment horizontal="left" vertical="center" wrapText="1"/>
    </xf>
    <xf numFmtId="1" fontId="9" fillId="4" borderId="4" xfId="0" applyNumberFormat="1" applyFont="1" applyFill="1" applyBorder="1" applyAlignment="1">
      <alignment horizontal="left" vertical="center" wrapText="1"/>
    </xf>
    <xf numFmtId="1" fontId="9" fillId="4" borderId="8" xfId="0" applyNumberFormat="1" applyFont="1" applyFill="1" applyBorder="1" applyAlignment="1">
      <alignment horizontal="left" vertical="center" wrapText="1"/>
    </xf>
    <xf numFmtId="1" fontId="9" fillId="4" borderId="9" xfId="0" applyNumberFormat="1" applyFont="1" applyFill="1" applyBorder="1" applyAlignment="1">
      <alignment horizontal="left" vertical="center" wrapText="1"/>
    </xf>
    <xf numFmtId="1" fontId="5" fillId="4" borderId="4" xfId="0" applyNumberFormat="1" applyFont="1" applyFill="1" applyBorder="1" applyAlignment="1"/>
    <xf numFmtId="1" fontId="5" fillId="4" borderId="8" xfId="0" applyNumberFormat="1" applyFont="1" applyFill="1" applyBorder="1" applyAlignment="1"/>
    <xf numFmtId="1" fontId="5" fillId="4" borderId="9" xfId="0" applyNumberFormat="1" applyFont="1" applyFill="1" applyBorder="1" applyAlignment="1"/>
    <xf numFmtId="1" fontId="9" fillId="3" borderId="4" xfId="0" applyNumberFormat="1" applyFont="1" applyFill="1" applyBorder="1" applyAlignment="1">
      <alignment horizontal="left"/>
    </xf>
    <xf numFmtId="1" fontId="9" fillId="3" borderId="8" xfId="0" applyNumberFormat="1" applyFont="1" applyFill="1" applyBorder="1" applyAlignment="1">
      <alignment horizontal="left"/>
    </xf>
    <xf numFmtId="1" fontId="9" fillId="3" borderId="9" xfId="0" applyNumberFormat="1" applyFont="1" applyFill="1" applyBorder="1" applyAlignment="1">
      <alignment horizontal="left"/>
    </xf>
    <xf numFmtId="1" fontId="5" fillId="4" borderId="4" xfId="0" applyNumberFormat="1" applyFont="1" applyFill="1" applyBorder="1" applyAlignment="1">
      <alignment horizontal="left" wrapText="1"/>
    </xf>
    <xf numFmtId="1" fontId="5" fillId="4" borderId="8" xfId="0" applyNumberFormat="1" applyFont="1" applyFill="1" applyBorder="1" applyAlignment="1">
      <alignment horizontal="left" wrapText="1"/>
    </xf>
    <xf numFmtId="1" fontId="5" fillId="4" borderId="9" xfId="0" applyNumberFormat="1" applyFont="1" applyFill="1" applyBorder="1" applyAlignment="1">
      <alignment horizontal="left" wrapText="1"/>
    </xf>
    <xf numFmtId="1" fontId="5" fillId="4" borderId="4" xfId="0" applyNumberFormat="1" applyFont="1" applyFill="1" applyBorder="1" applyAlignment="1">
      <alignment horizontal="center" vertical="center" wrapText="1"/>
    </xf>
    <xf numFmtId="1" fontId="5" fillId="4" borderId="8" xfId="0" applyNumberFormat="1" applyFont="1" applyFill="1" applyBorder="1" applyAlignment="1">
      <alignment horizontal="center" vertical="center" wrapText="1"/>
    </xf>
    <xf numFmtId="1" fontId="5" fillId="4" borderId="9" xfId="0" applyNumberFormat="1" applyFont="1" applyFill="1" applyBorder="1" applyAlignment="1">
      <alignment horizontal="center" vertical="center" wrapText="1"/>
    </xf>
    <xf numFmtId="1" fontId="3" fillId="3" borderId="4" xfId="0" applyNumberFormat="1" applyFont="1" applyFill="1" applyBorder="1" applyAlignment="1">
      <alignment horizontal="left" vertical="center" wrapText="1"/>
    </xf>
    <xf numFmtId="1" fontId="3" fillId="3" borderId="8" xfId="0" applyNumberFormat="1" applyFont="1" applyFill="1" applyBorder="1" applyAlignment="1">
      <alignment horizontal="left" vertical="center" wrapText="1"/>
    </xf>
    <xf numFmtId="1" fontId="3" fillId="3" borderId="9" xfId="0" applyNumberFormat="1" applyFont="1" applyFill="1" applyBorder="1" applyAlignment="1">
      <alignment horizontal="left" vertical="center" wrapText="1"/>
    </xf>
    <xf numFmtId="1" fontId="7" fillId="3" borderId="4" xfId="0" applyNumberFormat="1" applyFont="1" applyFill="1" applyBorder="1" applyAlignment="1">
      <alignment horizontal="left" vertical="center" wrapText="1"/>
    </xf>
    <xf numFmtId="1" fontId="7" fillId="3" borderId="8" xfId="0" applyNumberFormat="1" applyFont="1" applyFill="1" applyBorder="1" applyAlignment="1">
      <alignment horizontal="left" vertical="center" wrapText="1"/>
    </xf>
    <xf numFmtId="1" fontId="7" fillId="3" borderId="9" xfId="0" applyNumberFormat="1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center" wrapText="1"/>
    </xf>
    <xf numFmtId="2" fontId="27" fillId="3" borderId="19" xfId="0" applyNumberFormat="1" applyFont="1" applyFill="1" applyBorder="1" applyAlignment="1">
      <alignment horizontal="center" vertical="center" wrapText="1"/>
    </xf>
    <xf numFmtId="2" fontId="27" fillId="3" borderId="5" xfId="0" applyNumberFormat="1" applyFont="1" applyFill="1" applyBorder="1" applyAlignment="1">
      <alignment horizontal="center" vertical="center" wrapText="1"/>
    </xf>
    <xf numFmtId="2" fontId="27" fillId="3" borderId="6" xfId="0" applyNumberFormat="1" applyFont="1" applyFill="1" applyBorder="1" applyAlignment="1">
      <alignment horizontal="center" vertical="center" wrapText="1"/>
    </xf>
    <xf numFmtId="0" fontId="27" fillId="3" borderId="19" xfId="0" applyFont="1" applyFill="1" applyBorder="1" applyAlignment="1">
      <alignment horizontal="center" vertical="center" textRotation="90" wrapText="1"/>
    </xf>
    <xf numFmtId="0" fontId="27" fillId="3" borderId="5" xfId="0" applyFont="1" applyFill="1" applyBorder="1" applyAlignment="1">
      <alignment horizontal="center" vertical="center" textRotation="90" wrapText="1"/>
    </xf>
    <xf numFmtId="0" fontId="27" fillId="3" borderId="6" xfId="0" applyFont="1" applyFill="1" applyBorder="1" applyAlignment="1">
      <alignment horizontal="center" vertical="center" textRotation="90" wrapText="1"/>
    </xf>
    <xf numFmtId="0" fontId="27" fillId="3" borderId="19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3" borderId="20" xfId="0" applyFont="1" applyFill="1" applyBorder="1" applyAlignment="1">
      <alignment horizontal="center" vertical="center" wrapText="1"/>
    </xf>
    <xf numFmtId="0" fontId="27" fillId="3" borderId="14" xfId="0" applyFont="1" applyFill="1" applyBorder="1" applyAlignment="1">
      <alignment horizontal="center" vertical="center" wrapText="1"/>
    </xf>
    <xf numFmtId="0" fontId="27" fillId="3" borderId="15" xfId="0" applyFont="1" applyFill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center" vertical="center" wrapText="1"/>
    </xf>
    <xf numFmtId="0" fontId="27" fillId="3" borderId="16" xfId="0" applyFont="1" applyFill="1" applyBorder="1" applyAlignment="1">
      <alignment horizontal="center" vertical="center" wrapText="1"/>
    </xf>
    <xf numFmtId="2" fontId="30" fillId="3" borderId="19" xfId="0" applyNumberFormat="1" applyFont="1" applyFill="1" applyBorder="1" applyAlignment="1">
      <alignment horizontal="center" vertical="center" textRotation="90" wrapText="1"/>
    </xf>
    <xf numFmtId="2" fontId="30" fillId="3" borderId="5" xfId="0" applyNumberFormat="1" applyFont="1" applyFill="1" applyBorder="1" applyAlignment="1">
      <alignment horizontal="center" vertical="center" textRotation="90" wrapText="1"/>
    </xf>
    <xf numFmtId="2" fontId="30" fillId="3" borderId="6" xfId="0" applyNumberFormat="1" applyFont="1" applyFill="1" applyBorder="1" applyAlignment="1">
      <alignment horizontal="center" vertical="center" textRotation="90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3" borderId="1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2" fontId="13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21" fillId="0" borderId="26" xfId="1" applyFont="1" applyFill="1" applyBorder="1" applyAlignment="1">
      <alignment horizontal="center" vertical="center" wrapText="1"/>
    </xf>
    <xf numFmtId="0" fontId="21" fillId="0" borderId="28" xfId="1" applyFont="1" applyFill="1" applyBorder="1" applyAlignment="1">
      <alignment horizontal="center" vertical="center" wrapText="1"/>
    </xf>
    <xf numFmtId="0" fontId="4" fillId="0" borderId="25" xfId="1" applyFont="1" applyFill="1" applyBorder="1" applyAlignment="1">
      <alignment horizontal="center" vertical="center" wrapText="1"/>
    </xf>
    <xf numFmtId="0" fontId="4" fillId="0" borderId="27" xfId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0" fontId="12" fillId="0" borderId="3" xfId="0" applyFont="1" applyBorder="1" applyAlignment="1">
      <alignment horizontal="center"/>
    </xf>
    <xf numFmtId="0" fontId="10" fillId="3" borderId="12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right"/>
    </xf>
    <xf numFmtId="0" fontId="10" fillId="3" borderId="19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left"/>
    </xf>
    <xf numFmtId="0" fontId="10" fillId="0" borderId="10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left"/>
    </xf>
    <xf numFmtId="0" fontId="23" fillId="4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65" fontId="23" fillId="0" borderId="10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1" fontId="21" fillId="4" borderId="0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 vertical="center" wrapText="1"/>
    </xf>
    <xf numFmtId="1" fontId="4" fillId="7" borderId="4" xfId="0" applyNumberFormat="1" applyFont="1" applyFill="1" applyBorder="1" applyAlignment="1">
      <alignment horizontal="center" vertical="center" wrapText="1"/>
    </xf>
    <xf numFmtId="1" fontId="4" fillId="7" borderId="8" xfId="0" applyNumberFormat="1" applyFont="1" applyFill="1" applyBorder="1" applyAlignment="1">
      <alignment horizontal="center" vertical="center" wrapText="1"/>
    </xf>
    <xf numFmtId="1" fontId="4" fillId="7" borderId="9" xfId="0" applyNumberFormat="1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 wrapText="1"/>
    </xf>
    <xf numFmtId="1" fontId="4" fillId="3" borderId="8" xfId="0" applyNumberFormat="1" applyFont="1" applyFill="1" applyBorder="1" applyAlignment="1">
      <alignment horizontal="center" vertical="center" wrapText="1"/>
    </xf>
    <xf numFmtId="1" fontId="4" fillId="3" borderId="9" xfId="0" applyNumberFormat="1" applyFont="1" applyFill="1" applyBorder="1" applyAlignment="1">
      <alignment horizontal="center" vertical="center" wrapText="1"/>
    </xf>
    <xf numFmtId="1" fontId="4" fillId="3" borderId="0" xfId="0" applyNumberFormat="1" applyFont="1" applyFill="1" applyBorder="1" applyAlignment="1">
      <alignment horizontal="center" vertical="center" wrapText="1"/>
    </xf>
    <xf numFmtId="1" fontId="7" fillId="17" borderId="4" xfId="0" applyNumberFormat="1" applyFont="1" applyFill="1" applyBorder="1" applyAlignment="1">
      <alignment horizontal="left"/>
    </xf>
    <xf numFmtId="1" fontId="7" fillId="17" borderId="8" xfId="0" applyNumberFormat="1" applyFont="1" applyFill="1" applyBorder="1" applyAlignment="1">
      <alignment horizontal="left"/>
    </xf>
    <xf numFmtId="1" fontId="7" fillId="17" borderId="9" xfId="0" applyNumberFormat="1" applyFont="1" applyFill="1" applyBorder="1" applyAlignment="1">
      <alignment horizontal="left"/>
    </xf>
    <xf numFmtId="1" fontId="4" fillId="3" borderId="4" xfId="0" applyNumberFormat="1" applyFont="1" applyFill="1" applyBorder="1" applyAlignment="1">
      <alignment horizontal="center" vertical="center"/>
    </xf>
    <xf numFmtId="1" fontId="4" fillId="3" borderId="8" xfId="0" applyNumberFormat="1" applyFont="1" applyFill="1" applyBorder="1" applyAlignment="1">
      <alignment horizontal="center" vertical="center"/>
    </xf>
    <xf numFmtId="1" fontId="4" fillId="3" borderId="9" xfId="0" applyNumberFormat="1" applyFont="1" applyFill="1" applyBorder="1" applyAlignment="1">
      <alignment horizontal="center" vertical="center"/>
    </xf>
    <xf numFmtId="1" fontId="7" fillId="4" borderId="4" xfId="0" applyNumberFormat="1" applyFont="1" applyFill="1" applyBorder="1" applyAlignment="1">
      <alignment horizontal="left"/>
    </xf>
    <xf numFmtId="1" fontId="7" fillId="4" borderId="8" xfId="0" applyNumberFormat="1" applyFont="1" applyFill="1" applyBorder="1" applyAlignment="1">
      <alignment horizontal="left"/>
    </xf>
    <xf numFmtId="1" fontId="7" fillId="4" borderId="9" xfId="0" applyNumberFormat="1" applyFont="1" applyFill="1" applyBorder="1" applyAlignment="1">
      <alignment horizontal="left"/>
    </xf>
    <xf numFmtId="1" fontId="7" fillId="0" borderId="4" xfId="0" applyNumberFormat="1" applyFont="1" applyFill="1" applyBorder="1" applyAlignment="1">
      <alignment horizontal="left"/>
    </xf>
    <xf numFmtId="1" fontId="7" fillId="0" borderId="8" xfId="0" applyNumberFormat="1" applyFont="1" applyFill="1" applyBorder="1" applyAlignment="1">
      <alignment horizontal="left"/>
    </xf>
    <xf numFmtId="1" fontId="7" fillId="0" borderId="9" xfId="0" applyNumberFormat="1" applyFont="1" applyFill="1" applyBorder="1" applyAlignment="1">
      <alignment horizontal="left"/>
    </xf>
    <xf numFmtId="1" fontId="9" fillId="3" borderId="4" xfId="0" applyNumberFormat="1" applyFont="1" applyFill="1" applyBorder="1" applyAlignment="1">
      <alignment horizontal="left" vertical="center" wrapText="1"/>
    </xf>
    <xf numFmtId="1" fontId="9" fillId="3" borderId="8" xfId="0" applyNumberFormat="1" applyFont="1" applyFill="1" applyBorder="1" applyAlignment="1">
      <alignment horizontal="left" vertical="center" wrapText="1"/>
    </xf>
    <xf numFmtId="1" fontId="9" fillId="3" borderId="9" xfId="0" applyNumberFormat="1" applyFont="1" applyFill="1" applyBorder="1" applyAlignment="1">
      <alignment horizontal="left" vertical="center" wrapText="1"/>
    </xf>
    <xf numFmtId="1" fontId="7" fillId="17" borderId="4" xfId="0" applyNumberFormat="1" applyFont="1" applyFill="1" applyBorder="1" applyAlignment="1">
      <alignment horizontal="left" vertical="center" wrapText="1"/>
    </xf>
    <xf numFmtId="1" fontId="7" fillId="17" borderId="8" xfId="0" applyNumberFormat="1" applyFont="1" applyFill="1" applyBorder="1" applyAlignment="1">
      <alignment horizontal="left" vertical="center" wrapText="1"/>
    </xf>
    <xf numFmtId="1" fontId="7" fillId="17" borderId="9" xfId="0" applyNumberFormat="1" applyFont="1" applyFill="1" applyBorder="1" applyAlignment="1">
      <alignment horizontal="left" vertical="center" wrapText="1"/>
    </xf>
    <xf numFmtId="1" fontId="5" fillId="4" borderId="4" xfId="0" applyNumberFormat="1" applyFont="1" applyFill="1" applyBorder="1" applyAlignment="1">
      <alignment horizontal="left" vertical="top" wrapText="1"/>
    </xf>
    <xf numFmtId="1" fontId="5" fillId="4" borderId="8" xfId="0" applyNumberFormat="1" applyFont="1" applyFill="1" applyBorder="1" applyAlignment="1">
      <alignment horizontal="left" vertical="top" wrapText="1"/>
    </xf>
    <xf numFmtId="1" fontId="5" fillId="4" borderId="9" xfId="0" applyNumberFormat="1" applyFont="1" applyFill="1" applyBorder="1" applyAlignment="1">
      <alignment horizontal="left" vertical="top" wrapText="1"/>
    </xf>
    <xf numFmtId="1" fontId="4" fillId="0" borderId="0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left" vertical="center" wrapText="1"/>
    </xf>
    <xf numFmtId="1" fontId="7" fillId="0" borderId="8" xfId="0" applyNumberFormat="1" applyFont="1" applyFill="1" applyBorder="1" applyAlignment="1">
      <alignment horizontal="left" vertical="center" wrapText="1"/>
    </xf>
    <xf numFmtId="1" fontId="7" fillId="0" borderId="9" xfId="0" applyNumberFormat="1" applyFont="1" applyFill="1" applyBorder="1" applyAlignment="1">
      <alignment horizontal="left" vertical="center" wrapText="1"/>
    </xf>
    <xf numFmtId="1" fontId="46" fillId="0" borderId="1" xfId="0" applyNumberFormat="1" applyFont="1" applyFill="1" applyBorder="1" applyAlignment="1">
      <alignment horizontal="center"/>
    </xf>
    <xf numFmtId="165" fontId="47" fillId="0" borderId="1" xfId="0" applyNumberFormat="1" applyFont="1" applyFill="1" applyBorder="1" applyAlignment="1">
      <alignment horizontal="center"/>
    </xf>
    <xf numFmtId="1" fontId="48" fillId="0" borderId="1" xfId="0" applyNumberFormat="1" applyFont="1" applyFill="1" applyBorder="1" applyAlignment="1">
      <alignment horizontal="center"/>
    </xf>
    <xf numFmtId="165" fontId="49" fillId="0" borderId="1" xfId="0" applyNumberFormat="1" applyFont="1" applyFill="1" applyBorder="1" applyAlignment="1">
      <alignment horizontal="center"/>
    </xf>
  </cellXfs>
  <cellStyles count="27">
    <cellStyle name="Данные (редактируемые)" xfId="4"/>
    <cellStyle name="Данные (только для чтения)" xfId="5"/>
    <cellStyle name="Данные для удаления" xfId="6"/>
    <cellStyle name="Заголовки полей" xfId="7"/>
    <cellStyle name="Заголовки полей [печать]" xfId="8"/>
    <cellStyle name="Заголовок меры" xfId="9"/>
    <cellStyle name="Заголовок показателя [печать]" xfId="10"/>
    <cellStyle name="Заголовок показателя константы" xfId="11"/>
    <cellStyle name="Заголовок результата расчета" xfId="12"/>
    <cellStyle name="Заголовок свободного показателя" xfId="13"/>
    <cellStyle name="Значение фильтра" xfId="14"/>
    <cellStyle name="Значение фильтра [печать]" xfId="15"/>
    <cellStyle name="Информация о задаче" xfId="16"/>
    <cellStyle name="Обычный" xfId="0" builtinId="0"/>
    <cellStyle name="Обычный 2" xfId="3"/>
    <cellStyle name="Обычный_Сводка 2010 год" xfId="1"/>
    <cellStyle name="Отдельная ячейка" xfId="17"/>
    <cellStyle name="Отдельная ячейка - константа" xfId="18"/>
    <cellStyle name="Отдельная ячейка - константа [печать]" xfId="19"/>
    <cellStyle name="Отдельная ячейка [печать]" xfId="20"/>
    <cellStyle name="Отдельная ячейка-результат" xfId="21"/>
    <cellStyle name="Отдельная ячейка-результат [печать]" xfId="22"/>
    <cellStyle name="Свойства элементов измерения" xfId="23"/>
    <cellStyle name="Свойства элементов измерения [печать]" xfId="24"/>
    <cellStyle name="Финансовый" xfId="2" builtinId="3"/>
    <cellStyle name="Элементы осей" xfId="25"/>
    <cellStyle name="Элементы осей [печать]" xf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&#1040;&#1076;&#1084;&#1080;&#1085;&#1080;&#1089;&#1090;&#1088;&#1072;&#1090;&#1086;&#1088;\AppData\Roaming\Microsoft\Excel\&#1056;&#1072;&#1089;&#1087;&#1088;&#1077;&#1076;&#1077;&#1083;&#1077;&#1085;&#1080;&#1077;\2017\&#1089;&#1086;&#1073;&#1089;&#1090;&#1074;.&#1088;&#1072;&#1089;&#1093;&#1086;&#1076;&#109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&#1040;&#1076;&#1084;&#1080;&#1085;&#1080;&#1089;&#1090;&#1088;&#1072;&#1090;&#1086;&#1088;\AppData\Roaming\Microsoft\Excel\&#1056;&#1072;&#1089;&#1087;&#1088;&#1077;&#1076;&#1077;&#1083;&#1077;&#1085;&#1080;&#1077;\2016\&#1089;&#1086;&#1073;&#1089;&#1090;&#1074;.&#1088;&#1072;&#1089;&#1093;&#1086;&#1076;&#109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6\d\Documents%20and%20Settings\Fin1\&#1052;&#1086;&#1080;%20&#1076;&#1086;&#1082;&#1091;&#1084;&#1077;&#1085;&#1090;&#1099;\&#1044;&#1086;&#1082;&#1091;&#1084;&#1077;&#1085;&#1090;&#1099;%20&#1040;&#1083;&#1076;&#1099;&#1085;&#1072;&#1081;\&#1044;&#1086;&#1093;&#1086;&#1076;&#1099;1\&#1056;&#1072;&#1089;&#1087;&#1088;&#1077;&#1076;&#1077;&#1083;&#1077;&#1085;&#1080;&#1077;\2008%20&#1075;&#1086;&#1076;\&#1089;&#1086;&#1073;&#1089;&#1090;&#1074;.&#1088;&#1072;&#1089;&#1093;&#1086;&#1076;&#1099;%20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&#1040;&#1076;&#1084;&#1080;&#1085;&#1080;&#1089;&#1090;&#1088;&#1072;&#1090;&#1086;&#1088;\AppData\Roaming\Microsoft\Excel\&#1056;&#1072;&#1089;&#1087;&#1088;&#1077;&#1076;&#1077;&#1083;&#1077;&#1085;&#1080;&#1077;\2019\&#1089;&#1086;&#1073;&#1089;&#1090;&#1074;.&#1088;&#1072;&#1089;&#1093;&#1086;&#1076;&#1099;%20&#1048;&#1057;&#105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июнь"/>
      <sheetName val="май"/>
      <sheetName val="апр"/>
      <sheetName val="1 кв"/>
      <sheetName val="март"/>
      <sheetName val="фев"/>
      <sheetName val="янв"/>
      <sheetName val="Лист1"/>
      <sheetName val="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">
          <cell r="G5">
            <v>0</v>
          </cell>
          <cell r="H5">
            <v>0</v>
          </cell>
        </row>
        <row r="7">
          <cell r="D7">
            <v>500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10200</v>
          </cell>
          <cell r="O7">
            <v>10200</v>
          </cell>
          <cell r="P7">
            <v>0</v>
          </cell>
          <cell r="Q7">
            <v>0</v>
          </cell>
          <cell r="R7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D11">
            <v>222767.31</v>
          </cell>
          <cell r="E11">
            <v>0</v>
          </cell>
          <cell r="F11">
            <v>0</v>
          </cell>
          <cell r="G11">
            <v>47992.84</v>
          </cell>
          <cell r="J11">
            <v>0</v>
          </cell>
          <cell r="K11">
            <v>43976.1</v>
          </cell>
          <cell r="L11">
            <v>0</v>
          </cell>
          <cell r="M11">
            <v>922389.8</v>
          </cell>
          <cell r="N11">
            <v>30320</v>
          </cell>
          <cell r="O11">
            <v>952709.8</v>
          </cell>
          <cell r="P11">
            <v>482947</v>
          </cell>
          <cell r="Q11">
            <v>0</v>
          </cell>
          <cell r="R11">
            <v>46319.22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>
            <v>10500</v>
          </cell>
          <cell r="N13">
            <v>20000</v>
          </cell>
          <cell r="O13">
            <v>30500</v>
          </cell>
          <cell r="P13">
            <v>0</v>
          </cell>
          <cell r="Q13">
            <v>0</v>
          </cell>
          <cell r="R13">
            <v>0</v>
          </cell>
        </row>
        <row r="15">
          <cell r="N15">
            <v>20000</v>
          </cell>
          <cell r="O15">
            <v>20000</v>
          </cell>
        </row>
        <row r="16">
          <cell r="D16">
            <v>51952</v>
          </cell>
          <cell r="E16">
            <v>0</v>
          </cell>
          <cell r="F16">
            <v>0</v>
          </cell>
          <cell r="G16">
            <v>0</v>
          </cell>
          <cell r="J16">
            <v>0</v>
          </cell>
          <cell r="K16">
            <v>0</v>
          </cell>
          <cell r="L16">
            <v>0</v>
          </cell>
          <cell r="M16">
            <v>515712</v>
          </cell>
          <cell r="N16">
            <v>0</v>
          </cell>
          <cell r="O16">
            <v>515712</v>
          </cell>
          <cell r="P16">
            <v>475107</v>
          </cell>
          <cell r="Q16">
            <v>0</v>
          </cell>
          <cell r="R16">
            <v>0</v>
          </cell>
        </row>
        <row r="18">
          <cell r="D18">
            <v>46372</v>
          </cell>
          <cell r="M18">
            <v>340792</v>
          </cell>
          <cell r="O18">
            <v>340792</v>
          </cell>
          <cell r="P18">
            <v>32154</v>
          </cell>
        </row>
        <row r="19">
          <cell r="D19">
            <v>5580</v>
          </cell>
          <cell r="M19">
            <v>174920</v>
          </cell>
          <cell r="O19">
            <v>174920</v>
          </cell>
          <cell r="P19">
            <v>11220</v>
          </cell>
        </row>
        <row r="20">
          <cell r="O20">
            <v>0</v>
          </cell>
        </row>
        <row r="21">
          <cell r="D21">
            <v>1300</v>
          </cell>
          <cell r="E21">
            <v>0</v>
          </cell>
          <cell r="F21">
            <v>0</v>
          </cell>
          <cell r="G21">
            <v>0</v>
          </cell>
          <cell r="J21">
            <v>0</v>
          </cell>
          <cell r="K21">
            <v>1200</v>
          </cell>
          <cell r="L21">
            <v>0</v>
          </cell>
          <cell r="M21">
            <v>119940</v>
          </cell>
          <cell r="N21">
            <v>0</v>
          </cell>
          <cell r="O21">
            <v>119940</v>
          </cell>
          <cell r="P21">
            <v>7840</v>
          </cell>
          <cell r="Q21">
            <v>0</v>
          </cell>
          <cell r="R21">
            <v>0</v>
          </cell>
        </row>
        <row r="23">
          <cell r="D23">
            <v>1300</v>
          </cell>
          <cell r="P23">
            <v>7840</v>
          </cell>
        </row>
        <row r="24">
          <cell r="O24">
            <v>0</v>
          </cell>
        </row>
        <row r="25">
          <cell r="K25">
            <v>1200</v>
          </cell>
          <cell r="O25">
            <v>0</v>
          </cell>
        </row>
        <row r="26">
          <cell r="O26">
            <v>0</v>
          </cell>
        </row>
        <row r="27">
          <cell r="M27">
            <v>50000</v>
          </cell>
        </row>
        <row r="28">
          <cell r="O28">
            <v>0</v>
          </cell>
        </row>
        <row r="29">
          <cell r="D29">
            <v>127366.5</v>
          </cell>
          <cell r="E29">
            <v>0</v>
          </cell>
          <cell r="F29">
            <v>0</v>
          </cell>
          <cell r="G29">
            <v>34073.89</v>
          </cell>
          <cell r="H29">
            <v>0</v>
          </cell>
          <cell r="J29">
            <v>0</v>
          </cell>
          <cell r="K29">
            <v>35677</v>
          </cell>
          <cell r="L29">
            <v>0</v>
          </cell>
          <cell r="M29">
            <v>242283.89</v>
          </cell>
          <cell r="N29">
            <v>7540</v>
          </cell>
          <cell r="O29">
            <v>249823.89</v>
          </cell>
          <cell r="P29">
            <v>0</v>
          </cell>
          <cell r="Q29">
            <v>0</v>
          </cell>
          <cell r="R29">
            <v>42883</v>
          </cell>
        </row>
        <row r="31">
          <cell r="D31">
            <v>49061</v>
          </cell>
          <cell r="O31">
            <v>0</v>
          </cell>
          <cell r="R31">
            <v>23827</v>
          </cell>
        </row>
        <row r="32">
          <cell r="D32">
            <v>10500</v>
          </cell>
          <cell r="O32">
            <v>0</v>
          </cell>
        </row>
        <row r="33">
          <cell r="O33">
            <v>0</v>
          </cell>
        </row>
        <row r="34">
          <cell r="O34">
            <v>0</v>
          </cell>
        </row>
        <row r="36">
          <cell r="O36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M40">
            <v>14000</v>
          </cell>
          <cell r="O40">
            <v>14000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44">
          <cell r="O44">
            <v>0</v>
          </cell>
        </row>
        <row r="49">
          <cell r="O49">
            <v>0</v>
          </cell>
        </row>
        <row r="51">
          <cell r="O51">
            <v>0</v>
          </cell>
        </row>
        <row r="55">
          <cell r="O55">
            <v>0</v>
          </cell>
        </row>
        <row r="56">
          <cell r="O56">
            <v>0</v>
          </cell>
        </row>
        <row r="58">
          <cell r="M58">
            <v>199380</v>
          </cell>
          <cell r="N58">
            <v>7540</v>
          </cell>
          <cell r="O58">
            <v>206920</v>
          </cell>
        </row>
        <row r="59">
          <cell r="O59">
            <v>0</v>
          </cell>
        </row>
        <row r="60">
          <cell r="O60">
            <v>0</v>
          </cell>
        </row>
        <row r="64">
          <cell r="O64">
            <v>0</v>
          </cell>
        </row>
        <row r="66">
          <cell r="O66">
            <v>0</v>
          </cell>
        </row>
        <row r="71">
          <cell r="O71">
            <v>0</v>
          </cell>
        </row>
        <row r="72">
          <cell r="O72">
            <v>0</v>
          </cell>
        </row>
        <row r="73">
          <cell r="O73">
            <v>0</v>
          </cell>
        </row>
        <row r="76">
          <cell r="D76">
            <v>11100</v>
          </cell>
          <cell r="E76">
            <v>0</v>
          </cell>
          <cell r="F76">
            <v>0</v>
          </cell>
          <cell r="H76">
            <v>0</v>
          </cell>
          <cell r="I76">
            <v>0</v>
          </cell>
          <cell r="J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8">
          <cell r="O78">
            <v>0</v>
          </cell>
        </row>
        <row r="80">
          <cell r="O80">
            <v>0</v>
          </cell>
        </row>
        <row r="88">
          <cell r="O88">
            <v>0</v>
          </cell>
        </row>
        <row r="90">
          <cell r="O90">
            <v>0</v>
          </cell>
        </row>
        <row r="91">
          <cell r="D91">
            <v>13285</v>
          </cell>
          <cell r="E91">
            <v>0</v>
          </cell>
          <cell r="F91">
            <v>0</v>
          </cell>
          <cell r="G91">
            <v>0</v>
          </cell>
          <cell r="J91">
            <v>0</v>
          </cell>
          <cell r="K91">
            <v>2962</v>
          </cell>
          <cell r="L91">
            <v>0</v>
          </cell>
          <cell r="M91">
            <v>70123</v>
          </cell>
          <cell r="N91">
            <v>0</v>
          </cell>
          <cell r="O91">
            <v>70123</v>
          </cell>
          <cell r="P91">
            <v>2857</v>
          </cell>
          <cell r="Q91">
            <v>0</v>
          </cell>
        </row>
        <row r="93">
          <cell r="D93">
            <v>9850</v>
          </cell>
          <cell r="K93">
            <v>2962</v>
          </cell>
          <cell r="O93">
            <v>0</v>
          </cell>
        </row>
        <row r="94">
          <cell r="O94">
            <v>0</v>
          </cell>
        </row>
        <row r="95">
          <cell r="O95">
            <v>0</v>
          </cell>
        </row>
        <row r="96">
          <cell r="O96">
            <v>0</v>
          </cell>
        </row>
        <row r="97">
          <cell r="O97">
            <v>0</v>
          </cell>
        </row>
        <row r="99">
          <cell r="O99">
            <v>0</v>
          </cell>
        </row>
        <row r="100">
          <cell r="O100">
            <v>0</v>
          </cell>
        </row>
        <row r="101">
          <cell r="O101">
            <v>0</v>
          </cell>
        </row>
        <row r="103">
          <cell r="O103">
            <v>0</v>
          </cell>
        </row>
        <row r="105">
          <cell r="O105">
            <v>0</v>
          </cell>
        </row>
        <row r="106">
          <cell r="D106">
            <v>153957</v>
          </cell>
          <cell r="E106">
            <v>4320</v>
          </cell>
          <cell r="F106">
            <v>0</v>
          </cell>
          <cell r="G106">
            <v>14701</v>
          </cell>
          <cell r="H106">
            <v>0</v>
          </cell>
          <cell r="J106">
            <v>0</v>
          </cell>
          <cell r="K106">
            <v>6000</v>
          </cell>
          <cell r="L106">
            <v>0</v>
          </cell>
          <cell r="M106">
            <v>391599</v>
          </cell>
          <cell r="N106">
            <v>0</v>
          </cell>
          <cell r="O106">
            <v>391599</v>
          </cell>
          <cell r="P106">
            <v>0</v>
          </cell>
          <cell r="Q106">
            <v>0</v>
          </cell>
          <cell r="R106">
            <v>5400</v>
          </cell>
        </row>
        <row r="108">
          <cell r="M108">
            <v>260000</v>
          </cell>
          <cell r="O108">
            <v>260000</v>
          </cell>
        </row>
        <row r="109">
          <cell r="M109">
            <v>41500</v>
          </cell>
          <cell r="O109">
            <v>41500</v>
          </cell>
        </row>
        <row r="110">
          <cell r="M110">
            <v>10000</v>
          </cell>
        </row>
        <row r="111">
          <cell r="O111">
            <v>0</v>
          </cell>
        </row>
        <row r="115">
          <cell r="G115">
            <v>4761</v>
          </cell>
          <cell r="M115">
            <v>2000</v>
          </cell>
          <cell r="O115">
            <v>2000</v>
          </cell>
        </row>
        <row r="116">
          <cell r="O116">
            <v>0</v>
          </cell>
        </row>
        <row r="119">
          <cell r="O119">
            <v>0</v>
          </cell>
        </row>
        <row r="120">
          <cell r="D120">
            <v>111480</v>
          </cell>
          <cell r="M120">
            <v>78099</v>
          </cell>
          <cell r="O120">
            <v>78099</v>
          </cell>
        </row>
        <row r="121">
          <cell r="O121">
            <v>0</v>
          </cell>
        </row>
        <row r="123">
          <cell r="O123">
            <v>0</v>
          </cell>
        </row>
      </sheetData>
      <sheetData sheetId="19">
        <row r="5">
          <cell r="G5">
            <v>2300</v>
          </cell>
          <cell r="H5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2300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D11">
            <v>394996</v>
          </cell>
          <cell r="E11">
            <v>0</v>
          </cell>
          <cell r="F11">
            <v>0</v>
          </cell>
          <cell r="G11">
            <v>17320</v>
          </cell>
          <cell r="J11">
            <v>0</v>
          </cell>
          <cell r="K11">
            <v>46072.5</v>
          </cell>
          <cell r="L11">
            <v>84000</v>
          </cell>
          <cell r="M11">
            <v>483464</v>
          </cell>
          <cell r="N11">
            <v>11390.04</v>
          </cell>
          <cell r="O11">
            <v>494854.04</v>
          </cell>
          <cell r="P11">
            <v>449229</v>
          </cell>
          <cell r="Q11">
            <v>0</v>
          </cell>
          <cell r="R11">
            <v>39188.39</v>
          </cell>
        </row>
        <row r="13">
          <cell r="O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</row>
        <row r="16">
          <cell r="O16">
            <v>0</v>
          </cell>
        </row>
        <row r="17">
          <cell r="D17">
            <v>289752</v>
          </cell>
          <cell r="E17">
            <v>0</v>
          </cell>
          <cell r="F17">
            <v>0</v>
          </cell>
          <cell r="G17">
            <v>0</v>
          </cell>
          <cell r="J17">
            <v>0</v>
          </cell>
          <cell r="K17">
            <v>0</v>
          </cell>
          <cell r="L17">
            <v>0</v>
          </cell>
          <cell r="M17">
            <v>483464</v>
          </cell>
          <cell r="N17">
            <v>0</v>
          </cell>
          <cell r="O17">
            <v>483464</v>
          </cell>
          <cell r="P17">
            <v>449229</v>
          </cell>
          <cell r="Q17">
            <v>0</v>
          </cell>
          <cell r="R17">
            <v>0</v>
          </cell>
        </row>
        <row r="19">
          <cell r="D19">
            <v>50000</v>
          </cell>
          <cell r="M19">
            <v>483464</v>
          </cell>
          <cell r="O19">
            <v>483464</v>
          </cell>
          <cell r="P19">
            <v>40179</v>
          </cell>
        </row>
        <row r="20">
          <cell r="O20">
            <v>0</v>
          </cell>
        </row>
        <row r="21">
          <cell r="O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3600</v>
          </cell>
        </row>
        <row r="24">
          <cell r="O24">
            <v>0</v>
          </cell>
        </row>
        <row r="25">
          <cell r="O25">
            <v>0</v>
          </cell>
        </row>
        <row r="29">
          <cell r="O29">
            <v>0</v>
          </cell>
        </row>
        <row r="30">
          <cell r="R30">
            <v>3600</v>
          </cell>
        </row>
        <row r="31">
          <cell r="D31">
            <v>105244</v>
          </cell>
          <cell r="E31">
            <v>0</v>
          </cell>
          <cell r="F31">
            <v>0</v>
          </cell>
          <cell r="G31">
            <v>17320</v>
          </cell>
          <cell r="H31">
            <v>0</v>
          </cell>
          <cell r="J31">
            <v>0</v>
          </cell>
          <cell r="K31">
            <v>32100</v>
          </cell>
          <cell r="L31">
            <v>84000</v>
          </cell>
          <cell r="M31">
            <v>0</v>
          </cell>
          <cell r="N31">
            <v>10000</v>
          </cell>
          <cell r="O31">
            <v>10000</v>
          </cell>
          <cell r="P31">
            <v>0</v>
          </cell>
          <cell r="Q31">
            <v>0</v>
          </cell>
          <cell r="R31">
            <v>28020</v>
          </cell>
        </row>
        <row r="33">
          <cell r="D33">
            <v>26437</v>
          </cell>
          <cell r="O33">
            <v>0</v>
          </cell>
          <cell r="R33">
            <v>28020</v>
          </cell>
        </row>
        <row r="34">
          <cell r="D34">
            <v>10000</v>
          </cell>
          <cell r="K34">
            <v>14000</v>
          </cell>
          <cell r="O34">
            <v>0</v>
          </cell>
        </row>
        <row r="35">
          <cell r="O35">
            <v>0</v>
          </cell>
        </row>
        <row r="36">
          <cell r="O36">
            <v>0</v>
          </cell>
        </row>
        <row r="38">
          <cell r="O38">
            <v>0</v>
          </cell>
        </row>
        <row r="40">
          <cell r="K40">
            <v>900</v>
          </cell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5">
          <cell r="O45">
            <v>0</v>
          </cell>
        </row>
        <row r="46">
          <cell r="O46">
            <v>0</v>
          </cell>
        </row>
        <row r="47">
          <cell r="O47">
            <v>0</v>
          </cell>
        </row>
        <row r="49">
          <cell r="O49">
            <v>0</v>
          </cell>
        </row>
        <row r="50">
          <cell r="O50">
            <v>0</v>
          </cell>
        </row>
        <row r="51">
          <cell r="O51">
            <v>0</v>
          </cell>
        </row>
        <row r="53">
          <cell r="O53">
            <v>0</v>
          </cell>
        </row>
        <row r="55">
          <cell r="O55">
            <v>0</v>
          </cell>
        </row>
        <row r="56">
          <cell r="D56">
            <v>9578</v>
          </cell>
        </row>
        <row r="57">
          <cell r="O57">
            <v>0</v>
          </cell>
        </row>
        <row r="58">
          <cell r="O58">
            <v>0</v>
          </cell>
        </row>
        <row r="61">
          <cell r="L61">
            <v>84000</v>
          </cell>
          <cell r="O61">
            <v>0</v>
          </cell>
        </row>
        <row r="64">
          <cell r="O64">
            <v>0</v>
          </cell>
        </row>
        <row r="68">
          <cell r="O68">
            <v>0</v>
          </cell>
        </row>
        <row r="71">
          <cell r="O71">
            <v>0</v>
          </cell>
        </row>
        <row r="72">
          <cell r="O72">
            <v>0</v>
          </cell>
        </row>
        <row r="76">
          <cell r="D76">
            <v>2000</v>
          </cell>
        </row>
        <row r="77">
          <cell r="D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81">
          <cell r="L81">
            <v>61850</v>
          </cell>
          <cell r="O81">
            <v>0</v>
          </cell>
        </row>
        <row r="86">
          <cell r="L86">
            <v>0</v>
          </cell>
        </row>
        <row r="89">
          <cell r="O89">
            <v>0</v>
          </cell>
        </row>
        <row r="91">
          <cell r="O91">
            <v>0</v>
          </cell>
        </row>
        <row r="92">
          <cell r="D92">
            <v>800</v>
          </cell>
          <cell r="E92">
            <v>0</v>
          </cell>
          <cell r="F92">
            <v>0</v>
          </cell>
          <cell r="G92">
            <v>0</v>
          </cell>
          <cell r="J92">
            <v>0</v>
          </cell>
          <cell r="K92">
            <v>0</v>
          </cell>
          <cell r="L92">
            <v>0</v>
          </cell>
          <cell r="M92">
            <v>119750</v>
          </cell>
          <cell r="N92">
            <v>0</v>
          </cell>
          <cell r="O92">
            <v>119750</v>
          </cell>
          <cell r="P92">
            <v>47200</v>
          </cell>
          <cell r="Q92">
            <v>46800</v>
          </cell>
        </row>
        <row r="94">
          <cell r="O94">
            <v>0</v>
          </cell>
        </row>
        <row r="95">
          <cell r="O95">
            <v>0</v>
          </cell>
        </row>
        <row r="96">
          <cell r="O96">
            <v>0</v>
          </cell>
        </row>
        <row r="98">
          <cell r="O98">
            <v>0</v>
          </cell>
        </row>
        <row r="99">
          <cell r="O99">
            <v>0</v>
          </cell>
        </row>
        <row r="100">
          <cell r="O100">
            <v>0</v>
          </cell>
        </row>
        <row r="102">
          <cell r="O102">
            <v>0</v>
          </cell>
        </row>
        <row r="103">
          <cell r="M103">
            <v>119000</v>
          </cell>
          <cell r="O103">
            <v>119000</v>
          </cell>
          <cell r="P103">
            <v>47200</v>
          </cell>
          <cell r="Q103">
            <v>46800</v>
          </cell>
        </row>
        <row r="104">
          <cell r="O104">
            <v>0</v>
          </cell>
        </row>
        <row r="105">
          <cell r="O105">
            <v>0</v>
          </cell>
        </row>
        <row r="107">
          <cell r="D107">
            <v>17200</v>
          </cell>
        </row>
        <row r="108">
          <cell r="O108">
            <v>0</v>
          </cell>
        </row>
        <row r="109">
          <cell r="D109">
            <v>75275</v>
          </cell>
          <cell r="E109">
            <v>0</v>
          </cell>
          <cell r="F109">
            <v>0</v>
          </cell>
          <cell r="G109">
            <v>6000</v>
          </cell>
          <cell r="H109">
            <v>0</v>
          </cell>
          <cell r="J109">
            <v>0</v>
          </cell>
          <cell r="K109">
            <v>1000</v>
          </cell>
          <cell r="L109">
            <v>0</v>
          </cell>
          <cell r="M109">
            <v>15000</v>
          </cell>
          <cell r="N109">
            <v>0</v>
          </cell>
          <cell r="O109">
            <v>15000</v>
          </cell>
          <cell r="P109">
            <v>0</v>
          </cell>
          <cell r="Q109">
            <v>0</v>
          </cell>
          <cell r="R109">
            <v>10800</v>
          </cell>
        </row>
        <row r="111">
          <cell r="O111">
            <v>0</v>
          </cell>
        </row>
        <row r="112">
          <cell r="O112">
            <v>0</v>
          </cell>
        </row>
        <row r="113">
          <cell r="D113">
            <v>25000</v>
          </cell>
          <cell r="G113">
            <v>6000</v>
          </cell>
          <cell r="M113">
            <v>15000</v>
          </cell>
          <cell r="O113">
            <v>15000</v>
          </cell>
          <cell r="R113">
            <v>5000</v>
          </cell>
        </row>
        <row r="114">
          <cell r="D114">
            <v>1675</v>
          </cell>
          <cell r="O114">
            <v>0</v>
          </cell>
          <cell r="R114">
            <v>800</v>
          </cell>
        </row>
        <row r="115">
          <cell r="O115">
            <v>0</v>
          </cell>
        </row>
        <row r="116">
          <cell r="D116">
            <v>3600</v>
          </cell>
          <cell r="K116">
            <v>1000</v>
          </cell>
          <cell r="O116">
            <v>0</v>
          </cell>
          <cell r="R116">
            <v>5000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2">
          <cell r="D122">
            <v>45000</v>
          </cell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5">
          <cell r="O125">
            <v>0</v>
          </cell>
        </row>
      </sheetData>
      <sheetData sheetId="20">
        <row r="5">
          <cell r="G5">
            <v>0</v>
          </cell>
          <cell r="H5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D11">
            <v>152262.16999999998</v>
          </cell>
          <cell r="E11">
            <v>0</v>
          </cell>
          <cell r="F11">
            <v>0</v>
          </cell>
          <cell r="G11">
            <v>14689.61</v>
          </cell>
          <cell r="J11">
            <v>0</v>
          </cell>
          <cell r="K11">
            <v>9217.5</v>
          </cell>
          <cell r="L11">
            <v>0</v>
          </cell>
          <cell r="M11">
            <v>888644.88</v>
          </cell>
          <cell r="N11">
            <v>3770</v>
          </cell>
          <cell r="O11">
            <v>892414.88</v>
          </cell>
          <cell r="P11">
            <v>596520</v>
          </cell>
          <cell r="Q11">
            <v>0</v>
          </cell>
          <cell r="R11">
            <v>43510</v>
          </cell>
        </row>
        <row r="13">
          <cell r="O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</row>
        <row r="16">
          <cell r="O16">
            <v>0</v>
          </cell>
        </row>
        <row r="17">
          <cell r="D17">
            <v>101385</v>
          </cell>
          <cell r="E17">
            <v>0</v>
          </cell>
          <cell r="F17">
            <v>0</v>
          </cell>
          <cell r="G17">
            <v>0</v>
          </cell>
          <cell r="J17">
            <v>0</v>
          </cell>
          <cell r="K17">
            <v>0</v>
          </cell>
          <cell r="L17">
            <v>0</v>
          </cell>
          <cell r="M17">
            <v>749895.88</v>
          </cell>
          <cell r="N17">
            <v>0</v>
          </cell>
          <cell r="O17">
            <v>749895.88</v>
          </cell>
          <cell r="P17">
            <v>592945</v>
          </cell>
          <cell r="Q17">
            <v>0</v>
          </cell>
          <cell r="R17">
            <v>0</v>
          </cell>
        </row>
        <row r="19">
          <cell r="D19">
            <v>98595</v>
          </cell>
          <cell r="M19">
            <v>664828.88</v>
          </cell>
          <cell r="O19">
            <v>664828.88</v>
          </cell>
          <cell r="P19">
            <v>48878</v>
          </cell>
        </row>
        <row r="20">
          <cell r="D20">
            <v>2790</v>
          </cell>
          <cell r="M20">
            <v>85067</v>
          </cell>
          <cell r="O20">
            <v>85067</v>
          </cell>
          <cell r="P20">
            <v>5608</v>
          </cell>
        </row>
        <row r="21">
          <cell r="O21">
            <v>0</v>
          </cell>
        </row>
        <row r="22">
          <cell r="D22">
            <v>596</v>
          </cell>
          <cell r="E22">
            <v>0</v>
          </cell>
          <cell r="F22">
            <v>0</v>
          </cell>
          <cell r="G22">
            <v>700</v>
          </cell>
          <cell r="J22">
            <v>0</v>
          </cell>
          <cell r="K22">
            <v>0</v>
          </cell>
          <cell r="L22">
            <v>0</v>
          </cell>
          <cell r="M22">
            <v>31899</v>
          </cell>
          <cell r="N22">
            <v>0</v>
          </cell>
          <cell r="O22">
            <v>31899</v>
          </cell>
          <cell r="P22">
            <v>3575</v>
          </cell>
          <cell r="Q22">
            <v>0</v>
          </cell>
          <cell r="R22">
            <v>0</v>
          </cell>
        </row>
        <row r="25">
          <cell r="G25">
            <v>700</v>
          </cell>
          <cell r="O25">
            <v>0</v>
          </cell>
        </row>
        <row r="27">
          <cell r="O27">
            <v>0</v>
          </cell>
        </row>
        <row r="30">
          <cell r="D30">
            <v>20508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J30">
            <v>0</v>
          </cell>
          <cell r="K30">
            <v>5569</v>
          </cell>
          <cell r="L30">
            <v>0</v>
          </cell>
          <cell r="M30">
            <v>106850</v>
          </cell>
          <cell r="N30">
            <v>3770</v>
          </cell>
          <cell r="O30">
            <v>110620</v>
          </cell>
          <cell r="P30">
            <v>0</v>
          </cell>
          <cell r="Q30">
            <v>0</v>
          </cell>
          <cell r="R30">
            <v>43510</v>
          </cell>
        </row>
        <row r="32">
          <cell r="O32">
            <v>0</v>
          </cell>
        </row>
        <row r="35">
          <cell r="O35">
            <v>0</v>
          </cell>
        </row>
        <row r="37">
          <cell r="O37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54">
          <cell r="O54">
            <v>0</v>
          </cell>
        </row>
        <row r="56">
          <cell r="O56">
            <v>0</v>
          </cell>
        </row>
        <row r="59">
          <cell r="M59">
            <v>103100</v>
          </cell>
          <cell r="N59">
            <v>3770</v>
          </cell>
          <cell r="O59">
            <v>106870</v>
          </cell>
        </row>
        <row r="60">
          <cell r="O60">
            <v>0</v>
          </cell>
        </row>
        <row r="61">
          <cell r="O61">
            <v>0</v>
          </cell>
        </row>
        <row r="74">
          <cell r="D74">
            <v>0</v>
          </cell>
          <cell r="G74">
            <v>0</v>
          </cell>
          <cell r="M74">
            <v>0</v>
          </cell>
          <cell r="O74">
            <v>0</v>
          </cell>
        </row>
        <row r="76">
          <cell r="O76">
            <v>0</v>
          </cell>
        </row>
        <row r="79">
          <cell r="O79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0</v>
          </cell>
        </row>
        <row r="88">
          <cell r="D88">
            <v>6184.33</v>
          </cell>
          <cell r="E88">
            <v>0</v>
          </cell>
          <cell r="F88">
            <v>0</v>
          </cell>
          <cell r="G88">
            <v>630</v>
          </cell>
          <cell r="J88">
            <v>0</v>
          </cell>
          <cell r="K88">
            <v>1527</v>
          </cell>
          <cell r="L88">
            <v>0</v>
          </cell>
          <cell r="M88">
            <v>179449</v>
          </cell>
          <cell r="N88">
            <v>0</v>
          </cell>
          <cell r="O88">
            <v>179449</v>
          </cell>
          <cell r="P88">
            <v>8788</v>
          </cell>
          <cell r="Q88">
            <v>33182</v>
          </cell>
        </row>
        <row r="90">
          <cell r="O90">
            <v>0</v>
          </cell>
          <cell r="Q90">
            <v>5432</v>
          </cell>
        </row>
        <row r="91">
          <cell r="O91">
            <v>0</v>
          </cell>
        </row>
        <row r="92">
          <cell r="O92">
            <v>0</v>
          </cell>
        </row>
        <row r="94">
          <cell r="O94">
            <v>0</v>
          </cell>
        </row>
        <row r="95">
          <cell r="O95">
            <v>0</v>
          </cell>
        </row>
        <row r="101">
          <cell r="O101">
            <v>0</v>
          </cell>
        </row>
        <row r="105">
          <cell r="O105">
            <v>0</v>
          </cell>
        </row>
        <row r="106">
          <cell r="D106">
            <v>25000</v>
          </cell>
          <cell r="G106">
            <v>6000</v>
          </cell>
          <cell r="K106">
            <v>6000</v>
          </cell>
          <cell r="M106">
            <v>5000</v>
          </cell>
          <cell r="O106">
            <v>5000</v>
          </cell>
        </row>
        <row r="107">
          <cell r="G107">
            <v>2665</v>
          </cell>
          <cell r="O107">
            <v>0</v>
          </cell>
        </row>
        <row r="108">
          <cell r="O108">
            <v>0</v>
          </cell>
        </row>
        <row r="110">
          <cell r="O110">
            <v>0</v>
          </cell>
        </row>
        <row r="112">
          <cell r="O112">
            <v>0</v>
          </cell>
        </row>
      </sheetData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6"/>
      <sheetName val="май"/>
      <sheetName val="апр"/>
      <sheetName val="1 кв"/>
      <sheetName val="март"/>
      <sheetName val="фев"/>
      <sheetName val="янв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">
          <cell r="G4">
            <v>47525.15</v>
          </cell>
          <cell r="H4">
            <v>0</v>
          </cell>
        </row>
        <row r="5">
          <cell r="G5">
            <v>0</v>
          </cell>
          <cell r="H5">
            <v>0</v>
          </cell>
        </row>
        <row r="6">
          <cell r="D6">
            <v>506111</v>
          </cell>
          <cell r="O6">
            <v>0</v>
          </cell>
          <cell r="S6">
            <v>506111</v>
          </cell>
        </row>
        <row r="8">
          <cell r="N8">
            <v>14400</v>
          </cell>
          <cell r="O8">
            <v>14400</v>
          </cell>
        </row>
        <row r="9">
          <cell r="O9">
            <v>0</v>
          </cell>
        </row>
        <row r="10">
          <cell r="O10">
            <v>0</v>
          </cell>
        </row>
        <row r="12">
          <cell r="D12">
            <v>19261.86</v>
          </cell>
          <cell r="G12">
            <v>28286.15</v>
          </cell>
          <cell r="M12">
            <v>30611.379999999997</v>
          </cell>
          <cell r="N12">
            <v>2780</v>
          </cell>
          <cell r="O12">
            <v>33391.379999999997</v>
          </cell>
          <cell r="R12">
            <v>3461.17</v>
          </cell>
          <cell r="S12">
            <v>84400.56</v>
          </cell>
        </row>
        <row r="13">
          <cell r="S13">
            <v>0</v>
          </cell>
        </row>
        <row r="14">
          <cell r="O14">
            <v>0</v>
          </cell>
        </row>
        <row r="15">
          <cell r="O15">
            <v>0</v>
          </cell>
        </row>
        <row r="16">
          <cell r="S16">
            <v>1065484.9099999999</v>
          </cell>
        </row>
        <row r="17">
          <cell r="D17">
            <v>141479</v>
          </cell>
          <cell r="O17">
            <v>0</v>
          </cell>
          <cell r="P17">
            <v>404337</v>
          </cell>
        </row>
        <row r="18">
          <cell r="D18">
            <v>59886</v>
          </cell>
          <cell r="M18">
            <v>317180</v>
          </cell>
          <cell r="O18">
            <v>317180</v>
          </cell>
          <cell r="P18">
            <v>24139</v>
          </cell>
        </row>
        <row r="19">
          <cell r="D19">
            <v>4361.2</v>
          </cell>
          <cell r="M19">
            <v>108827.32</v>
          </cell>
          <cell r="O19">
            <v>108827.32</v>
          </cell>
          <cell r="P19">
            <v>5275.3899999999994</v>
          </cell>
        </row>
        <row r="20">
          <cell r="O20">
            <v>0</v>
          </cell>
        </row>
        <row r="21">
          <cell r="S21">
            <v>49940.86</v>
          </cell>
        </row>
        <row r="23">
          <cell r="D23">
            <v>591.53</v>
          </cell>
          <cell r="M23">
            <v>36616.36</v>
          </cell>
          <cell r="O23">
            <v>36616.36</v>
          </cell>
          <cell r="P23">
            <v>3582.97</v>
          </cell>
        </row>
        <row r="24">
          <cell r="O24">
            <v>0</v>
          </cell>
        </row>
        <row r="25">
          <cell r="D25">
            <v>4300</v>
          </cell>
          <cell r="O25">
            <v>0</v>
          </cell>
        </row>
        <row r="27">
          <cell r="O27">
            <v>0</v>
          </cell>
        </row>
        <row r="28">
          <cell r="M28">
            <v>2000</v>
          </cell>
          <cell r="O28">
            <v>2000</v>
          </cell>
          <cell r="R28">
            <v>2850</v>
          </cell>
        </row>
        <row r="29">
          <cell r="S29">
            <v>284435.79000000004</v>
          </cell>
        </row>
        <row r="30">
          <cell r="O30">
            <v>0</v>
          </cell>
        </row>
        <row r="31">
          <cell r="O31">
            <v>0</v>
          </cell>
        </row>
        <row r="32">
          <cell r="O32">
            <v>0</v>
          </cell>
        </row>
        <row r="33">
          <cell r="O33">
            <v>0</v>
          </cell>
        </row>
        <row r="35">
          <cell r="O35">
            <v>0</v>
          </cell>
        </row>
        <row r="37">
          <cell r="D37">
            <v>16902.07</v>
          </cell>
          <cell r="O37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M40">
            <v>16030</v>
          </cell>
          <cell r="O40">
            <v>16030</v>
          </cell>
        </row>
        <row r="41">
          <cell r="O41">
            <v>0</v>
          </cell>
        </row>
        <row r="42">
          <cell r="D42">
            <v>7000</v>
          </cell>
          <cell r="O42">
            <v>0</v>
          </cell>
        </row>
        <row r="43">
          <cell r="O43">
            <v>0</v>
          </cell>
        </row>
        <row r="48">
          <cell r="O48">
            <v>0</v>
          </cell>
        </row>
        <row r="50">
          <cell r="O50">
            <v>0</v>
          </cell>
        </row>
        <row r="52">
          <cell r="M52">
            <v>3056.72</v>
          </cell>
        </row>
        <row r="54">
          <cell r="D54">
            <v>46928</v>
          </cell>
          <cell r="G54">
            <v>18839</v>
          </cell>
          <cell r="K54">
            <v>31138</v>
          </cell>
          <cell r="M54">
            <v>30562</v>
          </cell>
          <cell r="O54">
            <v>30562</v>
          </cell>
          <cell r="S54">
            <v>127467</v>
          </cell>
        </row>
        <row r="55">
          <cell r="D55">
            <v>7960</v>
          </cell>
          <cell r="K55">
            <v>8600</v>
          </cell>
          <cell r="M55">
            <v>93460</v>
          </cell>
          <cell r="N55">
            <v>3560</v>
          </cell>
          <cell r="O55">
            <v>97020</v>
          </cell>
        </row>
        <row r="57">
          <cell r="G57">
            <v>400</v>
          </cell>
          <cell r="O57">
            <v>0</v>
          </cell>
        </row>
        <row r="58">
          <cell r="O58">
            <v>0</v>
          </cell>
        </row>
        <row r="59">
          <cell r="O59">
            <v>0</v>
          </cell>
        </row>
        <row r="63">
          <cell r="O63">
            <v>0</v>
          </cell>
        </row>
        <row r="65">
          <cell r="O65">
            <v>0</v>
          </cell>
        </row>
        <row r="70">
          <cell r="O70">
            <v>0</v>
          </cell>
        </row>
        <row r="71">
          <cell r="O71">
            <v>0</v>
          </cell>
        </row>
        <row r="72">
          <cell r="O72">
            <v>0</v>
          </cell>
        </row>
        <row r="75">
          <cell r="O75">
            <v>0</v>
          </cell>
        </row>
        <row r="77">
          <cell r="O77">
            <v>0</v>
          </cell>
        </row>
        <row r="79">
          <cell r="L79">
            <v>31600</v>
          </cell>
          <cell r="O79">
            <v>0</v>
          </cell>
        </row>
        <row r="80">
          <cell r="L80">
            <v>60000</v>
          </cell>
        </row>
        <row r="85">
          <cell r="S85">
            <v>0</v>
          </cell>
        </row>
        <row r="87">
          <cell r="O87">
            <v>0</v>
          </cell>
        </row>
        <row r="88">
          <cell r="O88">
            <v>0</v>
          </cell>
        </row>
        <row r="90">
          <cell r="O90">
            <v>0</v>
          </cell>
        </row>
        <row r="91">
          <cell r="S91">
            <v>134400</v>
          </cell>
        </row>
        <row r="92">
          <cell r="O92">
            <v>0</v>
          </cell>
        </row>
        <row r="93">
          <cell r="D93">
            <v>6000</v>
          </cell>
          <cell r="O93">
            <v>0</v>
          </cell>
        </row>
        <row r="94">
          <cell r="D94">
            <v>400</v>
          </cell>
          <cell r="O94">
            <v>0</v>
          </cell>
        </row>
        <row r="95">
          <cell r="D95">
            <v>32000</v>
          </cell>
          <cell r="O95">
            <v>0</v>
          </cell>
        </row>
        <row r="96">
          <cell r="O96">
            <v>0</v>
          </cell>
        </row>
        <row r="98">
          <cell r="M98">
            <v>62000</v>
          </cell>
          <cell r="O98">
            <v>62000</v>
          </cell>
        </row>
        <row r="99">
          <cell r="M99">
            <v>34000</v>
          </cell>
        </row>
        <row r="100">
          <cell r="O100">
            <v>0</v>
          </cell>
        </row>
        <row r="102">
          <cell r="O102">
            <v>0</v>
          </cell>
        </row>
        <row r="104">
          <cell r="L104">
            <v>100100</v>
          </cell>
          <cell r="O104">
            <v>0</v>
          </cell>
        </row>
        <row r="105">
          <cell r="O105">
            <v>0</v>
          </cell>
        </row>
        <row r="106">
          <cell r="S106">
            <v>377195</v>
          </cell>
        </row>
        <row r="107">
          <cell r="O107">
            <v>0</v>
          </cell>
        </row>
        <row r="108">
          <cell r="M108">
            <v>170000</v>
          </cell>
          <cell r="O108">
            <v>170000</v>
          </cell>
        </row>
        <row r="110">
          <cell r="D110">
            <v>25000</v>
          </cell>
          <cell r="G110">
            <v>5600</v>
          </cell>
          <cell r="K110">
            <v>6000</v>
          </cell>
          <cell r="M110">
            <v>20000</v>
          </cell>
          <cell r="O110">
            <v>20000</v>
          </cell>
        </row>
        <row r="111">
          <cell r="O111">
            <v>0</v>
          </cell>
        </row>
        <row r="114">
          <cell r="O114">
            <v>0</v>
          </cell>
        </row>
        <row r="115">
          <cell r="G115">
            <v>3000</v>
          </cell>
          <cell r="K115">
            <v>6500</v>
          </cell>
          <cell r="M115">
            <v>21075</v>
          </cell>
          <cell r="O115">
            <v>21075</v>
          </cell>
          <cell r="R115">
            <v>3000</v>
          </cell>
        </row>
        <row r="117">
          <cell r="G117">
            <v>260</v>
          </cell>
          <cell r="M117">
            <v>17460</v>
          </cell>
          <cell r="O117">
            <v>17460</v>
          </cell>
          <cell r="R117">
            <v>1800</v>
          </cell>
        </row>
        <row r="119">
          <cell r="O119">
            <v>0</v>
          </cell>
        </row>
        <row r="120">
          <cell r="D120">
            <v>47500</v>
          </cell>
          <cell r="M120">
            <v>20000</v>
          </cell>
          <cell r="O120">
            <v>20000</v>
          </cell>
          <cell r="R120">
            <v>30000</v>
          </cell>
        </row>
        <row r="122">
          <cell r="O122">
            <v>0</v>
          </cell>
        </row>
        <row r="124">
          <cell r="C124">
            <v>925680.66</v>
          </cell>
          <cell r="D124">
            <v>925680.66</v>
          </cell>
          <cell r="E124">
            <v>0</v>
          </cell>
          <cell r="F124">
            <v>0</v>
          </cell>
          <cell r="G124">
            <v>56385.15</v>
          </cell>
          <cell r="H124">
            <v>0</v>
          </cell>
          <cell r="J124">
            <v>0</v>
          </cell>
          <cell r="K124">
            <v>52238</v>
          </cell>
          <cell r="L124">
            <v>191700</v>
          </cell>
          <cell r="M124">
            <v>982878.78</v>
          </cell>
          <cell r="N124">
            <v>20740</v>
          </cell>
          <cell r="O124">
            <v>1003618.78</v>
          </cell>
          <cell r="P124">
            <v>437334.36</v>
          </cell>
          <cell r="Q124">
            <v>0</v>
          </cell>
          <cell r="R124">
            <v>41111.17</v>
          </cell>
          <cell r="S124">
            <v>2708068.12</v>
          </cell>
        </row>
        <row r="129">
          <cell r="S129">
            <v>7587739.1400000006</v>
          </cell>
        </row>
      </sheetData>
      <sheetData sheetId="19">
        <row r="4">
          <cell r="G4">
            <v>200640.72</v>
          </cell>
          <cell r="H4">
            <v>0</v>
          </cell>
        </row>
        <row r="5">
          <cell r="G5">
            <v>146397</v>
          </cell>
          <cell r="H5">
            <v>0</v>
          </cell>
        </row>
        <row r="6">
          <cell r="D6">
            <v>713653</v>
          </cell>
          <cell r="G6">
            <v>144397</v>
          </cell>
          <cell r="K6">
            <v>159948</v>
          </cell>
          <cell r="O6">
            <v>0</v>
          </cell>
          <cell r="R6">
            <v>93807</v>
          </cell>
          <cell r="S6">
            <v>1111805</v>
          </cell>
        </row>
        <row r="8">
          <cell r="G8">
            <v>2000</v>
          </cell>
          <cell r="O8">
            <v>0</v>
          </cell>
        </row>
        <row r="9">
          <cell r="O9">
            <v>0</v>
          </cell>
        </row>
        <row r="10">
          <cell r="O10">
            <v>0</v>
          </cell>
        </row>
        <row r="12">
          <cell r="K12">
            <v>7149.97</v>
          </cell>
          <cell r="M12">
            <v>7848.26</v>
          </cell>
          <cell r="O12">
            <v>7848.26</v>
          </cell>
          <cell r="R12">
            <v>10670.2</v>
          </cell>
          <cell r="S12">
            <v>25668.43</v>
          </cell>
        </row>
        <row r="13">
          <cell r="O13">
            <v>0</v>
          </cell>
        </row>
        <row r="14">
          <cell r="S14">
            <v>10900</v>
          </cell>
        </row>
        <row r="15">
          <cell r="M15">
            <v>10000</v>
          </cell>
          <cell r="O15">
            <v>10000</v>
          </cell>
        </row>
        <row r="16">
          <cell r="M16">
            <v>900</v>
          </cell>
          <cell r="O16">
            <v>900</v>
          </cell>
        </row>
        <row r="17">
          <cell r="S17">
            <v>868207</v>
          </cell>
        </row>
        <row r="18">
          <cell r="M18">
            <v>270000</v>
          </cell>
          <cell r="O18">
            <v>270000</v>
          </cell>
          <cell r="P18">
            <v>59110</v>
          </cell>
        </row>
        <row r="19">
          <cell r="D19">
            <v>48323</v>
          </cell>
          <cell r="M19">
            <v>377826</v>
          </cell>
          <cell r="O19">
            <v>377826</v>
          </cell>
          <cell r="P19">
            <v>23462</v>
          </cell>
        </row>
        <row r="20">
          <cell r="D20">
            <v>1276</v>
          </cell>
          <cell r="M20">
            <v>82600</v>
          </cell>
          <cell r="O20">
            <v>82600</v>
          </cell>
          <cell r="P20">
            <v>5610</v>
          </cell>
        </row>
        <row r="21">
          <cell r="O21">
            <v>0</v>
          </cell>
        </row>
        <row r="22">
          <cell r="S22">
            <v>38175</v>
          </cell>
        </row>
        <row r="23">
          <cell r="O23">
            <v>0</v>
          </cell>
        </row>
        <row r="24">
          <cell r="D24">
            <v>595</v>
          </cell>
          <cell r="M24">
            <v>32310</v>
          </cell>
          <cell r="O24">
            <v>32310</v>
          </cell>
          <cell r="P24">
            <v>3570</v>
          </cell>
        </row>
        <row r="27">
          <cell r="D27">
            <v>1300</v>
          </cell>
        </row>
        <row r="28">
          <cell r="O28">
            <v>0</v>
          </cell>
        </row>
        <row r="30">
          <cell r="O30">
            <v>0</v>
          </cell>
        </row>
        <row r="31">
          <cell r="S31">
            <v>537311.52</v>
          </cell>
        </row>
        <row r="32">
          <cell r="G32">
            <v>8084</v>
          </cell>
          <cell r="O32">
            <v>0</v>
          </cell>
        </row>
        <row r="33">
          <cell r="O33">
            <v>0</v>
          </cell>
        </row>
        <row r="34">
          <cell r="O34">
            <v>0</v>
          </cell>
        </row>
        <row r="35">
          <cell r="O35">
            <v>0</v>
          </cell>
        </row>
        <row r="37">
          <cell r="O37">
            <v>0</v>
          </cell>
        </row>
        <row r="39">
          <cell r="D39">
            <v>10000</v>
          </cell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4">
          <cell r="O44">
            <v>0</v>
          </cell>
        </row>
        <row r="45">
          <cell r="O45">
            <v>0</v>
          </cell>
        </row>
        <row r="46">
          <cell r="O46">
            <v>0</v>
          </cell>
        </row>
        <row r="48">
          <cell r="O48">
            <v>0</v>
          </cell>
        </row>
        <row r="49">
          <cell r="O49">
            <v>0</v>
          </cell>
        </row>
        <row r="50">
          <cell r="O50">
            <v>0</v>
          </cell>
        </row>
        <row r="52">
          <cell r="O52">
            <v>0</v>
          </cell>
        </row>
        <row r="54">
          <cell r="D54">
            <v>6947.1</v>
          </cell>
          <cell r="G54">
            <v>3706.72</v>
          </cell>
          <cell r="O54">
            <v>0</v>
          </cell>
        </row>
        <row r="55">
          <cell r="D55">
            <v>85000</v>
          </cell>
        </row>
        <row r="56">
          <cell r="G56">
            <v>42453</v>
          </cell>
          <cell r="K56">
            <v>17793</v>
          </cell>
          <cell r="M56">
            <v>18600</v>
          </cell>
          <cell r="N56">
            <v>16000</v>
          </cell>
          <cell r="O56">
            <v>34600</v>
          </cell>
          <cell r="R56">
            <v>21695</v>
          </cell>
          <cell r="S56">
            <v>116541</v>
          </cell>
        </row>
        <row r="57">
          <cell r="M57">
            <v>25000</v>
          </cell>
          <cell r="O57">
            <v>25000</v>
          </cell>
        </row>
        <row r="60">
          <cell r="D60">
            <v>15405.279999999999</v>
          </cell>
          <cell r="M60">
            <v>180737.13</v>
          </cell>
          <cell r="N60">
            <v>6890.29</v>
          </cell>
          <cell r="O60">
            <v>187627.42</v>
          </cell>
        </row>
        <row r="61">
          <cell r="L61">
            <v>79000</v>
          </cell>
        </row>
        <row r="67">
          <cell r="O67">
            <v>0</v>
          </cell>
        </row>
        <row r="70">
          <cell r="O70">
            <v>0</v>
          </cell>
        </row>
        <row r="71">
          <cell r="O71">
            <v>0</v>
          </cell>
        </row>
        <row r="76">
          <cell r="O76">
            <v>0</v>
          </cell>
        </row>
        <row r="80">
          <cell r="L80">
            <v>54688</v>
          </cell>
          <cell r="O80">
            <v>0</v>
          </cell>
        </row>
        <row r="85">
          <cell r="L85">
            <v>5000</v>
          </cell>
        </row>
        <row r="86">
          <cell r="S86">
            <v>0</v>
          </cell>
        </row>
        <row r="88">
          <cell r="O88">
            <v>0</v>
          </cell>
        </row>
        <row r="89">
          <cell r="O89">
            <v>0</v>
          </cell>
        </row>
        <row r="91">
          <cell r="O91">
            <v>0</v>
          </cell>
        </row>
        <row r="92">
          <cell r="S92">
            <v>187500</v>
          </cell>
        </row>
        <row r="93">
          <cell r="O93">
            <v>0</v>
          </cell>
        </row>
        <row r="94">
          <cell r="O94">
            <v>0</v>
          </cell>
        </row>
        <row r="95">
          <cell r="O95">
            <v>0</v>
          </cell>
        </row>
        <row r="97">
          <cell r="O97">
            <v>0</v>
          </cell>
        </row>
        <row r="98">
          <cell r="O98">
            <v>0</v>
          </cell>
        </row>
        <row r="99">
          <cell r="O99">
            <v>0</v>
          </cell>
        </row>
        <row r="101">
          <cell r="O101">
            <v>0</v>
          </cell>
        </row>
        <row r="102">
          <cell r="M102">
            <v>9100</v>
          </cell>
          <cell r="O102">
            <v>9100</v>
          </cell>
          <cell r="P102">
            <v>40000</v>
          </cell>
          <cell r="Q102">
            <v>34900</v>
          </cell>
        </row>
        <row r="103">
          <cell r="M103">
            <v>103500</v>
          </cell>
          <cell r="O103">
            <v>103500</v>
          </cell>
        </row>
        <row r="104">
          <cell r="O104">
            <v>0</v>
          </cell>
        </row>
        <row r="106">
          <cell r="D106">
            <v>94015</v>
          </cell>
        </row>
        <row r="107">
          <cell r="O107">
            <v>0</v>
          </cell>
        </row>
        <row r="108">
          <cell r="M108">
            <v>15000</v>
          </cell>
          <cell r="O108">
            <v>15000</v>
          </cell>
        </row>
        <row r="109">
          <cell r="S109">
            <v>263015</v>
          </cell>
        </row>
        <row r="110">
          <cell r="M110">
            <v>10000</v>
          </cell>
          <cell r="O110">
            <v>10000</v>
          </cell>
        </row>
        <row r="111">
          <cell r="M111">
            <v>130000</v>
          </cell>
          <cell r="O111">
            <v>130000</v>
          </cell>
        </row>
        <row r="112">
          <cell r="M112">
            <v>36500</v>
          </cell>
          <cell r="O112">
            <v>36500</v>
          </cell>
        </row>
        <row r="113">
          <cell r="G113">
            <v>6000</v>
          </cell>
          <cell r="K113">
            <v>6000</v>
          </cell>
          <cell r="M113">
            <v>10000</v>
          </cell>
          <cell r="O113">
            <v>10000</v>
          </cell>
          <cell r="R113">
            <v>5000</v>
          </cell>
        </row>
        <row r="114">
          <cell r="D114">
            <v>8945</v>
          </cell>
          <cell r="G114">
            <v>780</v>
          </cell>
          <cell r="O114">
            <v>0</v>
          </cell>
        </row>
        <row r="115">
          <cell r="D115">
            <v>12000</v>
          </cell>
          <cell r="O115">
            <v>0</v>
          </cell>
        </row>
        <row r="116">
          <cell r="G116">
            <v>1250</v>
          </cell>
          <cell r="M116">
            <v>12500</v>
          </cell>
          <cell r="O116">
            <v>12500</v>
          </cell>
          <cell r="R116">
            <v>1000</v>
          </cell>
        </row>
        <row r="117">
          <cell r="O117">
            <v>0</v>
          </cell>
        </row>
        <row r="118">
          <cell r="G118">
            <v>2040</v>
          </cell>
          <cell r="M118">
            <v>11000</v>
          </cell>
          <cell r="O118">
            <v>11000</v>
          </cell>
        </row>
        <row r="121">
          <cell r="O121">
            <v>0</v>
          </cell>
        </row>
        <row r="122">
          <cell r="D122">
            <v>10000</v>
          </cell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6">
          <cell r="C126">
            <v>1007459.38</v>
          </cell>
          <cell r="D126">
            <v>1007459.38</v>
          </cell>
          <cell r="E126">
            <v>0</v>
          </cell>
          <cell r="F126">
            <v>0</v>
          </cell>
          <cell r="G126">
            <v>210710.72</v>
          </cell>
          <cell r="H126">
            <v>0</v>
          </cell>
          <cell r="J126">
            <v>0</v>
          </cell>
          <cell r="K126">
            <v>191290.97</v>
          </cell>
          <cell r="L126">
            <v>138688</v>
          </cell>
          <cell r="M126">
            <v>1343421.3900000001</v>
          </cell>
          <cell r="N126">
            <v>22890.29</v>
          </cell>
          <cell r="O126">
            <v>1366311.6800000002</v>
          </cell>
          <cell r="P126">
            <v>131752</v>
          </cell>
          <cell r="Q126">
            <v>34900</v>
          </cell>
          <cell r="R126">
            <v>132172.20000000001</v>
          </cell>
          <cell r="S126">
            <v>3213284.9500000007</v>
          </cell>
        </row>
      </sheetData>
      <sheetData sheetId="20">
        <row r="4">
          <cell r="G4">
            <v>14414.15</v>
          </cell>
          <cell r="H4">
            <v>0</v>
          </cell>
        </row>
        <row r="5">
          <cell r="G5">
            <v>0</v>
          </cell>
          <cell r="H5">
            <v>0</v>
          </cell>
        </row>
        <row r="6">
          <cell r="O6">
            <v>0</v>
          </cell>
          <cell r="S6">
            <v>0</v>
          </cell>
        </row>
        <row r="8">
          <cell r="O8">
            <v>0</v>
          </cell>
        </row>
        <row r="9">
          <cell r="O9">
            <v>0</v>
          </cell>
        </row>
        <row r="10">
          <cell r="O10">
            <v>0</v>
          </cell>
        </row>
        <row r="12">
          <cell r="D12">
            <v>29833.61</v>
          </cell>
          <cell r="G12">
            <v>13838.15</v>
          </cell>
          <cell r="O12">
            <v>0</v>
          </cell>
          <cell r="S12">
            <v>43671.76</v>
          </cell>
        </row>
        <row r="13">
          <cell r="O13">
            <v>0</v>
          </cell>
        </row>
        <row r="14">
          <cell r="S14">
            <v>0</v>
          </cell>
        </row>
        <row r="15">
          <cell r="O15">
            <v>0</v>
          </cell>
        </row>
        <row r="16">
          <cell r="O16">
            <v>0</v>
          </cell>
        </row>
        <row r="17">
          <cell r="S17">
            <v>1015851.31</v>
          </cell>
        </row>
        <row r="18">
          <cell r="O18">
            <v>0</v>
          </cell>
          <cell r="P18">
            <v>289085.31</v>
          </cell>
        </row>
        <row r="19">
          <cell r="D19">
            <v>50415</v>
          </cell>
          <cell r="M19">
            <v>429880</v>
          </cell>
          <cell r="O19">
            <v>429880</v>
          </cell>
          <cell r="P19">
            <v>48506</v>
          </cell>
        </row>
        <row r="20">
          <cell r="D20">
            <v>6842</v>
          </cell>
          <cell r="M20">
            <v>179795</v>
          </cell>
          <cell r="O20">
            <v>179795</v>
          </cell>
          <cell r="P20">
            <v>11328</v>
          </cell>
        </row>
        <row r="21">
          <cell r="O21">
            <v>0</v>
          </cell>
        </row>
        <row r="22">
          <cell r="S22">
            <v>71557</v>
          </cell>
        </row>
        <row r="24">
          <cell r="D24">
            <v>1196</v>
          </cell>
          <cell r="M24">
            <v>61317</v>
          </cell>
          <cell r="O24">
            <v>61317</v>
          </cell>
          <cell r="P24">
            <v>7144</v>
          </cell>
        </row>
        <row r="25">
          <cell r="K25">
            <v>400</v>
          </cell>
        </row>
        <row r="26">
          <cell r="O26">
            <v>0</v>
          </cell>
        </row>
        <row r="29">
          <cell r="M29">
            <v>1500</v>
          </cell>
          <cell r="O29">
            <v>1500</v>
          </cell>
        </row>
        <row r="30">
          <cell r="S30">
            <v>174541</v>
          </cell>
        </row>
        <row r="31">
          <cell r="O31">
            <v>0</v>
          </cell>
        </row>
        <row r="34">
          <cell r="O34">
            <v>0</v>
          </cell>
          <cell r="R34">
            <v>54529</v>
          </cell>
        </row>
        <row r="36">
          <cell r="O36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53">
          <cell r="O53">
            <v>0</v>
          </cell>
        </row>
        <row r="55">
          <cell r="D55">
            <v>13082</v>
          </cell>
          <cell r="K55">
            <v>1950</v>
          </cell>
          <cell r="O55">
            <v>0</v>
          </cell>
          <cell r="S55">
            <v>15032</v>
          </cell>
        </row>
        <row r="58">
          <cell r="O58">
            <v>0</v>
          </cell>
        </row>
        <row r="59">
          <cell r="D59">
            <v>7960</v>
          </cell>
          <cell r="M59">
            <v>93460</v>
          </cell>
          <cell r="N59">
            <v>3560</v>
          </cell>
          <cell r="O59">
            <v>97020</v>
          </cell>
        </row>
        <row r="60">
          <cell r="O60">
            <v>0</v>
          </cell>
        </row>
        <row r="75">
          <cell r="O75">
            <v>0</v>
          </cell>
        </row>
        <row r="77">
          <cell r="L77">
            <v>64339</v>
          </cell>
        </row>
        <row r="78">
          <cell r="O78">
            <v>0</v>
          </cell>
        </row>
        <row r="83">
          <cell r="S83">
            <v>0</v>
          </cell>
        </row>
        <row r="84">
          <cell r="O84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0</v>
          </cell>
        </row>
        <row r="88">
          <cell r="S88">
            <v>202026</v>
          </cell>
        </row>
        <row r="89">
          <cell r="D89">
            <v>2349</v>
          </cell>
          <cell r="G89">
            <v>576</v>
          </cell>
          <cell r="K89">
            <v>477</v>
          </cell>
          <cell r="M89">
            <v>136265</v>
          </cell>
          <cell r="O89">
            <v>136265</v>
          </cell>
          <cell r="P89">
            <v>8063</v>
          </cell>
          <cell r="R89">
            <v>1796</v>
          </cell>
        </row>
        <row r="90">
          <cell r="D90">
            <v>2500</v>
          </cell>
          <cell r="O90">
            <v>0</v>
          </cell>
        </row>
        <row r="91">
          <cell r="O91">
            <v>0</v>
          </cell>
        </row>
        <row r="93">
          <cell r="O93">
            <v>0</v>
          </cell>
        </row>
        <row r="94">
          <cell r="O94">
            <v>0</v>
          </cell>
        </row>
        <row r="96">
          <cell r="M96">
            <v>50000</v>
          </cell>
          <cell r="O96">
            <v>50000</v>
          </cell>
        </row>
        <row r="100">
          <cell r="O100">
            <v>0</v>
          </cell>
        </row>
        <row r="102">
          <cell r="S102">
            <v>94400</v>
          </cell>
        </row>
        <row r="104">
          <cell r="O104">
            <v>0</v>
          </cell>
        </row>
        <row r="105">
          <cell r="O105">
            <v>0</v>
          </cell>
        </row>
        <row r="106">
          <cell r="D106">
            <v>30000</v>
          </cell>
          <cell r="G106">
            <v>5000</v>
          </cell>
          <cell r="K106">
            <v>5000</v>
          </cell>
          <cell r="M106">
            <v>10000</v>
          </cell>
          <cell r="O106">
            <v>10000</v>
          </cell>
        </row>
        <row r="107">
          <cell r="D107">
            <v>36660</v>
          </cell>
          <cell r="O107">
            <v>0</v>
          </cell>
        </row>
        <row r="109">
          <cell r="K109">
            <v>2000</v>
          </cell>
          <cell r="M109">
            <v>2000</v>
          </cell>
          <cell r="O109">
            <v>2000</v>
          </cell>
        </row>
        <row r="111">
          <cell r="D111">
            <v>3740</v>
          </cell>
          <cell r="O111">
            <v>0</v>
          </cell>
        </row>
        <row r="117">
          <cell r="C117">
            <v>184577.61</v>
          </cell>
          <cell r="D117">
            <v>184577.61</v>
          </cell>
          <cell r="E117">
            <v>0</v>
          </cell>
          <cell r="F117">
            <v>0</v>
          </cell>
          <cell r="G117">
            <v>19414.150000000001</v>
          </cell>
          <cell r="H117">
            <v>0</v>
          </cell>
          <cell r="J117">
            <v>0</v>
          </cell>
          <cell r="K117">
            <v>9827</v>
          </cell>
          <cell r="L117">
            <v>64339</v>
          </cell>
          <cell r="M117">
            <v>964217</v>
          </cell>
          <cell r="N117">
            <v>3560</v>
          </cell>
          <cell r="O117">
            <v>967777</v>
          </cell>
          <cell r="P117">
            <v>364126.31</v>
          </cell>
          <cell r="Q117">
            <v>0</v>
          </cell>
          <cell r="R117">
            <v>56325</v>
          </cell>
          <cell r="S117">
            <v>1666386.07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6"/>
      <sheetName val="май"/>
      <sheetName val="апр"/>
      <sheetName val="1 кв"/>
      <sheetName val="март"/>
      <sheetName val="фев"/>
      <sheetName val="янв"/>
      <sheetName val="Лист1"/>
      <sheetName val="01"/>
      <sheetName val="02"/>
      <sheetName val="03"/>
      <sheetName val="1кв"/>
      <sheetName val="04"/>
      <sheetName val="05"/>
      <sheetName val="06"/>
      <sheetName val="2кв"/>
      <sheetName val="полуг"/>
      <sheetName val="07"/>
      <sheetName val="08"/>
      <sheetName val="09"/>
      <sheetName val="10"/>
      <sheetName val="11"/>
      <sheetName val="12"/>
      <sheetName val="4к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2">
          <cell r="N42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2">
          <cell r="N42">
            <v>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июнь"/>
      <sheetName val="май"/>
      <sheetName val="апр"/>
      <sheetName val="1 кв"/>
      <sheetName val="март"/>
      <sheetName val="фев"/>
      <sheetName val="янв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U4">
            <v>6153922.5299999993</v>
          </cell>
        </row>
        <row r="6">
          <cell r="E6">
            <v>0</v>
          </cell>
          <cell r="F6">
            <v>0</v>
          </cell>
          <cell r="I6">
            <v>0</v>
          </cell>
          <cell r="M6">
            <v>0</v>
          </cell>
          <cell r="P6">
            <v>0</v>
          </cell>
          <cell r="T6">
            <v>0</v>
          </cell>
        </row>
        <row r="8">
          <cell r="E8">
            <v>0</v>
          </cell>
          <cell r="F8">
            <v>0</v>
          </cell>
          <cell r="I8">
            <v>0</v>
          </cell>
          <cell r="L8">
            <v>0</v>
          </cell>
          <cell r="M8">
            <v>0</v>
          </cell>
          <cell r="N8">
            <v>0</v>
          </cell>
          <cell r="T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H9">
            <v>0</v>
          </cell>
          <cell r="I9">
            <v>0</v>
          </cell>
          <cell r="L9">
            <v>0</v>
          </cell>
          <cell r="M9">
            <v>0</v>
          </cell>
          <cell r="N9">
            <v>0</v>
          </cell>
          <cell r="P9">
            <v>0</v>
          </cell>
          <cell r="R9">
            <v>0</v>
          </cell>
          <cell r="T9">
            <v>0</v>
          </cell>
        </row>
        <row r="10">
          <cell r="D10">
            <v>0</v>
          </cell>
          <cell r="L10">
            <v>0</v>
          </cell>
          <cell r="M10">
            <v>0</v>
          </cell>
          <cell r="N10">
            <v>0</v>
          </cell>
        </row>
        <row r="12">
          <cell r="E12">
            <v>0</v>
          </cell>
          <cell r="F12">
            <v>0</v>
          </cell>
          <cell r="I12">
            <v>0</v>
          </cell>
          <cell r="M12">
            <v>0</v>
          </cell>
        </row>
        <row r="14">
          <cell r="D14">
            <v>0</v>
          </cell>
          <cell r="E14">
            <v>0</v>
          </cell>
          <cell r="H14">
            <v>0</v>
          </cell>
          <cell r="I14">
            <v>0</v>
          </cell>
          <cell r="K14">
            <v>0</v>
          </cell>
          <cell r="L14">
            <v>0</v>
          </cell>
          <cell r="P14">
            <v>0</v>
          </cell>
          <cell r="R14">
            <v>0</v>
          </cell>
          <cell r="S14">
            <v>0</v>
          </cell>
        </row>
        <row r="15">
          <cell r="D15">
            <v>0</v>
          </cell>
          <cell r="E15">
            <v>0</v>
          </cell>
          <cell r="H15">
            <v>0</v>
          </cell>
          <cell r="I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R15">
            <v>0</v>
          </cell>
          <cell r="S15">
            <v>0</v>
          </cell>
          <cell r="T15">
            <v>0</v>
          </cell>
        </row>
        <row r="17">
          <cell r="E17">
            <v>0</v>
          </cell>
          <cell r="F17">
            <v>0</v>
          </cell>
          <cell r="H17">
            <v>0</v>
          </cell>
          <cell r="I17">
            <v>0</v>
          </cell>
          <cell r="L17">
            <v>0</v>
          </cell>
          <cell r="M17">
            <v>0</v>
          </cell>
          <cell r="P17">
            <v>0</v>
          </cell>
          <cell r="T17">
            <v>0</v>
          </cell>
        </row>
        <row r="18">
          <cell r="E18">
            <v>0</v>
          </cell>
          <cell r="F18">
            <v>0</v>
          </cell>
          <cell r="H18">
            <v>0</v>
          </cell>
          <cell r="I18">
            <v>0</v>
          </cell>
          <cell r="L18">
            <v>0</v>
          </cell>
          <cell r="P18">
            <v>0</v>
          </cell>
          <cell r="T18">
            <v>0</v>
          </cell>
        </row>
        <row r="19">
          <cell r="E19">
            <v>0</v>
          </cell>
          <cell r="F19">
            <v>0</v>
          </cell>
          <cell r="H19">
            <v>0</v>
          </cell>
          <cell r="I19">
            <v>0</v>
          </cell>
          <cell r="L19">
            <v>0</v>
          </cell>
          <cell r="M19">
            <v>0</v>
          </cell>
          <cell r="P19">
            <v>0</v>
          </cell>
          <cell r="T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H20">
            <v>0</v>
          </cell>
          <cell r="I20">
            <v>0</v>
          </cell>
          <cell r="L20">
            <v>0</v>
          </cell>
          <cell r="M20">
            <v>0</v>
          </cell>
          <cell r="R20">
            <v>0</v>
          </cell>
        </row>
        <row r="22">
          <cell r="H22">
            <v>0</v>
          </cell>
          <cell r="L22">
            <v>0</v>
          </cell>
          <cell r="P22">
            <v>0</v>
          </cell>
        </row>
        <row r="23">
          <cell r="E23">
            <v>0</v>
          </cell>
          <cell r="H23">
            <v>0</v>
          </cell>
          <cell r="I23">
            <v>0</v>
          </cell>
          <cell r="L23">
            <v>0</v>
          </cell>
          <cell r="M23">
            <v>0</v>
          </cell>
          <cell r="P23">
            <v>0</v>
          </cell>
          <cell r="S23">
            <v>0</v>
          </cell>
          <cell r="T23">
            <v>0</v>
          </cell>
        </row>
        <row r="24">
          <cell r="E24">
            <v>0</v>
          </cell>
          <cell r="F24">
            <v>0</v>
          </cell>
          <cell r="H24">
            <v>0</v>
          </cell>
          <cell r="I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E25">
            <v>0</v>
          </cell>
          <cell r="G25">
            <v>0</v>
          </cell>
          <cell r="H25">
            <v>0</v>
          </cell>
          <cell r="I25">
            <v>0</v>
          </cell>
          <cell r="L25">
            <v>0</v>
          </cell>
          <cell r="M25">
            <v>0</v>
          </cell>
          <cell r="N25">
            <v>0</v>
          </cell>
          <cell r="P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E26">
            <v>0</v>
          </cell>
          <cell r="F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P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E27">
            <v>0</v>
          </cell>
          <cell r="F27">
            <v>0</v>
          </cell>
          <cell r="H27">
            <v>0</v>
          </cell>
          <cell r="I27">
            <v>0</v>
          </cell>
          <cell r="L27">
            <v>0</v>
          </cell>
          <cell r="M27">
            <v>0</v>
          </cell>
          <cell r="N27">
            <v>0</v>
          </cell>
          <cell r="P27">
            <v>0</v>
          </cell>
          <cell r="R27">
            <v>0</v>
          </cell>
          <cell r="S27">
            <v>0</v>
          </cell>
          <cell r="T27">
            <v>0</v>
          </cell>
        </row>
        <row r="29">
          <cell r="E29">
            <v>0</v>
          </cell>
          <cell r="F29">
            <v>0</v>
          </cell>
          <cell r="H29">
            <v>0</v>
          </cell>
          <cell r="I29">
            <v>0</v>
          </cell>
          <cell r="M29">
            <v>0</v>
          </cell>
          <cell r="R29">
            <v>0</v>
          </cell>
          <cell r="S29">
            <v>0</v>
          </cell>
        </row>
        <row r="31">
          <cell r="E31">
            <v>0</v>
          </cell>
          <cell r="F31">
            <v>0</v>
          </cell>
          <cell r="I31">
            <v>0</v>
          </cell>
          <cell r="L31">
            <v>0</v>
          </cell>
          <cell r="M31">
            <v>0</v>
          </cell>
          <cell r="P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F32">
            <v>0</v>
          </cell>
          <cell r="G32">
            <v>0</v>
          </cell>
          <cell r="P32">
            <v>0</v>
          </cell>
        </row>
        <row r="33">
          <cell r="E33">
            <v>0</v>
          </cell>
          <cell r="F33">
            <v>0</v>
          </cell>
          <cell r="I33">
            <v>0</v>
          </cell>
          <cell r="L33">
            <v>0</v>
          </cell>
          <cell r="M33">
            <v>0</v>
          </cell>
          <cell r="P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E34">
            <v>0</v>
          </cell>
          <cell r="F34">
            <v>0</v>
          </cell>
          <cell r="H34">
            <v>0</v>
          </cell>
          <cell r="I34">
            <v>0</v>
          </cell>
          <cell r="L34">
            <v>0</v>
          </cell>
          <cell r="M34">
            <v>0</v>
          </cell>
          <cell r="N34">
            <v>0</v>
          </cell>
          <cell r="P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E35">
            <v>0</v>
          </cell>
          <cell r="H35">
            <v>0</v>
          </cell>
          <cell r="I35">
            <v>0</v>
          </cell>
          <cell r="K35">
            <v>0</v>
          </cell>
          <cell r="L35">
            <v>0</v>
          </cell>
          <cell r="O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S36">
            <v>0</v>
          </cell>
        </row>
        <row r="38">
          <cell r="E38">
            <v>0</v>
          </cell>
          <cell r="F38">
            <v>0</v>
          </cell>
          <cell r="H38">
            <v>0</v>
          </cell>
          <cell r="I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R38">
            <v>0</v>
          </cell>
          <cell r="S38">
            <v>0</v>
          </cell>
          <cell r="T38">
            <v>0</v>
          </cell>
        </row>
        <row r="40">
          <cell r="F40">
            <v>0</v>
          </cell>
        </row>
        <row r="41">
          <cell r="H41">
            <v>0</v>
          </cell>
        </row>
        <row r="42">
          <cell r="E42">
            <v>0</v>
          </cell>
          <cell r="F42">
            <v>0</v>
          </cell>
          <cell r="H42">
            <v>0</v>
          </cell>
          <cell r="I42">
            <v>0</v>
          </cell>
          <cell r="L42">
            <v>0</v>
          </cell>
          <cell r="M42">
            <v>0</v>
          </cell>
          <cell r="N42">
            <v>0</v>
          </cell>
          <cell r="P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E43">
            <v>0</v>
          </cell>
          <cell r="F43">
            <v>0</v>
          </cell>
          <cell r="H43">
            <v>0</v>
          </cell>
          <cell r="I43">
            <v>0</v>
          </cell>
          <cell r="L43">
            <v>0</v>
          </cell>
          <cell r="M43">
            <v>0</v>
          </cell>
          <cell r="N43">
            <v>0</v>
          </cell>
          <cell r="P43">
            <v>0</v>
          </cell>
          <cell r="S43">
            <v>0</v>
          </cell>
          <cell r="T43">
            <v>0</v>
          </cell>
        </row>
        <row r="45">
          <cell r="E45">
            <v>0</v>
          </cell>
          <cell r="F45">
            <v>0</v>
          </cell>
          <cell r="H45">
            <v>0</v>
          </cell>
          <cell r="I45">
            <v>0</v>
          </cell>
          <cell r="L45">
            <v>0</v>
          </cell>
          <cell r="M45">
            <v>0</v>
          </cell>
          <cell r="N45">
            <v>0</v>
          </cell>
          <cell r="P45">
            <v>0</v>
          </cell>
          <cell r="R45">
            <v>0</v>
          </cell>
          <cell r="S45">
            <v>0</v>
          </cell>
          <cell r="T45">
            <v>0</v>
          </cell>
        </row>
        <row r="52">
          <cell r="E52">
            <v>0</v>
          </cell>
          <cell r="F52">
            <v>0</v>
          </cell>
          <cell r="I52">
            <v>0</v>
          </cell>
          <cell r="L52">
            <v>0</v>
          </cell>
          <cell r="P52">
            <v>0</v>
          </cell>
          <cell r="R52">
            <v>0</v>
          </cell>
          <cell r="S52">
            <v>0</v>
          </cell>
          <cell r="T52">
            <v>0</v>
          </cell>
        </row>
        <row r="54">
          <cell r="E54">
            <v>0</v>
          </cell>
          <cell r="F54">
            <v>0</v>
          </cell>
          <cell r="I54">
            <v>0</v>
          </cell>
          <cell r="M54">
            <v>0</v>
          </cell>
          <cell r="R54">
            <v>0</v>
          </cell>
        </row>
        <row r="55">
          <cell r="E55">
            <v>0</v>
          </cell>
          <cell r="H55">
            <v>0</v>
          </cell>
          <cell r="I55">
            <v>0</v>
          </cell>
          <cell r="L55">
            <v>0</v>
          </cell>
          <cell r="M55">
            <v>0</v>
          </cell>
          <cell r="N55">
            <v>0</v>
          </cell>
          <cell r="P55">
            <v>0</v>
          </cell>
          <cell r="R55">
            <v>0</v>
          </cell>
          <cell r="S55">
            <v>0</v>
          </cell>
          <cell r="T55">
            <v>0</v>
          </cell>
        </row>
        <row r="57">
          <cell r="E57">
            <v>0</v>
          </cell>
          <cell r="F57">
            <v>0</v>
          </cell>
          <cell r="H57">
            <v>0</v>
          </cell>
          <cell r="I57">
            <v>0</v>
          </cell>
          <cell r="L57">
            <v>0</v>
          </cell>
          <cell r="M57">
            <v>0</v>
          </cell>
          <cell r="N57">
            <v>0</v>
          </cell>
          <cell r="P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E58">
            <v>0</v>
          </cell>
          <cell r="F58">
            <v>0</v>
          </cell>
          <cell r="H58">
            <v>0</v>
          </cell>
          <cell r="I58">
            <v>0</v>
          </cell>
          <cell r="L58">
            <v>0</v>
          </cell>
          <cell r="M58">
            <v>0</v>
          </cell>
          <cell r="N58">
            <v>0</v>
          </cell>
          <cell r="P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E59">
            <v>0</v>
          </cell>
          <cell r="F59">
            <v>0</v>
          </cell>
          <cell r="H59">
            <v>0</v>
          </cell>
          <cell r="I59">
            <v>0</v>
          </cell>
          <cell r="L59">
            <v>0</v>
          </cell>
          <cell r="M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E60">
            <v>0</v>
          </cell>
          <cell r="F60">
            <v>0</v>
          </cell>
          <cell r="H60">
            <v>0</v>
          </cell>
          <cell r="I60">
            <v>0</v>
          </cell>
          <cell r="L60">
            <v>0</v>
          </cell>
          <cell r="M60">
            <v>0</v>
          </cell>
          <cell r="N60">
            <v>0</v>
          </cell>
          <cell r="P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E61">
            <v>0</v>
          </cell>
          <cell r="F61">
            <v>0</v>
          </cell>
          <cell r="H61">
            <v>0</v>
          </cell>
          <cell r="I61">
            <v>0</v>
          </cell>
          <cell r="L61">
            <v>0</v>
          </cell>
          <cell r="M61">
            <v>0</v>
          </cell>
          <cell r="N61">
            <v>0</v>
          </cell>
          <cell r="P61">
            <v>0</v>
          </cell>
          <cell r="R61">
            <v>0</v>
          </cell>
          <cell r="S61">
            <v>0</v>
          </cell>
          <cell r="T61">
            <v>0</v>
          </cell>
        </row>
        <row r="62">
          <cell r="E62">
            <v>0</v>
          </cell>
          <cell r="F62">
            <v>0</v>
          </cell>
          <cell r="H62">
            <v>0</v>
          </cell>
          <cell r="I62">
            <v>0</v>
          </cell>
          <cell r="L62">
            <v>0</v>
          </cell>
          <cell r="M62">
            <v>0</v>
          </cell>
          <cell r="N62">
            <v>0</v>
          </cell>
          <cell r="P62">
            <v>0</v>
          </cell>
          <cell r="R62">
            <v>0</v>
          </cell>
          <cell r="S62">
            <v>0</v>
          </cell>
          <cell r="T62">
            <v>0</v>
          </cell>
        </row>
        <row r="63">
          <cell r="G63">
            <v>0</v>
          </cell>
        </row>
        <row r="65">
          <cell r="E65">
            <v>0</v>
          </cell>
          <cell r="F65">
            <v>0</v>
          </cell>
          <cell r="H65">
            <v>0</v>
          </cell>
          <cell r="I65">
            <v>0</v>
          </cell>
          <cell r="L65">
            <v>0</v>
          </cell>
          <cell r="M65">
            <v>0</v>
          </cell>
          <cell r="N65">
            <v>0</v>
          </cell>
          <cell r="P65">
            <v>0</v>
          </cell>
          <cell r="R65">
            <v>0</v>
          </cell>
          <cell r="S65">
            <v>0</v>
          </cell>
          <cell r="T65">
            <v>0</v>
          </cell>
        </row>
        <row r="67">
          <cell r="E67">
            <v>0</v>
          </cell>
          <cell r="H67">
            <v>0</v>
          </cell>
          <cell r="I67">
            <v>0</v>
          </cell>
          <cell r="L67">
            <v>0</v>
          </cell>
          <cell r="M67">
            <v>0</v>
          </cell>
          <cell r="N67">
            <v>0</v>
          </cell>
          <cell r="P67">
            <v>0</v>
          </cell>
          <cell r="R67">
            <v>0</v>
          </cell>
          <cell r="S67">
            <v>0</v>
          </cell>
          <cell r="T67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H74">
            <v>0</v>
          </cell>
          <cell r="I74">
            <v>0</v>
          </cell>
          <cell r="L74">
            <v>0</v>
          </cell>
          <cell r="N74">
            <v>0</v>
          </cell>
          <cell r="P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M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0</v>
          </cell>
          <cell r="I76">
            <v>0</v>
          </cell>
          <cell r="L76">
            <v>0</v>
          </cell>
          <cell r="N76">
            <v>0</v>
          </cell>
          <cell r="P76">
            <v>0</v>
          </cell>
          <cell r="R76">
            <v>0</v>
          </cell>
          <cell r="S76">
            <v>0</v>
          </cell>
          <cell r="T76">
            <v>0</v>
          </cell>
        </row>
        <row r="77">
          <cell r="R77">
            <v>0</v>
          </cell>
        </row>
        <row r="80">
          <cell r="E80">
            <v>0</v>
          </cell>
          <cell r="F80">
            <v>0</v>
          </cell>
          <cell r="H80">
            <v>0</v>
          </cell>
          <cell r="I80">
            <v>0</v>
          </cell>
          <cell r="L80">
            <v>0</v>
          </cell>
          <cell r="M80">
            <v>0</v>
          </cell>
          <cell r="N80">
            <v>0</v>
          </cell>
          <cell r="P80">
            <v>0</v>
          </cell>
          <cell r="R80">
            <v>0</v>
          </cell>
          <cell r="S80">
            <v>0</v>
          </cell>
          <cell r="T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H81">
            <v>0</v>
          </cell>
          <cell r="I81">
            <v>0</v>
          </cell>
          <cell r="L81">
            <v>0</v>
          </cell>
          <cell r="M81">
            <v>0</v>
          </cell>
          <cell r="N81">
            <v>0</v>
          </cell>
          <cell r="P81">
            <v>0</v>
          </cell>
          <cell r="S81">
            <v>0</v>
          </cell>
        </row>
        <row r="82">
          <cell r="N82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H84">
            <v>0</v>
          </cell>
          <cell r="I84">
            <v>0</v>
          </cell>
          <cell r="L84">
            <v>0</v>
          </cell>
          <cell r="M84">
            <v>0</v>
          </cell>
          <cell r="N84">
            <v>0</v>
          </cell>
          <cell r="P84">
            <v>0</v>
          </cell>
          <cell r="R84">
            <v>0</v>
          </cell>
          <cell r="S84">
            <v>0</v>
          </cell>
          <cell r="T84">
            <v>0</v>
          </cell>
        </row>
        <row r="86">
          <cell r="E86">
            <v>0</v>
          </cell>
          <cell r="F86">
            <v>0</v>
          </cell>
          <cell r="I86">
            <v>0</v>
          </cell>
          <cell r="M86">
            <v>0</v>
          </cell>
          <cell r="P86">
            <v>0</v>
          </cell>
        </row>
        <row r="87">
          <cell r="E87">
            <v>0</v>
          </cell>
          <cell r="F87">
            <v>0</v>
          </cell>
          <cell r="H87">
            <v>0</v>
          </cell>
          <cell r="I87">
            <v>0</v>
          </cell>
          <cell r="M87">
            <v>0</v>
          </cell>
          <cell r="P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L88">
            <v>0</v>
          </cell>
          <cell r="P88">
            <v>0</v>
          </cell>
          <cell r="R88">
            <v>0</v>
          </cell>
          <cell r="T88">
            <v>0</v>
          </cell>
        </row>
        <row r="89">
          <cell r="E89">
            <v>0</v>
          </cell>
          <cell r="F89">
            <v>0</v>
          </cell>
          <cell r="I89">
            <v>0</v>
          </cell>
          <cell r="L89">
            <v>0</v>
          </cell>
          <cell r="M89">
            <v>0</v>
          </cell>
          <cell r="N89">
            <v>0</v>
          </cell>
          <cell r="P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E90">
            <v>0</v>
          </cell>
          <cell r="F90">
            <v>0</v>
          </cell>
          <cell r="I90">
            <v>0</v>
          </cell>
          <cell r="L90">
            <v>0</v>
          </cell>
          <cell r="M90">
            <v>0</v>
          </cell>
          <cell r="P90">
            <v>0</v>
          </cell>
          <cell r="R90">
            <v>0</v>
          </cell>
          <cell r="S90">
            <v>0</v>
          </cell>
          <cell r="T90">
            <v>0</v>
          </cell>
        </row>
        <row r="91">
          <cell r="E91">
            <v>0</v>
          </cell>
          <cell r="F91">
            <v>0</v>
          </cell>
          <cell r="H91">
            <v>0</v>
          </cell>
          <cell r="I91">
            <v>0</v>
          </cell>
          <cell r="L91">
            <v>0</v>
          </cell>
          <cell r="P91">
            <v>0</v>
          </cell>
          <cell r="R91">
            <v>0</v>
          </cell>
          <cell r="S91">
            <v>0</v>
          </cell>
          <cell r="T91">
            <v>0</v>
          </cell>
        </row>
        <row r="92">
          <cell r="E92">
            <v>0</v>
          </cell>
          <cell r="F92">
            <v>0</v>
          </cell>
          <cell r="I92">
            <v>0</v>
          </cell>
          <cell r="L92">
            <v>0</v>
          </cell>
          <cell r="M92">
            <v>0</v>
          </cell>
          <cell r="N92">
            <v>0</v>
          </cell>
          <cell r="P92">
            <v>0</v>
          </cell>
          <cell r="R92">
            <v>0</v>
          </cell>
          <cell r="S92">
            <v>0</v>
          </cell>
          <cell r="T92">
            <v>0</v>
          </cell>
        </row>
        <row r="93">
          <cell r="P93">
            <v>0</v>
          </cell>
          <cell r="R93">
            <v>0</v>
          </cell>
          <cell r="S93">
            <v>0</v>
          </cell>
          <cell r="T93">
            <v>0</v>
          </cell>
        </row>
        <row r="95">
          <cell r="N95">
            <v>0</v>
          </cell>
          <cell r="P95">
            <v>0</v>
          </cell>
          <cell r="R95">
            <v>0</v>
          </cell>
          <cell r="S95">
            <v>0</v>
          </cell>
          <cell r="T95">
            <v>0</v>
          </cell>
        </row>
        <row r="96">
          <cell r="E96">
            <v>0</v>
          </cell>
          <cell r="I96">
            <v>0</v>
          </cell>
          <cell r="L96">
            <v>0</v>
          </cell>
          <cell r="P96">
            <v>0</v>
          </cell>
        </row>
        <row r="99">
          <cell r="O99">
            <v>0</v>
          </cell>
        </row>
        <row r="101">
          <cell r="E101">
            <v>0</v>
          </cell>
          <cell r="F101">
            <v>0</v>
          </cell>
          <cell r="I101">
            <v>0</v>
          </cell>
          <cell r="P101">
            <v>0</v>
          </cell>
          <cell r="R101">
            <v>0</v>
          </cell>
        </row>
        <row r="102">
          <cell r="E102">
            <v>0</v>
          </cell>
          <cell r="F102">
            <v>0</v>
          </cell>
          <cell r="I102">
            <v>0</v>
          </cell>
          <cell r="L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E103">
            <v>0</v>
          </cell>
          <cell r="F103">
            <v>0</v>
          </cell>
          <cell r="I103">
            <v>0</v>
          </cell>
          <cell r="L103">
            <v>0</v>
          </cell>
          <cell r="M103">
            <v>0</v>
          </cell>
          <cell r="N103">
            <v>0</v>
          </cell>
          <cell r="P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E104">
            <v>0</v>
          </cell>
          <cell r="F104">
            <v>0</v>
          </cell>
          <cell r="I104">
            <v>0</v>
          </cell>
          <cell r="M104">
            <v>0</v>
          </cell>
          <cell r="P104">
            <v>0</v>
          </cell>
          <cell r="R104">
            <v>0</v>
          </cell>
          <cell r="S104">
            <v>0</v>
          </cell>
        </row>
        <row r="106">
          <cell r="E106">
            <v>0</v>
          </cell>
          <cell r="I106">
            <v>0</v>
          </cell>
          <cell r="L106">
            <v>0</v>
          </cell>
          <cell r="M106">
            <v>0</v>
          </cell>
          <cell r="P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E107">
            <v>0</v>
          </cell>
          <cell r="F107">
            <v>0</v>
          </cell>
          <cell r="I107">
            <v>0</v>
          </cell>
          <cell r="L107">
            <v>0</v>
          </cell>
          <cell r="R107">
            <v>0</v>
          </cell>
          <cell r="S107">
            <v>0</v>
          </cell>
          <cell r="T107">
            <v>0</v>
          </cell>
        </row>
        <row r="108">
          <cell r="E108">
            <v>0</v>
          </cell>
          <cell r="F108">
            <v>0</v>
          </cell>
          <cell r="I108">
            <v>0</v>
          </cell>
          <cell r="L108">
            <v>0</v>
          </cell>
          <cell r="M108">
            <v>0</v>
          </cell>
          <cell r="N108">
            <v>0</v>
          </cell>
          <cell r="P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E109">
            <v>0</v>
          </cell>
          <cell r="I109">
            <v>0</v>
          </cell>
          <cell r="R109">
            <v>0</v>
          </cell>
          <cell r="S109">
            <v>0</v>
          </cell>
          <cell r="T109">
            <v>0</v>
          </cell>
        </row>
        <row r="110">
          <cell r="M110">
            <v>0</v>
          </cell>
        </row>
        <row r="112">
          <cell r="E112">
            <v>0</v>
          </cell>
          <cell r="F112">
            <v>0</v>
          </cell>
          <cell r="I112">
            <v>0</v>
          </cell>
          <cell r="L112">
            <v>0</v>
          </cell>
          <cell r="M112">
            <v>0</v>
          </cell>
          <cell r="R112">
            <v>0</v>
          </cell>
          <cell r="S112">
            <v>0</v>
          </cell>
          <cell r="T112">
            <v>0</v>
          </cell>
        </row>
        <row r="113">
          <cell r="E113">
            <v>0</v>
          </cell>
          <cell r="F113">
            <v>0</v>
          </cell>
          <cell r="I113">
            <v>0</v>
          </cell>
          <cell r="L113">
            <v>0</v>
          </cell>
          <cell r="P113">
            <v>0</v>
          </cell>
          <cell r="R113">
            <v>0</v>
          </cell>
          <cell r="S113">
            <v>0</v>
          </cell>
          <cell r="T113">
            <v>0</v>
          </cell>
        </row>
        <row r="115">
          <cell r="C115">
            <v>1482146.3499999999</v>
          </cell>
          <cell r="D115">
            <v>1482146.3499999999</v>
          </cell>
          <cell r="E115">
            <v>0</v>
          </cell>
          <cell r="G115">
            <v>226000</v>
          </cell>
          <cell r="H115">
            <v>136463.26</v>
          </cell>
          <cell r="I115">
            <v>0</v>
          </cell>
          <cell r="L115">
            <v>46605.11</v>
          </cell>
          <cell r="M115">
            <v>922758.51</v>
          </cell>
          <cell r="N115">
            <v>2195933.6999999997</v>
          </cell>
          <cell r="O115">
            <v>1422080.5</v>
          </cell>
          <cell r="P115">
            <v>8656</v>
          </cell>
          <cell r="Q115">
            <v>3626670.1999999997</v>
          </cell>
          <cell r="R115">
            <v>204745</v>
          </cell>
          <cell r="S115">
            <v>270546.8</v>
          </cell>
          <cell r="T115">
            <v>176488.68</v>
          </cell>
        </row>
      </sheetData>
      <sheetData sheetId="7">
        <row r="30">
          <cell r="M30">
            <v>1290650.1399999999</v>
          </cell>
        </row>
        <row r="111">
          <cell r="C111">
            <v>1482146.3499999999</v>
          </cell>
          <cell r="D111">
            <v>1482146.3499999999</v>
          </cell>
          <cell r="E111">
            <v>0</v>
          </cell>
          <cell r="F111">
            <v>226000</v>
          </cell>
          <cell r="G111">
            <v>136463.26</v>
          </cell>
          <cell r="H111">
            <v>0</v>
          </cell>
          <cell r="I111">
            <v>0</v>
          </cell>
          <cell r="J111">
            <v>46605.11</v>
          </cell>
          <cell r="K111">
            <v>922758.51</v>
          </cell>
          <cell r="L111">
            <v>2195933.6999999997</v>
          </cell>
          <cell r="M111">
            <v>1422080.5</v>
          </cell>
          <cell r="N111">
            <v>8656</v>
          </cell>
          <cell r="O111">
            <v>3626670.1999999997</v>
          </cell>
          <cell r="P111">
            <v>204745</v>
          </cell>
          <cell r="Q111">
            <v>270546.8</v>
          </cell>
          <cell r="S111">
            <v>7092423.9099999992</v>
          </cell>
        </row>
      </sheetData>
      <sheetData sheetId="8"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T111">
            <v>0</v>
          </cell>
        </row>
      </sheetData>
      <sheetData sheetId="9"/>
      <sheetData sheetId="10">
        <row r="113"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</sheetData>
      <sheetData sheetId="11"/>
      <sheetData sheetId="12">
        <row r="4">
          <cell r="T4">
            <v>13815070.820000002</v>
          </cell>
        </row>
        <row r="6">
          <cell r="E6">
            <v>0</v>
          </cell>
          <cell r="F6">
            <v>0</v>
          </cell>
          <cell r="H6">
            <v>0</v>
          </cell>
          <cell r="K6">
            <v>0</v>
          </cell>
          <cell r="N6">
            <v>0</v>
          </cell>
          <cell r="R6">
            <v>0</v>
          </cell>
          <cell r="S6">
            <v>0</v>
          </cell>
        </row>
        <row r="8">
          <cell r="E8">
            <v>0</v>
          </cell>
          <cell r="F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  <cell r="S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P9">
            <v>0</v>
          </cell>
          <cell r="S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</row>
        <row r="12">
          <cell r="E12">
            <v>0</v>
          </cell>
          <cell r="F12">
            <v>0</v>
          </cell>
          <cell r="H12">
            <v>0</v>
          </cell>
          <cell r="K12">
            <v>0</v>
          </cell>
        </row>
        <row r="13">
          <cell r="M13">
            <v>0</v>
          </cell>
          <cell r="N13">
            <v>0</v>
          </cell>
        </row>
        <row r="15">
          <cell r="D15">
            <v>0</v>
          </cell>
          <cell r="E15">
            <v>0</v>
          </cell>
          <cell r="G15">
            <v>0</v>
          </cell>
          <cell r="H15">
            <v>0</v>
          </cell>
          <cell r="J15">
            <v>0</v>
          </cell>
          <cell r="N15">
            <v>0</v>
          </cell>
          <cell r="P15">
            <v>0</v>
          </cell>
          <cell r="R15">
            <v>0</v>
          </cell>
        </row>
        <row r="16">
          <cell r="D16">
            <v>0</v>
          </cell>
          <cell r="E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P16">
            <v>0</v>
          </cell>
          <cell r="R16">
            <v>0</v>
          </cell>
          <cell r="S16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N18">
            <v>0</v>
          </cell>
          <cell r="S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  <cell r="N19">
            <v>0</v>
          </cell>
          <cell r="S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N20">
            <v>0</v>
          </cell>
          <cell r="S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J21">
            <v>0</v>
          </cell>
          <cell r="K21">
            <v>0</v>
          </cell>
          <cell r="N21">
            <v>0</v>
          </cell>
          <cell r="P21">
            <v>0</v>
          </cell>
          <cell r="R21">
            <v>0</v>
          </cell>
          <cell r="S21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J23">
            <v>0</v>
          </cell>
          <cell r="K23">
            <v>0</v>
          </cell>
          <cell r="N23">
            <v>0</v>
          </cell>
          <cell r="P23">
            <v>0</v>
          </cell>
          <cell r="R23">
            <v>0</v>
          </cell>
          <cell r="S23">
            <v>0</v>
          </cell>
        </row>
        <row r="24">
          <cell r="E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N24">
            <v>0</v>
          </cell>
          <cell r="R24">
            <v>0</v>
          </cell>
          <cell r="S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P25">
            <v>0</v>
          </cell>
          <cell r="R25">
            <v>0</v>
          </cell>
          <cell r="S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L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J28">
            <v>0</v>
          </cell>
          <cell r="K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N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J30">
            <v>0</v>
          </cell>
          <cell r="K30">
            <v>0</v>
          </cell>
          <cell r="L30">
            <v>5070.57</v>
          </cell>
          <cell r="N30">
            <v>0</v>
          </cell>
          <cell r="R30">
            <v>0</v>
          </cell>
          <cell r="S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J31">
            <v>0</v>
          </cell>
          <cell r="K31">
            <v>0</v>
          </cell>
          <cell r="P31">
            <v>0</v>
          </cell>
          <cell r="R31">
            <v>0</v>
          </cell>
          <cell r="S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J32">
            <v>0</v>
          </cell>
          <cell r="K32">
            <v>0</v>
          </cell>
          <cell r="N32">
            <v>0</v>
          </cell>
          <cell r="P32">
            <v>0</v>
          </cell>
          <cell r="R32">
            <v>0</v>
          </cell>
          <cell r="S32">
            <v>0</v>
          </cell>
        </row>
        <row r="33">
          <cell r="G33">
            <v>0</v>
          </cell>
          <cell r="K33">
            <v>0</v>
          </cell>
          <cell r="M33">
            <v>0</v>
          </cell>
          <cell r="N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J34">
            <v>0</v>
          </cell>
          <cell r="K34">
            <v>0</v>
          </cell>
          <cell r="N34">
            <v>0</v>
          </cell>
          <cell r="P34">
            <v>0</v>
          </cell>
          <cell r="R34">
            <v>0</v>
          </cell>
          <cell r="S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K35">
            <v>0</v>
          </cell>
          <cell r="M35">
            <v>0</v>
          </cell>
          <cell r="P35">
            <v>0</v>
          </cell>
          <cell r="R35">
            <v>0</v>
          </cell>
        </row>
        <row r="37">
          <cell r="E37">
            <v>0</v>
          </cell>
          <cell r="F37">
            <v>0</v>
          </cell>
          <cell r="H37">
            <v>0</v>
          </cell>
          <cell r="J37">
            <v>0</v>
          </cell>
          <cell r="K37">
            <v>0</v>
          </cell>
          <cell r="N37">
            <v>0</v>
          </cell>
          <cell r="P37">
            <v>0</v>
          </cell>
          <cell r="R37">
            <v>0</v>
          </cell>
          <cell r="S37">
            <v>0</v>
          </cell>
        </row>
        <row r="38">
          <cell r="E38">
            <v>0</v>
          </cell>
          <cell r="H38">
            <v>0</v>
          </cell>
          <cell r="J38">
            <v>0</v>
          </cell>
          <cell r="N38">
            <v>0</v>
          </cell>
          <cell r="R38">
            <v>0</v>
          </cell>
        </row>
        <row r="39">
          <cell r="G39">
            <v>0</v>
          </cell>
          <cell r="L39">
            <v>0</v>
          </cell>
          <cell r="N39">
            <v>0</v>
          </cell>
        </row>
        <row r="40">
          <cell r="E40">
            <v>0</v>
          </cell>
          <cell r="F40">
            <v>0</v>
          </cell>
          <cell r="H40">
            <v>0</v>
          </cell>
          <cell r="J40">
            <v>0</v>
          </cell>
          <cell r="K40">
            <v>0</v>
          </cell>
          <cell r="N40">
            <v>0</v>
          </cell>
          <cell r="P40">
            <v>0</v>
          </cell>
          <cell r="R40">
            <v>0</v>
          </cell>
          <cell r="S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P41">
            <v>0</v>
          </cell>
          <cell r="R41">
            <v>0</v>
          </cell>
          <cell r="S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P42">
            <v>0</v>
          </cell>
          <cell r="R42">
            <v>0</v>
          </cell>
          <cell r="S42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P44">
            <v>0</v>
          </cell>
          <cell r="R44">
            <v>0</v>
          </cell>
          <cell r="S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J45">
            <v>0</v>
          </cell>
          <cell r="L45">
            <v>0</v>
          </cell>
          <cell r="N45">
            <v>0</v>
          </cell>
          <cell r="P45">
            <v>0</v>
          </cell>
          <cell r="R45">
            <v>0</v>
          </cell>
          <cell r="S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R46">
            <v>0</v>
          </cell>
          <cell r="S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P47">
            <v>0</v>
          </cell>
          <cell r="R47">
            <v>0</v>
          </cell>
          <cell r="S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J48">
            <v>0</v>
          </cell>
          <cell r="K48">
            <v>0</v>
          </cell>
          <cell r="R48">
            <v>0</v>
          </cell>
          <cell r="S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J49">
            <v>0</v>
          </cell>
          <cell r="K49">
            <v>0</v>
          </cell>
          <cell r="N49">
            <v>0</v>
          </cell>
          <cell r="P49">
            <v>0</v>
          </cell>
          <cell r="R49">
            <v>0</v>
          </cell>
          <cell r="S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P50">
            <v>0</v>
          </cell>
          <cell r="R50">
            <v>0</v>
          </cell>
          <cell r="S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P51">
            <v>0</v>
          </cell>
          <cell r="R51">
            <v>0</v>
          </cell>
          <cell r="S51">
            <v>0</v>
          </cell>
        </row>
        <row r="52">
          <cell r="E52">
            <v>0</v>
          </cell>
          <cell r="F52">
            <v>0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P52">
            <v>0</v>
          </cell>
          <cell r="R52">
            <v>0</v>
          </cell>
          <cell r="S52">
            <v>0</v>
          </cell>
        </row>
        <row r="53">
          <cell r="E53">
            <v>0</v>
          </cell>
          <cell r="F53">
            <v>0</v>
          </cell>
          <cell r="H53">
            <v>0</v>
          </cell>
          <cell r="J53">
            <v>0</v>
          </cell>
          <cell r="N53">
            <v>0</v>
          </cell>
          <cell r="P53">
            <v>0</v>
          </cell>
          <cell r="R53">
            <v>0</v>
          </cell>
          <cell r="S53">
            <v>0</v>
          </cell>
        </row>
        <row r="54">
          <cell r="E54">
            <v>0</v>
          </cell>
          <cell r="F54">
            <v>0</v>
          </cell>
          <cell r="H54">
            <v>0</v>
          </cell>
          <cell r="K54">
            <v>0</v>
          </cell>
          <cell r="P54">
            <v>0</v>
          </cell>
          <cell r="Q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K55">
            <v>0</v>
          </cell>
          <cell r="L55">
            <v>0</v>
          </cell>
          <cell r="N55">
            <v>0</v>
          </cell>
          <cell r="R55">
            <v>0</v>
          </cell>
          <cell r="S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P56">
            <v>0</v>
          </cell>
          <cell r="R56">
            <v>0</v>
          </cell>
          <cell r="S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J57">
            <v>0</v>
          </cell>
          <cell r="K57">
            <v>0</v>
          </cell>
          <cell r="P57">
            <v>0</v>
          </cell>
          <cell r="R57">
            <v>0</v>
          </cell>
          <cell r="S57">
            <v>0</v>
          </cell>
        </row>
        <row r="58">
          <cell r="E58">
            <v>0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P58">
            <v>0</v>
          </cell>
          <cell r="R58">
            <v>0</v>
          </cell>
          <cell r="S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P59">
            <v>0</v>
          </cell>
          <cell r="R59">
            <v>0</v>
          </cell>
          <cell r="S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P60">
            <v>0</v>
          </cell>
          <cell r="R60">
            <v>0</v>
          </cell>
          <cell r="S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P61">
            <v>0</v>
          </cell>
          <cell r="R61">
            <v>0</v>
          </cell>
          <cell r="S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P62">
            <v>0</v>
          </cell>
          <cell r="R62">
            <v>0</v>
          </cell>
          <cell r="S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P63">
            <v>0</v>
          </cell>
          <cell r="R63">
            <v>0</v>
          </cell>
          <cell r="S63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P65">
            <v>0</v>
          </cell>
          <cell r="R65">
            <v>0</v>
          </cell>
          <cell r="S65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P67">
            <v>0</v>
          </cell>
          <cell r="R67">
            <v>0</v>
          </cell>
          <cell r="S67">
            <v>0</v>
          </cell>
        </row>
        <row r="68">
          <cell r="E68">
            <v>0</v>
          </cell>
          <cell r="G68">
            <v>0</v>
          </cell>
          <cell r="H68">
            <v>0</v>
          </cell>
          <cell r="P68">
            <v>0</v>
          </cell>
          <cell r="Q68">
            <v>0</v>
          </cell>
          <cell r="R68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J72">
            <v>0</v>
          </cell>
          <cell r="L72">
            <v>0</v>
          </cell>
          <cell r="N72">
            <v>0</v>
          </cell>
          <cell r="P72">
            <v>0</v>
          </cell>
          <cell r="R72">
            <v>0</v>
          </cell>
          <cell r="S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J73">
            <v>0</v>
          </cell>
          <cell r="L73">
            <v>0</v>
          </cell>
          <cell r="N73">
            <v>0</v>
          </cell>
          <cell r="P73">
            <v>0</v>
          </cell>
          <cell r="R73">
            <v>0</v>
          </cell>
          <cell r="S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J74">
            <v>0</v>
          </cell>
          <cell r="K74">
            <v>0</v>
          </cell>
          <cell r="L74">
            <v>0</v>
          </cell>
          <cell r="N74">
            <v>0</v>
          </cell>
          <cell r="P74">
            <v>0</v>
          </cell>
          <cell r="R74">
            <v>0</v>
          </cell>
          <cell r="S74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R80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N82">
            <v>0</v>
          </cell>
          <cell r="P82">
            <v>0</v>
          </cell>
          <cell r="R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P83">
            <v>0</v>
          </cell>
          <cell r="R83">
            <v>0</v>
          </cell>
          <cell r="S83">
            <v>0</v>
          </cell>
        </row>
        <row r="85">
          <cell r="E85">
            <v>0</v>
          </cell>
          <cell r="F85">
            <v>0</v>
          </cell>
          <cell r="H85">
            <v>0</v>
          </cell>
          <cell r="K85">
            <v>0</v>
          </cell>
          <cell r="N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0</v>
          </cell>
          <cell r="K86">
            <v>0</v>
          </cell>
          <cell r="N86">
            <v>0</v>
          </cell>
          <cell r="P86">
            <v>0</v>
          </cell>
          <cell r="R86">
            <v>0</v>
          </cell>
          <cell r="S86">
            <v>0</v>
          </cell>
        </row>
        <row r="87">
          <cell r="E87">
            <v>0</v>
          </cell>
          <cell r="F87">
            <v>0</v>
          </cell>
          <cell r="H87">
            <v>0</v>
          </cell>
          <cell r="J87">
            <v>0</v>
          </cell>
          <cell r="K87">
            <v>0</v>
          </cell>
          <cell r="N87">
            <v>0</v>
          </cell>
          <cell r="P87">
            <v>0</v>
          </cell>
          <cell r="R87">
            <v>0</v>
          </cell>
          <cell r="S87">
            <v>0</v>
          </cell>
        </row>
        <row r="88">
          <cell r="E88">
            <v>0</v>
          </cell>
          <cell r="F88">
            <v>0</v>
          </cell>
          <cell r="H88">
            <v>0</v>
          </cell>
          <cell r="J88">
            <v>0</v>
          </cell>
          <cell r="N88">
            <v>0</v>
          </cell>
          <cell r="P88">
            <v>0</v>
          </cell>
          <cell r="R88">
            <v>0</v>
          </cell>
          <cell r="S88">
            <v>0</v>
          </cell>
        </row>
        <row r="89">
          <cell r="E89">
            <v>0</v>
          </cell>
          <cell r="F89">
            <v>0</v>
          </cell>
          <cell r="H89">
            <v>0</v>
          </cell>
          <cell r="J89">
            <v>0</v>
          </cell>
          <cell r="K89">
            <v>0</v>
          </cell>
          <cell r="N89">
            <v>0</v>
          </cell>
          <cell r="P89">
            <v>0</v>
          </cell>
          <cell r="R89">
            <v>0</v>
          </cell>
          <cell r="S89">
            <v>0</v>
          </cell>
        </row>
        <row r="90">
          <cell r="E90">
            <v>0</v>
          </cell>
          <cell r="F90">
            <v>0</v>
          </cell>
          <cell r="H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P90">
            <v>0</v>
          </cell>
          <cell r="R90">
            <v>0</v>
          </cell>
          <cell r="S90">
            <v>0</v>
          </cell>
        </row>
        <row r="91">
          <cell r="E91">
            <v>0</v>
          </cell>
          <cell r="F91">
            <v>0</v>
          </cell>
          <cell r="H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P91">
            <v>0</v>
          </cell>
          <cell r="R91">
            <v>0</v>
          </cell>
          <cell r="S91">
            <v>0</v>
          </cell>
        </row>
        <row r="92">
          <cell r="E92">
            <v>0</v>
          </cell>
          <cell r="F92">
            <v>0</v>
          </cell>
          <cell r="H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R92">
            <v>0</v>
          </cell>
          <cell r="S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N93">
            <v>0</v>
          </cell>
          <cell r="P93">
            <v>0</v>
          </cell>
          <cell r="S93">
            <v>0</v>
          </cell>
        </row>
        <row r="94">
          <cell r="E94">
            <v>0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P94">
            <v>0</v>
          </cell>
          <cell r="R94">
            <v>0</v>
          </cell>
          <cell r="S94">
            <v>0</v>
          </cell>
        </row>
        <row r="95">
          <cell r="E95">
            <v>0</v>
          </cell>
          <cell r="F95">
            <v>0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P95">
            <v>0</v>
          </cell>
          <cell r="R95">
            <v>0</v>
          </cell>
          <cell r="S95">
            <v>0</v>
          </cell>
        </row>
        <row r="96">
          <cell r="E96">
            <v>0</v>
          </cell>
          <cell r="F96">
            <v>0</v>
          </cell>
          <cell r="H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P96">
            <v>0</v>
          </cell>
          <cell r="R96">
            <v>0</v>
          </cell>
          <cell r="S96">
            <v>0</v>
          </cell>
        </row>
        <row r="99">
          <cell r="M99">
            <v>0</v>
          </cell>
          <cell r="N99">
            <v>0</v>
          </cell>
          <cell r="P99">
            <v>0</v>
          </cell>
          <cell r="R99">
            <v>0</v>
          </cell>
          <cell r="S99">
            <v>0</v>
          </cell>
        </row>
        <row r="100">
          <cell r="N100">
            <v>0</v>
          </cell>
          <cell r="P100">
            <v>0</v>
          </cell>
          <cell r="R100">
            <v>0</v>
          </cell>
          <cell r="S100">
            <v>0</v>
          </cell>
        </row>
        <row r="101">
          <cell r="N101">
            <v>0</v>
          </cell>
          <cell r="P101">
            <v>0</v>
          </cell>
          <cell r="R101">
            <v>0</v>
          </cell>
          <cell r="S101">
            <v>0</v>
          </cell>
        </row>
        <row r="102">
          <cell r="E102">
            <v>0</v>
          </cell>
          <cell r="H102">
            <v>0</v>
          </cell>
          <cell r="J102">
            <v>0</v>
          </cell>
          <cell r="N102">
            <v>0</v>
          </cell>
        </row>
        <row r="105">
          <cell r="N105">
            <v>0</v>
          </cell>
          <cell r="P105">
            <v>0</v>
          </cell>
          <cell r="R105">
            <v>0</v>
          </cell>
          <cell r="S105">
            <v>0</v>
          </cell>
        </row>
        <row r="107">
          <cell r="E107">
            <v>0</v>
          </cell>
          <cell r="F107">
            <v>0</v>
          </cell>
          <cell r="H107">
            <v>0</v>
          </cell>
          <cell r="J107">
            <v>0</v>
          </cell>
          <cell r="K107">
            <v>0</v>
          </cell>
          <cell r="N107">
            <v>0</v>
          </cell>
          <cell r="P107">
            <v>0</v>
          </cell>
          <cell r="R107">
            <v>0</v>
          </cell>
          <cell r="S107">
            <v>0</v>
          </cell>
        </row>
        <row r="108">
          <cell r="E108">
            <v>0</v>
          </cell>
          <cell r="F108">
            <v>0</v>
          </cell>
          <cell r="H108">
            <v>0</v>
          </cell>
          <cell r="J108">
            <v>0</v>
          </cell>
          <cell r="K108">
            <v>0</v>
          </cell>
          <cell r="N108">
            <v>0</v>
          </cell>
          <cell r="P108">
            <v>0</v>
          </cell>
          <cell r="S108">
            <v>0</v>
          </cell>
        </row>
        <row r="109">
          <cell r="E109">
            <v>0</v>
          </cell>
          <cell r="F109">
            <v>0</v>
          </cell>
          <cell r="H109">
            <v>0</v>
          </cell>
          <cell r="J109">
            <v>0</v>
          </cell>
          <cell r="N109">
            <v>0</v>
          </cell>
          <cell r="P109">
            <v>0</v>
          </cell>
          <cell r="R109">
            <v>0</v>
          </cell>
          <cell r="S109">
            <v>0</v>
          </cell>
        </row>
        <row r="110">
          <cell r="E110">
            <v>0</v>
          </cell>
          <cell r="F110">
            <v>0</v>
          </cell>
          <cell r="H110">
            <v>0</v>
          </cell>
          <cell r="N110">
            <v>0</v>
          </cell>
          <cell r="P110">
            <v>0</v>
          </cell>
        </row>
        <row r="111">
          <cell r="E111">
            <v>0</v>
          </cell>
          <cell r="F111">
            <v>0</v>
          </cell>
          <cell r="H111">
            <v>0</v>
          </cell>
          <cell r="J111">
            <v>0</v>
          </cell>
          <cell r="L111">
            <v>0</v>
          </cell>
          <cell r="N111">
            <v>0</v>
          </cell>
          <cell r="P111">
            <v>0</v>
          </cell>
          <cell r="R111">
            <v>0</v>
          </cell>
          <cell r="S111">
            <v>0</v>
          </cell>
        </row>
        <row r="112">
          <cell r="E112">
            <v>0</v>
          </cell>
          <cell r="F112">
            <v>0</v>
          </cell>
          <cell r="H112">
            <v>0</v>
          </cell>
          <cell r="J112">
            <v>0</v>
          </cell>
          <cell r="P112">
            <v>0</v>
          </cell>
          <cell r="R112">
            <v>0</v>
          </cell>
          <cell r="S112">
            <v>0</v>
          </cell>
        </row>
        <row r="113">
          <cell r="E113">
            <v>0</v>
          </cell>
          <cell r="F113">
            <v>0</v>
          </cell>
          <cell r="H113">
            <v>0</v>
          </cell>
          <cell r="K113">
            <v>0</v>
          </cell>
          <cell r="M113">
            <v>0</v>
          </cell>
          <cell r="N113">
            <v>0</v>
          </cell>
          <cell r="P113">
            <v>0</v>
          </cell>
          <cell r="R113">
            <v>0</v>
          </cell>
        </row>
        <row r="114">
          <cell r="E114">
            <v>0</v>
          </cell>
          <cell r="H114">
            <v>0</v>
          </cell>
          <cell r="J114">
            <v>0</v>
          </cell>
          <cell r="K114">
            <v>0</v>
          </cell>
          <cell r="N114">
            <v>0</v>
          </cell>
          <cell r="P114">
            <v>0</v>
          </cell>
          <cell r="R114">
            <v>0</v>
          </cell>
          <cell r="S114">
            <v>0</v>
          </cell>
        </row>
        <row r="115">
          <cell r="E115">
            <v>0</v>
          </cell>
          <cell r="H115">
            <v>0</v>
          </cell>
          <cell r="J115">
            <v>0</v>
          </cell>
          <cell r="K115">
            <v>0</v>
          </cell>
          <cell r="L115">
            <v>0</v>
          </cell>
          <cell r="N115">
            <v>0</v>
          </cell>
          <cell r="P115">
            <v>0</v>
          </cell>
          <cell r="R115">
            <v>0</v>
          </cell>
          <cell r="S115">
            <v>0</v>
          </cell>
        </row>
        <row r="116">
          <cell r="E116">
            <v>0</v>
          </cell>
          <cell r="F116">
            <v>0</v>
          </cell>
          <cell r="H116">
            <v>0</v>
          </cell>
          <cell r="J116">
            <v>0</v>
          </cell>
          <cell r="K116">
            <v>0</v>
          </cell>
          <cell r="L116">
            <v>0</v>
          </cell>
          <cell r="N116">
            <v>0</v>
          </cell>
          <cell r="P116">
            <v>0</v>
          </cell>
          <cell r="R116">
            <v>0</v>
          </cell>
          <cell r="S116">
            <v>0</v>
          </cell>
        </row>
        <row r="117">
          <cell r="E117">
            <v>0</v>
          </cell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N117">
            <v>0</v>
          </cell>
          <cell r="P117">
            <v>0</v>
          </cell>
          <cell r="R117">
            <v>0</v>
          </cell>
          <cell r="S117">
            <v>0</v>
          </cell>
        </row>
        <row r="118">
          <cell r="K118">
            <v>0</v>
          </cell>
          <cell r="N118">
            <v>0</v>
          </cell>
        </row>
        <row r="120">
          <cell r="E120">
            <v>0</v>
          </cell>
          <cell r="H120">
            <v>0</v>
          </cell>
          <cell r="P120">
            <v>0</v>
          </cell>
          <cell r="R120">
            <v>0</v>
          </cell>
          <cell r="S120">
            <v>0</v>
          </cell>
        </row>
        <row r="121">
          <cell r="E121">
            <v>0</v>
          </cell>
        </row>
        <row r="122">
          <cell r="F122">
            <v>0</v>
          </cell>
          <cell r="H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R122">
            <v>0</v>
          </cell>
          <cell r="S122">
            <v>0</v>
          </cell>
        </row>
        <row r="123">
          <cell r="E123">
            <v>0</v>
          </cell>
          <cell r="F123">
            <v>0</v>
          </cell>
          <cell r="H123">
            <v>0</v>
          </cell>
          <cell r="J123">
            <v>0</v>
          </cell>
          <cell r="N123">
            <v>0</v>
          </cell>
          <cell r="P123">
            <v>0</v>
          </cell>
          <cell r="R123">
            <v>0</v>
          </cell>
          <cell r="S123">
            <v>0</v>
          </cell>
        </row>
        <row r="124">
          <cell r="C124">
            <v>4525090.41</v>
          </cell>
          <cell r="D124">
            <v>4525090.41</v>
          </cell>
          <cell r="E124">
            <v>0</v>
          </cell>
          <cell r="F124">
            <v>180395</v>
          </cell>
          <cell r="G124">
            <v>358562.77</v>
          </cell>
          <cell r="I124">
            <v>0</v>
          </cell>
          <cell r="J124">
            <v>122758.48</v>
          </cell>
          <cell r="K124">
            <v>1613946.8</v>
          </cell>
          <cell r="L124">
            <v>7250438.29</v>
          </cell>
          <cell r="M124">
            <v>385470.89</v>
          </cell>
          <cell r="N124">
            <v>58561.46</v>
          </cell>
          <cell r="O124">
            <v>7694470.6399999997</v>
          </cell>
          <cell r="P124">
            <v>2807365</v>
          </cell>
          <cell r="Q124">
            <v>0</v>
          </cell>
          <cell r="R124">
            <v>966428</v>
          </cell>
          <cell r="S124">
            <v>602870.52</v>
          </cell>
        </row>
      </sheetData>
      <sheetData sheetId="13"/>
      <sheetData sheetId="14">
        <row r="109">
          <cell r="N109">
            <v>0</v>
          </cell>
          <cell r="P109">
            <v>0</v>
          </cell>
        </row>
      </sheetData>
      <sheetData sheetId="15">
        <row r="103">
          <cell r="N103">
            <v>0</v>
          </cell>
          <cell r="P103">
            <v>0</v>
          </cell>
        </row>
      </sheetData>
      <sheetData sheetId="16">
        <row r="99">
          <cell r="M99">
            <v>0</v>
          </cell>
        </row>
      </sheetData>
      <sheetData sheetId="17">
        <row r="67">
          <cell r="A67" t="str">
            <v xml:space="preserve"> - аттестация рабочих мест</v>
          </cell>
        </row>
      </sheetData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U43"/>
  <sheetViews>
    <sheetView view="pageBreakPreview" zoomScale="68" zoomScaleNormal="73" zoomScaleSheetLayoutView="68" workbookViewId="0">
      <pane xSplit="1" ySplit="8" topLeftCell="B9" activePane="bottomRight" state="frozen"/>
      <selection pane="topRight" activeCell="B1" sqref="B1"/>
      <selection pane="bottomLeft" activeCell="A8" sqref="A8"/>
      <selection pane="bottomRight" activeCell="A2" sqref="A2:N2"/>
    </sheetView>
  </sheetViews>
  <sheetFormatPr defaultRowHeight="12.75"/>
  <cols>
    <col min="1" max="1" width="44.7109375" customWidth="1"/>
    <col min="2" max="2" width="14" customWidth="1"/>
    <col min="3" max="3" width="11.42578125" customWidth="1"/>
    <col min="4" max="4" width="12.28515625" customWidth="1"/>
    <col min="5" max="5" width="15.42578125" style="710" customWidth="1"/>
    <col min="6" max="6" width="11" customWidth="1"/>
    <col min="7" max="7" width="10.42578125" customWidth="1"/>
    <col min="8" max="8" width="10.85546875" customWidth="1"/>
    <col min="9" max="9" width="12.5703125" customWidth="1"/>
    <col min="10" max="10" width="12.140625" customWidth="1"/>
    <col min="11" max="11" width="12.140625" style="711" customWidth="1"/>
    <col min="12" max="12" width="11.5703125" customWidth="1"/>
    <col min="13" max="13" width="12.7109375" customWidth="1"/>
    <col min="14" max="14" width="12.140625" hidden="1" customWidth="1"/>
    <col min="15" max="15" width="11.7109375" hidden="1" customWidth="1"/>
    <col min="18" max="18" width="20.85546875" customWidth="1"/>
    <col min="257" max="257" width="44.7109375" customWidth="1"/>
    <col min="258" max="258" width="14" customWidth="1"/>
    <col min="259" max="259" width="11.42578125" customWidth="1"/>
    <col min="260" max="260" width="12.28515625" customWidth="1"/>
    <col min="261" max="261" width="15.42578125" customWidth="1"/>
    <col min="262" max="262" width="11" customWidth="1"/>
    <col min="263" max="263" width="10.42578125" customWidth="1"/>
    <col min="264" max="264" width="10.85546875" customWidth="1"/>
    <col min="265" max="265" width="12.5703125" customWidth="1"/>
    <col min="266" max="267" width="12.140625" customWidth="1"/>
    <col min="268" max="268" width="11.5703125" customWidth="1"/>
    <col min="269" max="269" width="12.7109375" customWidth="1"/>
    <col min="270" max="271" width="0" hidden="1" customWidth="1"/>
    <col min="274" max="274" width="20.85546875" customWidth="1"/>
    <col min="513" max="513" width="44.7109375" customWidth="1"/>
    <col min="514" max="514" width="14" customWidth="1"/>
    <col min="515" max="515" width="11.42578125" customWidth="1"/>
    <col min="516" max="516" width="12.28515625" customWidth="1"/>
    <col min="517" max="517" width="15.42578125" customWidth="1"/>
    <col min="518" max="518" width="11" customWidth="1"/>
    <col min="519" max="519" width="10.42578125" customWidth="1"/>
    <col min="520" max="520" width="10.85546875" customWidth="1"/>
    <col min="521" max="521" width="12.5703125" customWidth="1"/>
    <col min="522" max="523" width="12.140625" customWidth="1"/>
    <col min="524" max="524" width="11.5703125" customWidth="1"/>
    <col min="525" max="525" width="12.7109375" customWidth="1"/>
    <col min="526" max="527" width="0" hidden="1" customWidth="1"/>
    <col min="530" max="530" width="20.85546875" customWidth="1"/>
    <col min="769" max="769" width="44.7109375" customWidth="1"/>
    <col min="770" max="770" width="14" customWidth="1"/>
    <col min="771" max="771" width="11.42578125" customWidth="1"/>
    <col min="772" max="772" width="12.28515625" customWidth="1"/>
    <col min="773" max="773" width="15.42578125" customWidth="1"/>
    <col min="774" max="774" width="11" customWidth="1"/>
    <col min="775" max="775" width="10.42578125" customWidth="1"/>
    <col min="776" max="776" width="10.85546875" customWidth="1"/>
    <col min="777" max="777" width="12.5703125" customWidth="1"/>
    <col min="778" max="779" width="12.140625" customWidth="1"/>
    <col min="780" max="780" width="11.5703125" customWidth="1"/>
    <col min="781" max="781" width="12.7109375" customWidth="1"/>
    <col min="782" max="783" width="0" hidden="1" customWidth="1"/>
    <col min="786" max="786" width="20.85546875" customWidth="1"/>
    <col min="1025" max="1025" width="44.7109375" customWidth="1"/>
    <col min="1026" max="1026" width="14" customWidth="1"/>
    <col min="1027" max="1027" width="11.42578125" customWidth="1"/>
    <col min="1028" max="1028" width="12.28515625" customWidth="1"/>
    <col min="1029" max="1029" width="15.42578125" customWidth="1"/>
    <col min="1030" max="1030" width="11" customWidth="1"/>
    <col min="1031" max="1031" width="10.42578125" customWidth="1"/>
    <col min="1032" max="1032" width="10.85546875" customWidth="1"/>
    <col min="1033" max="1033" width="12.5703125" customWidth="1"/>
    <col min="1034" max="1035" width="12.140625" customWidth="1"/>
    <col min="1036" max="1036" width="11.5703125" customWidth="1"/>
    <col min="1037" max="1037" width="12.7109375" customWidth="1"/>
    <col min="1038" max="1039" width="0" hidden="1" customWidth="1"/>
    <col min="1042" max="1042" width="20.85546875" customWidth="1"/>
    <col min="1281" max="1281" width="44.7109375" customWidth="1"/>
    <col min="1282" max="1282" width="14" customWidth="1"/>
    <col min="1283" max="1283" width="11.42578125" customWidth="1"/>
    <col min="1284" max="1284" width="12.28515625" customWidth="1"/>
    <col min="1285" max="1285" width="15.42578125" customWidth="1"/>
    <col min="1286" max="1286" width="11" customWidth="1"/>
    <col min="1287" max="1287" width="10.42578125" customWidth="1"/>
    <col min="1288" max="1288" width="10.85546875" customWidth="1"/>
    <col min="1289" max="1289" width="12.5703125" customWidth="1"/>
    <col min="1290" max="1291" width="12.140625" customWidth="1"/>
    <col min="1292" max="1292" width="11.5703125" customWidth="1"/>
    <col min="1293" max="1293" width="12.7109375" customWidth="1"/>
    <col min="1294" max="1295" width="0" hidden="1" customWidth="1"/>
    <col min="1298" max="1298" width="20.85546875" customWidth="1"/>
    <col min="1537" max="1537" width="44.7109375" customWidth="1"/>
    <col min="1538" max="1538" width="14" customWidth="1"/>
    <col min="1539" max="1539" width="11.42578125" customWidth="1"/>
    <col min="1540" max="1540" width="12.28515625" customWidth="1"/>
    <col min="1541" max="1541" width="15.42578125" customWidth="1"/>
    <col min="1542" max="1542" width="11" customWidth="1"/>
    <col min="1543" max="1543" width="10.42578125" customWidth="1"/>
    <col min="1544" max="1544" width="10.85546875" customWidth="1"/>
    <col min="1545" max="1545" width="12.5703125" customWidth="1"/>
    <col min="1546" max="1547" width="12.140625" customWidth="1"/>
    <col min="1548" max="1548" width="11.5703125" customWidth="1"/>
    <col min="1549" max="1549" width="12.7109375" customWidth="1"/>
    <col min="1550" max="1551" width="0" hidden="1" customWidth="1"/>
    <col min="1554" max="1554" width="20.85546875" customWidth="1"/>
    <col min="1793" max="1793" width="44.7109375" customWidth="1"/>
    <col min="1794" max="1794" width="14" customWidth="1"/>
    <col min="1795" max="1795" width="11.42578125" customWidth="1"/>
    <col min="1796" max="1796" width="12.28515625" customWidth="1"/>
    <col min="1797" max="1797" width="15.42578125" customWidth="1"/>
    <col min="1798" max="1798" width="11" customWidth="1"/>
    <col min="1799" max="1799" width="10.42578125" customWidth="1"/>
    <col min="1800" max="1800" width="10.85546875" customWidth="1"/>
    <col min="1801" max="1801" width="12.5703125" customWidth="1"/>
    <col min="1802" max="1803" width="12.140625" customWidth="1"/>
    <col min="1804" max="1804" width="11.5703125" customWidth="1"/>
    <col min="1805" max="1805" width="12.7109375" customWidth="1"/>
    <col min="1806" max="1807" width="0" hidden="1" customWidth="1"/>
    <col min="1810" max="1810" width="20.85546875" customWidth="1"/>
    <col min="2049" max="2049" width="44.7109375" customWidth="1"/>
    <col min="2050" max="2050" width="14" customWidth="1"/>
    <col min="2051" max="2051" width="11.42578125" customWidth="1"/>
    <col min="2052" max="2052" width="12.28515625" customWidth="1"/>
    <col min="2053" max="2053" width="15.42578125" customWidth="1"/>
    <col min="2054" max="2054" width="11" customWidth="1"/>
    <col min="2055" max="2055" width="10.42578125" customWidth="1"/>
    <col min="2056" max="2056" width="10.85546875" customWidth="1"/>
    <col min="2057" max="2057" width="12.5703125" customWidth="1"/>
    <col min="2058" max="2059" width="12.140625" customWidth="1"/>
    <col min="2060" max="2060" width="11.5703125" customWidth="1"/>
    <col min="2061" max="2061" width="12.7109375" customWidth="1"/>
    <col min="2062" max="2063" width="0" hidden="1" customWidth="1"/>
    <col min="2066" max="2066" width="20.85546875" customWidth="1"/>
    <col min="2305" max="2305" width="44.7109375" customWidth="1"/>
    <col min="2306" max="2306" width="14" customWidth="1"/>
    <col min="2307" max="2307" width="11.42578125" customWidth="1"/>
    <col min="2308" max="2308" width="12.28515625" customWidth="1"/>
    <col min="2309" max="2309" width="15.42578125" customWidth="1"/>
    <col min="2310" max="2310" width="11" customWidth="1"/>
    <col min="2311" max="2311" width="10.42578125" customWidth="1"/>
    <col min="2312" max="2312" width="10.85546875" customWidth="1"/>
    <col min="2313" max="2313" width="12.5703125" customWidth="1"/>
    <col min="2314" max="2315" width="12.140625" customWidth="1"/>
    <col min="2316" max="2316" width="11.5703125" customWidth="1"/>
    <col min="2317" max="2317" width="12.7109375" customWidth="1"/>
    <col min="2318" max="2319" width="0" hidden="1" customWidth="1"/>
    <col min="2322" max="2322" width="20.85546875" customWidth="1"/>
    <col min="2561" max="2561" width="44.7109375" customWidth="1"/>
    <col min="2562" max="2562" width="14" customWidth="1"/>
    <col min="2563" max="2563" width="11.42578125" customWidth="1"/>
    <col min="2564" max="2564" width="12.28515625" customWidth="1"/>
    <col min="2565" max="2565" width="15.42578125" customWidth="1"/>
    <col min="2566" max="2566" width="11" customWidth="1"/>
    <col min="2567" max="2567" width="10.42578125" customWidth="1"/>
    <col min="2568" max="2568" width="10.85546875" customWidth="1"/>
    <col min="2569" max="2569" width="12.5703125" customWidth="1"/>
    <col min="2570" max="2571" width="12.140625" customWidth="1"/>
    <col min="2572" max="2572" width="11.5703125" customWidth="1"/>
    <col min="2573" max="2573" width="12.7109375" customWidth="1"/>
    <col min="2574" max="2575" width="0" hidden="1" customWidth="1"/>
    <col min="2578" max="2578" width="20.85546875" customWidth="1"/>
    <col min="2817" max="2817" width="44.7109375" customWidth="1"/>
    <col min="2818" max="2818" width="14" customWidth="1"/>
    <col min="2819" max="2819" width="11.42578125" customWidth="1"/>
    <col min="2820" max="2820" width="12.28515625" customWidth="1"/>
    <col min="2821" max="2821" width="15.42578125" customWidth="1"/>
    <col min="2822" max="2822" width="11" customWidth="1"/>
    <col min="2823" max="2823" width="10.42578125" customWidth="1"/>
    <col min="2824" max="2824" width="10.85546875" customWidth="1"/>
    <col min="2825" max="2825" width="12.5703125" customWidth="1"/>
    <col min="2826" max="2827" width="12.140625" customWidth="1"/>
    <col min="2828" max="2828" width="11.5703125" customWidth="1"/>
    <col min="2829" max="2829" width="12.7109375" customWidth="1"/>
    <col min="2830" max="2831" width="0" hidden="1" customWidth="1"/>
    <col min="2834" max="2834" width="20.85546875" customWidth="1"/>
    <col min="3073" max="3073" width="44.7109375" customWidth="1"/>
    <col min="3074" max="3074" width="14" customWidth="1"/>
    <col min="3075" max="3075" width="11.42578125" customWidth="1"/>
    <col min="3076" max="3076" width="12.28515625" customWidth="1"/>
    <col min="3077" max="3077" width="15.42578125" customWidth="1"/>
    <col min="3078" max="3078" width="11" customWidth="1"/>
    <col min="3079" max="3079" width="10.42578125" customWidth="1"/>
    <col min="3080" max="3080" width="10.85546875" customWidth="1"/>
    <col min="3081" max="3081" width="12.5703125" customWidth="1"/>
    <col min="3082" max="3083" width="12.140625" customWidth="1"/>
    <col min="3084" max="3084" width="11.5703125" customWidth="1"/>
    <col min="3085" max="3085" width="12.7109375" customWidth="1"/>
    <col min="3086" max="3087" width="0" hidden="1" customWidth="1"/>
    <col min="3090" max="3090" width="20.85546875" customWidth="1"/>
    <col min="3329" max="3329" width="44.7109375" customWidth="1"/>
    <col min="3330" max="3330" width="14" customWidth="1"/>
    <col min="3331" max="3331" width="11.42578125" customWidth="1"/>
    <col min="3332" max="3332" width="12.28515625" customWidth="1"/>
    <col min="3333" max="3333" width="15.42578125" customWidth="1"/>
    <col min="3334" max="3334" width="11" customWidth="1"/>
    <col min="3335" max="3335" width="10.42578125" customWidth="1"/>
    <col min="3336" max="3336" width="10.85546875" customWidth="1"/>
    <col min="3337" max="3337" width="12.5703125" customWidth="1"/>
    <col min="3338" max="3339" width="12.140625" customWidth="1"/>
    <col min="3340" max="3340" width="11.5703125" customWidth="1"/>
    <col min="3341" max="3341" width="12.7109375" customWidth="1"/>
    <col min="3342" max="3343" width="0" hidden="1" customWidth="1"/>
    <col min="3346" max="3346" width="20.85546875" customWidth="1"/>
    <col min="3585" max="3585" width="44.7109375" customWidth="1"/>
    <col min="3586" max="3586" width="14" customWidth="1"/>
    <col min="3587" max="3587" width="11.42578125" customWidth="1"/>
    <col min="3588" max="3588" width="12.28515625" customWidth="1"/>
    <col min="3589" max="3589" width="15.42578125" customWidth="1"/>
    <col min="3590" max="3590" width="11" customWidth="1"/>
    <col min="3591" max="3591" width="10.42578125" customWidth="1"/>
    <col min="3592" max="3592" width="10.85546875" customWidth="1"/>
    <col min="3593" max="3593" width="12.5703125" customWidth="1"/>
    <col min="3594" max="3595" width="12.140625" customWidth="1"/>
    <col min="3596" max="3596" width="11.5703125" customWidth="1"/>
    <col min="3597" max="3597" width="12.7109375" customWidth="1"/>
    <col min="3598" max="3599" width="0" hidden="1" customWidth="1"/>
    <col min="3602" max="3602" width="20.85546875" customWidth="1"/>
    <col min="3841" max="3841" width="44.7109375" customWidth="1"/>
    <col min="3842" max="3842" width="14" customWidth="1"/>
    <col min="3843" max="3843" width="11.42578125" customWidth="1"/>
    <col min="3844" max="3844" width="12.28515625" customWidth="1"/>
    <col min="3845" max="3845" width="15.42578125" customWidth="1"/>
    <col min="3846" max="3846" width="11" customWidth="1"/>
    <col min="3847" max="3847" width="10.42578125" customWidth="1"/>
    <col min="3848" max="3848" width="10.85546875" customWidth="1"/>
    <col min="3849" max="3849" width="12.5703125" customWidth="1"/>
    <col min="3850" max="3851" width="12.140625" customWidth="1"/>
    <col min="3852" max="3852" width="11.5703125" customWidth="1"/>
    <col min="3853" max="3853" width="12.7109375" customWidth="1"/>
    <col min="3854" max="3855" width="0" hidden="1" customWidth="1"/>
    <col min="3858" max="3858" width="20.85546875" customWidth="1"/>
    <col min="4097" max="4097" width="44.7109375" customWidth="1"/>
    <col min="4098" max="4098" width="14" customWidth="1"/>
    <col min="4099" max="4099" width="11.42578125" customWidth="1"/>
    <col min="4100" max="4100" width="12.28515625" customWidth="1"/>
    <col min="4101" max="4101" width="15.42578125" customWidth="1"/>
    <col min="4102" max="4102" width="11" customWidth="1"/>
    <col min="4103" max="4103" width="10.42578125" customWidth="1"/>
    <col min="4104" max="4104" width="10.85546875" customWidth="1"/>
    <col min="4105" max="4105" width="12.5703125" customWidth="1"/>
    <col min="4106" max="4107" width="12.140625" customWidth="1"/>
    <col min="4108" max="4108" width="11.5703125" customWidth="1"/>
    <col min="4109" max="4109" width="12.7109375" customWidth="1"/>
    <col min="4110" max="4111" width="0" hidden="1" customWidth="1"/>
    <col min="4114" max="4114" width="20.85546875" customWidth="1"/>
    <col min="4353" max="4353" width="44.7109375" customWidth="1"/>
    <col min="4354" max="4354" width="14" customWidth="1"/>
    <col min="4355" max="4355" width="11.42578125" customWidth="1"/>
    <col min="4356" max="4356" width="12.28515625" customWidth="1"/>
    <col min="4357" max="4357" width="15.42578125" customWidth="1"/>
    <col min="4358" max="4358" width="11" customWidth="1"/>
    <col min="4359" max="4359" width="10.42578125" customWidth="1"/>
    <col min="4360" max="4360" width="10.85546875" customWidth="1"/>
    <col min="4361" max="4361" width="12.5703125" customWidth="1"/>
    <col min="4362" max="4363" width="12.140625" customWidth="1"/>
    <col min="4364" max="4364" width="11.5703125" customWidth="1"/>
    <col min="4365" max="4365" width="12.7109375" customWidth="1"/>
    <col min="4366" max="4367" width="0" hidden="1" customWidth="1"/>
    <col min="4370" max="4370" width="20.85546875" customWidth="1"/>
    <col min="4609" max="4609" width="44.7109375" customWidth="1"/>
    <col min="4610" max="4610" width="14" customWidth="1"/>
    <col min="4611" max="4611" width="11.42578125" customWidth="1"/>
    <col min="4612" max="4612" width="12.28515625" customWidth="1"/>
    <col min="4613" max="4613" width="15.42578125" customWidth="1"/>
    <col min="4614" max="4614" width="11" customWidth="1"/>
    <col min="4615" max="4615" width="10.42578125" customWidth="1"/>
    <col min="4616" max="4616" width="10.85546875" customWidth="1"/>
    <col min="4617" max="4617" width="12.5703125" customWidth="1"/>
    <col min="4618" max="4619" width="12.140625" customWidth="1"/>
    <col min="4620" max="4620" width="11.5703125" customWidth="1"/>
    <col min="4621" max="4621" width="12.7109375" customWidth="1"/>
    <col min="4622" max="4623" width="0" hidden="1" customWidth="1"/>
    <col min="4626" max="4626" width="20.85546875" customWidth="1"/>
    <col min="4865" max="4865" width="44.7109375" customWidth="1"/>
    <col min="4866" max="4866" width="14" customWidth="1"/>
    <col min="4867" max="4867" width="11.42578125" customWidth="1"/>
    <col min="4868" max="4868" width="12.28515625" customWidth="1"/>
    <col min="4869" max="4869" width="15.42578125" customWidth="1"/>
    <col min="4870" max="4870" width="11" customWidth="1"/>
    <col min="4871" max="4871" width="10.42578125" customWidth="1"/>
    <col min="4872" max="4872" width="10.85546875" customWidth="1"/>
    <col min="4873" max="4873" width="12.5703125" customWidth="1"/>
    <col min="4874" max="4875" width="12.140625" customWidth="1"/>
    <col min="4876" max="4876" width="11.5703125" customWidth="1"/>
    <col min="4877" max="4877" width="12.7109375" customWidth="1"/>
    <col min="4878" max="4879" width="0" hidden="1" customWidth="1"/>
    <col min="4882" max="4882" width="20.85546875" customWidth="1"/>
    <col min="5121" max="5121" width="44.7109375" customWidth="1"/>
    <col min="5122" max="5122" width="14" customWidth="1"/>
    <col min="5123" max="5123" width="11.42578125" customWidth="1"/>
    <col min="5124" max="5124" width="12.28515625" customWidth="1"/>
    <col min="5125" max="5125" width="15.42578125" customWidth="1"/>
    <col min="5126" max="5126" width="11" customWidth="1"/>
    <col min="5127" max="5127" width="10.42578125" customWidth="1"/>
    <col min="5128" max="5128" width="10.85546875" customWidth="1"/>
    <col min="5129" max="5129" width="12.5703125" customWidth="1"/>
    <col min="5130" max="5131" width="12.140625" customWidth="1"/>
    <col min="5132" max="5132" width="11.5703125" customWidth="1"/>
    <col min="5133" max="5133" width="12.7109375" customWidth="1"/>
    <col min="5134" max="5135" width="0" hidden="1" customWidth="1"/>
    <col min="5138" max="5138" width="20.85546875" customWidth="1"/>
    <col min="5377" max="5377" width="44.7109375" customWidth="1"/>
    <col min="5378" max="5378" width="14" customWidth="1"/>
    <col min="5379" max="5379" width="11.42578125" customWidth="1"/>
    <col min="5380" max="5380" width="12.28515625" customWidth="1"/>
    <col min="5381" max="5381" width="15.42578125" customWidth="1"/>
    <col min="5382" max="5382" width="11" customWidth="1"/>
    <col min="5383" max="5383" width="10.42578125" customWidth="1"/>
    <col min="5384" max="5384" width="10.85546875" customWidth="1"/>
    <col min="5385" max="5385" width="12.5703125" customWidth="1"/>
    <col min="5386" max="5387" width="12.140625" customWidth="1"/>
    <col min="5388" max="5388" width="11.5703125" customWidth="1"/>
    <col min="5389" max="5389" width="12.7109375" customWidth="1"/>
    <col min="5390" max="5391" width="0" hidden="1" customWidth="1"/>
    <col min="5394" max="5394" width="20.85546875" customWidth="1"/>
    <col min="5633" max="5633" width="44.7109375" customWidth="1"/>
    <col min="5634" max="5634" width="14" customWidth="1"/>
    <col min="5635" max="5635" width="11.42578125" customWidth="1"/>
    <col min="5636" max="5636" width="12.28515625" customWidth="1"/>
    <col min="5637" max="5637" width="15.42578125" customWidth="1"/>
    <col min="5638" max="5638" width="11" customWidth="1"/>
    <col min="5639" max="5639" width="10.42578125" customWidth="1"/>
    <col min="5640" max="5640" width="10.85546875" customWidth="1"/>
    <col min="5641" max="5641" width="12.5703125" customWidth="1"/>
    <col min="5642" max="5643" width="12.140625" customWidth="1"/>
    <col min="5644" max="5644" width="11.5703125" customWidth="1"/>
    <col min="5645" max="5645" width="12.7109375" customWidth="1"/>
    <col min="5646" max="5647" width="0" hidden="1" customWidth="1"/>
    <col min="5650" max="5650" width="20.85546875" customWidth="1"/>
    <col min="5889" max="5889" width="44.7109375" customWidth="1"/>
    <col min="5890" max="5890" width="14" customWidth="1"/>
    <col min="5891" max="5891" width="11.42578125" customWidth="1"/>
    <col min="5892" max="5892" width="12.28515625" customWidth="1"/>
    <col min="5893" max="5893" width="15.42578125" customWidth="1"/>
    <col min="5894" max="5894" width="11" customWidth="1"/>
    <col min="5895" max="5895" width="10.42578125" customWidth="1"/>
    <col min="5896" max="5896" width="10.85546875" customWidth="1"/>
    <col min="5897" max="5897" width="12.5703125" customWidth="1"/>
    <col min="5898" max="5899" width="12.140625" customWidth="1"/>
    <col min="5900" max="5900" width="11.5703125" customWidth="1"/>
    <col min="5901" max="5901" width="12.7109375" customWidth="1"/>
    <col min="5902" max="5903" width="0" hidden="1" customWidth="1"/>
    <col min="5906" max="5906" width="20.85546875" customWidth="1"/>
    <col min="6145" max="6145" width="44.7109375" customWidth="1"/>
    <col min="6146" max="6146" width="14" customWidth="1"/>
    <col min="6147" max="6147" width="11.42578125" customWidth="1"/>
    <col min="6148" max="6148" width="12.28515625" customWidth="1"/>
    <col min="6149" max="6149" width="15.42578125" customWidth="1"/>
    <col min="6150" max="6150" width="11" customWidth="1"/>
    <col min="6151" max="6151" width="10.42578125" customWidth="1"/>
    <col min="6152" max="6152" width="10.85546875" customWidth="1"/>
    <col min="6153" max="6153" width="12.5703125" customWidth="1"/>
    <col min="6154" max="6155" width="12.140625" customWidth="1"/>
    <col min="6156" max="6156" width="11.5703125" customWidth="1"/>
    <col min="6157" max="6157" width="12.7109375" customWidth="1"/>
    <col min="6158" max="6159" width="0" hidden="1" customWidth="1"/>
    <col min="6162" max="6162" width="20.85546875" customWidth="1"/>
    <col min="6401" max="6401" width="44.7109375" customWidth="1"/>
    <col min="6402" max="6402" width="14" customWidth="1"/>
    <col min="6403" max="6403" width="11.42578125" customWidth="1"/>
    <col min="6404" max="6404" width="12.28515625" customWidth="1"/>
    <col min="6405" max="6405" width="15.42578125" customWidth="1"/>
    <col min="6406" max="6406" width="11" customWidth="1"/>
    <col min="6407" max="6407" width="10.42578125" customWidth="1"/>
    <col min="6408" max="6408" width="10.85546875" customWidth="1"/>
    <col min="6409" max="6409" width="12.5703125" customWidth="1"/>
    <col min="6410" max="6411" width="12.140625" customWidth="1"/>
    <col min="6412" max="6412" width="11.5703125" customWidth="1"/>
    <col min="6413" max="6413" width="12.7109375" customWidth="1"/>
    <col min="6414" max="6415" width="0" hidden="1" customWidth="1"/>
    <col min="6418" max="6418" width="20.85546875" customWidth="1"/>
    <col min="6657" max="6657" width="44.7109375" customWidth="1"/>
    <col min="6658" max="6658" width="14" customWidth="1"/>
    <col min="6659" max="6659" width="11.42578125" customWidth="1"/>
    <col min="6660" max="6660" width="12.28515625" customWidth="1"/>
    <col min="6661" max="6661" width="15.42578125" customWidth="1"/>
    <col min="6662" max="6662" width="11" customWidth="1"/>
    <col min="6663" max="6663" width="10.42578125" customWidth="1"/>
    <col min="6664" max="6664" width="10.85546875" customWidth="1"/>
    <col min="6665" max="6665" width="12.5703125" customWidth="1"/>
    <col min="6666" max="6667" width="12.140625" customWidth="1"/>
    <col min="6668" max="6668" width="11.5703125" customWidth="1"/>
    <col min="6669" max="6669" width="12.7109375" customWidth="1"/>
    <col min="6670" max="6671" width="0" hidden="1" customWidth="1"/>
    <col min="6674" max="6674" width="20.85546875" customWidth="1"/>
    <col min="6913" max="6913" width="44.7109375" customWidth="1"/>
    <col min="6914" max="6914" width="14" customWidth="1"/>
    <col min="6915" max="6915" width="11.42578125" customWidth="1"/>
    <col min="6916" max="6916" width="12.28515625" customWidth="1"/>
    <col min="6917" max="6917" width="15.42578125" customWidth="1"/>
    <col min="6918" max="6918" width="11" customWidth="1"/>
    <col min="6919" max="6919" width="10.42578125" customWidth="1"/>
    <col min="6920" max="6920" width="10.85546875" customWidth="1"/>
    <col min="6921" max="6921" width="12.5703125" customWidth="1"/>
    <col min="6922" max="6923" width="12.140625" customWidth="1"/>
    <col min="6924" max="6924" width="11.5703125" customWidth="1"/>
    <col min="6925" max="6925" width="12.7109375" customWidth="1"/>
    <col min="6926" max="6927" width="0" hidden="1" customWidth="1"/>
    <col min="6930" max="6930" width="20.85546875" customWidth="1"/>
    <col min="7169" max="7169" width="44.7109375" customWidth="1"/>
    <col min="7170" max="7170" width="14" customWidth="1"/>
    <col min="7171" max="7171" width="11.42578125" customWidth="1"/>
    <col min="7172" max="7172" width="12.28515625" customWidth="1"/>
    <col min="7173" max="7173" width="15.42578125" customWidth="1"/>
    <col min="7174" max="7174" width="11" customWidth="1"/>
    <col min="7175" max="7175" width="10.42578125" customWidth="1"/>
    <col min="7176" max="7176" width="10.85546875" customWidth="1"/>
    <col min="7177" max="7177" width="12.5703125" customWidth="1"/>
    <col min="7178" max="7179" width="12.140625" customWidth="1"/>
    <col min="7180" max="7180" width="11.5703125" customWidth="1"/>
    <col min="7181" max="7181" width="12.7109375" customWidth="1"/>
    <col min="7182" max="7183" width="0" hidden="1" customWidth="1"/>
    <col min="7186" max="7186" width="20.85546875" customWidth="1"/>
    <col min="7425" max="7425" width="44.7109375" customWidth="1"/>
    <col min="7426" max="7426" width="14" customWidth="1"/>
    <col min="7427" max="7427" width="11.42578125" customWidth="1"/>
    <col min="7428" max="7428" width="12.28515625" customWidth="1"/>
    <col min="7429" max="7429" width="15.42578125" customWidth="1"/>
    <col min="7430" max="7430" width="11" customWidth="1"/>
    <col min="7431" max="7431" width="10.42578125" customWidth="1"/>
    <col min="7432" max="7432" width="10.85546875" customWidth="1"/>
    <col min="7433" max="7433" width="12.5703125" customWidth="1"/>
    <col min="7434" max="7435" width="12.140625" customWidth="1"/>
    <col min="7436" max="7436" width="11.5703125" customWidth="1"/>
    <col min="7437" max="7437" width="12.7109375" customWidth="1"/>
    <col min="7438" max="7439" width="0" hidden="1" customWidth="1"/>
    <col min="7442" max="7442" width="20.85546875" customWidth="1"/>
    <col min="7681" max="7681" width="44.7109375" customWidth="1"/>
    <col min="7682" max="7682" width="14" customWidth="1"/>
    <col min="7683" max="7683" width="11.42578125" customWidth="1"/>
    <col min="7684" max="7684" width="12.28515625" customWidth="1"/>
    <col min="7685" max="7685" width="15.42578125" customWidth="1"/>
    <col min="7686" max="7686" width="11" customWidth="1"/>
    <col min="7687" max="7687" width="10.42578125" customWidth="1"/>
    <col min="7688" max="7688" width="10.85546875" customWidth="1"/>
    <col min="7689" max="7689" width="12.5703125" customWidth="1"/>
    <col min="7690" max="7691" width="12.140625" customWidth="1"/>
    <col min="7692" max="7692" width="11.5703125" customWidth="1"/>
    <col min="7693" max="7693" width="12.7109375" customWidth="1"/>
    <col min="7694" max="7695" width="0" hidden="1" customWidth="1"/>
    <col min="7698" max="7698" width="20.85546875" customWidth="1"/>
    <col min="7937" max="7937" width="44.7109375" customWidth="1"/>
    <col min="7938" max="7938" width="14" customWidth="1"/>
    <col min="7939" max="7939" width="11.42578125" customWidth="1"/>
    <col min="7940" max="7940" width="12.28515625" customWidth="1"/>
    <col min="7941" max="7941" width="15.42578125" customWidth="1"/>
    <col min="7942" max="7942" width="11" customWidth="1"/>
    <col min="7943" max="7943" width="10.42578125" customWidth="1"/>
    <col min="7944" max="7944" width="10.85546875" customWidth="1"/>
    <col min="7945" max="7945" width="12.5703125" customWidth="1"/>
    <col min="7946" max="7947" width="12.140625" customWidth="1"/>
    <col min="7948" max="7948" width="11.5703125" customWidth="1"/>
    <col min="7949" max="7949" width="12.7109375" customWidth="1"/>
    <col min="7950" max="7951" width="0" hidden="1" customWidth="1"/>
    <col min="7954" max="7954" width="20.85546875" customWidth="1"/>
    <col min="8193" max="8193" width="44.7109375" customWidth="1"/>
    <col min="8194" max="8194" width="14" customWidth="1"/>
    <col min="8195" max="8195" width="11.42578125" customWidth="1"/>
    <col min="8196" max="8196" width="12.28515625" customWidth="1"/>
    <col min="8197" max="8197" width="15.42578125" customWidth="1"/>
    <col min="8198" max="8198" width="11" customWidth="1"/>
    <col min="8199" max="8199" width="10.42578125" customWidth="1"/>
    <col min="8200" max="8200" width="10.85546875" customWidth="1"/>
    <col min="8201" max="8201" width="12.5703125" customWidth="1"/>
    <col min="8202" max="8203" width="12.140625" customWidth="1"/>
    <col min="8204" max="8204" width="11.5703125" customWidth="1"/>
    <col min="8205" max="8205" width="12.7109375" customWidth="1"/>
    <col min="8206" max="8207" width="0" hidden="1" customWidth="1"/>
    <col min="8210" max="8210" width="20.85546875" customWidth="1"/>
    <col min="8449" max="8449" width="44.7109375" customWidth="1"/>
    <col min="8450" max="8450" width="14" customWidth="1"/>
    <col min="8451" max="8451" width="11.42578125" customWidth="1"/>
    <col min="8452" max="8452" width="12.28515625" customWidth="1"/>
    <col min="8453" max="8453" width="15.42578125" customWidth="1"/>
    <col min="8454" max="8454" width="11" customWidth="1"/>
    <col min="8455" max="8455" width="10.42578125" customWidth="1"/>
    <col min="8456" max="8456" width="10.85546875" customWidth="1"/>
    <col min="8457" max="8457" width="12.5703125" customWidth="1"/>
    <col min="8458" max="8459" width="12.140625" customWidth="1"/>
    <col min="8460" max="8460" width="11.5703125" customWidth="1"/>
    <col min="8461" max="8461" width="12.7109375" customWidth="1"/>
    <col min="8462" max="8463" width="0" hidden="1" customWidth="1"/>
    <col min="8466" max="8466" width="20.85546875" customWidth="1"/>
    <col min="8705" max="8705" width="44.7109375" customWidth="1"/>
    <col min="8706" max="8706" width="14" customWidth="1"/>
    <col min="8707" max="8707" width="11.42578125" customWidth="1"/>
    <col min="8708" max="8708" width="12.28515625" customWidth="1"/>
    <col min="8709" max="8709" width="15.42578125" customWidth="1"/>
    <col min="8710" max="8710" width="11" customWidth="1"/>
    <col min="8711" max="8711" width="10.42578125" customWidth="1"/>
    <col min="8712" max="8712" width="10.85546875" customWidth="1"/>
    <col min="8713" max="8713" width="12.5703125" customWidth="1"/>
    <col min="8714" max="8715" width="12.140625" customWidth="1"/>
    <col min="8716" max="8716" width="11.5703125" customWidth="1"/>
    <col min="8717" max="8717" width="12.7109375" customWidth="1"/>
    <col min="8718" max="8719" width="0" hidden="1" customWidth="1"/>
    <col min="8722" max="8722" width="20.85546875" customWidth="1"/>
    <col min="8961" max="8961" width="44.7109375" customWidth="1"/>
    <col min="8962" max="8962" width="14" customWidth="1"/>
    <col min="8963" max="8963" width="11.42578125" customWidth="1"/>
    <col min="8964" max="8964" width="12.28515625" customWidth="1"/>
    <col min="8965" max="8965" width="15.42578125" customWidth="1"/>
    <col min="8966" max="8966" width="11" customWidth="1"/>
    <col min="8967" max="8967" width="10.42578125" customWidth="1"/>
    <col min="8968" max="8968" width="10.85546875" customWidth="1"/>
    <col min="8969" max="8969" width="12.5703125" customWidth="1"/>
    <col min="8970" max="8971" width="12.140625" customWidth="1"/>
    <col min="8972" max="8972" width="11.5703125" customWidth="1"/>
    <col min="8973" max="8973" width="12.7109375" customWidth="1"/>
    <col min="8974" max="8975" width="0" hidden="1" customWidth="1"/>
    <col min="8978" max="8978" width="20.85546875" customWidth="1"/>
    <col min="9217" max="9217" width="44.7109375" customWidth="1"/>
    <col min="9218" max="9218" width="14" customWidth="1"/>
    <col min="9219" max="9219" width="11.42578125" customWidth="1"/>
    <col min="9220" max="9220" width="12.28515625" customWidth="1"/>
    <col min="9221" max="9221" width="15.42578125" customWidth="1"/>
    <col min="9222" max="9222" width="11" customWidth="1"/>
    <col min="9223" max="9223" width="10.42578125" customWidth="1"/>
    <col min="9224" max="9224" width="10.85546875" customWidth="1"/>
    <col min="9225" max="9225" width="12.5703125" customWidth="1"/>
    <col min="9226" max="9227" width="12.140625" customWidth="1"/>
    <col min="9228" max="9228" width="11.5703125" customWidth="1"/>
    <col min="9229" max="9229" width="12.7109375" customWidth="1"/>
    <col min="9230" max="9231" width="0" hidden="1" customWidth="1"/>
    <col min="9234" max="9234" width="20.85546875" customWidth="1"/>
    <col min="9473" max="9473" width="44.7109375" customWidth="1"/>
    <col min="9474" max="9474" width="14" customWidth="1"/>
    <col min="9475" max="9475" width="11.42578125" customWidth="1"/>
    <col min="9476" max="9476" width="12.28515625" customWidth="1"/>
    <col min="9477" max="9477" width="15.42578125" customWidth="1"/>
    <col min="9478" max="9478" width="11" customWidth="1"/>
    <col min="9479" max="9479" width="10.42578125" customWidth="1"/>
    <col min="9480" max="9480" width="10.85546875" customWidth="1"/>
    <col min="9481" max="9481" width="12.5703125" customWidth="1"/>
    <col min="9482" max="9483" width="12.140625" customWidth="1"/>
    <col min="9484" max="9484" width="11.5703125" customWidth="1"/>
    <col min="9485" max="9485" width="12.7109375" customWidth="1"/>
    <col min="9486" max="9487" width="0" hidden="1" customWidth="1"/>
    <col min="9490" max="9490" width="20.85546875" customWidth="1"/>
    <col min="9729" max="9729" width="44.7109375" customWidth="1"/>
    <col min="9730" max="9730" width="14" customWidth="1"/>
    <col min="9731" max="9731" width="11.42578125" customWidth="1"/>
    <col min="9732" max="9732" width="12.28515625" customWidth="1"/>
    <col min="9733" max="9733" width="15.42578125" customWidth="1"/>
    <col min="9734" max="9734" width="11" customWidth="1"/>
    <col min="9735" max="9735" width="10.42578125" customWidth="1"/>
    <col min="9736" max="9736" width="10.85546875" customWidth="1"/>
    <col min="9737" max="9737" width="12.5703125" customWidth="1"/>
    <col min="9738" max="9739" width="12.140625" customWidth="1"/>
    <col min="9740" max="9740" width="11.5703125" customWidth="1"/>
    <col min="9741" max="9741" width="12.7109375" customWidth="1"/>
    <col min="9742" max="9743" width="0" hidden="1" customWidth="1"/>
    <col min="9746" max="9746" width="20.85546875" customWidth="1"/>
    <col min="9985" max="9985" width="44.7109375" customWidth="1"/>
    <col min="9986" max="9986" width="14" customWidth="1"/>
    <col min="9987" max="9987" width="11.42578125" customWidth="1"/>
    <col min="9988" max="9988" width="12.28515625" customWidth="1"/>
    <col min="9989" max="9989" width="15.42578125" customWidth="1"/>
    <col min="9990" max="9990" width="11" customWidth="1"/>
    <col min="9991" max="9991" width="10.42578125" customWidth="1"/>
    <col min="9992" max="9992" width="10.85546875" customWidth="1"/>
    <col min="9993" max="9993" width="12.5703125" customWidth="1"/>
    <col min="9994" max="9995" width="12.140625" customWidth="1"/>
    <col min="9996" max="9996" width="11.5703125" customWidth="1"/>
    <col min="9997" max="9997" width="12.7109375" customWidth="1"/>
    <col min="9998" max="9999" width="0" hidden="1" customWidth="1"/>
    <col min="10002" max="10002" width="20.85546875" customWidth="1"/>
    <col min="10241" max="10241" width="44.7109375" customWidth="1"/>
    <col min="10242" max="10242" width="14" customWidth="1"/>
    <col min="10243" max="10243" width="11.42578125" customWidth="1"/>
    <col min="10244" max="10244" width="12.28515625" customWidth="1"/>
    <col min="10245" max="10245" width="15.42578125" customWidth="1"/>
    <col min="10246" max="10246" width="11" customWidth="1"/>
    <col min="10247" max="10247" width="10.42578125" customWidth="1"/>
    <col min="10248" max="10248" width="10.85546875" customWidth="1"/>
    <col min="10249" max="10249" width="12.5703125" customWidth="1"/>
    <col min="10250" max="10251" width="12.140625" customWidth="1"/>
    <col min="10252" max="10252" width="11.5703125" customWidth="1"/>
    <col min="10253" max="10253" width="12.7109375" customWidth="1"/>
    <col min="10254" max="10255" width="0" hidden="1" customWidth="1"/>
    <col min="10258" max="10258" width="20.85546875" customWidth="1"/>
    <col min="10497" max="10497" width="44.7109375" customWidth="1"/>
    <col min="10498" max="10498" width="14" customWidth="1"/>
    <col min="10499" max="10499" width="11.42578125" customWidth="1"/>
    <col min="10500" max="10500" width="12.28515625" customWidth="1"/>
    <col min="10501" max="10501" width="15.42578125" customWidth="1"/>
    <col min="10502" max="10502" width="11" customWidth="1"/>
    <col min="10503" max="10503" width="10.42578125" customWidth="1"/>
    <col min="10504" max="10504" width="10.85546875" customWidth="1"/>
    <col min="10505" max="10505" width="12.5703125" customWidth="1"/>
    <col min="10506" max="10507" width="12.140625" customWidth="1"/>
    <col min="10508" max="10508" width="11.5703125" customWidth="1"/>
    <col min="10509" max="10509" width="12.7109375" customWidth="1"/>
    <col min="10510" max="10511" width="0" hidden="1" customWidth="1"/>
    <col min="10514" max="10514" width="20.85546875" customWidth="1"/>
    <col min="10753" max="10753" width="44.7109375" customWidth="1"/>
    <col min="10754" max="10754" width="14" customWidth="1"/>
    <col min="10755" max="10755" width="11.42578125" customWidth="1"/>
    <col min="10756" max="10756" width="12.28515625" customWidth="1"/>
    <col min="10757" max="10757" width="15.42578125" customWidth="1"/>
    <col min="10758" max="10758" width="11" customWidth="1"/>
    <col min="10759" max="10759" width="10.42578125" customWidth="1"/>
    <col min="10760" max="10760" width="10.85546875" customWidth="1"/>
    <col min="10761" max="10761" width="12.5703125" customWidth="1"/>
    <col min="10762" max="10763" width="12.140625" customWidth="1"/>
    <col min="10764" max="10764" width="11.5703125" customWidth="1"/>
    <col min="10765" max="10765" width="12.7109375" customWidth="1"/>
    <col min="10766" max="10767" width="0" hidden="1" customWidth="1"/>
    <col min="10770" max="10770" width="20.85546875" customWidth="1"/>
    <col min="11009" max="11009" width="44.7109375" customWidth="1"/>
    <col min="11010" max="11010" width="14" customWidth="1"/>
    <col min="11011" max="11011" width="11.42578125" customWidth="1"/>
    <col min="11012" max="11012" width="12.28515625" customWidth="1"/>
    <col min="11013" max="11013" width="15.42578125" customWidth="1"/>
    <col min="11014" max="11014" width="11" customWidth="1"/>
    <col min="11015" max="11015" width="10.42578125" customWidth="1"/>
    <col min="11016" max="11016" width="10.85546875" customWidth="1"/>
    <col min="11017" max="11017" width="12.5703125" customWidth="1"/>
    <col min="11018" max="11019" width="12.140625" customWidth="1"/>
    <col min="11020" max="11020" width="11.5703125" customWidth="1"/>
    <col min="11021" max="11021" width="12.7109375" customWidth="1"/>
    <col min="11022" max="11023" width="0" hidden="1" customWidth="1"/>
    <col min="11026" max="11026" width="20.85546875" customWidth="1"/>
    <col min="11265" max="11265" width="44.7109375" customWidth="1"/>
    <col min="11266" max="11266" width="14" customWidth="1"/>
    <col min="11267" max="11267" width="11.42578125" customWidth="1"/>
    <col min="11268" max="11268" width="12.28515625" customWidth="1"/>
    <col min="11269" max="11269" width="15.42578125" customWidth="1"/>
    <col min="11270" max="11270" width="11" customWidth="1"/>
    <col min="11271" max="11271" width="10.42578125" customWidth="1"/>
    <col min="11272" max="11272" width="10.85546875" customWidth="1"/>
    <col min="11273" max="11273" width="12.5703125" customWidth="1"/>
    <col min="11274" max="11275" width="12.140625" customWidth="1"/>
    <col min="11276" max="11276" width="11.5703125" customWidth="1"/>
    <col min="11277" max="11277" width="12.7109375" customWidth="1"/>
    <col min="11278" max="11279" width="0" hidden="1" customWidth="1"/>
    <col min="11282" max="11282" width="20.85546875" customWidth="1"/>
    <col min="11521" max="11521" width="44.7109375" customWidth="1"/>
    <col min="11522" max="11522" width="14" customWidth="1"/>
    <col min="11523" max="11523" width="11.42578125" customWidth="1"/>
    <col min="11524" max="11524" width="12.28515625" customWidth="1"/>
    <col min="11525" max="11525" width="15.42578125" customWidth="1"/>
    <col min="11526" max="11526" width="11" customWidth="1"/>
    <col min="11527" max="11527" width="10.42578125" customWidth="1"/>
    <col min="11528" max="11528" width="10.85546875" customWidth="1"/>
    <col min="11529" max="11529" width="12.5703125" customWidth="1"/>
    <col min="11530" max="11531" width="12.140625" customWidth="1"/>
    <col min="11532" max="11532" width="11.5703125" customWidth="1"/>
    <col min="11533" max="11533" width="12.7109375" customWidth="1"/>
    <col min="11534" max="11535" width="0" hidden="1" customWidth="1"/>
    <col min="11538" max="11538" width="20.85546875" customWidth="1"/>
    <col min="11777" max="11777" width="44.7109375" customWidth="1"/>
    <col min="11778" max="11778" width="14" customWidth="1"/>
    <col min="11779" max="11779" width="11.42578125" customWidth="1"/>
    <col min="11780" max="11780" width="12.28515625" customWidth="1"/>
    <col min="11781" max="11781" width="15.42578125" customWidth="1"/>
    <col min="11782" max="11782" width="11" customWidth="1"/>
    <col min="11783" max="11783" width="10.42578125" customWidth="1"/>
    <col min="11784" max="11784" width="10.85546875" customWidth="1"/>
    <col min="11785" max="11785" width="12.5703125" customWidth="1"/>
    <col min="11786" max="11787" width="12.140625" customWidth="1"/>
    <col min="11788" max="11788" width="11.5703125" customWidth="1"/>
    <col min="11789" max="11789" width="12.7109375" customWidth="1"/>
    <col min="11790" max="11791" width="0" hidden="1" customWidth="1"/>
    <col min="11794" max="11794" width="20.85546875" customWidth="1"/>
    <col min="12033" max="12033" width="44.7109375" customWidth="1"/>
    <col min="12034" max="12034" width="14" customWidth="1"/>
    <col min="12035" max="12035" width="11.42578125" customWidth="1"/>
    <col min="12036" max="12036" width="12.28515625" customWidth="1"/>
    <col min="12037" max="12037" width="15.42578125" customWidth="1"/>
    <col min="12038" max="12038" width="11" customWidth="1"/>
    <col min="12039" max="12039" width="10.42578125" customWidth="1"/>
    <col min="12040" max="12040" width="10.85546875" customWidth="1"/>
    <col min="12041" max="12041" width="12.5703125" customWidth="1"/>
    <col min="12042" max="12043" width="12.140625" customWidth="1"/>
    <col min="12044" max="12044" width="11.5703125" customWidth="1"/>
    <col min="12045" max="12045" width="12.7109375" customWidth="1"/>
    <col min="12046" max="12047" width="0" hidden="1" customWidth="1"/>
    <col min="12050" max="12050" width="20.85546875" customWidth="1"/>
    <col min="12289" max="12289" width="44.7109375" customWidth="1"/>
    <col min="12290" max="12290" width="14" customWidth="1"/>
    <col min="12291" max="12291" width="11.42578125" customWidth="1"/>
    <col min="12292" max="12292" width="12.28515625" customWidth="1"/>
    <col min="12293" max="12293" width="15.42578125" customWidth="1"/>
    <col min="12294" max="12294" width="11" customWidth="1"/>
    <col min="12295" max="12295" width="10.42578125" customWidth="1"/>
    <col min="12296" max="12296" width="10.85546875" customWidth="1"/>
    <col min="12297" max="12297" width="12.5703125" customWidth="1"/>
    <col min="12298" max="12299" width="12.140625" customWidth="1"/>
    <col min="12300" max="12300" width="11.5703125" customWidth="1"/>
    <col min="12301" max="12301" width="12.7109375" customWidth="1"/>
    <col min="12302" max="12303" width="0" hidden="1" customWidth="1"/>
    <col min="12306" max="12306" width="20.85546875" customWidth="1"/>
    <col min="12545" max="12545" width="44.7109375" customWidth="1"/>
    <col min="12546" max="12546" width="14" customWidth="1"/>
    <col min="12547" max="12547" width="11.42578125" customWidth="1"/>
    <col min="12548" max="12548" width="12.28515625" customWidth="1"/>
    <col min="12549" max="12549" width="15.42578125" customWidth="1"/>
    <col min="12550" max="12550" width="11" customWidth="1"/>
    <col min="12551" max="12551" width="10.42578125" customWidth="1"/>
    <col min="12552" max="12552" width="10.85546875" customWidth="1"/>
    <col min="12553" max="12553" width="12.5703125" customWidth="1"/>
    <col min="12554" max="12555" width="12.140625" customWidth="1"/>
    <col min="12556" max="12556" width="11.5703125" customWidth="1"/>
    <col min="12557" max="12557" width="12.7109375" customWidth="1"/>
    <col min="12558" max="12559" width="0" hidden="1" customWidth="1"/>
    <col min="12562" max="12562" width="20.85546875" customWidth="1"/>
    <col min="12801" max="12801" width="44.7109375" customWidth="1"/>
    <col min="12802" max="12802" width="14" customWidth="1"/>
    <col min="12803" max="12803" width="11.42578125" customWidth="1"/>
    <col min="12804" max="12804" width="12.28515625" customWidth="1"/>
    <col min="12805" max="12805" width="15.42578125" customWidth="1"/>
    <col min="12806" max="12806" width="11" customWidth="1"/>
    <col min="12807" max="12807" width="10.42578125" customWidth="1"/>
    <col min="12808" max="12808" width="10.85546875" customWidth="1"/>
    <col min="12809" max="12809" width="12.5703125" customWidth="1"/>
    <col min="12810" max="12811" width="12.140625" customWidth="1"/>
    <col min="12812" max="12812" width="11.5703125" customWidth="1"/>
    <col min="12813" max="12813" width="12.7109375" customWidth="1"/>
    <col min="12814" max="12815" width="0" hidden="1" customWidth="1"/>
    <col min="12818" max="12818" width="20.85546875" customWidth="1"/>
    <col min="13057" max="13057" width="44.7109375" customWidth="1"/>
    <col min="13058" max="13058" width="14" customWidth="1"/>
    <col min="13059" max="13059" width="11.42578125" customWidth="1"/>
    <col min="13060" max="13060" width="12.28515625" customWidth="1"/>
    <col min="13061" max="13061" width="15.42578125" customWidth="1"/>
    <col min="13062" max="13062" width="11" customWidth="1"/>
    <col min="13063" max="13063" width="10.42578125" customWidth="1"/>
    <col min="13064" max="13064" width="10.85546875" customWidth="1"/>
    <col min="13065" max="13065" width="12.5703125" customWidth="1"/>
    <col min="13066" max="13067" width="12.140625" customWidth="1"/>
    <col min="13068" max="13068" width="11.5703125" customWidth="1"/>
    <col min="13069" max="13069" width="12.7109375" customWidth="1"/>
    <col min="13070" max="13071" width="0" hidden="1" customWidth="1"/>
    <col min="13074" max="13074" width="20.85546875" customWidth="1"/>
    <col min="13313" max="13313" width="44.7109375" customWidth="1"/>
    <col min="13314" max="13314" width="14" customWidth="1"/>
    <col min="13315" max="13315" width="11.42578125" customWidth="1"/>
    <col min="13316" max="13316" width="12.28515625" customWidth="1"/>
    <col min="13317" max="13317" width="15.42578125" customWidth="1"/>
    <col min="13318" max="13318" width="11" customWidth="1"/>
    <col min="13319" max="13319" width="10.42578125" customWidth="1"/>
    <col min="13320" max="13320" width="10.85546875" customWidth="1"/>
    <col min="13321" max="13321" width="12.5703125" customWidth="1"/>
    <col min="13322" max="13323" width="12.140625" customWidth="1"/>
    <col min="13324" max="13324" width="11.5703125" customWidth="1"/>
    <col min="13325" max="13325" width="12.7109375" customWidth="1"/>
    <col min="13326" max="13327" width="0" hidden="1" customWidth="1"/>
    <col min="13330" max="13330" width="20.85546875" customWidth="1"/>
    <col min="13569" max="13569" width="44.7109375" customWidth="1"/>
    <col min="13570" max="13570" width="14" customWidth="1"/>
    <col min="13571" max="13571" width="11.42578125" customWidth="1"/>
    <col min="13572" max="13572" width="12.28515625" customWidth="1"/>
    <col min="13573" max="13573" width="15.42578125" customWidth="1"/>
    <col min="13574" max="13574" width="11" customWidth="1"/>
    <col min="13575" max="13575" width="10.42578125" customWidth="1"/>
    <col min="13576" max="13576" width="10.85546875" customWidth="1"/>
    <col min="13577" max="13577" width="12.5703125" customWidth="1"/>
    <col min="13578" max="13579" width="12.140625" customWidth="1"/>
    <col min="13580" max="13580" width="11.5703125" customWidth="1"/>
    <col min="13581" max="13581" width="12.7109375" customWidth="1"/>
    <col min="13582" max="13583" width="0" hidden="1" customWidth="1"/>
    <col min="13586" max="13586" width="20.85546875" customWidth="1"/>
    <col min="13825" max="13825" width="44.7109375" customWidth="1"/>
    <col min="13826" max="13826" width="14" customWidth="1"/>
    <col min="13827" max="13827" width="11.42578125" customWidth="1"/>
    <col min="13828" max="13828" width="12.28515625" customWidth="1"/>
    <col min="13829" max="13829" width="15.42578125" customWidth="1"/>
    <col min="13830" max="13830" width="11" customWidth="1"/>
    <col min="13831" max="13831" width="10.42578125" customWidth="1"/>
    <col min="13832" max="13832" width="10.85546875" customWidth="1"/>
    <col min="13833" max="13833" width="12.5703125" customWidth="1"/>
    <col min="13834" max="13835" width="12.140625" customWidth="1"/>
    <col min="13836" max="13836" width="11.5703125" customWidth="1"/>
    <col min="13837" max="13837" width="12.7109375" customWidth="1"/>
    <col min="13838" max="13839" width="0" hidden="1" customWidth="1"/>
    <col min="13842" max="13842" width="20.85546875" customWidth="1"/>
    <col min="14081" max="14081" width="44.7109375" customWidth="1"/>
    <col min="14082" max="14082" width="14" customWidth="1"/>
    <col min="14083" max="14083" width="11.42578125" customWidth="1"/>
    <col min="14084" max="14084" width="12.28515625" customWidth="1"/>
    <col min="14085" max="14085" width="15.42578125" customWidth="1"/>
    <col min="14086" max="14086" width="11" customWidth="1"/>
    <col min="14087" max="14087" width="10.42578125" customWidth="1"/>
    <col min="14088" max="14088" width="10.85546875" customWidth="1"/>
    <col min="14089" max="14089" width="12.5703125" customWidth="1"/>
    <col min="14090" max="14091" width="12.140625" customWidth="1"/>
    <col min="14092" max="14092" width="11.5703125" customWidth="1"/>
    <col min="14093" max="14093" width="12.7109375" customWidth="1"/>
    <col min="14094" max="14095" width="0" hidden="1" customWidth="1"/>
    <col min="14098" max="14098" width="20.85546875" customWidth="1"/>
    <col min="14337" max="14337" width="44.7109375" customWidth="1"/>
    <col min="14338" max="14338" width="14" customWidth="1"/>
    <col min="14339" max="14339" width="11.42578125" customWidth="1"/>
    <col min="14340" max="14340" width="12.28515625" customWidth="1"/>
    <col min="14341" max="14341" width="15.42578125" customWidth="1"/>
    <col min="14342" max="14342" width="11" customWidth="1"/>
    <col min="14343" max="14343" width="10.42578125" customWidth="1"/>
    <col min="14344" max="14344" width="10.85546875" customWidth="1"/>
    <col min="14345" max="14345" width="12.5703125" customWidth="1"/>
    <col min="14346" max="14347" width="12.140625" customWidth="1"/>
    <col min="14348" max="14348" width="11.5703125" customWidth="1"/>
    <col min="14349" max="14349" width="12.7109375" customWidth="1"/>
    <col min="14350" max="14351" width="0" hidden="1" customWidth="1"/>
    <col min="14354" max="14354" width="20.85546875" customWidth="1"/>
    <col min="14593" max="14593" width="44.7109375" customWidth="1"/>
    <col min="14594" max="14594" width="14" customWidth="1"/>
    <col min="14595" max="14595" width="11.42578125" customWidth="1"/>
    <col min="14596" max="14596" width="12.28515625" customWidth="1"/>
    <col min="14597" max="14597" width="15.42578125" customWidth="1"/>
    <col min="14598" max="14598" width="11" customWidth="1"/>
    <col min="14599" max="14599" width="10.42578125" customWidth="1"/>
    <col min="14600" max="14600" width="10.85546875" customWidth="1"/>
    <col min="14601" max="14601" width="12.5703125" customWidth="1"/>
    <col min="14602" max="14603" width="12.140625" customWidth="1"/>
    <col min="14604" max="14604" width="11.5703125" customWidth="1"/>
    <col min="14605" max="14605" width="12.7109375" customWidth="1"/>
    <col min="14606" max="14607" width="0" hidden="1" customWidth="1"/>
    <col min="14610" max="14610" width="20.85546875" customWidth="1"/>
    <col min="14849" max="14849" width="44.7109375" customWidth="1"/>
    <col min="14850" max="14850" width="14" customWidth="1"/>
    <col min="14851" max="14851" width="11.42578125" customWidth="1"/>
    <col min="14852" max="14852" width="12.28515625" customWidth="1"/>
    <col min="14853" max="14853" width="15.42578125" customWidth="1"/>
    <col min="14854" max="14854" width="11" customWidth="1"/>
    <col min="14855" max="14855" width="10.42578125" customWidth="1"/>
    <col min="14856" max="14856" width="10.85546875" customWidth="1"/>
    <col min="14857" max="14857" width="12.5703125" customWidth="1"/>
    <col min="14858" max="14859" width="12.140625" customWidth="1"/>
    <col min="14860" max="14860" width="11.5703125" customWidth="1"/>
    <col min="14861" max="14861" width="12.7109375" customWidth="1"/>
    <col min="14862" max="14863" width="0" hidden="1" customWidth="1"/>
    <col min="14866" max="14866" width="20.85546875" customWidth="1"/>
    <col min="15105" max="15105" width="44.7109375" customWidth="1"/>
    <col min="15106" max="15106" width="14" customWidth="1"/>
    <col min="15107" max="15107" width="11.42578125" customWidth="1"/>
    <col min="15108" max="15108" width="12.28515625" customWidth="1"/>
    <col min="15109" max="15109" width="15.42578125" customWidth="1"/>
    <col min="15110" max="15110" width="11" customWidth="1"/>
    <col min="15111" max="15111" width="10.42578125" customWidth="1"/>
    <col min="15112" max="15112" width="10.85546875" customWidth="1"/>
    <col min="15113" max="15113" width="12.5703125" customWidth="1"/>
    <col min="15114" max="15115" width="12.140625" customWidth="1"/>
    <col min="15116" max="15116" width="11.5703125" customWidth="1"/>
    <col min="15117" max="15117" width="12.7109375" customWidth="1"/>
    <col min="15118" max="15119" width="0" hidden="1" customWidth="1"/>
    <col min="15122" max="15122" width="20.85546875" customWidth="1"/>
    <col min="15361" max="15361" width="44.7109375" customWidth="1"/>
    <col min="15362" max="15362" width="14" customWidth="1"/>
    <col min="15363" max="15363" width="11.42578125" customWidth="1"/>
    <col min="15364" max="15364" width="12.28515625" customWidth="1"/>
    <col min="15365" max="15365" width="15.42578125" customWidth="1"/>
    <col min="15366" max="15366" width="11" customWidth="1"/>
    <col min="15367" max="15367" width="10.42578125" customWidth="1"/>
    <col min="15368" max="15368" width="10.85546875" customWidth="1"/>
    <col min="15369" max="15369" width="12.5703125" customWidth="1"/>
    <col min="15370" max="15371" width="12.140625" customWidth="1"/>
    <col min="15372" max="15372" width="11.5703125" customWidth="1"/>
    <col min="15373" max="15373" width="12.7109375" customWidth="1"/>
    <col min="15374" max="15375" width="0" hidden="1" customWidth="1"/>
    <col min="15378" max="15378" width="20.85546875" customWidth="1"/>
    <col min="15617" max="15617" width="44.7109375" customWidth="1"/>
    <col min="15618" max="15618" width="14" customWidth="1"/>
    <col min="15619" max="15619" width="11.42578125" customWidth="1"/>
    <col min="15620" max="15620" width="12.28515625" customWidth="1"/>
    <col min="15621" max="15621" width="15.42578125" customWidth="1"/>
    <col min="15622" max="15622" width="11" customWidth="1"/>
    <col min="15623" max="15623" width="10.42578125" customWidth="1"/>
    <col min="15624" max="15624" width="10.85546875" customWidth="1"/>
    <col min="15625" max="15625" width="12.5703125" customWidth="1"/>
    <col min="15626" max="15627" width="12.140625" customWidth="1"/>
    <col min="15628" max="15628" width="11.5703125" customWidth="1"/>
    <col min="15629" max="15629" width="12.7109375" customWidth="1"/>
    <col min="15630" max="15631" width="0" hidden="1" customWidth="1"/>
    <col min="15634" max="15634" width="20.85546875" customWidth="1"/>
    <col min="15873" max="15873" width="44.7109375" customWidth="1"/>
    <col min="15874" max="15874" width="14" customWidth="1"/>
    <col min="15875" max="15875" width="11.42578125" customWidth="1"/>
    <col min="15876" max="15876" width="12.28515625" customWidth="1"/>
    <col min="15877" max="15877" width="15.42578125" customWidth="1"/>
    <col min="15878" max="15878" width="11" customWidth="1"/>
    <col min="15879" max="15879" width="10.42578125" customWidth="1"/>
    <col min="15880" max="15880" width="10.85546875" customWidth="1"/>
    <col min="15881" max="15881" width="12.5703125" customWidth="1"/>
    <col min="15882" max="15883" width="12.140625" customWidth="1"/>
    <col min="15884" max="15884" width="11.5703125" customWidth="1"/>
    <col min="15885" max="15885" width="12.7109375" customWidth="1"/>
    <col min="15886" max="15887" width="0" hidden="1" customWidth="1"/>
    <col min="15890" max="15890" width="20.85546875" customWidth="1"/>
    <col min="16129" max="16129" width="44.7109375" customWidth="1"/>
    <col min="16130" max="16130" width="14" customWidth="1"/>
    <col min="16131" max="16131" width="11.42578125" customWidth="1"/>
    <col min="16132" max="16132" width="12.28515625" customWidth="1"/>
    <col min="16133" max="16133" width="15.42578125" customWidth="1"/>
    <col min="16134" max="16134" width="11" customWidth="1"/>
    <col min="16135" max="16135" width="10.42578125" customWidth="1"/>
    <col min="16136" max="16136" width="10.85546875" customWidth="1"/>
    <col min="16137" max="16137" width="12.5703125" customWidth="1"/>
    <col min="16138" max="16139" width="12.140625" customWidth="1"/>
    <col min="16140" max="16140" width="11.5703125" customWidth="1"/>
    <col min="16141" max="16141" width="12.7109375" customWidth="1"/>
    <col min="16142" max="16143" width="0" hidden="1" customWidth="1"/>
    <col min="16146" max="16146" width="20.85546875" customWidth="1"/>
  </cols>
  <sheetData>
    <row r="1" spans="1:21" ht="18">
      <c r="J1" s="714" t="s">
        <v>953</v>
      </c>
    </row>
    <row r="2" spans="1:21" ht="18.75">
      <c r="A2" s="730" t="s">
        <v>895</v>
      </c>
      <c r="B2" s="730"/>
      <c r="C2" s="730"/>
      <c r="D2" s="730"/>
      <c r="E2" s="730"/>
      <c r="F2" s="730"/>
      <c r="G2" s="730"/>
      <c r="H2" s="730"/>
      <c r="I2" s="730"/>
      <c r="J2" s="730"/>
      <c r="K2" s="730"/>
      <c r="L2" s="730"/>
      <c r="M2" s="730"/>
      <c r="N2" s="730"/>
    </row>
    <row r="3" spans="1:21" ht="18.75">
      <c r="A3" s="730" t="s">
        <v>423</v>
      </c>
      <c r="B3" s="730"/>
      <c r="C3" s="730"/>
      <c r="D3" s="730"/>
      <c r="E3" s="730"/>
      <c r="F3" s="730"/>
      <c r="G3" s="730"/>
      <c r="H3" s="730"/>
      <c r="I3" s="730"/>
      <c r="J3" s="730"/>
      <c r="K3" s="730"/>
      <c r="L3" s="730"/>
      <c r="M3" s="730"/>
      <c r="N3" s="730"/>
    </row>
    <row r="4" spans="1:21" ht="18.75">
      <c r="A4" s="730"/>
      <c r="B4" s="730"/>
      <c r="C4" s="730"/>
      <c r="D4" s="730"/>
      <c r="E4" s="730"/>
      <c r="F4" s="730"/>
      <c r="G4" s="730"/>
      <c r="H4" s="730"/>
      <c r="I4" s="730"/>
      <c r="J4" s="730"/>
      <c r="K4" s="730"/>
      <c r="L4" s="730"/>
      <c r="M4" s="730"/>
      <c r="N4" s="730"/>
    </row>
    <row r="5" spans="1:21" ht="14.25" customHeight="1" thickBot="1">
      <c r="A5" s="86"/>
      <c r="B5" s="731" t="s">
        <v>897</v>
      </c>
      <c r="C5" s="731"/>
      <c r="D5" s="731"/>
      <c r="E5" s="731"/>
      <c r="F5" s="731"/>
      <c r="G5" s="731"/>
      <c r="H5" s="731"/>
      <c r="I5" s="731"/>
      <c r="J5" s="731"/>
      <c r="K5" s="731"/>
      <c r="L5" s="731"/>
      <c r="M5" s="732" t="s">
        <v>424</v>
      </c>
      <c r="N5" s="732"/>
    </row>
    <row r="6" spans="1:21" ht="15.75">
      <c r="A6" s="741" t="s">
        <v>898</v>
      </c>
      <c r="B6" s="733" t="s">
        <v>899</v>
      </c>
      <c r="C6" s="733" t="s">
        <v>843</v>
      </c>
      <c r="D6" s="743" t="s">
        <v>900</v>
      </c>
      <c r="E6" s="743"/>
      <c r="F6" s="743"/>
      <c r="G6" s="743"/>
      <c r="H6" s="744" t="s">
        <v>844</v>
      </c>
      <c r="I6" s="733" t="s">
        <v>901</v>
      </c>
      <c r="J6" s="733" t="s">
        <v>902</v>
      </c>
      <c r="K6" s="733"/>
      <c r="L6" s="733"/>
      <c r="M6" s="733"/>
      <c r="N6" s="735" t="s">
        <v>456</v>
      </c>
      <c r="O6" s="737" t="s">
        <v>457</v>
      </c>
    </row>
    <row r="7" spans="1:21" ht="56.25" customHeight="1">
      <c r="A7" s="742"/>
      <c r="B7" s="734"/>
      <c r="C7" s="734"/>
      <c r="D7" s="693" t="s">
        <v>425</v>
      </c>
      <c r="E7" s="694" t="s">
        <v>426</v>
      </c>
      <c r="F7" s="253" t="s">
        <v>607</v>
      </c>
      <c r="G7" s="693" t="s">
        <v>606</v>
      </c>
      <c r="H7" s="745"/>
      <c r="I7" s="734"/>
      <c r="J7" s="693" t="s">
        <v>425</v>
      </c>
      <c r="K7" s="402" t="s">
        <v>300</v>
      </c>
      <c r="L7" s="253" t="s">
        <v>629</v>
      </c>
      <c r="M7" s="693" t="s">
        <v>630</v>
      </c>
      <c r="N7" s="736"/>
      <c r="O7" s="738"/>
    </row>
    <row r="8" spans="1:21" ht="13.5" customHeight="1">
      <c r="A8" s="87" t="s">
        <v>427</v>
      </c>
      <c r="B8" s="88">
        <v>1</v>
      </c>
      <c r="C8" s="88">
        <v>2</v>
      </c>
      <c r="D8" s="88">
        <v>3</v>
      </c>
      <c r="E8" s="613">
        <v>4</v>
      </c>
      <c r="F8" s="88">
        <v>5</v>
      </c>
      <c r="G8" s="88">
        <v>6</v>
      </c>
      <c r="H8" s="88">
        <v>7</v>
      </c>
      <c r="I8" s="88">
        <v>8</v>
      </c>
      <c r="J8" s="88">
        <v>9</v>
      </c>
      <c r="K8" s="613">
        <v>10</v>
      </c>
      <c r="L8" s="90">
        <v>11</v>
      </c>
      <c r="M8" s="90">
        <v>12</v>
      </c>
      <c r="N8" s="401">
        <v>7</v>
      </c>
      <c r="O8" s="88">
        <v>8</v>
      </c>
    </row>
    <row r="9" spans="1:21" ht="15.75">
      <c r="A9" s="296" t="s">
        <v>428</v>
      </c>
      <c r="B9" s="297">
        <f>SUM(B10+B12+B13+B17+B22)</f>
        <v>15202.995229999999</v>
      </c>
      <c r="C9" s="297">
        <f>SUM(C10+C12+C13+C17+C22)</f>
        <v>33345</v>
      </c>
      <c r="D9" s="614">
        <f t="shared" ref="D9:J9" si="0">SUM(D10+D12+D13+D17+D22)</f>
        <v>14769</v>
      </c>
      <c r="E9" s="400">
        <f t="shared" si="0"/>
        <v>14766.403670000002</v>
      </c>
      <c r="F9" s="297">
        <f t="shared" si="0"/>
        <v>-2.596329999999341</v>
      </c>
      <c r="G9" s="546">
        <f t="shared" ref="G9:G32" si="1">E9/D9*100</f>
        <v>99.982420407610547</v>
      </c>
      <c r="H9" s="546">
        <f>E9/B9</f>
        <v>0.9712825299623542</v>
      </c>
      <c r="I9" s="297">
        <f t="shared" si="0"/>
        <v>2435.6766399999997</v>
      </c>
      <c r="J9" s="614">
        <f t="shared" si="0"/>
        <v>3463</v>
      </c>
      <c r="K9" s="400">
        <f>SUM(K10+K12+K13+K17+K22)</f>
        <v>2726.13546</v>
      </c>
      <c r="L9" s="297">
        <f t="shared" ref="L9:L39" si="2">+K9-J9</f>
        <v>-736.86454000000003</v>
      </c>
      <c r="M9" s="297">
        <f>SUM(K9/J9*100)</f>
        <v>78.721786312445857</v>
      </c>
      <c r="N9" s="298">
        <f>K9/O9</f>
        <v>1.0638577404878051</v>
      </c>
      <c r="O9" s="615">
        <f>SUM(O10+O12+O13+O17+O22)</f>
        <v>2562.4999999999995</v>
      </c>
      <c r="P9" s="616"/>
      <c r="Q9" s="695"/>
      <c r="R9" s="618"/>
      <c r="S9" s="695"/>
      <c r="T9" s="695"/>
      <c r="U9" s="695"/>
    </row>
    <row r="10" spans="1:21" ht="15.75">
      <c r="A10" s="92" t="s">
        <v>429</v>
      </c>
      <c r="B10" s="94">
        <f>SUM(B11)</f>
        <v>9846.6702299999997</v>
      </c>
      <c r="C10" s="93">
        <f>+C11</f>
        <v>21185</v>
      </c>
      <c r="D10" s="619">
        <f>+D11</f>
        <v>9835</v>
      </c>
      <c r="E10" s="547">
        <f>SUM(E11)</f>
        <v>10507.451230000001</v>
      </c>
      <c r="F10" s="94">
        <f t="shared" ref="F10:F39" si="3">+E10-D10</f>
        <v>672.45123000000058</v>
      </c>
      <c r="G10" s="94">
        <f t="shared" si="1"/>
        <v>106.8373282155567</v>
      </c>
      <c r="H10" s="94">
        <f t="shared" ref="H10:H39" si="4">E10/B10</f>
        <v>1.0671070508674891</v>
      </c>
      <c r="I10" s="94">
        <f>SUM(I11)</f>
        <v>2099.5897500000001</v>
      </c>
      <c r="J10" s="620">
        <f>+J11</f>
        <v>2000</v>
      </c>
      <c r="K10" s="547">
        <f>SUM(K11)</f>
        <v>2540.9808699999999</v>
      </c>
      <c r="L10" s="94">
        <f t="shared" si="2"/>
        <v>540.98086999999987</v>
      </c>
      <c r="M10" s="94">
        <f t="shared" ref="M10:M22" si="5">SUM(K10/J10*100)</f>
        <v>127.0490435</v>
      </c>
      <c r="N10" s="397">
        <f t="shared" ref="N10:N39" si="6">K10/O10</f>
        <v>3.6001429158401814</v>
      </c>
      <c r="O10" s="621">
        <f>+O11</f>
        <v>705.8</v>
      </c>
      <c r="P10" s="622"/>
      <c r="Q10" s="695"/>
      <c r="R10" s="623"/>
      <c r="S10" s="695"/>
      <c r="T10" s="695"/>
      <c r="U10" s="695"/>
    </row>
    <row r="11" spans="1:21" ht="16.5" customHeight="1">
      <c r="A11" s="95" t="s">
        <v>430</v>
      </c>
      <c r="B11" s="99">
        <v>9846.6702299999997</v>
      </c>
      <c r="C11" s="97">
        <v>21185</v>
      </c>
      <c r="D11" s="624">
        <v>9835</v>
      </c>
      <c r="E11" s="696">
        <f>7966.47036+K11</f>
        <v>10507.451230000001</v>
      </c>
      <c r="F11" s="98">
        <f t="shared" si="3"/>
        <v>672.45123000000058</v>
      </c>
      <c r="G11" s="98">
        <f t="shared" si="1"/>
        <v>106.8373282155567</v>
      </c>
      <c r="H11" s="98">
        <f t="shared" si="4"/>
        <v>1.0671070508674891</v>
      </c>
      <c r="I11" s="99">
        <v>2099.5897500000001</v>
      </c>
      <c r="J11" s="626">
        <v>2000</v>
      </c>
      <c r="K11" s="697">
        <f>240.37908+45.48597+41.92704+97.20407-1.53494-115.6198+54.65006+29.0378+0.3426+446.79644+1041.62131+26.5992+30.74137+15.54874-16.23422+168.8212-3.16659+9.86986+63.4494+158.62352+206.43876</f>
        <v>2540.9808699999999</v>
      </c>
      <c r="L11" s="98">
        <f t="shared" si="2"/>
        <v>540.98086999999987</v>
      </c>
      <c r="M11" s="98">
        <f t="shared" si="5"/>
        <v>127.0490435</v>
      </c>
      <c r="N11" s="397">
        <f t="shared" si="6"/>
        <v>3.6001429158401814</v>
      </c>
      <c r="O11" s="698">
        <v>705.8</v>
      </c>
      <c r="P11" s="628"/>
      <c r="Q11" s="695"/>
      <c r="R11" s="699"/>
      <c r="S11" s="695"/>
      <c r="T11" s="695"/>
      <c r="U11" s="695"/>
    </row>
    <row r="12" spans="1:21" ht="16.5" customHeight="1">
      <c r="A12" s="92" t="s">
        <v>431</v>
      </c>
      <c r="B12" s="100">
        <v>661.20079999999996</v>
      </c>
      <c r="C12" s="93">
        <v>1546</v>
      </c>
      <c r="D12" s="619">
        <v>730</v>
      </c>
      <c r="E12" s="700">
        <f>535.64577+K12</f>
        <v>628.50954999999999</v>
      </c>
      <c r="F12" s="94">
        <f t="shared" si="3"/>
        <v>-101.49045000000001</v>
      </c>
      <c r="G12" s="94">
        <f t="shared" si="1"/>
        <v>86.097198630136987</v>
      </c>
      <c r="H12" s="98">
        <f t="shared" si="4"/>
        <v>0.9505577579458464</v>
      </c>
      <c r="I12" s="100">
        <v>102.70726999999999</v>
      </c>
      <c r="J12" s="620">
        <v>120</v>
      </c>
      <c r="K12" s="701">
        <f>1.68581+0.00612+0.0001+10.75942+80.41233</f>
        <v>92.863779999999991</v>
      </c>
      <c r="L12" s="94">
        <f t="shared" si="2"/>
        <v>-27.136220000000009</v>
      </c>
      <c r="M12" s="98">
        <f t="shared" si="5"/>
        <v>77.386483333333317</v>
      </c>
      <c r="N12" s="397">
        <f t="shared" si="6"/>
        <v>1.2365350199733689</v>
      </c>
      <c r="O12" s="698">
        <v>75.099999999999994</v>
      </c>
      <c r="P12" s="622"/>
      <c r="Q12" s="695"/>
      <c r="R12" s="702"/>
      <c r="S12" s="695"/>
      <c r="T12" s="695"/>
      <c r="U12" s="695"/>
    </row>
    <row r="13" spans="1:21" ht="16.5" customHeight="1">
      <c r="A13" s="92" t="s">
        <v>432</v>
      </c>
      <c r="B13" s="94">
        <f>SUM(B14+B15+B16)</f>
        <v>3422.5289199999997</v>
      </c>
      <c r="C13" s="93">
        <f>C14+C15+C16</f>
        <v>6715</v>
      </c>
      <c r="D13" s="619">
        <f>SUM(D14:D16)</f>
        <v>2971</v>
      </c>
      <c r="E13" s="547">
        <f>SUM(E14:E16)</f>
        <v>2477.1700900000001</v>
      </c>
      <c r="F13" s="94">
        <f t="shared" si="3"/>
        <v>-493.82990999999993</v>
      </c>
      <c r="G13" s="94">
        <f t="shared" si="1"/>
        <v>83.378326825984516</v>
      </c>
      <c r="H13" s="94">
        <f t="shared" si="4"/>
        <v>0.72378353781741023</v>
      </c>
      <c r="I13" s="94">
        <f>SUM(I14:I16)</f>
        <v>82.443480000000008</v>
      </c>
      <c r="J13" s="620">
        <f>J14+J15+J16</f>
        <v>1200</v>
      </c>
      <c r="K13" s="550">
        <f>SUM(K14:K16)</f>
        <v>34.81279</v>
      </c>
      <c r="L13" s="94">
        <f t="shared" si="2"/>
        <v>-1165.1872100000001</v>
      </c>
      <c r="M13" s="94">
        <f t="shared" si="5"/>
        <v>2.901065833333333</v>
      </c>
      <c r="N13" s="397">
        <f t="shared" si="6"/>
        <v>2.0812333353261193E-2</v>
      </c>
      <c r="O13" s="621">
        <f>SUM(O14:O16)</f>
        <v>1672.7</v>
      </c>
      <c r="P13" s="622"/>
      <c r="Q13" s="695"/>
      <c r="R13" s="623"/>
      <c r="S13" s="695"/>
      <c r="T13" s="695"/>
      <c r="U13" s="695"/>
    </row>
    <row r="14" spans="1:21" ht="27.75" customHeight="1">
      <c r="A14" s="101" t="s">
        <v>433</v>
      </c>
      <c r="B14" s="99">
        <v>464.39391000000001</v>
      </c>
      <c r="C14" s="97">
        <v>718</v>
      </c>
      <c r="D14" s="624">
        <v>180</v>
      </c>
      <c r="E14" s="696">
        <f>443.21217+K14</f>
        <v>454.01217000000003</v>
      </c>
      <c r="F14" s="98">
        <f t="shared" si="3"/>
        <v>274.01217000000003</v>
      </c>
      <c r="G14" s="98">
        <f t="shared" si="1"/>
        <v>252.22898333333336</v>
      </c>
      <c r="H14" s="98">
        <f t="shared" si="4"/>
        <v>0.977644538878643</v>
      </c>
      <c r="I14" s="99">
        <v>37.590000000000003</v>
      </c>
      <c r="J14" s="626">
        <v>30</v>
      </c>
      <c r="K14" s="697">
        <v>10.8</v>
      </c>
      <c r="L14" s="98">
        <f t="shared" si="2"/>
        <v>-19.2</v>
      </c>
      <c r="M14" s="98">
        <f t="shared" si="5"/>
        <v>36.000000000000007</v>
      </c>
      <c r="N14" s="397">
        <f t="shared" si="6"/>
        <v>0.14654002713704206</v>
      </c>
      <c r="O14" s="703">
        <v>73.7</v>
      </c>
      <c r="P14" s="628"/>
      <c r="Q14" s="695"/>
      <c r="R14" s="699"/>
      <c r="S14" s="695"/>
      <c r="T14" s="695"/>
      <c r="U14" s="695"/>
    </row>
    <row r="15" spans="1:21" ht="28.5" customHeight="1">
      <c r="A15" s="101" t="s">
        <v>434</v>
      </c>
      <c r="B15" s="99">
        <v>2944.15762</v>
      </c>
      <c r="C15" s="97">
        <v>5974</v>
      </c>
      <c r="D15" s="624">
        <v>2790</v>
      </c>
      <c r="E15" s="696">
        <f>1992.44229+K15</f>
        <v>2016.27234</v>
      </c>
      <c r="F15" s="98">
        <f t="shared" si="3"/>
        <v>-773.72766000000001</v>
      </c>
      <c r="G15" s="98">
        <f t="shared" si="1"/>
        <v>72.267825806451611</v>
      </c>
      <c r="H15" s="98">
        <f t="shared" si="4"/>
        <v>0.6848384496479506</v>
      </c>
      <c r="I15" s="99">
        <v>43.75609</v>
      </c>
      <c r="J15" s="626">
        <v>1170</v>
      </c>
      <c r="K15" s="697">
        <f>1.04156+1.26778-0.08778+12.518+1.91316+0.25+0.45835+0.00181+4.44017+2.027</f>
        <v>23.83005</v>
      </c>
      <c r="L15" s="98">
        <f t="shared" si="2"/>
        <v>-1146.16995</v>
      </c>
      <c r="M15" s="98">
        <f t="shared" si="5"/>
        <v>2.0367564102564106</v>
      </c>
      <c r="N15" s="397">
        <f t="shared" si="6"/>
        <v>1.4911488642763282E-2</v>
      </c>
      <c r="O15" s="703">
        <v>1598.1</v>
      </c>
      <c r="P15" s="628"/>
      <c r="Q15" s="695"/>
      <c r="R15" s="699"/>
      <c r="S15" s="695"/>
      <c r="T15" s="695"/>
      <c r="U15" s="695"/>
    </row>
    <row r="16" spans="1:21" ht="16.5" customHeight="1">
      <c r="A16" s="101" t="s">
        <v>248</v>
      </c>
      <c r="B16" s="99">
        <v>13.97739</v>
      </c>
      <c r="C16" s="97">
        <v>23</v>
      </c>
      <c r="D16" s="624">
        <f>1</f>
        <v>1</v>
      </c>
      <c r="E16" s="696">
        <f>6.70284+K16</f>
        <v>6.88558</v>
      </c>
      <c r="F16" s="98">
        <f t="shared" si="3"/>
        <v>5.88558</v>
      </c>
      <c r="G16" s="98">
        <f t="shared" si="1"/>
        <v>688.55799999999999</v>
      </c>
      <c r="H16" s="98">
        <f t="shared" si="4"/>
        <v>0.49262272856377337</v>
      </c>
      <c r="I16" s="99">
        <v>1.0973900000000001</v>
      </c>
      <c r="J16" s="626">
        <v>0</v>
      </c>
      <c r="K16" s="697">
        <f>1.2-1.2-0.01726+0.2</f>
        <v>0.18274000000000001</v>
      </c>
      <c r="L16" s="98">
        <f t="shared" si="2"/>
        <v>0.18274000000000001</v>
      </c>
      <c r="M16" s="98">
        <v>0</v>
      </c>
      <c r="N16" s="397">
        <f t="shared" si="6"/>
        <v>0.20304444444444444</v>
      </c>
      <c r="O16" s="703">
        <v>0.9</v>
      </c>
      <c r="P16" s="628"/>
      <c r="Q16" s="695"/>
      <c r="R16" s="699"/>
      <c r="S16" s="695"/>
      <c r="T16" s="695"/>
      <c r="U16" s="695"/>
    </row>
    <row r="17" spans="1:21" ht="15.75">
      <c r="A17" s="92" t="s">
        <v>435</v>
      </c>
      <c r="B17" s="94">
        <f>B18+B19</f>
        <v>870.92571999999996</v>
      </c>
      <c r="C17" s="94">
        <f>C18+C19</f>
        <v>3399</v>
      </c>
      <c r="D17" s="619">
        <f>D18+D19</f>
        <v>1033</v>
      </c>
      <c r="E17" s="547">
        <f>E18+E19</f>
        <v>992.64858000000004</v>
      </c>
      <c r="F17" s="94">
        <f t="shared" si="3"/>
        <v>-40.351419999999962</v>
      </c>
      <c r="G17" s="94">
        <f t="shared" si="1"/>
        <v>96.093763794772514</v>
      </c>
      <c r="H17" s="94">
        <f>E17/B17</f>
        <v>1.1397626194803387</v>
      </c>
      <c r="I17" s="94">
        <f>I19+I18</f>
        <v>127.34085999999999</v>
      </c>
      <c r="J17" s="620">
        <f>J19+J18</f>
        <v>123</v>
      </c>
      <c r="K17" s="550">
        <f>SUM(K18:K19)</f>
        <v>42.594200000000001</v>
      </c>
      <c r="L17" s="94">
        <f t="shared" si="2"/>
        <v>-80.405799999999999</v>
      </c>
      <c r="M17" s="94">
        <f t="shared" si="5"/>
        <v>34.629430894308946</v>
      </c>
      <c r="N17" s="397">
        <f t="shared" si="6"/>
        <v>0.41882202556538844</v>
      </c>
      <c r="O17" s="621">
        <f>SUM(O18:O19)</f>
        <v>101.69999999999999</v>
      </c>
      <c r="P17" s="622"/>
      <c r="Q17" s="695"/>
      <c r="R17" s="623"/>
      <c r="S17" s="695"/>
      <c r="T17" s="695"/>
      <c r="U17" s="695"/>
    </row>
    <row r="18" spans="1:21" ht="14.25" customHeight="1">
      <c r="A18" s="95" t="s">
        <v>18</v>
      </c>
      <c r="B18" s="99">
        <v>330.00164000000001</v>
      </c>
      <c r="C18" s="97">
        <v>1659</v>
      </c>
      <c r="D18" s="624">
        <v>400</v>
      </c>
      <c r="E18" s="696">
        <f>219.77654+K18</f>
        <v>247.71458000000001</v>
      </c>
      <c r="F18" s="98">
        <f t="shared" si="3"/>
        <v>-152.28541999999999</v>
      </c>
      <c r="G18" s="98">
        <f t="shared" si="1"/>
        <v>61.928645000000003</v>
      </c>
      <c r="H18" s="98">
        <f t="shared" si="4"/>
        <v>0.7506465119385467</v>
      </c>
      <c r="I18" s="99">
        <v>88.162419999999997</v>
      </c>
      <c r="J18" s="626">
        <v>85</v>
      </c>
      <c r="K18" s="697">
        <f>1.67877+0.79931+0.12963+0.043+2.844+1.76+1.07766+0.72031+6.23542-1.61754+3.4612+3.40717+4.34792+1.29548+0.66901+0.18437+0.23538+0.79382-0.12687</f>
        <v>27.938040000000004</v>
      </c>
      <c r="L18" s="98">
        <f t="shared" si="2"/>
        <v>-57.061959999999999</v>
      </c>
      <c r="M18" s="98">
        <f t="shared" si="5"/>
        <v>32.868282352941179</v>
      </c>
      <c r="N18" s="397">
        <f t="shared" si="6"/>
        <v>0.56669452332657211</v>
      </c>
      <c r="O18" s="703">
        <v>49.3</v>
      </c>
      <c r="P18" s="628"/>
      <c r="Q18" s="695"/>
      <c r="R18" s="699"/>
      <c r="S18" s="695"/>
      <c r="T18" s="695"/>
      <c r="U18" s="695"/>
    </row>
    <row r="19" spans="1:21" ht="15.75">
      <c r="A19" s="92" t="s">
        <v>631</v>
      </c>
      <c r="B19" s="100">
        <f>B20+B21</f>
        <v>540.92408</v>
      </c>
      <c r="C19" s="100">
        <f>C20+C21</f>
        <v>1740</v>
      </c>
      <c r="D19" s="704">
        <f>D20+D21</f>
        <v>633</v>
      </c>
      <c r="E19" s="700">
        <f>E20+E21</f>
        <v>744.93399999999997</v>
      </c>
      <c r="F19" s="94">
        <f t="shared" si="3"/>
        <v>111.93399999999997</v>
      </c>
      <c r="G19" s="94">
        <f t="shared" si="1"/>
        <v>117.68309636650869</v>
      </c>
      <c r="H19" s="94">
        <f t="shared" si="4"/>
        <v>1.3771507454428724</v>
      </c>
      <c r="I19" s="94">
        <f>I20+I21</f>
        <v>39.178440000000002</v>
      </c>
      <c r="J19" s="620">
        <f>J20+J21</f>
        <v>38</v>
      </c>
      <c r="K19" s="550">
        <f>K20+K21</f>
        <v>14.65616</v>
      </c>
      <c r="L19" s="94">
        <f>L20+L21</f>
        <v>-23.343840000000004</v>
      </c>
      <c r="M19" s="94">
        <f t="shared" si="5"/>
        <v>38.568842105263158</v>
      </c>
      <c r="N19" s="397">
        <f t="shared" si="6"/>
        <v>0.27969770992366411</v>
      </c>
      <c r="O19" s="634">
        <v>52.4</v>
      </c>
      <c r="P19" s="705"/>
      <c r="Q19" s="695"/>
      <c r="R19" s="702"/>
      <c r="S19" s="695"/>
      <c r="T19" s="695"/>
      <c r="U19" s="695"/>
    </row>
    <row r="20" spans="1:21" ht="15.75">
      <c r="A20" s="95" t="s">
        <v>632</v>
      </c>
      <c r="B20" s="99">
        <v>112.39091000000001</v>
      </c>
      <c r="C20" s="97">
        <v>900</v>
      </c>
      <c r="D20" s="624">
        <v>180</v>
      </c>
      <c r="E20" s="696">
        <f>65.35804+K20</f>
        <v>77.3202</v>
      </c>
      <c r="F20" s="98">
        <f t="shared" si="3"/>
        <v>-102.6798</v>
      </c>
      <c r="G20" s="98">
        <f t="shared" si="1"/>
        <v>42.955666666666666</v>
      </c>
      <c r="H20" s="98">
        <f t="shared" si="4"/>
        <v>0.68795777167388361</v>
      </c>
      <c r="I20" s="99">
        <v>35.94144</v>
      </c>
      <c r="J20" s="626">
        <v>35</v>
      </c>
      <c r="K20" s="395">
        <f>0.00044+1.48208+1.04459+0.98613+0.1168+1.04492+0.89791+0.001+3.30784+0.43486+0.30819+0.83628+0.54237+0.60976+0.00096+0.34803</f>
        <v>11.962159999999999</v>
      </c>
      <c r="L20" s="98">
        <f t="shared" si="2"/>
        <v>-23.037840000000003</v>
      </c>
      <c r="M20" s="98">
        <f t="shared" si="5"/>
        <v>34.177599999999998</v>
      </c>
      <c r="N20" s="397">
        <f t="shared" si="6"/>
        <v>0.22828549618320609</v>
      </c>
      <c r="O20" s="634">
        <v>52.4</v>
      </c>
      <c r="P20" s="628"/>
      <c r="Q20" s="695"/>
      <c r="R20" s="699"/>
      <c r="S20" s="695"/>
      <c r="T20" s="695"/>
      <c r="U20" s="695"/>
    </row>
    <row r="21" spans="1:21" ht="15.75">
      <c r="A21" s="95" t="s">
        <v>633</v>
      </c>
      <c r="B21" s="98">
        <v>428.53316999999998</v>
      </c>
      <c r="C21" s="97">
        <v>840</v>
      </c>
      <c r="D21" s="624">
        <v>453</v>
      </c>
      <c r="E21" s="636">
        <f>664.9198+K21</f>
        <v>667.61379999999997</v>
      </c>
      <c r="F21" s="98">
        <f>+E21-D21</f>
        <v>214.61379999999997</v>
      </c>
      <c r="G21" s="98">
        <f>E21/D21*100</f>
        <v>147.37611479028695</v>
      </c>
      <c r="H21" s="98">
        <f>E21/B21</f>
        <v>1.5579046074776428</v>
      </c>
      <c r="I21" s="98">
        <v>3.2370000000000001</v>
      </c>
      <c r="J21" s="626">
        <v>3</v>
      </c>
      <c r="K21" s="395">
        <v>2.694</v>
      </c>
      <c r="L21" s="98">
        <f>+K21-J21</f>
        <v>-0.30600000000000005</v>
      </c>
      <c r="M21" s="98">
        <f>SUM(K21/J21*100)</f>
        <v>89.8</v>
      </c>
      <c r="N21" s="397">
        <f>K21/O21</f>
        <v>5.1412213740458013E-2</v>
      </c>
      <c r="O21" s="634">
        <v>52.4</v>
      </c>
      <c r="P21" s="628"/>
      <c r="Q21" s="695"/>
      <c r="R21" s="637"/>
      <c r="S21" s="695"/>
      <c r="T21" s="695"/>
      <c r="U21" s="695"/>
    </row>
    <row r="22" spans="1:21" ht="15.75">
      <c r="A22" s="92" t="s">
        <v>436</v>
      </c>
      <c r="B22" s="94">
        <v>401.66955999999999</v>
      </c>
      <c r="C22" s="93">
        <v>500</v>
      </c>
      <c r="D22" s="619">
        <v>200</v>
      </c>
      <c r="E22" s="700">
        <f>145.7404+K22</f>
        <v>160.62421999999998</v>
      </c>
      <c r="F22" s="94">
        <f t="shared" si="3"/>
        <v>-39.37578000000002</v>
      </c>
      <c r="G22" s="94">
        <f t="shared" si="1"/>
        <v>80.31210999999999</v>
      </c>
      <c r="H22" s="94">
        <f t="shared" si="4"/>
        <v>0.39989144310562141</v>
      </c>
      <c r="I22" s="100">
        <v>23.595279999999999</v>
      </c>
      <c r="J22" s="620">
        <v>20</v>
      </c>
      <c r="K22" s="701">
        <f>2.45911+0.3+1.12319+0.81954+0.43819+6.55345+0.01163+0.27118+2.90753</f>
        <v>14.883819999999998</v>
      </c>
      <c r="L22" s="94">
        <f t="shared" si="2"/>
        <v>-5.1161800000000017</v>
      </c>
      <c r="M22" s="94">
        <f t="shared" si="5"/>
        <v>74.4191</v>
      </c>
      <c r="N22" s="397">
        <f t="shared" si="6"/>
        <v>2.0671972222222221</v>
      </c>
      <c r="O22" s="698">
        <v>7.2</v>
      </c>
      <c r="P22" s="622"/>
      <c r="Q22" s="695"/>
      <c r="R22" s="702"/>
      <c r="S22" s="695"/>
      <c r="T22" s="695"/>
      <c r="U22" s="695"/>
    </row>
    <row r="23" spans="1:21" ht="14.25">
      <c r="A23" s="299" t="s">
        <v>26</v>
      </c>
      <c r="B23" s="297">
        <f>SUM(B24+B27+B29+B32+B35+B36+B38)</f>
        <v>2140.4076999999997</v>
      </c>
      <c r="C23" s="297">
        <f>SUM(C24+C27+C29+C32+C35+C36+C38)</f>
        <v>3579</v>
      </c>
      <c r="D23" s="614">
        <f>SUM(D24+D27+D29+D32+D35+D36+D38)</f>
        <v>1760</v>
      </c>
      <c r="E23" s="400">
        <f>SUM(E24+E27+E29+E32+E35+E36)</f>
        <v>1244.1826099999998</v>
      </c>
      <c r="F23" s="297">
        <f t="shared" si="3"/>
        <v>-515.81739000000016</v>
      </c>
      <c r="G23" s="297">
        <f t="shared" si="1"/>
        <v>70.692193749999987</v>
      </c>
      <c r="H23" s="297">
        <f t="shared" si="4"/>
        <v>0.58128300043024517</v>
      </c>
      <c r="I23" s="297">
        <f>SUM(I24+I27+I29+I32+I35+I36+I38)</f>
        <v>303.73917</v>
      </c>
      <c r="J23" s="614">
        <f>SUM(J24+J27+J29+J32+J35+J36+J38)</f>
        <v>279</v>
      </c>
      <c r="K23" s="400">
        <f>SUM(K24+K27+K29+K32+K35+K36+K38)</f>
        <v>213.06938999999997</v>
      </c>
      <c r="L23" s="297">
        <f>+K23-J23</f>
        <v>-65.93061000000003</v>
      </c>
      <c r="M23" s="297">
        <f>SUM(K23/J23*100)</f>
        <v>76.368956989247309</v>
      </c>
      <c r="N23" s="298">
        <f t="shared" si="6"/>
        <v>0.94613405861456479</v>
      </c>
      <c r="O23" s="615">
        <f>SUM(O24+O27+O29+O32+O35+O36+O38)</f>
        <v>225.2</v>
      </c>
      <c r="P23" s="616"/>
      <c r="Q23" s="695"/>
      <c r="R23" s="618"/>
      <c r="S23" s="695"/>
      <c r="T23" s="695"/>
      <c r="U23" s="695"/>
    </row>
    <row r="24" spans="1:21" ht="18" customHeight="1">
      <c r="A24" s="92" t="s">
        <v>437</v>
      </c>
      <c r="B24" s="93">
        <f>SUM(B25:B26)</f>
        <v>1780.07978</v>
      </c>
      <c r="C24" s="93">
        <f>SUM(C25:C26)</f>
        <v>2837</v>
      </c>
      <c r="D24" s="620">
        <f t="shared" ref="D24:K24" si="7">SUM(D25:D26)</f>
        <v>1420</v>
      </c>
      <c r="E24" s="550">
        <f t="shared" si="7"/>
        <v>1100.5083099999999</v>
      </c>
      <c r="F24" s="93">
        <f t="shared" si="7"/>
        <v>-319.49169000000006</v>
      </c>
      <c r="G24" s="93">
        <f t="shared" si="7"/>
        <v>179.55743645486899</v>
      </c>
      <c r="H24" s="93">
        <f t="shared" si="7"/>
        <v>2.2979819102528833</v>
      </c>
      <c r="I24" s="94">
        <f t="shared" si="7"/>
        <v>269.92095999999998</v>
      </c>
      <c r="J24" s="620">
        <f t="shared" si="7"/>
        <v>237</v>
      </c>
      <c r="K24" s="550">
        <f t="shared" si="7"/>
        <v>209.52938999999998</v>
      </c>
      <c r="L24" s="94">
        <f t="shared" si="2"/>
        <v>-27.470610000000022</v>
      </c>
      <c r="M24" s="93">
        <f>SUM(K24/J24*100)</f>
        <v>88.409025316455697</v>
      </c>
      <c r="N24" s="397">
        <f t="shared" si="6"/>
        <v>1.4891925373134327</v>
      </c>
      <c r="O24" s="638">
        <f>SUM(O25:O26)</f>
        <v>140.69999999999999</v>
      </c>
      <c r="P24" s="639"/>
      <c r="Q24" s="695"/>
      <c r="R24" s="640"/>
      <c r="S24" s="695"/>
      <c r="T24" s="695"/>
      <c r="U24" s="695"/>
    </row>
    <row r="25" spans="1:21" ht="15.75">
      <c r="A25" s="101" t="s">
        <v>439</v>
      </c>
      <c r="B25" s="696">
        <v>275.54844000000003</v>
      </c>
      <c r="C25" s="97">
        <v>870</v>
      </c>
      <c r="D25" s="624">
        <v>435</v>
      </c>
      <c r="E25" s="696">
        <f>450.13678+K25</f>
        <v>528.43201999999997</v>
      </c>
      <c r="F25" s="98">
        <f>+E25-D25</f>
        <v>93.432019999999966</v>
      </c>
      <c r="G25" s="98">
        <f>E25/D25*100</f>
        <v>121.47862528735631</v>
      </c>
      <c r="H25" s="98">
        <f>E25/B25</f>
        <v>1.9177463679344362</v>
      </c>
      <c r="I25" s="99">
        <v>74.311629999999994</v>
      </c>
      <c r="J25" s="626">
        <v>73</v>
      </c>
      <c r="K25" s="697">
        <f>6.52765+4.149+12.47888+0.7833+4.38+11.17641+30+8.8</f>
        <v>78.295239999999993</v>
      </c>
      <c r="L25" s="98">
        <f>+K25-J25</f>
        <v>5.2952399999999926</v>
      </c>
      <c r="M25" s="98">
        <f>SUM(K25/J25*100)</f>
        <v>107.25375342465753</v>
      </c>
      <c r="N25" s="397">
        <f t="shared" si="6"/>
        <v>1.2082598765432098</v>
      </c>
      <c r="O25" s="703">
        <v>64.8</v>
      </c>
      <c r="P25" s="628"/>
      <c r="Q25" s="695"/>
      <c r="R25" s="699"/>
      <c r="S25" s="695"/>
      <c r="T25" s="695"/>
      <c r="U25" s="695"/>
    </row>
    <row r="26" spans="1:21" ht="15.75">
      <c r="A26" s="101" t="s">
        <v>438</v>
      </c>
      <c r="B26" s="99">
        <v>1504.53134</v>
      </c>
      <c r="C26" s="97">
        <v>1967</v>
      </c>
      <c r="D26" s="624">
        <v>985</v>
      </c>
      <c r="E26" s="696">
        <f>440.84214+K26</f>
        <v>572.07628999999997</v>
      </c>
      <c r="F26" s="98">
        <f t="shared" si="3"/>
        <v>-412.92371000000003</v>
      </c>
      <c r="G26" s="98">
        <f t="shared" si="1"/>
        <v>58.07881116751269</v>
      </c>
      <c r="H26" s="98">
        <f t="shared" si="4"/>
        <v>0.38023554231844714</v>
      </c>
      <c r="I26" s="99">
        <v>195.60933</v>
      </c>
      <c r="J26" s="626">
        <v>164</v>
      </c>
      <c r="K26" s="697">
        <f>20+41.51+6.85302+10.42651+0.55+29.89462+20+2</f>
        <v>131.23415</v>
      </c>
      <c r="L26" s="98">
        <f t="shared" si="2"/>
        <v>-32.76585</v>
      </c>
      <c r="M26" s="98">
        <f>SUM(K26/J26*100)</f>
        <v>80.020823170731703</v>
      </c>
      <c r="N26" s="397">
        <f t="shared" si="6"/>
        <v>1.7290401844532277</v>
      </c>
      <c r="O26" s="703">
        <v>75.900000000000006</v>
      </c>
      <c r="P26" s="628"/>
      <c r="Q26" s="695"/>
      <c r="R26" s="699"/>
      <c r="S26" s="695"/>
      <c r="T26" s="695"/>
      <c r="U26" s="695"/>
    </row>
    <row r="27" spans="1:21" ht="34.5" customHeight="1">
      <c r="A27" s="102" t="s">
        <v>440</v>
      </c>
      <c r="B27" s="94">
        <f>SUM(B28:B28)</f>
        <v>99.660480000000007</v>
      </c>
      <c r="C27" s="93">
        <f>SUM(C28:C28)</f>
        <v>290</v>
      </c>
      <c r="D27" s="619">
        <f>SUM(D28:D28)</f>
        <v>135</v>
      </c>
      <c r="E27" s="547">
        <f>SUM(E28:E28)</f>
        <v>82.138449999999992</v>
      </c>
      <c r="F27" s="94">
        <f t="shared" si="3"/>
        <v>-52.861550000000008</v>
      </c>
      <c r="G27" s="94">
        <f t="shared" si="1"/>
        <v>60.843296296296288</v>
      </c>
      <c r="H27" s="94">
        <f t="shared" si="4"/>
        <v>0.8241827653248307</v>
      </c>
      <c r="I27" s="94">
        <f>SUM(I28:I28)</f>
        <v>5.0086500000000003</v>
      </c>
      <c r="J27" s="620">
        <f>J28</f>
        <v>5</v>
      </c>
      <c r="K27" s="550">
        <f>SUM(K28:K28)</f>
        <v>-1.0000000000000001E-5</v>
      </c>
      <c r="L27" s="94">
        <f t="shared" si="2"/>
        <v>-5.0000099999999996</v>
      </c>
      <c r="M27" s="94">
        <f t="shared" ref="M27:M32" si="8">SUM(K27/J27*100)</f>
        <v>-2.0000000000000004E-4</v>
      </c>
      <c r="N27" s="397">
        <f t="shared" si="6"/>
        <v>-5.4347826086956528E-7</v>
      </c>
      <c r="O27" s="621">
        <f>SUM(O28:O28)</f>
        <v>18.399999999999999</v>
      </c>
      <c r="P27" s="622"/>
      <c r="Q27" s="695"/>
      <c r="R27" s="623"/>
      <c r="S27" s="695"/>
      <c r="T27" s="695"/>
      <c r="U27" s="695"/>
    </row>
    <row r="28" spans="1:21" ht="31.5">
      <c r="A28" s="103" t="s">
        <v>40</v>
      </c>
      <c r="B28" s="99">
        <v>99.660480000000007</v>
      </c>
      <c r="C28" s="97">
        <v>290</v>
      </c>
      <c r="D28" s="624">
        <v>135</v>
      </c>
      <c r="E28" s="696">
        <f>82.13846+K28</f>
        <v>82.138449999999992</v>
      </c>
      <c r="F28" s="98">
        <f t="shared" si="3"/>
        <v>-52.861550000000008</v>
      </c>
      <c r="G28" s="98">
        <f t="shared" si="1"/>
        <v>60.843296296296288</v>
      </c>
      <c r="H28" s="98">
        <f t="shared" si="4"/>
        <v>0.8241827653248307</v>
      </c>
      <c r="I28" s="99">
        <v>5.0086500000000003</v>
      </c>
      <c r="J28" s="626">
        <v>5</v>
      </c>
      <c r="K28" s="697">
        <v>-1.0000000000000001E-5</v>
      </c>
      <c r="L28" s="98">
        <f t="shared" si="2"/>
        <v>-5.0000099999999996</v>
      </c>
      <c r="M28" s="98">
        <f t="shared" si="8"/>
        <v>-2.0000000000000004E-4</v>
      </c>
      <c r="N28" s="397">
        <f t="shared" si="6"/>
        <v>-5.4347826086956528E-7</v>
      </c>
      <c r="O28" s="703">
        <v>18.399999999999999</v>
      </c>
      <c r="P28" s="628"/>
      <c r="Q28" s="695"/>
      <c r="R28" s="699"/>
      <c r="S28" s="695"/>
      <c r="T28" s="695"/>
      <c r="U28" s="695"/>
    </row>
    <row r="29" spans="1:21" ht="30.75" customHeight="1">
      <c r="A29" s="102" t="s">
        <v>441</v>
      </c>
      <c r="B29" s="94">
        <f>SUM(B30:B31)</f>
        <v>25.021999999999998</v>
      </c>
      <c r="C29" s="93">
        <f>SUM(C30:C31)</f>
        <v>62</v>
      </c>
      <c r="D29" s="619">
        <f>SUM(D30:D31)</f>
        <v>30</v>
      </c>
      <c r="E29" s="547">
        <f>SUM(E30:E31)</f>
        <v>11.30278</v>
      </c>
      <c r="F29" s="94">
        <f t="shared" si="3"/>
        <v>-18.697220000000002</v>
      </c>
      <c r="G29" s="94">
        <f t="shared" si="1"/>
        <v>37.675933333333333</v>
      </c>
      <c r="H29" s="94">
        <f t="shared" si="4"/>
        <v>0.45171369195108307</v>
      </c>
      <c r="I29" s="94">
        <f>SUM(I30:I31)</f>
        <v>0</v>
      </c>
      <c r="J29" s="620">
        <f>SUM(J30:J31)</f>
        <v>5</v>
      </c>
      <c r="K29" s="395">
        <f>SUM(K30:K31)</f>
        <v>0</v>
      </c>
      <c r="L29" s="94">
        <f t="shared" si="2"/>
        <v>-5</v>
      </c>
      <c r="M29" s="98">
        <f t="shared" si="8"/>
        <v>0</v>
      </c>
      <c r="N29" s="397">
        <f t="shared" si="6"/>
        <v>0</v>
      </c>
      <c r="O29" s="621">
        <f>SUM(O30:O31)</f>
        <v>0.5</v>
      </c>
      <c r="P29" s="622"/>
      <c r="Q29" s="695"/>
      <c r="R29" s="623"/>
      <c r="S29" s="695"/>
      <c r="T29" s="695"/>
      <c r="U29" s="695"/>
    </row>
    <row r="30" spans="1:21" ht="15.75" hidden="1">
      <c r="A30" s="95" t="s">
        <v>442</v>
      </c>
      <c r="B30" s="98">
        <v>0</v>
      </c>
      <c r="C30" s="97">
        <v>0</v>
      </c>
      <c r="D30" s="624"/>
      <c r="E30" s="636"/>
      <c r="F30" s="94">
        <f t="shared" si="3"/>
        <v>0</v>
      </c>
      <c r="G30" s="94" t="e">
        <f t="shared" si="1"/>
        <v>#DIV/0!</v>
      </c>
      <c r="H30" s="94" t="e">
        <f t="shared" si="4"/>
        <v>#DIV/0!</v>
      </c>
      <c r="I30" s="98"/>
      <c r="J30" s="626"/>
      <c r="K30" s="395"/>
      <c r="L30" s="98">
        <f t="shared" si="2"/>
        <v>0</v>
      </c>
      <c r="M30" s="98" t="e">
        <f t="shared" si="8"/>
        <v>#DIV/0!</v>
      </c>
      <c r="N30" s="397" t="e">
        <f t="shared" si="6"/>
        <v>#DIV/0!</v>
      </c>
      <c r="O30" s="634"/>
      <c r="P30" s="628"/>
      <c r="Q30" s="695"/>
      <c r="R30" s="637"/>
      <c r="S30" s="695"/>
      <c r="T30" s="695"/>
      <c r="U30" s="695"/>
    </row>
    <row r="31" spans="1:21" ht="31.5" customHeight="1">
      <c r="A31" s="95" t="s">
        <v>443</v>
      </c>
      <c r="B31" s="99">
        <v>25.021999999999998</v>
      </c>
      <c r="C31" s="97">
        <v>62</v>
      </c>
      <c r="D31" s="624">
        <v>30</v>
      </c>
      <c r="E31" s="696">
        <f>11.30278+K31</f>
        <v>11.30278</v>
      </c>
      <c r="F31" s="98">
        <f t="shared" si="3"/>
        <v>-18.697220000000002</v>
      </c>
      <c r="G31" s="98">
        <f t="shared" si="1"/>
        <v>37.675933333333333</v>
      </c>
      <c r="H31" s="98">
        <f t="shared" si="4"/>
        <v>0.45171369195108307</v>
      </c>
      <c r="I31" s="99">
        <v>0</v>
      </c>
      <c r="J31" s="626">
        <v>5</v>
      </c>
      <c r="K31" s="697">
        <v>0</v>
      </c>
      <c r="L31" s="98">
        <f t="shared" si="2"/>
        <v>-5</v>
      </c>
      <c r="M31" s="98">
        <f t="shared" si="8"/>
        <v>0</v>
      </c>
      <c r="N31" s="397">
        <f t="shared" si="6"/>
        <v>0</v>
      </c>
      <c r="O31" s="698">
        <v>0.5</v>
      </c>
      <c r="P31" s="628"/>
      <c r="Q31" s="695"/>
      <c r="R31" s="702"/>
      <c r="S31" s="695"/>
      <c r="T31" s="695"/>
      <c r="U31" s="695"/>
    </row>
    <row r="32" spans="1:21" ht="29.25" customHeight="1">
      <c r="A32" s="92" t="s">
        <v>444</v>
      </c>
      <c r="B32" s="93">
        <f>SUM(B33:B34)</f>
        <v>143.58992000000001</v>
      </c>
      <c r="C32" s="93">
        <f>SUM(C33:C34)</f>
        <v>200</v>
      </c>
      <c r="D32" s="619">
        <f>SUM(D33:D34)</f>
        <v>100</v>
      </c>
      <c r="E32" s="547">
        <f>SUM(E33:E34)</f>
        <v>32.652320000000003</v>
      </c>
      <c r="F32" s="94">
        <f t="shared" si="3"/>
        <v>-67.347679999999997</v>
      </c>
      <c r="G32" s="94">
        <f t="shared" si="1"/>
        <v>32.652320000000003</v>
      </c>
      <c r="H32" s="94">
        <f t="shared" si="4"/>
        <v>0.2273998063373808</v>
      </c>
      <c r="I32" s="94">
        <f>SUM(I33:I34)</f>
        <v>15.3</v>
      </c>
      <c r="J32" s="620">
        <f>SUM(J33:J34)</f>
        <v>17</v>
      </c>
      <c r="K32" s="550">
        <f>SUM(K33:K34)</f>
        <v>10</v>
      </c>
      <c r="L32" s="94">
        <f t="shared" si="2"/>
        <v>-7</v>
      </c>
      <c r="M32" s="94">
        <f t="shared" si="8"/>
        <v>58.82352941176471</v>
      </c>
      <c r="N32" s="397">
        <f t="shared" si="6"/>
        <v>0.75757575757575757</v>
      </c>
      <c r="O32" s="621">
        <f>O33+O34</f>
        <v>13.2</v>
      </c>
      <c r="P32" s="622"/>
      <c r="Q32" s="695"/>
      <c r="R32" s="623"/>
      <c r="S32" s="695"/>
      <c r="T32" s="695"/>
      <c r="U32" s="695"/>
    </row>
    <row r="33" spans="1:21" ht="31.5" hidden="1">
      <c r="A33" s="95" t="s">
        <v>445</v>
      </c>
      <c r="B33" s="97">
        <v>0</v>
      </c>
      <c r="C33" s="97"/>
      <c r="D33" s="624"/>
      <c r="E33" s="395"/>
      <c r="F33" s="97">
        <f t="shared" si="3"/>
        <v>0</v>
      </c>
      <c r="G33" s="97"/>
      <c r="H33" s="97" t="e">
        <f t="shared" si="4"/>
        <v>#DIV/0!</v>
      </c>
      <c r="I33" s="98">
        <v>0</v>
      </c>
      <c r="J33" s="626">
        <v>0</v>
      </c>
      <c r="K33" s="395"/>
      <c r="L33" s="97">
        <f t="shared" si="2"/>
        <v>0</v>
      </c>
      <c r="M33" s="97"/>
      <c r="N33" s="397" t="e">
        <f t="shared" si="6"/>
        <v>#DIV/0!</v>
      </c>
      <c r="O33" s="641">
        <v>0</v>
      </c>
      <c r="P33" s="628"/>
      <c r="Q33" s="695"/>
      <c r="R33" s="642"/>
      <c r="S33" s="695"/>
      <c r="T33" s="695"/>
      <c r="U33" s="695"/>
    </row>
    <row r="34" spans="1:21" ht="15.75">
      <c r="A34" s="95" t="s">
        <v>446</v>
      </c>
      <c r="B34" s="96">
        <v>143.58992000000001</v>
      </c>
      <c r="C34" s="97">
        <v>200</v>
      </c>
      <c r="D34" s="624">
        <v>100</v>
      </c>
      <c r="E34" s="697">
        <f>22.65232+K34</f>
        <v>32.652320000000003</v>
      </c>
      <c r="F34" s="98">
        <f t="shared" si="3"/>
        <v>-67.347679999999997</v>
      </c>
      <c r="G34" s="97">
        <f t="shared" ref="G34:G39" si="9">E34/D34*100</f>
        <v>32.652320000000003</v>
      </c>
      <c r="H34" s="97">
        <f t="shared" si="4"/>
        <v>0.2273998063373808</v>
      </c>
      <c r="I34" s="99">
        <v>15.3</v>
      </c>
      <c r="J34" s="626">
        <v>17</v>
      </c>
      <c r="K34" s="697">
        <v>10</v>
      </c>
      <c r="L34" s="97">
        <f t="shared" si="2"/>
        <v>-7</v>
      </c>
      <c r="M34" s="97">
        <f t="shared" ref="M34:M39" si="10">SUM(K34/J34*100)</f>
        <v>58.82352941176471</v>
      </c>
      <c r="N34" s="397">
        <f t="shared" si="6"/>
        <v>0.75757575757575757</v>
      </c>
      <c r="O34" s="706">
        <v>13.2</v>
      </c>
      <c r="P34" s="628"/>
      <c r="Q34" s="695"/>
      <c r="R34" s="707"/>
      <c r="S34" s="695"/>
      <c r="T34" s="695"/>
      <c r="U34" s="695"/>
    </row>
    <row r="35" spans="1:21" ht="26.25" customHeight="1">
      <c r="A35" s="92" t="s">
        <v>447</v>
      </c>
      <c r="B35" s="93">
        <v>92.055520000000001</v>
      </c>
      <c r="C35" s="93">
        <v>170</v>
      </c>
      <c r="D35" s="619">
        <v>70</v>
      </c>
      <c r="E35" s="550">
        <f>14.48075+K35</f>
        <v>17.580750000000002</v>
      </c>
      <c r="F35" s="93">
        <f t="shared" si="3"/>
        <v>-52.419249999999998</v>
      </c>
      <c r="G35" s="93">
        <f t="shared" si="9"/>
        <v>25.115357142857146</v>
      </c>
      <c r="H35" s="93">
        <f t="shared" si="4"/>
        <v>0.19097985650398805</v>
      </c>
      <c r="I35" s="94">
        <v>13.50956</v>
      </c>
      <c r="J35" s="620">
        <v>15</v>
      </c>
      <c r="K35" s="550">
        <f>0.5+2.5+0.1</f>
        <v>3.1</v>
      </c>
      <c r="L35" s="93">
        <f t="shared" si="2"/>
        <v>-11.9</v>
      </c>
      <c r="M35" s="93">
        <f t="shared" si="10"/>
        <v>20.666666666666668</v>
      </c>
      <c r="N35" s="397">
        <f t="shared" si="6"/>
        <v>0.16939890710382513</v>
      </c>
      <c r="O35" s="638">
        <v>18.3</v>
      </c>
      <c r="P35" s="622"/>
      <c r="Q35" s="708"/>
      <c r="R35" s="640"/>
      <c r="S35" s="695"/>
      <c r="T35" s="695"/>
      <c r="U35" s="695"/>
    </row>
    <row r="36" spans="1:21" ht="15.75">
      <c r="A36" s="92" t="s">
        <v>263</v>
      </c>
      <c r="B36" s="646">
        <v>0</v>
      </c>
      <c r="C36" s="93">
        <v>20</v>
      </c>
      <c r="D36" s="619">
        <v>5</v>
      </c>
      <c r="E36" s="547">
        <f>SUM(E38)</f>
        <v>0</v>
      </c>
      <c r="F36" s="97">
        <f t="shared" si="3"/>
        <v>-5</v>
      </c>
      <c r="G36" s="93">
        <v>0</v>
      </c>
      <c r="H36" s="93">
        <v>0</v>
      </c>
      <c r="I36" s="99">
        <v>0</v>
      </c>
      <c r="J36" s="620">
        <v>0</v>
      </c>
      <c r="K36" s="697">
        <v>0</v>
      </c>
      <c r="L36" s="93">
        <f t="shared" si="2"/>
        <v>0</v>
      </c>
      <c r="M36" s="93">
        <v>0</v>
      </c>
      <c r="N36" s="397">
        <f t="shared" si="6"/>
        <v>0</v>
      </c>
      <c r="O36" s="706">
        <v>34.1</v>
      </c>
      <c r="P36" s="622"/>
      <c r="Q36" s="695"/>
      <c r="R36" s="623"/>
      <c r="S36" s="695"/>
      <c r="T36" s="695"/>
      <c r="U36" s="695"/>
    </row>
    <row r="37" spans="1:21" ht="15.75" hidden="1">
      <c r="A37" s="95" t="s">
        <v>448</v>
      </c>
      <c r="B37" s="97">
        <v>0</v>
      </c>
      <c r="C37" s="97">
        <v>0</v>
      </c>
      <c r="D37" s="624">
        <v>0</v>
      </c>
      <c r="E37" s="395">
        <v>0</v>
      </c>
      <c r="F37" s="97">
        <f t="shared" si="3"/>
        <v>0</v>
      </c>
      <c r="G37" s="93">
        <v>0</v>
      </c>
      <c r="H37" s="93">
        <v>0</v>
      </c>
      <c r="I37" s="97">
        <v>0</v>
      </c>
      <c r="J37" s="626">
        <v>0</v>
      </c>
      <c r="K37" s="395">
        <v>0</v>
      </c>
      <c r="L37" s="93">
        <f t="shared" si="2"/>
        <v>0</v>
      </c>
      <c r="M37" s="93">
        <v>0</v>
      </c>
      <c r="N37" s="298" t="e">
        <f t="shared" si="6"/>
        <v>#DIV/0!</v>
      </c>
      <c r="O37" s="641"/>
      <c r="P37" s="628"/>
      <c r="Q37" s="695"/>
      <c r="R37" s="642"/>
      <c r="S37" s="695"/>
      <c r="T37" s="695"/>
      <c r="U37" s="695"/>
    </row>
    <row r="38" spans="1:21" ht="15.75">
      <c r="A38" s="95" t="s">
        <v>449</v>
      </c>
      <c r="B38" s="97">
        <v>0</v>
      </c>
      <c r="C38" s="97">
        <v>0</v>
      </c>
      <c r="D38" s="624">
        <v>0</v>
      </c>
      <c r="E38" s="697">
        <f>9.55999+K38</f>
        <v>0</v>
      </c>
      <c r="F38" s="97">
        <f t="shared" si="3"/>
        <v>0</v>
      </c>
      <c r="G38" s="93">
        <v>0</v>
      </c>
      <c r="H38" s="93">
        <v>0</v>
      </c>
      <c r="I38" s="97">
        <v>0</v>
      </c>
      <c r="J38" s="626">
        <v>0</v>
      </c>
      <c r="K38" s="395">
        <v>-9.5599900000000009</v>
      </c>
      <c r="L38" s="93">
        <f t="shared" si="2"/>
        <v>-9.5599900000000009</v>
      </c>
      <c r="M38" s="93">
        <v>0</v>
      </c>
      <c r="N38" s="298" t="e">
        <f t="shared" si="6"/>
        <v>#DIV/0!</v>
      </c>
      <c r="O38" s="641">
        <v>0</v>
      </c>
      <c r="P38" s="628"/>
      <c r="Q38" s="695"/>
      <c r="R38" s="642"/>
      <c r="S38" s="695"/>
      <c r="T38" s="695"/>
      <c r="U38" s="695"/>
    </row>
    <row r="39" spans="1:21" ht="30" customHeight="1">
      <c r="A39" s="299" t="s">
        <v>450</v>
      </c>
      <c r="B39" s="400">
        <f>B9+B23</f>
        <v>17343.402929999997</v>
      </c>
      <c r="C39" s="297">
        <f>SUM(C23+C9)</f>
        <v>36924</v>
      </c>
      <c r="D39" s="614">
        <f>D9+D23</f>
        <v>16529</v>
      </c>
      <c r="E39" s="400">
        <f>E9+E23</f>
        <v>16010.586280000001</v>
      </c>
      <c r="F39" s="297">
        <f t="shared" si="3"/>
        <v>-518.41371999999865</v>
      </c>
      <c r="G39" s="297">
        <f t="shared" si="9"/>
        <v>96.863611107750032</v>
      </c>
      <c r="H39" s="297">
        <f t="shared" si="4"/>
        <v>0.92315137603736708</v>
      </c>
      <c r="I39" s="297">
        <f>I9+I23</f>
        <v>2739.4158099999995</v>
      </c>
      <c r="J39" s="614">
        <f>J9+J23</f>
        <v>3742</v>
      </c>
      <c r="K39" s="400">
        <f>K9+K23</f>
        <v>2939.2048500000001</v>
      </c>
      <c r="L39" s="297">
        <f t="shared" si="2"/>
        <v>-802.79514999999992</v>
      </c>
      <c r="M39" s="297">
        <f t="shared" si="10"/>
        <v>78.546361571352222</v>
      </c>
      <c r="N39" s="298">
        <f t="shared" si="6"/>
        <v>1.0543476163145249</v>
      </c>
      <c r="O39" s="615">
        <f>O9+O23</f>
        <v>2787.6999999999994</v>
      </c>
      <c r="P39" s="616"/>
      <c r="Q39" s="695"/>
      <c r="R39" s="695"/>
      <c r="S39" s="695"/>
      <c r="T39" s="695"/>
      <c r="U39" s="695"/>
    </row>
    <row r="40" spans="1:21" ht="14.25">
      <c r="A40" s="709"/>
    </row>
    <row r="41" spans="1:21" ht="43.5" customHeight="1">
      <c r="A41" s="739"/>
      <c r="B41" s="739"/>
      <c r="C41" s="300"/>
      <c r="D41" s="104"/>
      <c r="E41" s="712"/>
      <c r="F41" s="104"/>
      <c r="G41" s="740"/>
      <c r="H41" s="740"/>
      <c r="I41" s="740"/>
      <c r="J41" s="740"/>
      <c r="K41" s="740"/>
      <c r="L41" s="740"/>
      <c r="M41" s="105"/>
      <c r="O41" s="157"/>
    </row>
    <row r="42" spans="1:21">
      <c r="A42" s="242"/>
    </row>
    <row r="43" spans="1:21">
      <c r="A43" s="242"/>
    </row>
  </sheetData>
  <mergeCells count="16">
    <mergeCell ref="I6:I7"/>
    <mergeCell ref="J6:M6"/>
    <mergeCell ref="N6:N7"/>
    <mergeCell ref="O6:O7"/>
    <mergeCell ref="A41:B41"/>
    <mergeCell ref="G41:L41"/>
    <mergeCell ref="A6:A7"/>
    <mergeCell ref="B6:B7"/>
    <mergeCell ref="C6:C7"/>
    <mergeCell ref="D6:G6"/>
    <mergeCell ref="H6:H7"/>
    <mergeCell ref="A2:N2"/>
    <mergeCell ref="A3:N3"/>
    <mergeCell ref="A4:N4"/>
    <mergeCell ref="B5:L5"/>
    <mergeCell ref="M5:N5"/>
  </mergeCells>
  <pageMargins left="0.47244094488188981" right="0.19685039370078741" top="0.19685039370078741" bottom="0" header="0" footer="0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U43"/>
  <sheetViews>
    <sheetView view="pageBreakPreview" zoomScale="68" zoomScaleNormal="73" zoomScaleSheetLayoutView="68" workbookViewId="0">
      <pane xSplit="1" ySplit="8" topLeftCell="B9" activePane="bottomRight" state="frozen"/>
      <selection pane="topRight" activeCell="B1" sqref="B1"/>
      <selection pane="bottomLeft" activeCell="A8" sqref="A8"/>
      <selection pane="bottomRight" activeCell="C28" sqref="C28"/>
    </sheetView>
  </sheetViews>
  <sheetFormatPr defaultRowHeight="12.75"/>
  <cols>
    <col min="1" max="1" width="44.7109375" style="390" customWidth="1"/>
    <col min="2" max="2" width="14" style="390" customWidth="1"/>
    <col min="3" max="3" width="11.42578125" style="390" customWidth="1"/>
    <col min="4" max="4" width="12.5703125" style="390" customWidth="1"/>
    <col min="5" max="5" width="13.42578125" style="391" customWidth="1"/>
    <col min="6" max="6" width="11" style="390" customWidth="1"/>
    <col min="7" max="7" width="10.42578125" style="390" customWidth="1"/>
    <col min="8" max="8" width="10.85546875" style="390" customWidth="1"/>
    <col min="9" max="9" width="12.5703125" style="390" customWidth="1"/>
    <col min="10" max="10" width="11.5703125" style="390" customWidth="1"/>
    <col min="11" max="11" width="12" style="391" customWidth="1"/>
    <col min="12" max="12" width="11.5703125" style="390" customWidth="1"/>
    <col min="13" max="13" width="12.7109375" style="390" customWidth="1"/>
    <col min="14" max="14" width="12.140625" style="390" hidden="1" customWidth="1"/>
    <col min="15" max="15" width="11.7109375" style="390" hidden="1" customWidth="1"/>
    <col min="16" max="17" width="9.140625" style="390"/>
    <col min="18" max="18" width="20.85546875" style="390" customWidth="1"/>
    <col min="19" max="256" width="9.140625" style="390"/>
    <col min="257" max="257" width="44.7109375" style="390" customWidth="1"/>
    <col min="258" max="258" width="14" style="390" customWidth="1"/>
    <col min="259" max="259" width="11.42578125" style="390" customWidth="1"/>
    <col min="260" max="260" width="12.5703125" style="390" customWidth="1"/>
    <col min="261" max="261" width="13.42578125" style="390" customWidth="1"/>
    <col min="262" max="262" width="11" style="390" customWidth="1"/>
    <col min="263" max="263" width="10.42578125" style="390" customWidth="1"/>
    <col min="264" max="264" width="10.85546875" style="390" customWidth="1"/>
    <col min="265" max="265" width="12.5703125" style="390" customWidth="1"/>
    <col min="266" max="266" width="11.5703125" style="390" customWidth="1"/>
    <col min="267" max="267" width="12" style="390" customWidth="1"/>
    <col min="268" max="268" width="11.5703125" style="390" customWidth="1"/>
    <col min="269" max="269" width="12.7109375" style="390" customWidth="1"/>
    <col min="270" max="271" width="0" style="390" hidden="1" customWidth="1"/>
    <col min="272" max="273" width="9.140625" style="390"/>
    <col min="274" max="274" width="20.85546875" style="390" customWidth="1"/>
    <col min="275" max="512" width="9.140625" style="390"/>
    <col min="513" max="513" width="44.7109375" style="390" customWidth="1"/>
    <col min="514" max="514" width="14" style="390" customWidth="1"/>
    <col min="515" max="515" width="11.42578125" style="390" customWidth="1"/>
    <col min="516" max="516" width="12.5703125" style="390" customWidth="1"/>
    <col min="517" max="517" width="13.42578125" style="390" customWidth="1"/>
    <col min="518" max="518" width="11" style="390" customWidth="1"/>
    <col min="519" max="519" width="10.42578125" style="390" customWidth="1"/>
    <col min="520" max="520" width="10.85546875" style="390" customWidth="1"/>
    <col min="521" max="521" width="12.5703125" style="390" customWidth="1"/>
    <col min="522" max="522" width="11.5703125" style="390" customWidth="1"/>
    <col min="523" max="523" width="12" style="390" customWidth="1"/>
    <col min="524" max="524" width="11.5703125" style="390" customWidth="1"/>
    <col min="525" max="525" width="12.7109375" style="390" customWidth="1"/>
    <col min="526" max="527" width="0" style="390" hidden="1" customWidth="1"/>
    <col min="528" max="529" width="9.140625" style="390"/>
    <col min="530" max="530" width="20.85546875" style="390" customWidth="1"/>
    <col min="531" max="768" width="9.140625" style="390"/>
    <col min="769" max="769" width="44.7109375" style="390" customWidth="1"/>
    <col min="770" max="770" width="14" style="390" customWidth="1"/>
    <col min="771" max="771" width="11.42578125" style="390" customWidth="1"/>
    <col min="772" max="772" width="12.5703125" style="390" customWidth="1"/>
    <col min="773" max="773" width="13.42578125" style="390" customWidth="1"/>
    <col min="774" max="774" width="11" style="390" customWidth="1"/>
    <col min="775" max="775" width="10.42578125" style="390" customWidth="1"/>
    <col min="776" max="776" width="10.85546875" style="390" customWidth="1"/>
    <col min="777" max="777" width="12.5703125" style="390" customWidth="1"/>
    <col min="778" max="778" width="11.5703125" style="390" customWidth="1"/>
    <col min="779" max="779" width="12" style="390" customWidth="1"/>
    <col min="780" max="780" width="11.5703125" style="390" customWidth="1"/>
    <col min="781" max="781" width="12.7109375" style="390" customWidth="1"/>
    <col min="782" max="783" width="0" style="390" hidden="1" customWidth="1"/>
    <col min="784" max="785" width="9.140625" style="390"/>
    <col min="786" max="786" width="20.85546875" style="390" customWidth="1"/>
    <col min="787" max="1024" width="9.140625" style="390"/>
    <col min="1025" max="1025" width="44.7109375" style="390" customWidth="1"/>
    <col min="1026" max="1026" width="14" style="390" customWidth="1"/>
    <col min="1027" max="1027" width="11.42578125" style="390" customWidth="1"/>
    <col min="1028" max="1028" width="12.5703125" style="390" customWidth="1"/>
    <col min="1029" max="1029" width="13.42578125" style="390" customWidth="1"/>
    <col min="1030" max="1030" width="11" style="390" customWidth="1"/>
    <col min="1031" max="1031" width="10.42578125" style="390" customWidth="1"/>
    <col min="1032" max="1032" width="10.85546875" style="390" customWidth="1"/>
    <col min="1033" max="1033" width="12.5703125" style="390" customWidth="1"/>
    <col min="1034" max="1034" width="11.5703125" style="390" customWidth="1"/>
    <col min="1035" max="1035" width="12" style="390" customWidth="1"/>
    <col min="1036" max="1036" width="11.5703125" style="390" customWidth="1"/>
    <col min="1037" max="1037" width="12.7109375" style="390" customWidth="1"/>
    <col min="1038" max="1039" width="0" style="390" hidden="1" customWidth="1"/>
    <col min="1040" max="1041" width="9.140625" style="390"/>
    <col min="1042" max="1042" width="20.85546875" style="390" customWidth="1"/>
    <col min="1043" max="1280" width="9.140625" style="390"/>
    <col min="1281" max="1281" width="44.7109375" style="390" customWidth="1"/>
    <col min="1282" max="1282" width="14" style="390" customWidth="1"/>
    <col min="1283" max="1283" width="11.42578125" style="390" customWidth="1"/>
    <col min="1284" max="1284" width="12.5703125" style="390" customWidth="1"/>
    <col min="1285" max="1285" width="13.42578125" style="390" customWidth="1"/>
    <col min="1286" max="1286" width="11" style="390" customWidth="1"/>
    <col min="1287" max="1287" width="10.42578125" style="390" customWidth="1"/>
    <col min="1288" max="1288" width="10.85546875" style="390" customWidth="1"/>
    <col min="1289" max="1289" width="12.5703125" style="390" customWidth="1"/>
    <col min="1290" max="1290" width="11.5703125" style="390" customWidth="1"/>
    <col min="1291" max="1291" width="12" style="390" customWidth="1"/>
    <col min="1292" max="1292" width="11.5703125" style="390" customWidth="1"/>
    <col min="1293" max="1293" width="12.7109375" style="390" customWidth="1"/>
    <col min="1294" max="1295" width="0" style="390" hidden="1" customWidth="1"/>
    <col min="1296" max="1297" width="9.140625" style="390"/>
    <col min="1298" max="1298" width="20.85546875" style="390" customWidth="1"/>
    <col min="1299" max="1536" width="9.140625" style="390"/>
    <col min="1537" max="1537" width="44.7109375" style="390" customWidth="1"/>
    <col min="1538" max="1538" width="14" style="390" customWidth="1"/>
    <col min="1539" max="1539" width="11.42578125" style="390" customWidth="1"/>
    <col min="1540" max="1540" width="12.5703125" style="390" customWidth="1"/>
    <col min="1541" max="1541" width="13.42578125" style="390" customWidth="1"/>
    <col min="1542" max="1542" width="11" style="390" customWidth="1"/>
    <col min="1543" max="1543" width="10.42578125" style="390" customWidth="1"/>
    <col min="1544" max="1544" width="10.85546875" style="390" customWidth="1"/>
    <col min="1545" max="1545" width="12.5703125" style="390" customWidth="1"/>
    <col min="1546" max="1546" width="11.5703125" style="390" customWidth="1"/>
    <col min="1547" max="1547" width="12" style="390" customWidth="1"/>
    <col min="1548" max="1548" width="11.5703125" style="390" customWidth="1"/>
    <col min="1549" max="1549" width="12.7109375" style="390" customWidth="1"/>
    <col min="1550" max="1551" width="0" style="390" hidden="1" customWidth="1"/>
    <col min="1552" max="1553" width="9.140625" style="390"/>
    <col min="1554" max="1554" width="20.85546875" style="390" customWidth="1"/>
    <col min="1555" max="1792" width="9.140625" style="390"/>
    <col min="1793" max="1793" width="44.7109375" style="390" customWidth="1"/>
    <col min="1794" max="1794" width="14" style="390" customWidth="1"/>
    <col min="1795" max="1795" width="11.42578125" style="390" customWidth="1"/>
    <col min="1796" max="1796" width="12.5703125" style="390" customWidth="1"/>
    <col min="1797" max="1797" width="13.42578125" style="390" customWidth="1"/>
    <col min="1798" max="1798" width="11" style="390" customWidth="1"/>
    <col min="1799" max="1799" width="10.42578125" style="390" customWidth="1"/>
    <col min="1800" max="1800" width="10.85546875" style="390" customWidth="1"/>
    <col min="1801" max="1801" width="12.5703125" style="390" customWidth="1"/>
    <col min="1802" max="1802" width="11.5703125" style="390" customWidth="1"/>
    <col min="1803" max="1803" width="12" style="390" customWidth="1"/>
    <col min="1804" max="1804" width="11.5703125" style="390" customWidth="1"/>
    <col min="1805" max="1805" width="12.7109375" style="390" customWidth="1"/>
    <col min="1806" max="1807" width="0" style="390" hidden="1" customWidth="1"/>
    <col min="1808" max="1809" width="9.140625" style="390"/>
    <col min="1810" max="1810" width="20.85546875" style="390" customWidth="1"/>
    <col min="1811" max="2048" width="9.140625" style="390"/>
    <col min="2049" max="2049" width="44.7109375" style="390" customWidth="1"/>
    <col min="2050" max="2050" width="14" style="390" customWidth="1"/>
    <col min="2051" max="2051" width="11.42578125" style="390" customWidth="1"/>
    <col min="2052" max="2052" width="12.5703125" style="390" customWidth="1"/>
    <col min="2053" max="2053" width="13.42578125" style="390" customWidth="1"/>
    <col min="2054" max="2054" width="11" style="390" customWidth="1"/>
    <col min="2055" max="2055" width="10.42578125" style="390" customWidth="1"/>
    <col min="2056" max="2056" width="10.85546875" style="390" customWidth="1"/>
    <col min="2057" max="2057" width="12.5703125" style="390" customWidth="1"/>
    <col min="2058" max="2058" width="11.5703125" style="390" customWidth="1"/>
    <col min="2059" max="2059" width="12" style="390" customWidth="1"/>
    <col min="2060" max="2060" width="11.5703125" style="390" customWidth="1"/>
    <col min="2061" max="2061" width="12.7109375" style="390" customWidth="1"/>
    <col min="2062" max="2063" width="0" style="390" hidden="1" customWidth="1"/>
    <col min="2064" max="2065" width="9.140625" style="390"/>
    <col min="2066" max="2066" width="20.85546875" style="390" customWidth="1"/>
    <col min="2067" max="2304" width="9.140625" style="390"/>
    <col min="2305" max="2305" width="44.7109375" style="390" customWidth="1"/>
    <col min="2306" max="2306" width="14" style="390" customWidth="1"/>
    <col min="2307" max="2307" width="11.42578125" style="390" customWidth="1"/>
    <col min="2308" max="2308" width="12.5703125" style="390" customWidth="1"/>
    <col min="2309" max="2309" width="13.42578125" style="390" customWidth="1"/>
    <col min="2310" max="2310" width="11" style="390" customWidth="1"/>
    <col min="2311" max="2311" width="10.42578125" style="390" customWidth="1"/>
    <col min="2312" max="2312" width="10.85546875" style="390" customWidth="1"/>
    <col min="2313" max="2313" width="12.5703125" style="390" customWidth="1"/>
    <col min="2314" max="2314" width="11.5703125" style="390" customWidth="1"/>
    <col min="2315" max="2315" width="12" style="390" customWidth="1"/>
    <col min="2316" max="2316" width="11.5703125" style="390" customWidth="1"/>
    <col min="2317" max="2317" width="12.7109375" style="390" customWidth="1"/>
    <col min="2318" max="2319" width="0" style="390" hidden="1" customWidth="1"/>
    <col min="2320" max="2321" width="9.140625" style="390"/>
    <col min="2322" max="2322" width="20.85546875" style="390" customWidth="1"/>
    <col min="2323" max="2560" width="9.140625" style="390"/>
    <col min="2561" max="2561" width="44.7109375" style="390" customWidth="1"/>
    <col min="2562" max="2562" width="14" style="390" customWidth="1"/>
    <col min="2563" max="2563" width="11.42578125" style="390" customWidth="1"/>
    <col min="2564" max="2564" width="12.5703125" style="390" customWidth="1"/>
    <col min="2565" max="2565" width="13.42578125" style="390" customWidth="1"/>
    <col min="2566" max="2566" width="11" style="390" customWidth="1"/>
    <col min="2567" max="2567" width="10.42578125" style="390" customWidth="1"/>
    <col min="2568" max="2568" width="10.85546875" style="390" customWidth="1"/>
    <col min="2569" max="2569" width="12.5703125" style="390" customWidth="1"/>
    <col min="2570" max="2570" width="11.5703125" style="390" customWidth="1"/>
    <col min="2571" max="2571" width="12" style="390" customWidth="1"/>
    <col min="2572" max="2572" width="11.5703125" style="390" customWidth="1"/>
    <col min="2573" max="2573" width="12.7109375" style="390" customWidth="1"/>
    <col min="2574" max="2575" width="0" style="390" hidden="1" customWidth="1"/>
    <col min="2576" max="2577" width="9.140625" style="390"/>
    <col min="2578" max="2578" width="20.85546875" style="390" customWidth="1"/>
    <col min="2579" max="2816" width="9.140625" style="390"/>
    <col min="2817" max="2817" width="44.7109375" style="390" customWidth="1"/>
    <col min="2818" max="2818" width="14" style="390" customWidth="1"/>
    <col min="2819" max="2819" width="11.42578125" style="390" customWidth="1"/>
    <col min="2820" max="2820" width="12.5703125" style="390" customWidth="1"/>
    <col min="2821" max="2821" width="13.42578125" style="390" customWidth="1"/>
    <col min="2822" max="2822" width="11" style="390" customWidth="1"/>
    <col min="2823" max="2823" width="10.42578125" style="390" customWidth="1"/>
    <col min="2824" max="2824" width="10.85546875" style="390" customWidth="1"/>
    <col min="2825" max="2825" width="12.5703125" style="390" customWidth="1"/>
    <col min="2826" max="2826" width="11.5703125" style="390" customWidth="1"/>
    <col min="2827" max="2827" width="12" style="390" customWidth="1"/>
    <col min="2828" max="2828" width="11.5703125" style="390" customWidth="1"/>
    <col min="2829" max="2829" width="12.7109375" style="390" customWidth="1"/>
    <col min="2830" max="2831" width="0" style="390" hidden="1" customWidth="1"/>
    <col min="2832" max="2833" width="9.140625" style="390"/>
    <col min="2834" max="2834" width="20.85546875" style="390" customWidth="1"/>
    <col min="2835" max="3072" width="9.140625" style="390"/>
    <col min="3073" max="3073" width="44.7109375" style="390" customWidth="1"/>
    <col min="3074" max="3074" width="14" style="390" customWidth="1"/>
    <col min="3075" max="3075" width="11.42578125" style="390" customWidth="1"/>
    <col min="3076" max="3076" width="12.5703125" style="390" customWidth="1"/>
    <col min="3077" max="3077" width="13.42578125" style="390" customWidth="1"/>
    <col min="3078" max="3078" width="11" style="390" customWidth="1"/>
    <col min="3079" max="3079" width="10.42578125" style="390" customWidth="1"/>
    <col min="3080" max="3080" width="10.85546875" style="390" customWidth="1"/>
    <col min="3081" max="3081" width="12.5703125" style="390" customWidth="1"/>
    <col min="3082" max="3082" width="11.5703125" style="390" customWidth="1"/>
    <col min="3083" max="3083" width="12" style="390" customWidth="1"/>
    <col min="3084" max="3084" width="11.5703125" style="390" customWidth="1"/>
    <col min="3085" max="3085" width="12.7109375" style="390" customWidth="1"/>
    <col min="3086" max="3087" width="0" style="390" hidden="1" customWidth="1"/>
    <col min="3088" max="3089" width="9.140625" style="390"/>
    <col min="3090" max="3090" width="20.85546875" style="390" customWidth="1"/>
    <col min="3091" max="3328" width="9.140625" style="390"/>
    <col min="3329" max="3329" width="44.7109375" style="390" customWidth="1"/>
    <col min="3330" max="3330" width="14" style="390" customWidth="1"/>
    <col min="3331" max="3331" width="11.42578125" style="390" customWidth="1"/>
    <col min="3332" max="3332" width="12.5703125" style="390" customWidth="1"/>
    <col min="3333" max="3333" width="13.42578125" style="390" customWidth="1"/>
    <col min="3334" max="3334" width="11" style="390" customWidth="1"/>
    <col min="3335" max="3335" width="10.42578125" style="390" customWidth="1"/>
    <col min="3336" max="3336" width="10.85546875" style="390" customWidth="1"/>
    <col min="3337" max="3337" width="12.5703125" style="390" customWidth="1"/>
    <col min="3338" max="3338" width="11.5703125" style="390" customWidth="1"/>
    <col min="3339" max="3339" width="12" style="390" customWidth="1"/>
    <col min="3340" max="3340" width="11.5703125" style="390" customWidth="1"/>
    <col min="3341" max="3341" width="12.7109375" style="390" customWidth="1"/>
    <col min="3342" max="3343" width="0" style="390" hidden="1" customWidth="1"/>
    <col min="3344" max="3345" width="9.140625" style="390"/>
    <col min="3346" max="3346" width="20.85546875" style="390" customWidth="1"/>
    <col min="3347" max="3584" width="9.140625" style="390"/>
    <col min="3585" max="3585" width="44.7109375" style="390" customWidth="1"/>
    <col min="3586" max="3586" width="14" style="390" customWidth="1"/>
    <col min="3587" max="3587" width="11.42578125" style="390" customWidth="1"/>
    <col min="3588" max="3588" width="12.5703125" style="390" customWidth="1"/>
    <col min="3589" max="3589" width="13.42578125" style="390" customWidth="1"/>
    <col min="3590" max="3590" width="11" style="390" customWidth="1"/>
    <col min="3591" max="3591" width="10.42578125" style="390" customWidth="1"/>
    <col min="3592" max="3592" width="10.85546875" style="390" customWidth="1"/>
    <col min="3593" max="3593" width="12.5703125" style="390" customWidth="1"/>
    <col min="3594" max="3594" width="11.5703125" style="390" customWidth="1"/>
    <col min="3595" max="3595" width="12" style="390" customWidth="1"/>
    <col min="3596" max="3596" width="11.5703125" style="390" customWidth="1"/>
    <col min="3597" max="3597" width="12.7109375" style="390" customWidth="1"/>
    <col min="3598" max="3599" width="0" style="390" hidden="1" customWidth="1"/>
    <col min="3600" max="3601" width="9.140625" style="390"/>
    <col min="3602" max="3602" width="20.85546875" style="390" customWidth="1"/>
    <col min="3603" max="3840" width="9.140625" style="390"/>
    <col min="3841" max="3841" width="44.7109375" style="390" customWidth="1"/>
    <col min="3842" max="3842" width="14" style="390" customWidth="1"/>
    <col min="3843" max="3843" width="11.42578125" style="390" customWidth="1"/>
    <col min="3844" max="3844" width="12.5703125" style="390" customWidth="1"/>
    <col min="3845" max="3845" width="13.42578125" style="390" customWidth="1"/>
    <col min="3846" max="3846" width="11" style="390" customWidth="1"/>
    <col min="3847" max="3847" width="10.42578125" style="390" customWidth="1"/>
    <col min="3848" max="3848" width="10.85546875" style="390" customWidth="1"/>
    <col min="3849" max="3849" width="12.5703125" style="390" customWidth="1"/>
    <col min="3850" max="3850" width="11.5703125" style="390" customWidth="1"/>
    <col min="3851" max="3851" width="12" style="390" customWidth="1"/>
    <col min="3852" max="3852" width="11.5703125" style="390" customWidth="1"/>
    <col min="3853" max="3853" width="12.7109375" style="390" customWidth="1"/>
    <col min="3854" max="3855" width="0" style="390" hidden="1" customWidth="1"/>
    <col min="3856" max="3857" width="9.140625" style="390"/>
    <col min="3858" max="3858" width="20.85546875" style="390" customWidth="1"/>
    <col min="3859" max="4096" width="9.140625" style="390"/>
    <col min="4097" max="4097" width="44.7109375" style="390" customWidth="1"/>
    <col min="4098" max="4098" width="14" style="390" customWidth="1"/>
    <col min="4099" max="4099" width="11.42578125" style="390" customWidth="1"/>
    <col min="4100" max="4100" width="12.5703125" style="390" customWidth="1"/>
    <col min="4101" max="4101" width="13.42578125" style="390" customWidth="1"/>
    <col min="4102" max="4102" width="11" style="390" customWidth="1"/>
    <col min="4103" max="4103" width="10.42578125" style="390" customWidth="1"/>
    <col min="4104" max="4104" width="10.85546875" style="390" customWidth="1"/>
    <col min="4105" max="4105" width="12.5703125" style="390" customWidth="1"/>
    <col min="4106" max="4106" width="11.5703125" style="390" customWidth="1"/>
    <col min="4107" max="4107" width="12" style="390" customWidth="1"/>
    <col min="4108" max="4108" width="11.5703125" style="390" customWidth="1"/>
    <col min="4109" max="4109" width="12.7109375" style="390" customWidth="1"/>
    <col min="4110" max="4111" width="0" style="390" hidden="1" customWidth="1"/>
    <col min="4112" max="4113" width="9.140625" style="390"/>
    <col min="4114" max="4114" width="20.85546875" style="390" customWidth="1"/>
    <col min="4115" max="4352" width="9.140625" style="390"/>
    <col min="4353" max="4353" width="44.7109375" style="390" customWidth="1"/>
    <col min="4354" max="4354" width="14" style="390" customWidth="1"/>
    <col min="4355" max="4355" width="11.42578125" style="390" customWidth="1"/>
    <col min="4356" max="4356" width="12.5703125" style="390" customWidth="1"/>
    <col min="4357" max="4357" width="13.42578125" style="390" customWidth="1"/>
    <col min="4358" max="4358" width="11" style="390" customWidth="1"/>
    <col min="4359" max="4359" width="10.42578125" style="390" customWidth="1"/>
    <col min="4360" max="4360" width="10.85546875" style="390" customWidth="1"/>
    <col min="4361" max="4361" width="12.5703125" style="390" customWidth="1"/>
    <col min="4362" max="4362" width="11.5703125" style="390" customWidth="1"/>
    <col min="4363" max="4363" width="12" style="390" customWidth="1"/>
    <col min="4364" max="4364" width="11.5703125" style="390" customWidth="1"/>
    <col min="4365" max="4365" width="12.7109375" style="390" customWidth="1"/>
    <col min="4366" max="4367" width="0" style="390" hidden="1" customWidth="1"/>
    <col min="4368" max="4369" width="9.140625" style="390"/>
    <col min="4370" max="4370" width="20.85546875" style="390" customWidth="1"/>
    <col min="4371" max="4608" width="9.140625" style="390"/>
    <col min="4609" max="4609" width="44.7109375" style="390" customWidth="1"/>
    <col min="4610" max="4610" width="14" style="390" customWidth="1"/>
    <col min="4611" max="4611" width="11.42578125" style="390" customWidth="1"/>
    <col min="4612" max="4612" width="12.5703125" style="390" customWidth="1"/>
    <col min="4613" max="4613" width="13.42578125" style="390" customWidth="1"/>
    <col min="4614" max="4614" width="11" style="390" customWidth="1"/>
    <col min="4615" max="4615" width="10.42578125" style="390" customWidth="1"/>
    <col min="4616" max="4616" width="10.85546875" style="390" customWidth="1"/>
    <col min="4617" max="4617" width="12.5703125" style="390" customWidth="1"/>
    <col min="4618" max="4618" width="11.5703125" style="390" customWidth="1"/>
    <col min="4619" max="4619" width="12" style="390" customWidth="1"/>
    <col min="4620" max="4620" width="11.5703125" style="390" customWidth="1"/>
    <col min="4621" max="4621" width="12.7109375" style="390" customWidth="1"/>
    <col min="4622" max="4623" width="0" style="390" hidden="1" customWidth="1"/>
    <col min="4624" max="4625" width="9.140625" style="390"/>
    <col min="4626" max="4626" width="20.85546875" style="390" customWidth="1"/>
    <col min="4627" max="4864" width="9.140625" style="390"/>
    <col min="4865" max="4865" width="44.7109375" style="390" customWidth="1"/>
    <col min="4866" max="4866" width="14" style="390" customWidth="1"/>
    <col min="4867" max="4867" width="11.42578125" style="390" customWidth="1"/>
    <col min="4868" max="4868" width="12.5703125" style="390" customWidth="1"/>
    <col min="4869" max="4869" width="13.42578125" style="390" customWidth="1"/>
    <col min="4870" max="4870" width="11" style="390" customWidth="1"/>
    <col min="4871" max="4871" width="10.42578125" style="390" customWidth="1"/>
    <col min="4872" max="4872" width="10.85546875" style="390" customWidth="1"/>
    <col min="4873" max="4873" width="12.5703125" style="390" customWidth="1"/>
    <col min="4874" max="4874" width="11.5703125" style="390" customWidth="1"/>
    <col min="4875" max="4875" width="12" style="390" customWidth="1"/>
    <col min="4876" max="4876" width="11.5703125" style="390" customWidth="1"/>
    <col min="4877" max="4877" width="12.7109375" style="390" customWidth="1"/>
    <col min="4878" max="4879" width="0" style="390" hidden="1" customWidth="1"/>
    <col min="4880" max="4881" width="9.140625" style="390"/>
    <col min="4882" max="4882" width="20.85546875" style="390" customWidth="1"/>
    <col min="4883" max="5120" width="9.140625" style="390"/>
    <col min="5121" max="5121" width="44.7109375" style="390" customWidth="1"/>
    <col min="5122" max="5122" width="14" style="390" customWidth="1"/>
    <col min="5123" max="5123" width="11.42578125" style="390" customWidth="1"/>
    <col min="5124" max="5124" width="12.5703125" style="390" customWidth="1"/>
    <col min="5125" max="5125" width="13.42578125" style="390" customWidth="1"/>
    <col min="5126" max="5126" width="11" style="390" customWidth="1"/>
    <col min="5127" max="5127" width="10.42578125" style="390" customWidth="1"/>
    <col min="5128" max="5128" width="10.85546875" style="390" customWidth="1"/>
    <col min="5129" max="5129" width="12.5703125" style="390" customWidth="1"/>
    <col min="5130" max="5130" width="11.5703125" style="390" customWidth="1"/>
    <col min="5131" max="5131" width="12" style="390" customWidth="1"/>
    <col min="5132" max="5132" width="11.5703125" style="390" customWidth="1"/>
    <col min="5133" max="5133" width="12.7109375" style="390" customWidth="1"/>
    <col min="5134" max="5135" width="0" style="390" hidden="1" customWidth="1"/>
    <col min="5136" max="5137" width="9.140625" style="390"/>
    <col min="5138" max="5138" width="20.85546875" style="390" customWidth="1"/>
    <col min="5139" max="5376" width="9.140625" style="390"/>
    <col min="5377" max="5377" width="44.7109375" style="390" customWidth="1"/>
    <col min="5378" max="5378" width="14" style="390" customWidth="1"/>
    <col min="5379" max="5379" width="11.42578125" style="390" customWidth="1"/>
    <col min="5380" max="5380" width="12.5703125" style="390" customWidth="1"/>
    <col min="5381" max="5381" width="13.42578125" style="390" customWidth="1"/>
    <col min="5382" max="5382" width="11" style="390" customWidth="1"/>
    <col min="5383" max="5383" width="10.42578125" style="390" customWidth="1"/>
    <col min="5384" max="5384" width="10.85546875" style="390" customWidth="1"/>
    <col min="5385" max="5385" width="12.5703125" style="390" customWidth="1"/>
    <col min="5386" max="5386" width="11.5703125" style="390" customWidth="1"/>
    <col min="5387" max="5387" width="12" style="390" customWidth="1"/>
    <col min="5388" max="5388" width="11.5703125" style="390" customWidth="1"/>
    <col min="5389" max="5389" width="12.7109375" style="390" customWidth="1"/>
    <col min="5390" max="5391" width="0" style="390" hidden="1" customWidth="1"/>
    <col min="5392" max="5393" width="9.140625" style="390"/>
    <col min="5394" max="5394" width="20.85546875" style="390" customWidth="1"/>
    <col min="5395" max="5632" width="9.140625" style="390"/>
    <col min="5633" max="5633" width="44.7109375" style="390" customWidth="1"/>
    <col min="5634" max="5634" width="14" style="390" customWidth="1"/>
    <col min="5635" max="5635" width="11.42578125" style="390" customWidth="1"/>
    <col min="5636" max="5636" width="12.5703125" style="390" customWidth="1"/>
    <col min="5637" max="5637" width="13.42578125" style="390" customWidth="1"/>
    <col min="5638" max="5638" width="11" style="390" customWidth="1"/>
    <col min="5639" max="5639" width="10.42578125" style="390" customWidth="1"/>
    <col min="5640" max="5640" width="10.85546875" style="390" customWidth="1"/>
    <col min="5641" max="5641" width="12.5703125" style="390" customWidth="1"/>
    <col min="5642" max="5642" width="11.5703125" style="390" customWidth="1"/>
    <col min="5643" max="5643" width="12" style="390" customWidth="1"/>
    <col min="5644" max="5644" width="11.5703125" style="390" customWidth="1"/>
    <col min="5645" max="5645" width="12.7109375" style="390" customWidth="1"/>
    <col min="5646" max="5647" width="0" style="390" hidden="1" customWidth="1"/>
    <col min="5648" max="5649" width="9.140625" style="390"/>
    <col min="5650" max="5650" width="20.85546875" style="390" customWidth="1"/>
    <col min="5651" max="5888" width="9.140625" style="390"/>
    <col min="5889" max="5889" width="44.7109375" style="390" customWidth="1"/>
    <col min="5890" max="5890" width="14" style="390" customWidth="1"/>
    <col min="5891" max="5891" width="11.42578125" style="390" customWidth="1"/>
    <col min="5892" max="5892" width="12.5703125" style="390" customWidth="1"/>
    <col min="5893" max="5893" width="13.42578125" style="390" customWidth="1"/>
    <col min="5894" max="5894" width="11" style="390" customWidth="1"/>
    <col min="5895" max="5895" width="10.42578125" style="390" customWidth="1"/>
    <col min="5896" max="5896" width="10.85546875" style="390" customWidth="1"/>
    <col min="5897" max="5897" width="12.5703125" style="390" customWidth="1"/>
    <col min="5898" max="5898" width="11.5703125" style="390" customWidth="1"/>
    <col min="5899" max="5899" width="12" style="390" customWidth="1"/>
    <col min="5900" max="5900" width="11.5703125" style="390" customWidth="1"/>
    <col min="5901" max="5901" width="12.7109375" style="390" customWidth="1"/>
    <col min="5902" max="5903" width="0" style="390" hidden="1" customWidth="1"/>
    <col min="5904" max="5905" width="9.140625" style="390"/>
    <col min="5906" max="5906" width="20.85546875" style="390" customWidth="1"/>
    <col min="5907" max="6144" width="9.140625" style="390"/>
    <col min="6145" max="6145" width="44.7109375" style="390" customWidth="1"/>
    <col min="6146" max="6146" width="14" style="390" customWidth="1"/>
    <col min="6147" max="6147" width="11.42578125" style="390" customWidth="1"/>
    <col min="6148" max="6148" width="12.5703125" style="390" customWidth="1"/>
    <col min="6149" max="6149" width="13.42578125" style="390" customWidth="1"/>
    <col min="6150" max="6150" width="11" style="390" customWidth="1"/>
    <col min="6151" max="6151" width="10.42578125" style="390" customWidth="1"/>
    <col min="6152" max="6152" width="10.85546875" style="390" customWidth="1"/>
    <col min="6153" max="6153" width="12.5703125" style="390" customWidth="1"/>
    <col min="6154" max="6154" width="11.5703125" style="390" customWidth="1"/>
    <col min="6155" max="6155" width="12" style="390" customWidth="1"/>
    <col min="6156" max="6156" width="11.5703125" style="390" customWidth="1"/>
    <col min="6157" max="6157" width="12.7109375" style="390" customWidth="1"/>
    <col min="6158" max="6159" width="0" style="390" hidden="1" customWidth="1"/>
    <col min="6160" max="6161" width="9.140625" style="390"/>
    <col min="6162" max="6162" width="20.85546875" style="390" customWidth="1"/>
    <col min="6163" max="6400" width="9.140625" style="390"/>
    <col min="6401" max="6401" width="44.7109375" style="390" customWidth="1"/>
    <col min="6402" max="6402" width="14" style="390" customWidth="1"/>
    <col min="6403" max="6403" width="11.42578125" style="390" customWidth="1"/>
    <col min="6404" max="6404" width="12.5703125" style="390" customWidth="1"/>
    <col min="6405" max="6405" width="13.42578125" style="390" customWidth="1"/>
    <col min="6406" max="6406" width="11" style="390" customWidth="1"/>
    <col min="6407" max="6407" width="10.42578125" style="390" customWidth="1"/>
    <col min="6408" max="6408" width="10.85546875" style="390" customWidth="1"/>
    <col min="6409" max="6409" width="12.5703125" style="390" customWidth="1"/>
    <col min="6410" max="6410" width="11.5703125" style="390" customWidth="1"/>
    <col min="6411" max="6411" width="12" style="390" customWidth="1"/>
    <col min="6412" max="6412" width="11.5703125" style="390" customWidth="1"/>
    <col min="6413" max="6413" width="12.7109375" style="390" customWidth="1"/>
    <col min="6414" max="6415" width="0" style="390" hidden="1" customWidth="1"/>
    <col min="6416" max="6417" width="9.140625" style="390"/>
    <col min="6418" max="6418" width="20.85546875" style="390" customWidth="1"/>
    <col min="6419" max="6656" width="9.140625" style="390"/>
    <col min="6657" max="6657" width="44.7109375" style="390" customWidth="1"/>
    <col min="6658" max="6658" width="14" style="390" customWidth="1"/>
    <col min="6659" max="6659" width="11.42578125" style="390" customWidth="1"/>
    <col min="6660" max="6660" width="12.5703125" style="390" customWidth="1"/>
    <col min="6661" max="6661" width="13.42578125" style="390" customWidth="1"/>
    <col min="6662" max="6662" width="11" style="390" customWidth="1"/>
    <col min="6663" max="6663" width="10.42578125" style="390" customWidth="1"/>
    <col min="6664" max="6664" width="10.85546875" style="390" customWidth="1"/>
    <col min="6665" max="6665" width="12.5703125" style="390" customWidth="1"/>
    <col min="6666" max="6666" width="11.5703125" style="390" customWidth="1"/>
    <col min="6667" max="6667" width="12" style="390" customWidth="1"/>
    <col min="6668" max="6668" width="11.5703125" style="390" customWidth="1"/>
    <col min="6669" max="6669" width="12.7109375" style="390" customWidth="1"/>
    <col min="6670" max="6671" width="0" style="390" hidden="1" customWidth="1"/>
    <col min="6672" max="6673" width="9.140625" style="390"/>
    <col min="6674" max="6674" width="20.85546875" style="390" customWidth="1"/>
    <col min="6675" max="6912" width="9.140625" style="390"/>
    <col min="6913" max="6913" width="44.7109375" style="390" customWidth="1"/>
    <col min="6914" max="6914" width="14" style="390" customWidth="1"/>
    <col min="6915" max="6915" width="11.42578125" style="390" customWidth="1"/>
    <col min="6916" max="6916" width="12.5703125" style="390" customWidth="1"/>
    <col min="6917" max="6917" width="13.42578125" style="390" customWidth="1"/>
    <col min="6918" max="6918" width="11" style="390" customWidth="1"/>
    <col min="6919" max="6919" width="10.42578125" style="390" customWidth="1"/>
    <col min="6920" max="6920" width="10.85546875" style="390" customWidth="1"/>
    <col min="6921" max="6921" width="12.5703125" style="390" customWidth="1"/>
    <col min="6922" max="6922" width="11.5703125" style="390" customWidth="1"/>
    <col min="6923" max="6923" width="12" style="390" customWidth="1"/>
    <col min="6924" max="6924" width="11.5703125" style="390" customWidth="1"/>
    <col min="6925" max="6925" width="12.7109375" style="390" customWidth="1"/>
    <col min="6926" max="6927" width="0" style="390" hidden="1" customWidth="1"/>
    <col min="6928" max="6929" width="9.140625" style="390"/>
    <col min="6930" max="6930" width="20.85546875" style="390" customWidth="1"/>
    <col min="6931" max="7168" width="9.140625" style="390"/>
    <col min="7169" max="7169" width="44.7109375" style="390" customWidth="1"/>
    <col min="7170" max="7170" width="14" style="390" customWidth="1"/>
    <col min="7171" max="7171" width="11.42578125" style="390" customWidth="1"/>
    <col min="7172" max="7172" width="12.5703125" style="390" customWidth="1"/>
    <col min="7173" max="7173" width="13.42578125" style="390" customWidth="1"/>
    <col min="7174" max="7174" width="11" style="390" customWidth="1"/>
    <col min="7175" max="7175" width="10.42578125" style="390" customWidth="1"/>
    <col min="7176" max="7176" width="10.85546875" style="390" customWidth="1"/>
    <col min="7177" max="7177" width="12.5703125" style="390" customWidth="1"/>
    <col min="7178" max="7178" width="11.5703125" style="390" customWidth="1"/>
    <col min="7179" max="7179" width="12" style="390" customWidth="1"/>
    <col min="7180" max="7180" width="11.5703125" style="390" customWidth="1"/>
    <col min="7181" max="7181" width="12.7109375" style="390" customWidth="1"/>
    <col min="7182" max="7183" width="0" style="390" hidden="1" customWidth="1"/>
    <col min="7184" max="7185" width="9.140625" style="390"/>
    <col min="7186" max="7186" width="20.85546875" style="390" customWidth="1"/>
    <col min="7187" max="7424" width="9.140625" style="390"/>
    <col min="7425" max="7425" width="44.7109375" style="390" customWidth="1"/>
    <col min="7426" max="7426" width="14" style="390" customWidth="1"/>
    <col min="7427" max="7427" width="11.42578125" style="390" customWidth="1"/>
    <col min="7428" max="7428" width="12.5703125" style="390" customWidth="1"/>
    <col min="7429" max="7429" width="13.42578125" style="390" customWidth="1"/>
    <col min="7430" max="7430" width="11" style="390" customWidth="1"/>
    <col min="7431" max="7431" width="10.42578125" style="390" customWidth="1"/>
    <col min="7432" max="7432" width="10.85546875" style="390" customWidth="1"/>
    <col min="7433" max="7433" width="12.5703125" style="390" customWidth="1"/>
    <col min="7434" max="7434" width="11.5703125" style="390" customWidth="1"/>
    <col min="7435" max="7435" width="12" style="390" customWidth="1"/>
    <col min="7436" max="7436" width="11.5703125" style="390" customWidth="1"/>
    <col min="7437" max="7437" width="12.7109375" style="390" customWidth="1"/>
    <col min="7438" max="7439" width="0" style="390" hidden="1" customWidth="1"/>
    <col min="7440" max="7441" width="9.140625" style="390"/>
    <col min="7442" max="7442" width="20.85546875" style="390" customWidth="1"/>
    <col min="7443" max="7680" width="9.140625" style="390"/>
    <col min="7681" max="7681" width="44.7109375" style="390" customWidth="1"/>
    <col min="7682" max="7682" width="14" style="390" customWidth="1"/>
    <col min="7683" max="7683" width="11.42578125" style="390" customWidth="1"/>
    <col min="7684" max="7684" width="12.5703125" style="390" customWidth="1"/>
    <col min="7685" max="7685" width="13.42578125" style="390" customWidth="1"/>
    <col min="7686" max="7686" width="11" style="390" customWidth="1"/>
    <col min="7687" max="7687" width="10.42578125" style="390" customWidth="1"/>
    <col min="7688" max="7688" width="10.85546875" style="390" customWidth="1"/>
    <col min="7689" max="7689" width="12.5703125" style="390" customWidth="1"/>
    <col min="7690" max="7690" width="11.5703125" style="390" customWidth="1"/>
    <col min="7691" max="7691" width="12" style="390" customWidth="1"/>
    <col min="7692" max="7692" width="11.5703125" style="390" customWidth="1"/>
    <col min="7693" max="7693" width="12.7109375" style="390" customWidth="1"/>
    <col min="7694" max="7695" width="0" style="390" hidden="1" customWidth="1"/>
    <col min="7696" max="7697" width="9.140625" style="390"/>
    <col min="7698" max="7698" width="20.85546875" style="390" customWidth="1"/>
    <col min="7699" max="7936" width="9.140625" style="390"/>
    <col min="7937" max="7937" width="44.7109375" style="390" customWidth="1"/>
    <col min="7938" max="7938" width="14" style="390" customWidth="1"/>
    <col min="7939" max="7939" width="11.42578125" style="390" customWidth="1"/>
    <col min="7940" max="7940" width="12.5703125" style="390" customWidth="1"/>
    <col min="7941" max="7941" width="13.42578125" style="390" customWidth="1"/>
    <col min="7942" max="7942" width="11" style="390" customWidth="1"/>
    <col min="7943" max="7943" width="10.42578125" style="390" customWidth="1"/>
    <col min="7944" max="7944" width="10.85546875" style="390" customWidth="1"/>
    <col min="7945" max="7945" width="12.5703125" style="390" customWidth="1"/>
    <col min="7946" max="7946" width="11.5703125" style="390" customWidth="1"/>
    <col min="7947" max="7947" width="12" style="390" customWidth="1"/>
    <col min="7948" max="7948" width="11.5703125" style="390" customWidth="1"/>
    <col min="7949" max="7949" width="12.7109375" style="390" customWidth="1"/>
    <col min="7950" max="7951" width="0" style="390" hidden="1" customWidth="1"/>
    <col min="7952" max="7953" width="9.140625" style="390"/>
    <col min="7954" max="7954" width="20.85546875" style="390" customWidth="1"/>
    <col min="7955" max="8192" width="9.140625" style="390"/>
    <col min="8193" max="8193" width="44.7109375" style="390" customWidth="1"/>
    <col min="8194" max="8194" width="14" style="390" customWidth="1"/>
    <col min="8195" max="8195" width="11.42578125" style="390" customWidth="1"/>
    <col min="8196" max="8196" width="12.5703125" style="390" customWidth="1"/>
    <col min="8197" max="8197" width="13.42578125" style="390" customWidth="1"/>
    <col min="8198" max="8198" width="11" style="390" customWidth="1"/>
    <col min="8199" max="8199" width="10.42578125" style="390" customWidth="1"/>
    <col min="8200" max="8200" width="10.85546875" style="390" customWidth="1"/>
    <col min="8201" max="8201" width="12.5703125" style="390" customWidth="1"/>
    <col min="8202" max="8202" width="11.5703125" style="390" customWidth="1"/>
    <col min="8203" max="8203" width="12" style="390" customWidth="1"/>
    <col min="8204" max="8204" width="11.5703125" style="390" customWidth="1"/>
    <col min="8205" max="8205" width="12.7109375" style="390" customWidth="1"/>
    <col min="8206" max="8207" width="0" style="390" hidden="1" customWidth="1"/>
    <col min="8208" max="8209" width="9.140625" style="390"/>
    <col min="8210" max="8210" width="20.85546875" style="390" customWidth="1"/>
    <col min="8211" max="8448" width="9.140625" style="390"/>
    <col min="8449" max="8449" width="44.7109375" style="390" customWidth="1"/>
    <col min="8450" max="8450" width="14" style="390" customWidth="1"/>
    <col min="8451" max="8451" width="11.42578125" style="390" customWidth="1"/>
    <col min="8452" max="8452" width="12.5703125" style="390" customWidth="1"/>
    <col min="8453" max="8453" width="13.42578125" style="390" customWidth="1"/>
    <col min="8454" max="8454" width="11" style="390" customWidth="1"/>
    <col min="8455" max="8455" width="10.42578125" style="390" customWidth="1"/>
    <col min="8456" max="8456" width="10.85546875" style="390" customWidth="1"/>
    <col min="8457" max="8457" width="12.5703125" style="390" customWidth="1"/>
    <col min="8458" max="8458" width="11.5703125" style="390" customWidth="1"/>
    <col min="8459" max="8459" width="12" style="390" customWidth="1"/>
    <col min="8460" max="8460" width="11.5703125" style="390" customWidth="1"/>
    <col min="8461" max="8461" width="12.7109375" style="390" customWidth="1"/>
    <col min="8462" max="8463" width="0" style="390" hidden="1" customWidth="1"/>
    <col min="8464" max="8465" width="9.140625" style="390"/>
    <col min="8466" max="8466" width="20.85546875" style="390" customWidth="1"/>
    <col min="8467" max="8704" width="9.140625" style="390"/>
    <col min="8705" max="8705" width="44.7109375" style="390" customWidth="1"/>
    <col min="8706" max="8706" width="14" style="390" customWidth="1"/>
    <col min="8707" max="8707" width="11.42578125" style="390" customWidth="1"/>
    <col min="8708" max="8708" width="12.5703125" style="390" customWidth="1"/>
    <col min="8709" max="8709" width="13.42578125" style="390" customWidth="1"/>
    <col min="8710" max="8710" width="11" style="390" customWidth="1"/>
    <col min="8711" max="8711" width="10.42578125" style="390" customWidth="1"/>
    <col min="8712" max="8712" width="10.85546875" style="390" customWidth="1"/>
    <col min="8713" max="8713" width="12.5703125" style="390" customWidth="1"/>
    <col min="8714" max="8714" width="11.5703125" style="390" customWidth="1"/>
    <col min="8715" max="8715" width="12" style="390" customWidth="1"/>
    <col min="8716" max="8716" width="11.5703125" style="390" customWidth="1"/>
    <col min="8717" max="8717" width="12.7109375" style="390" customWidth="1"/>
    <col min="8718" max="8719" width="0" style="390" hidden="1" customWidth="1"/>
    <col min="8720" max="8721" width="9.140625" style="390"/>
    <col min="8722" max="8722" width="20.85546875" style="390" customWidth="1"/>
    <col min="8723" max="8960" width="9.140625" style="390"/>
    <col min="8961" max="8961" width="44.7109375" style="390" customWidth="1"/>
    <col min="8962" max="8962" width="14" style="390" customWidth="1"/>
    <col min="8963" max="8963" width="11.42578125" style="390" customWidth="1"/>
    <col min="8964" max="8964" width="12.5703125" style="390" customWidth="1"/>
    <col min="8965" max="8965" width="13.42578125" style="390" customWidth="1"/>
    <col min="8966" max="8966" width="11" style="390" customWidth="1"/>
    <col min="8967" max="8967" width="10.42578125" style="390" customWidth="1"/>
    <col min="8968" max="8968" width="10.85546875" style="390" customWidth="1"/>
    <col min="8969" max="8969" width="12.5703125" style="390" customWidth="1"/>
    <col min="8970" max="8970" width="11.5703125" style="390" customWidth="1"/>
    <col min="8971" max="8971" width="12" style="390" customWidth="1"/>
    <col min="8972" max="8972" width="11.5703125" style="390" customWidth="1"/>
    <col min="8973" max="8973" width="12.7109375" style="390" customWidth="1"/>
    <col min="8974" max="8975" width="0" style="390" hidden="1" customWidth="1"/>
    <col min="8976" max="8977" width="9.140625" style="390"/>
    <col min="8978" max="8978" width="20.85546875" style="390" customWidth="1"/>
    <col min="8979" max="9216" width="9.140625" style="390"/>
    <col min="9217" max="9217" width="44.7109375" style="390" customWidth="1"/>
    <col min="9218" max="9218" width="14" style="390" customWidth="1"/>
    <col min="9219" max="9219" width="11.42578125" style="390" customWidth="1"/>
    <col min="9220" max="9220" width="12.5703125" style="390" customWidth="1"/>
    <col min="9221" max="9221" width="13.42578125" style="390" customWidth="1"/>
    <col min="9222" max="9222" width="11" style="390" customWidth="1"/>
    <col min="9223" max="9223" width="10.42578125" style="390" customWidth="1"/>
    <col min="9224" max="9224" width="10.85546875" style="390" customWidth="1"/>
    <col min="9225" max="9225" width="12.5703125" style="390" customWidth="1"/>
    <col min="9226" max="9226" width="11.5703125" style="390" customWidth="1"/>
    <col min="9227" max="9227" width="12" style="390" customWidth="1"/>
    <col min="9228" max="9228" width="11.5703125" style="390" customWidth="1"/>
    <col min="9229" max="9229" width="12.7109375" style="390" customWidth="1"/>
    <col min="9230" max="9231" width="0" style="390" hidden="1" customWidth="1"/>
    <col min="9232" max="9233" width="9.140625" style="390"/>
    <col min="9234" max="9234" width="20.85546875" style="390" customWidth="1"/>
    <col min="9235" max="9472" width="9.140625" style="390"/>
    <col min="9473" max="9473" width="44.7109375" style="390" customWidth="1"/>
    <col min="9474" max="9474" width="14" style="390" customWidth="1"/>
    <col min="9475" max="9475" width="11.42578125" style="390" customWidth="1"/>
    <col min="9476" max="9476" width="12.5703125" style="390" customWidth="1"/>
    <col min="9477" max="9477" width="13.42578125" style="390" customWidth="1"/>
    <col min="9478" max="9478" width="11" style="390" customWidth="1"/>
    <col min="9479" max="9479" width="10.42578125" style="390" customWidth="1"/>
    <col min="9480" max="9480" width="10.85546875" style="390" customWidth="1"/>
    <col min="9481" max="9481" width="12.5703125" style="390" customWidth="1"/>
    <col min="9482" max="9482" width="11.5703125" style="390" customWidth="1"/>
    <col min="9483" max="9483" width="12" style="390" customWidth="1"/>
    <col min="9484" max="9484" width="11.5703125" style="390" customWidth="1"/>
    <col min="9485" max="9485" width="12.7109375" style="390" customWidth="1"/>
    <col min="9486" max="9487" width="0" style="390" hidden="1" customWidth="1"/>
    <col min="9488" max="9489" width="9.140625" style="390"/>
    <col min="9490" max="9490" width="20.85546875" style="390" customWidth="1"/>
    <col min="9491" max="9728" width="9.140625" style="390"/>
    <col min="9729" max="9729" width="44.7109375" style="390" customWidth="1"/>
    <col min="9730" max="9730" width="14" style="390" customWidth="1"/>
    <col min="9731" max="9731" width="11.42578125" style="390" customWidth="1"/>
    <col min="9732" max="9732" width="12.5703125" style="390" customWidth="1"/>
    <col min="9733" max="9733" width="13.42578125" style="390" customWidth="1"/>
    <col min="9734" max="9734" width="11" style="390" customWidth="1"/>
    <col min="9735" max="9735" width="10.42578125" style="390" customWidth="1"/>
    <col min="9736" max="9736" width="10.85546875" style="390" customWidth="1"/>
    <col min="9737" max="9737" width="12.5703125" style="390" customWidth="1"/>
    <col min="9738" max="9738" width="11.5703125" style="390" customWidth="1"/>
    <col min="9739" max="9739" width="12" style="390" customWidth="1"/>
    <col min="9740" max="9740" width="11.5703125" style="390" customWidth="1"/>
    <col min="9741" max="9741" width="12.7109375" style="390" customWidth="1"/>
    <col min="9742" max="9743" width="0" style="390" hidden="1" customWidth="1"/>
    <col min="9744" max="9745" width="9.140625" style="390"/>
    <col min="9746" max="9746" width="20.85546875" style="390" customWidth="1"/>
    <col min="9747" max="9984" width="9.140625" style="390"/>
    <col min="9985" max="9985" width="44.7109375" style="390" customWidth="1"/>
    <col min="9986" max="9986" width="14" style="390" customWidth="1"/>
    <col min="9987" max="9987" width="11.42578125" style="390" customWidth="1"/>
    <col min="9988" max="9988" width="12.5703125" style="390" customWidth="1"/>
    <col min="9989" max="9989" width="13.42578125" style="390" customWidth="1"/>
    <col min="9990" max="9990" width="11" style="390" customWidth="1"/>
    <col min="9991" max="9991" width="10.42578125" style="390" customWidth="1"/>
    <col min="9992" max="9992" width="10.85546875" style="390" customWidth="1"/>
    <col min="9993" max="9993" width="12.5703125" style="390" customWidth="1"/>
    <col min="9994" max="9994" width="11.5703125" style="390" customWidth="1"/>
    <col min="9995" max="9995" width="12" style="390" customWidth="1"/>
    <col min="9996" max="9996" width="11.5703125" style="390" customWidth="1"/>
    <col min="9997" max="9997" width="12.7109375" style="390" customWidth="1"/>
    <col min="9998" max="9999" width="0" style="390" hidden="1" customWidth="1"/>
    <col min="10000" max="10001" width="9.140625" style="390"/>
    <col min="10002" max="10002" width="20.85546875" style="390" customWidth="1"/>
    <col min="10003" max="10240" width="9.140625" style="390"/>
    <col min="10241" max="10241" width="44.7109375" style="390" customWidth="1"/>
    <col min="10242" max="10242" width="14" style="390" customWidth="1"/>
    <col min="10243" max="10243" width="11.42578125" style="390" customWidth="1"/>
    <col min="10244" max="10244" width="12.5703125" style="390" customWidth="1"/>
    <col min="10245" max="10245" width="13.42578125" style="390" customWidth="1"/>
    <col min="10246" max="10246" width="11" style="390" customWidth="1"/>
    <col min="10247" max="10247" width="10.42578125" style="390" customWidth="1"/>
    <col min="10248" max="10248" width="10.85546875" style="390" customWidth="1"/>
    <col min="10249" max="10249" width="12.5703125" style="390" customWidth="1"/>
    <col min="10250" max="10250" width="11.5703125" style="390" customWidth="1"/>
    <col min="10251" max="10251" width="12" style="390" customWidth="1"/>
    <col min="10252" max="10252" width="11.5703125" style="390" customWidth="1"/>
    <col min="10253" max="10253" width="12.7109375" style="390" customWidth="1"/>
    <col min="10254" max="10255" width="0" style="390" hidden="1" customWidth="1"/>
    <col min="10256" max="10257" width="9.140625" style="390"/>
    <col min="10258" max="10258" width="20.85546875" style="390" customWidth="1"/>
    <col min="10259" max="10496" width="9.140625" style="390"/>
    <col min="10497" max="10497" width="44.7109375" style="390" customWidth="1"/>
    <col min="10498" max="10498" width="14" style="390" customWidth="1"/>
    <col min="10499" max="10499" width="11.42578125" style="390" customWidth="1"/>
    <col min="10500" max="10500" width="12.5703125" style="390" customWidth="1"/>
    <col min="10501" max="10501" width="13.42578125" style="390" customWidth="1"/>
    <col min="10502" max="10502" width="11" style="390" customWidth="1"/>
    <col min="10503" max="10503" width="10.42578125" style="390" customWidth="1"/>
    <col min="10504" max="10504" width="10.85546875" style="390" customWidth="1"/>
    <col min="10505" max="10505" width="12.5703125" style="390" customWidth="1"/>
    <col min="10506" max="10506" width="11.5703125" style="390" customWidth="1"/>
    <col min="10507" max="10507" width="12" style="390" customWidth="1"/>
    <col min="10508" max="10508" width="11.5703125" style="390" customWidth="1"/>
    <col min="10509" max="10509" width="12.7109375" style="390" customWidth="1"/>
    <col min="10510" max="10511" width="0" style="390" hidden="1" customWidth="1"/>
    <col min="10512" max="10513" width="9.140625" style="390"/>
    <col min="10514" max="10514" width="20.85546875" style="390" customWidth="1"/>
    <col min="10515" max="10752" width="9.140625" style="390"/>
    <col min="10753" max="10753" width="44.7109375" style="390" customWidth="1"/>
    <col min="10754" max="10754" width="14" style="390" customWidth="1"/>
    <col min="10755" max="10755" width="11.42578125" style="390" customWidth="1"/>
    <col min="10756" max="10756" width="12.5703125" style="390" customWidth="1"/>
    <col min="10757" max="10757" width="13.42578125" style="390" customWidth="1"/>
    <col min="10758" max="10758" width="11" style="390" customWidth="1"/>
    <col min="10759" max="10759" width="10.42578125" style="390" customWidth="1"/>
    <col min="10760" max="10760" width="10.85546875" style="390" customWidth="1"/>
    <col min="10761" max="10761" width="12.5703125" style="390" customWidth="1"/>
    <col min="10762" max="10762" width="11.5703125" style="390" customWidth="1"/>
    <col min="10763" max="10763" width="12" style="390" customWidth="1"/>
    <col min="10764" max="10764" width="11.5703125" style="390" customWidth="1"/>
    <col min="10765" max="10765" width="12.7109375" style="390" customWidth="1"/>
    <col min="10766" max="10767" width="0" style="390" hidden="1" customWidth="1"/>
    <col min="10768" max="10769" width="9.140625" style="390"/>
    <col min="10770" max="10770" width="20.85546875" style="390" customWidth="1"/>
    <col min="10771" max="11008" width="9.140625" style="390"/>
    <col min="11009" max="11009" width="44.7109375" style="390" customWidth="1"/>
    <col min="11010" max="11010" width="14" style="390" customWidth="1"/>
    <col min="11011" max="11011" width="11.42578125" style="390" customWidth="1"/>
    <col min="11012" max="11012" width="12.5703125" style="390" customWidth="1"/>
    <col min="11013" max="11013" width="13.42578125" style="390" customWidth="1"/>
    <col min="11014" max="11014" width="11" style="390" customWidth="1"/>
    <col min="11015" max="11015" width="10.42578125" style="390" customWidth="1"/>
    <col min="11016" max="11016" width="10.85546875" style="390" customWidth="1"/>
    <col min="11017" max="11017" width="12.5703125" style="390" customWidth="1"/>
    <col min="11018" max="11018" width="11.5703125" style="390" customWidth="1"/>
    <col min="11019" max="11019" width="12" style="390" customWidth="1"/>
    <col min="11020" max="11020" width="11.5703125" style="390" customWidth="1"/>
    <col min="11021" max="11021" width="12.7109375" style="390" customWidth="1"/>
    <col min="11022" max="11023" width="0" style="390" hidden="1" customWidth="1"/>
    <col min="11024" max="11025" width="9.140625" style="390"/>
    <col min="11026" max="11026" width="20.85546875" style="390" customWidth="1"/>
    <col min="11027" max="11264" width="9.140625" style="390"/>
    <col min="11265" max="11265" width="44.7109375" style="390" customWidth="1"/>
    <col min="11266" max="11266" width="14" style="390" customWidth="1"/>
    <col min="11267" max="11267" width="11.42578125" style="390" customWidth="1"/>
    <col min="11268" max="11268" width="12.5703125" style="390" customWidth="1"/>
    <col min="11269" max="11269" width="13.42578125" style="390" customWidth="1"/>
    <col min="11270" max="11270" width="11" style="390" customWidth="1"/>
    <col min="11271" max="11271" width="10.42578125" style="390" customWidth="1"/>
    <col min="11272" max="11272" width="10.85546875" style="390" customWidth="1"/>
    <col min="11273" max="11273" width="12.5703125" style="390" customWidth="1"/>
    <col min="11274" max="11274" width="11.5703125" style="390" customWidth="1"/>
    <col min="11275" max="11275" width="12" style="390" customWidth="1"/>
    <col min="11276" max="11276" width="11.5703125" style="390" customWidth="1"/>
    <col min="11277" max="11277" width="12.7109375" style="390" customWidth="1"/>
    <col min="11278" max="11279" width="0" style="390" hidden="1" customWidth="1"/>
    <col min="11280" max="11281" width="9.140625" style="390"/>
    <col min="11282" max="11282" width="20.85546875" style="390" customWidth="1"/>
    <col min="11283" max="11520" width="9.140625" style="390"/>
    <col min="11521" max="11521" width="44.7109375" style="390" customWidth="1"/>
    <col min="11522" max="11522" width="14" style="390" customWidth="1"/>
    <col min="11523" max="11523" width="11.42578125" style="390" customWidth="1"/>
    <col min="11524" max="11524" width="12.5703125" style="390" customWidth="1"/>
    <col min="11525" max="11525" width="13.42578125" style="390" customWidth="1"/>
    <col min="11526" max="11526" width="11" style="390" customWidth="1"/>
    <col min="11527" max="11527" width="10.42578125" style="390" customWidth="1"/>
    <col min="11528" max="11528" width="10.85546875" style="390" customWidth="1"/>
    <col min="11529" max="11529" width="12.5703125" style="390" customWidth="1"/>
    <col min="11530" max="11530" width="11.5703125" style="390" customWidth="1"/>
    <col min="11531" max="11531" width="12" style="390" customWidth="1"/>
    <col min="11532" max="11532" width="11.5703125" style="390" customWidth="1"/>
    <col min="11533" max="11533" width="12.7109375" style="390" customWidth="1"/>
    <col min="11534" max="11535" width="0" style="390" hidden="1" customWidth="1"/>
    <col min="11536" max="11537" width="9.140625" style="390"/>
    <col min="11538" max="11538" width="20.85546875" style="390" customWidth="1"/>
    <col min="11539" max="11776" width="9.140625" style="390"/>
    <col min="11777" max="11777" width="44.7109375" style="390" customWidth="1"/>
    <col min="11778" max="11778" width="14" style="390" customWidth="1"/>
    <col min="11779" max="11779" width="11.42578125" style="390" customWidth="1"/>
    <col min="11780" max="11780" width="12.5703125" style="390" customWidth="1"/>
    <col min="11781" max="11781" width="13.42578125" style="390" customWidth="1"/>
    <col min="11782" max="11782" width="11" style="390" customWidth="1"/>
    <col min="11783" max="11783" width="10.42578125" style="390" customWidth="1"/>
    <col min="11784" max="11784" width="10.85546875" style="390" customWidth="1"/>
    <col min="11785" max="11785" width="12.5703125" style="390" customWidth="1"/>
    <col min="11786" max="11786" width="11.5703125" style="390" customWidth="1"/>
    <col min="11787" max="11787" width="12" style="390" customWidth="1"/>
    <col min="11788" max="11788" width="11.5703125" style="390" customWidth="1"/>
    <col min="11789" max="11789" width="12.7109375" style="390" customWidth="1"/>
    <col min="11790" max="11791" width="0" style="390" hidden="1" customWidth="1"/>
    <col min="11792" max="11793" width="9.140625" style="390"/>
    <col min="11794" max="11794" width="20.85546875" style="390" customWidth="1"/>
    <col min="11795" max="12032" width="9.140625" style="390"/>
    <col min="12033" max="12033" width="44.7109375" style="390" customWidth="1"/>
    <col min="12034" max="12034" width="14" style="390" customWidth="1"/>
    <col min="12035" max="12035" width="11.42578125" style="390" customWidth="1"/>
    <col min="12036" max="12036" width="12.5703125" style="390" customWidth="1"/>
    <col min="12037" max="12037" width="13.42578125" style="390" customWidth="1"/>
    <col min="12038" max="12038" width="11" style="390" customWidth="1"/>
    <col min="12039" max="12039" width="10.42578125" style="390" customWidth="1"/>
    <col min="12040" max="12040" width="10.85546875" style="390" customWidth="1"/>
    <col min="12041" max="12041" width="12.5703125" style="390" customWidth="1"/>
    <col min="12042" max="12042" width="11.5703125" style="390" customWidth="1"/>
    <col min="12043" max="12043" width="12" style="390" customWidth="1"/>
    <col min="12044" max="12044" width="11.5703125" style="390" customWidth="1"/>
    <col min="12045" max="12045" width="12.7109375" style="390" customWidth="1"/>
    <col min="12046" max="12047" width="0" style="390" hidden="1" customWidth="1"/>
    <col min="12048" max="12049" width="9.140625" style="390"/>
    <col min="12050" max="12050" width="20.85546875" style="390" customWidth="1"/>
    <col min="12051" max="12288" width="9.140625" style="390"/>
    <col min="12289" max="12289" width="44.7109375" style="390" customWidth="1"/>
    <col min="12290" max="12290" width="14" style="390" customWidth="1"/>
    <col min="12291" max="12291" width="11.42578125" style="390" customWidth="1"/>
    <col min="12292" max="12292" width="12.5703125" style="390" customWidth="1"/>
    <col min="12293" max="12293" width="13.42578125" style="390" customWidth="1"/>
    <col min="12294" max="12294" width="11" style="390" customWidth="1"/>
    <col min="12295" max="12295" width="10.42578125" style="390" customWidth="1"/>
    <col min="12296" max="12296" width="10.85546875" style="390" customWidth="1"/>
    <col min="12297" max="12297" width="12.5703125" style="390" customWidth="1"/>
    <col min="12298" max="12298" width="11.5703125" style="390" customWidth="1"/>
    <col min="12299" max="12299" width="12" style="390" customWidth="1"/>
    <col min="12300" max="12300" width="11.5703125" style="390" customWidth="1"/>
    <col min="12301" max="12301" width="12.7109375" style="390" customWidth="1"/>
    <col min="12302" max="12303" width="0" style="390" hidden="1" customWidth="1"/>
    <col min="12304" max="12305" width="9.140625" style="390"/>
    <col min="12306" max="12306" width="20.85546875" style="390" customWidth="1"/>
    <col min="12307" max="12544" width="9.140625" style="390"/>
    <col min="12545" max="12545" width="44.7109375" style="390" customWidth="1"/>
    <col min="12546" max="12546" width="14" style="390" customWidth="1"/>
    <col min="12547" max="12547" width="11.42578125" style="390" customWidth="1"/>
    <col min="12548" max="12548" width="12.5703125" style="390" customWidth="1"/>
    <col min="12549" max="12549" width="13.42578125" style="390" customWidth="1"/>
    <col min="12550" max="12550" width="11" style="390" customWidth="1"/>
    <col min="12551" max="12551" width="10.42578125" style="390" customWidth="1"/>
    <col min="12552" max="12552" width="10.85546875" style="390" customWidth="1"/>
    <col min="12553" max="12553" width="12.5703125" style="390" customWidth="1"/>
    <col min="12554" max="12554" width="11.5703125" style="390" customWidth="1"/>
    <col min="12555" max="12555" width="12" style="390" customWidth="1"/>
    <col min="12556" max="12556" width="11.5703125" style="390" customWidth="1"/>
    <col min="12557" max="12557" width="12.7109375" style="390" customWidth="1"/>
    <col min="12558" max="12559" width="0" style="390" hidden="1" customWidth="1"/>
    <col min="12560" max="12561" width="9.140625" style="390"/>
    <col min="12562" max="12562" width="20.85546875" style="390" customWidth="1"/>
    <col min="12563" max="12800" width="9.140625" style="390"/>
    <col min="12801" max="12801" width="44.7109375" style="390" customWidth="1"/>
    <col min="12802" max="12802" width="14" style="390" customWidth="1"/>
    <col min="12803" max="12803" width="11.42578125" style="390" customWidth="1"/>
    <col min="12804" max="12804" width="12.5703125" style="390" customWidth="1"/>
    <col min="12805" max="12805" width="13.42578125" style="390" customWidth="1"/>
    <col min="12806" max="12806" width="11" style="390" customWidth="1"/>
    <col min="12807" max="12807" width="10.42578125" style="390" customWidth="1"/>
    <col min="12808" max="12808" width="10.85546875" style="390" customWidth="1"/>
    <col min="12809" max="12809" width="12.5703125" style="390" customWidth="1"/>
    <col min="12810" max="12810" width="11.5703125" style="390" customWidth="1"/>
    <col min="12811" max="12811" width="12" style="390" customWidth="1"/>
    <col min="12812" max="12812" width="11.5703125" style="390" customWidth="1"/>
    <col min="12813" max="12813" width="12.7109375" style="390" customWidth="1"/>
    <col min="12814" max="12815" width="0" style="390" hidden="1" customWidth="1"/>
    <col min="12816" max="12817" width="9.140625" style="390"/>
    <col min="12818" max="12818" width="20.85546875" style="390" customWidth="1"/>
    <col min="12819" max="13056" width="9.140625" style="390"/>
    <col min="13057" max="13057" width="44.7109375" style="390" customWidth="1"/>
    <col min="13058" max="13058" width="14" style="390" customWidth="1"/>
    <col min="13059" max="13059" width="11.42578125" style="390" customWidth="1"/>
    <col min="13060" max="13060" width="12.5703125" style="390" customWidth="1"/>
    <col min="13061" max="13061" width="13.42578125" style="390" customWidth="1"/>
    <col min="13062" max="13062" width="11" style="390" customWidth="1"/>
    <col min="13063" max="13063" width="10.42578125" style="390" customWidth="1"/>
    <col min="13064" max="13064" width="10.85546875" style="390" customWidth="1"/>
    <col min="13065" max="13065" width="12.5703125" style="390" customWidth="1"/>
    <col min="13066" max="13066" width="11.5703125" style="390" customWidth="1"/>
    <col min="13067" max="13067" width="12" style="390" customWidth="1"/>
    <col min="13068" max="13068" width="11.5703125" style="390" customWidth="1"/>
    <col min="13069" max="13069" width="12.7109375" style="390" customWidth="1"/>
    <col min="13070" max="13071" width="0" style="390" hidden="1" customWidth="1"/>
    <col min="13072" max="13073" width="9.140625" style="390"/>
    <col min="13074" max="13074" width="20.85546875" style="390" customWidth="1"/>
    <col min="13075" max="13312" width="9.140625" style="390"/>
    <col min="13313" max="13313" width="44.7109375" style="390" customWidth="1"/>
    <col min="13314" max="13314" width="14" style="390" customWidth="1"/>
    <col min="13315" max="13315" width="11.42578125" style="390" customWidth="1"/>
    <col min="13316" max="13316" width="12.5703125" style="390" customWidth="1"/>
    <col min="13317" max="13317" width="13.42578125" style="390" customWidth="1"/>
    <col min="13318" max="13318" width="11" style="390" customWidth="1"/>
    <col min="13319" max="13319" width="10.42578125" style="390" customWidth="1"/>
    <col min="13320" max="13320" width="10.85546875" style="390" customWidth="1"/>
    <col min="13321" max="13321" width="12.5703125" style="390" customWidth="1"/>
    <col min="13322" max="13322" width="11.5703125" style="390" customWidth="1"/>
    <col min="13323" max="13323" width="12" style="390" customWidth="1"/>
    <col min="13324" max="13324" width="11.5703125" style="390" customWidth="1"/>
    <col min="13325" max="13325" width="12.7109375" style="390" customWidth="1"/>
    <col min="13326" max="13327" width="0" style="390" hidden="1" customWidth="1"/>
    <col min="13328" max="13329" width="9.140625" style="390"/>
    <col min="13330" max="13330" width="20.85546875" style="390" customWidth="1"/>
    <col min="13331" max="13568" width="9.140625" style="390"/>
    <col min="13569" max="13569" width="44.7109375" style="390" customWidth="1"/>
    <col min="13570" max="13570" width="14" style="390" customWidth="1"/>
    <col min="13571" max="13571" width="11.42578125" style="390" customWidth="1"/>
    <col min="13572" max="13572" width="12.5703125" style="390" customWidth="1"/>
    <col min="13573" max="13573" width="13.42578125" style="390" customWidth="1"/>
    <col min="13574" max="13574" width="11" style="390" customWidth="1"/>
    <col min="13575" max="13575" width="10.42578125" style="390" customWidth="1"/>
    <col min="13576" max="13576" width="10.85546875" style="390" customWidth="1"/>
    <col min="13577" max="13577" width="12.5703125" style="390" customWidth="1"/>
    <col min="13578" max="13578" width="11.5703125" style="390" customWidth="1"/>
    <col min="13579" max="13579" width="12" style="390" customWidth="1"/>
    <col min="13580" max="13580" width="11.5703125" style="390" customWidth="1"/>
    <col min="13581" max="13581" width="12.7109375" style="390" customWidth="1"/>
    <col min="13582" max="13583" width="0" style="390" hidden="1" customWidth="1"/>
    <col min="13584" max="13585" width="9.140625" style="390"/>
    <col min="13586" max="13586" width="20.85546875" style="390" customWidth="1"/>
    <col min="13587" max="13824" width="9.140625" style="390"/>
    <col min="13825" max="13825" width="44.7109375" style="390" customWidth="1"/>
    <col min="13826" max="13826" width="14" style="390" customWidth="1"/>
    <col min="13827" max="13827" width="11.42578125" style="390" customWidth="1"/>
    <col min="13828" max="13828" width="12.5703125" style="390" customWidth="1"/>
    <col min="13829" max="13829" width="13.42578125" style="390" customWidth="1"/>
    <col min="13830" max="13830" width="11" style="390" customWidth="1"/>
    <col min="13831" max="13831" width="10.42578125" style="390" customWidth="1"/>
    <col min="13832" max="13832" width="10.85546875" style="390" customWidth="1"/>
    <col min="13833" max="13833" width="12.5703125" style="390" customWidth="1"/>
    <col min="13834" max="13834" width="11.5703125" style="390" customWidth="1"/>
    <col min="13835" max="13835" width="12" style="390" customWidth="1"/>
    <col min="13836" max="13836" width="11.5703125" style="390" customWidth="1"/>
    <col min="13837" max="13837" width="12.7109375" style="390" customWidth="1"/>
    <col min="13838" max="13839" width="0" style="390" hidden="1" customWidth="1"/>
    <col min="13840" max="13841" width="9.140625" style="390"/>
    <col min="13842" max="13842" width="20.85546875" style="390" customWidth="1"/>
    <col min="13843" max="14080" width="9.140625" style="390"/>
    <col min="14081" max="14081" width="44.7109375" style="390" customWidth="1"/>
    <col min="14082" max="14082" width="14" style="390" customWidth="1"/>
    <col min="14083" max="14083" width="11.42578125" style="390" customWidth="1"/>
    <col min="14084" max="14084" width="12.5703125" style="390" customWidth="1"/>
    <col min="14085" max="14085" width="13.42578125" style="390" customWidth="1"/>
    <col min="14086" max="14086" width="11" style="390" customWidth="1"/>
    <col min="14087" max="14087" width="10.42578125" style="390" customWidth="1"/>
    <col min="14088" max="14088" width="10.85546875" style="390" customWidth="1"/>
    <col min="14089" max="14089" width="12.5703125" style="390" customWidth="1"/>
    <col min="14090" max="14090" width="11.5703125" style="390" customWidth="1"/>
    <col min="14091" max="14091" width="12" style="390" customWidth="1"/>
    <col min="14092" max="14092" width="11.5703125" style="390" customWidth="1"/>
    <col min="14093" max="14093" width="12.7109375" style="390" customWidth="1"/>
    <col min="14094" max="14095" width="0" style="390" hidden="1" customWidth="1"/>
    <col min="14096" max="14097" width="9.140625" style="390"/>
    <col min="14098" max="14098" width="20.85546875" style="390" customWidth="1"/>
    <col min="14099" max="14336" width="9.140625" style="390"/>
    <col min="14337" max="14337" width="44.7109375" style="390" customWidth="1"/>
    <col min="14338" max="14338" width="14" style="390" customWidth="1"/>
    <col min="14339" max="14339" width="11.42578125" style="390" customWidth="1"/>
    <col min="14340" max="14340" width="12.5703125" style="390" customWidth="1"/>
    <col min="14341" max="14341" width="13.42578125" style="390" customWidth="1"/>
    <col min="14342" max="14342" width="11" style="390" customWidth="1"/>
    <col min="14343" max="14343" width="10.42578125" style="390" customWidth="1"/>
    <col min="14344" max="14344" width="10.85546875" style="390" customWidth="1"/>
    <col min="14345" max="14345" width="12.5703125" style="390" customWidth="1"/>
    <col min="14346" max="14346" width="11.5703125" style="390" customWidth="1"/>
    <col min="14347" max="14347" width="12" style="390" customWidth="1"/>
    <col min="14348" max="14348" width="11.5703125" style="390" customWidth="1"/>
    <col min="14349" max="14349" width="12.7109375" style="390" customWidth="1"/>
    <col min="14350" max="14351" width="0" style="390" hidden="1" customWidth="1"/>
    <col min="14352" max="14353" width="9.140625" style="390"/>
    <col min="14354" max="14354" width="20.85546875" style="390" customWidth="1"/>
    <col min="14355" max="14592" width="9.140625" style="390"/>
    <col min="14593" max="14593" width="44.7109375" style="390" customWidth="1"/>
    <col min="14594" max="14594" width="14" style="390" customWidth="1"/>
    <col min="14595" max="14595" width="11.42578125" style="390" customWidth="1"/>
    <col min="14596" max="14596" width="12.5703125" style="390" customWidth="1"/>
    <col min="14597" max="14597" width="13.42578125" style="390" customWidth="1"/>
    <col min="14598" max="14598" width="11" style="390" customWidth="1"/>
    <col min="14599" max="14599" width="10.42578125" style="390" customWidth="1"/>
    <col min="14600" max="14600" width="10.85546875" style="390" customWidth="1"/>
    <col min="14601" max="14601" width="12.5703125" style="390" customWidth="1"/>
    <col min="14602" max="14602" width="11.5703125" style="390" customWidth="1"/>
    <col min="14603" max="14603" width="12" style="390" customWidth="1"/>
    <col min="14604" max="14604" width="11.5703125" style="390" customWidth="1"/>
    <col min="14605" max="14605" width="12.7109375" style="390" customWidth="1"/>
    <col min="14606" max="14607" width="0" style="390" hidden="1" customWidth="1"/>
    <col min="14608" max="14609" width="9.140625" style="390"/>
    <col min="14610" max="14610" width="20.85546875" style="390" customWidth="1"/>
    <col min="14611" max="14848" width="9.140625" style="390"/>
    <col min="14849" max="14849" width="44.7109375" style="390" customWidth="1"/>
    <col min="14850" max="14850" width="14" style="390" customWidth="1"/>
    <col min="14851" max="14851" width="11.42578125" style="390" customWidth="1"/>
    <col min="14852" max="14852" width="12.5703125" style="390" customWidth="1"/>
    <col min="14853" max="14853" width="13.42578125" style="390" customWidth="1"/>
    <col min="14854" max="14854" width="11" style="390" customWidth="1"/>
    <col min="14855" max="14855" width="10.42578125" style="390" customWidth="1"/>
    <col min="14856" max="14856" width="10.85546875" style="390" customWidth="1"/>
    <col min="14857" max="14857" width="12.5703125" style="390" customWidth="1"/>
    <col min="14858" max="14858" width="11.5703125" style="390" customWidth="1"/>
    <col min="14859" max="14859" width="12" style="390" customWidth="1"/>
    <col min="14860" max="14860" width="11.5703125" style="390" customWidth="1"/>
    <col min="14861" max="14861" width="12.7109375" style="390" customWidth="1"/>
    <col min="14862" max="14863" width="0" style="390" hidden="1" customWidth="1"/>
    <col min="14864" max="14865" width="9.140625" style="390"/>
    <col min="14866" max="14866" width="20.85546875" style="390" customWidth="1"/>
    <col min="14867" max="15104" width="9.140625" style="390"/>
    <col min="15105" max="15105" width="44.7109375" style="390" customWidth="1"/>
    <col min="15106" max="15106" width="14" style="390" customWidth="1"/>
    <col min="15107" max="15107" width="11.42578125" style="390" customWidth="1"/>
    <col min="15108" max="15108" width="12.5703125" style="390" customWidth="1"/>
    <col min="15109" max="15109" width="13.42578125" style="390" customWidth="1"/>
    <col min="15110" max="15110" width="11" style="390" customWidth="1"/>
    <col min="15111" max="15111" width="10.42578125" style="390" customWidth="1"/>
    <col min="15112" max="15112" width="10.85546875" style="390" customWidth="1"/>
    <col min="15113" max="15113" width="12.5703125" style="390" customWidth="1"/>
    <col min="15114" max="15114" width="11.5703125" style="390" customWidth="1"/>
    <col min="15115" max="15115" width="12" style="390" customWidth="1"/>
    <col min="15116" max="15116" width="11.5703125" style="390" customWidth="1"/>
    <col min="15117" max="15117" width="12.7109375" style="390" customWidth="1"/>
    <col min="15118" max="15119" width="0" style="390" hidden="1" customWidth="1"/>
    <col min="15120" max="15121" width="9.140625" style="390"/>
    <col min="15122" max="15122" width="20.85546875" style="390" customWidth="1"/>
    <col min="15123" max="15360" width="9.140625" style="390"/>
    <col min="15361" max="15361" width="44.7109375" style="390" customWidth="1"/>
    <col min="15362" max="15362" width="14" style="390" customWidth="1"/>
    <col min="15363" max="15363" width="11.42578125" style="390" customWidth="1"/>
    <col min="15364" max="15364" width="12.5703125" style="390" customWidth="1"/>
    <col min="15365" max="15365" width="13.42578125" style="390" customWidth="1"/>
    <col min="15366" max="15366" width="11" style="390" customWidth="1"/>
    <col min="15367" max="15367" width="10.42578125" style="390" customWidth="1"/>
    <col min="15368" max="15368" width="10.85546875" style="390" customWidth="1"/>
    <col min="15369" max="15369" width="12.5703125" style="390" customWidth="1"/>
    <col min="15370" max="15370" width="11.5703125" style="390" customWidth="1"/>
    <col min="15371" max="15371" width="12" style="390" customWidth="1"/>
    <col min="15372" max="15372" width="11.5703125" style="390" customWidth="1"/>
    <col min="15373" max="15373" width="12.7109375" style="390" customWidth="1"/>
    <col min="15374" max="15375" width="0" style="390" hidden="1" customWidth="1"/>
    <col min="15376" max="15377" width="9.140625" style="390"/>
    <col min="15378" max="15378" width="20.85546875" style="390" customWidth="1"/>
    <col min="15379" max="15616" width="9.140625" style="390"/>
    <col min="15617" max="15617" width="44.7109375" style="390" customWidth="1"/>
    <col min="15618" max="15618" width="14" style="390" customWidth="1"/>
    <col min="15619" max="15619" width="11.42578125" style="390" customWidth="1"/>
    <col min="15620" max="15620" width="12.5703125" style="390" customWidth="1"/>
    <col min="15621" max="15621" width="13.42578125" style="390" customWidth="1"/>
    <col min="15622" max="15622" width="11" style="390" customWidth="1"/>
    <col min="15623" max="15623" width="10.42578125" style="390" customWidth="1"/>
    <col min="15624" max="15624" width="10.85546875" style="390" customWidth="1"/>
    <col min="15625" max="15625" width="12.5703125" style="390" customWidth="1"/>
    <col min="15626" max="15626" width="11.5703125" style="390" customWidth="1"/>
    <col min="15627" max="15627" width="12" style="390" customWidth="1"/>
    <col min="15628" max="15628" width="11.5703125" style="390" customWidth="1"/>
    <col min="15629" max="15629" width="12.7109375" style="390" customWidth="1"/>
    <col min="15630" max="15631" width="0" style="390" hidden="1" customWidth="1"/>
    <col min="15632" max="15633" width="9.140625" style="390"/>
    <col min="15634" max="15634" width="20.85546875" style="390" customWidth="1"/>
    <col min="15635" max="15872" width="9.140625" style="390"/>
    <col min="15873" max="15873" width="44.7109375" style="390" customWidth="1"/>
    <col min="15874" max="15874" width="14" style="390" customWidth="1"/>
    <col min="15875" max="15875" width="11.42578125" style="390" customWidth="1"/>
    <col min="15876" max="15876" width="12.5703125" style="390" customWidth="1"/>
    <col min="15877" max="15877" width="13.42578125" style="390" customWidth="1"/>
    <col min="15878" max="15878" width="11" style="390" customWidth="1"/>
    <col min="15879" max="15879" width="10.42578125" style="390" customWidth="1"/>
    <col min="15880" max="15880" width="10.85546875" style="390" customWidth="1"/>
    <col min="15881" max="15881" width="12.5703125" style="390" customWidth="1"/>
    <col min="15882" max="15882" width="11.5703125" style="390" customWidth="1"/>
    <col min="15883" max="15883" width="12" style="390" customWidth="1"/>
    <col min="15884" max="15884" width="11.5703125" style="390" customWidth="1"/>
    <col min="15885" max="15885" width="12.7109375" style="390" customWidth="1"/>
    <col min="15886" max="15887" width="0" style="390" hidden="1" customWidth="1"/>
    <col min="15888" max="15889" width="9.140625" style="390"/>
    <col min="15890" max="15890" width="20.85546875" style="390" customWidth="1"/>
    <col min="15891" max="16128" width="9.140625" style="390"/>
    <col min="16129" max="16129" width="44.7109375" style="390" customWidth="1"/>
    <col min="16130" max="16130" width="14" style="390" customWidth="1"/>
    <col min="16131" max="16131" width="11.42578125" style="390" customWidth="1"/>
    <col min="16132" max="16132" width="12.5703125" style="390" customWidth="1"/>
    <col min="16133" max="16133" width="13.42578125" style="390" customWidth="1"/>
    <col min="16134" max="16134" width="11" style="390" customWidth="1"/>
    <col min="16135" max="16135" width="10.42578125" style="390" customWidth="1"/>
    <col min="16136" max="16136" width="10.85546875" style="390" customWidth="1"/>
    <col min="16137" max="16137" width="12.5703125" style="390" customWidth="1"/>
    <col min="16138" max="16138" width="11.5703125" style="390" customWidth="1"/>
    <col min="16139" max="16139" width="12" style="390" customWidth="1"/>
    <col min="16140" max="16140" width="11.5703125" style="390" customWidth="1"/>
    <col min="16141" max="16141" width="12.7109375" style="390" customWidth="1"/>
    <col min="16142" max="16143" width="0" style="390" hidden="1" customWidth="1"/>
    <col min="16144" max="16145" width="9.140625" style="390"/>
    <col min="16146" max="16146" width="20.85546875" style="390" customWidth="1"/>
    <col min="16147" max="16384" width="9.140625" style="390"/>
  </cols>
  <sheetData>
    <row r="1" spans="1:21" ht="18">
      <c r="J1" s="713" t="s">
        <v>955</v>
      </c>
    </row>
    <row r="2" spans="1:21" ht="18.75">
      <c r="A2" s="730" t="s">
        <v>895</v>
      </c>
      <c r="B2" s="730"/>
      <c r="C2" s="730"/>
      <c r="D2" s="730"/>
      <c r="E2" s="730"/>
      <c r="F2" s="730"/>
      <c r="G2" s="730"/>
      <c r="H2" s="730"/>
      <c r="I2" s="730"/>
      <c r="J2" s="730"/>
      <c r="K2" s="730"/>
      <c r="L2" s="730"/>
      <c r="M2" s="730"/>
      <c r="N2" s="730"/>
    </row>
    <row r="3" spans="1:21" ht="18.75">
      <c r="A3" s="730" t="s">
        <v>423</v>
      </c>
      <c r="B3" s="730"/>
      <c r="C3" s="730"/>
      <c r="D3" s="730"/>
      <c r="E3" s="730"/>
      <c r="F3" s="730"/>
      <c r="G3" s="730"/>
      <c r="H3" s="730"/>
      <c r="I3" s="730"/>
      <c r="J3" s="730"/>
      <c r="K3" s="730"/>
      <c r="L3" s="730"/>
      <c r="M3" s="730"/>
      <c r="N3" s="730"/>
    </row>
    <row r="4" spans="1:21" ht="18.75">
      <c r="A4" s="730" t="s">
        <v>896</v>
      </c>
      <c r="B4" s="730"/>
      <c r="C4" s="730"/>
      <c r="D4" s="730"/>
      <c r="E4" s="730"/>
      <c r="F4" s="730"/>
      <c r="G4" s="730"/>
      <c r="H4" s="730"/>
      <c r="I4" s="730"/>
      <c r="J4" s="730"/>
      <c r="K4" s="730"/>
      <c r="L4" s="730"/>
      <c r="M4" s="730"/>
      <c r="N4" s="730"/>
    </row>
    <row r="5" spans="1:21" ht="14.25" customHeight="1" thickBot="1">
      <c r="A5" s="86"/>
      <c r="B5" s="731" t="s">
        <v>897</v>
      </c>
      <c r="C5" s="731"/>
      <c r="D5" s="731"/>
      <c r="E5" s="731"/>
      <c r="F5" s="731"/>
      <c r="G5" s="731"/>
      <c r="H5" s="731"/>
      <c r="I5" s="731"/>
      <c r="J5" s="731"/>
      <c r="K5" s="731"/>
      <c r="L5" s="731"/>
      <c r="M5" s="732" t="s">
        <v>424</v>
      </c>
      <c r="N5" s="732"/>
    </row>
    <row r="6" spans="1:21" ht="15.75">
      <c r="A6" s="741" t="s">
        <v>898</v>
      </c>
      <c r="B6" s="733" t="s">
        <v>899</v>
      </c>
      <c r="C6" s="733" t="s">
        <v>843</v>
      </c>
      <c r="D6" s="743" t="s">
        <v>900</v>
      </c>
      <c r="E6" s="743"/>
      <c r="F6" s="743"/>
      <c r="G6" s="743"/>
      <c r="H6" s="744" t="s">
        <v>844</v>
      </c>
      <c r="I6" s="733" t="s">
        <v>901</v>
      </c>
      <c r="J6" s="733" t="s">
        <v>902</v>
      </c>
      <c r="K6" s="733"/>
      <c r="L6" s="733"/>
      <c r="M6" s="733"/>
      <c r="N6" s="735" t="s">
        <v>456</v>
      </c>
      <c r="O6" s="737" t="s">
        <v>457</v>
      </c>
    </row>
    <row r="7" spans="1:21" ht="56.25" customHeight="1">
      <c r="A7" s="742"/>
      <c r="B7" s="734"/>
      <c r="C7" s="734"/>
      <c r="D7" s="612" t="s">
        <v>425</v>
      </c>
      <c r="E7" s="402" t="s">
        <v>426</v>
      </c>
      <c r="F7" s="253" t="s">
        <v>607</v>
      </c>
      <c r="G7" s="612" t="s">
        <v>606</v>
      </c>
      <c r="H7" s="745"/>
      <c r="I7" s="734"/>
      <c r="J7" s="612" t="s">
        <v>425</v>
      </c>
      <c r="K7" s="402" t="s">
        <v>300</v>
      </c>
      <c r="L7" s="253" t="s">
        <v>629</v>
      </c>
      <c r="M7" s="612" t="s">
        <v>630</v>
      </c>
      <c r="N7" s="736"/>
      <c r="O7" s="738"/>
    </row>
    <row r="8" spans="1:21" ht="13.5" customHeight="1">
      <c r="A8" s="87" t="s">
        <v>427</v>
      </c>
      <c r="B8" s="88">
        <v>1</v>
      </c>
      <c r="C8" s="88">
        <v>2</v>
      </c>
      <c r="D8" s="88">
        <v>3</v>
      </c>
      <c r="E8" s="613">
        <v>4</v>
      </c>
      <c r="F8" s="88">
        <v>5</v>
      </c>
      <c r="G8" s="88">
        <v>6</v>
      </c>
      <c r="H8" s="88">
        <v>7</v>
      </c>
      <c r="I8" s="88">
        <v>8</v>
      </c>
      <c r="J8" s="88">
        <v>9</v>
      </c>
      <c r="K8" s="613">
        <v>10</v>
      </c>
      <c r="L8" s="90">
        <v>11</v>
      </c>
      <c r="M8" s="90">
        <v>12</v>
      </c>
      <c r="N8" s="401">
        <v>7</v>
      </c>
      <c r="O8" s="88">
        <v>8</v>
      </c>
    </row>
    <row r="9" spans="1:21" ht="15.75">
      <c r="A9" s="296" t="s">
        <v>428</v>
      </c>
      <c r="B9" s="297">
        <f>SUM(B10+B12+B13+B17+B22)</f>
        <v>15202.995229999999</v>
      </c>
      <c r="C9" s="297">
        <f>SUM(C10+C12+C13+C17+C22)</f>
        <v>33345</v>
      </c>
      <c r="D9" s="614">
        <f t="shared" ref="D9:J9" si="0">SUM(D10+D12+D13+D17+D22)</f>
        <v>14416</v>
      </c>
      <c r="E9" s="400">
        <f t="shared" si="0"/>
        <v>14766.403670000002</v>
      </c>
      <c r="F9" s="297">
        <f t="shared" si="0"/>
        <v>350.40367000000066</v>
      </c>
      <c r="G9" s="546">
        <f t="shared" ref="G9:G32" si="1">E9/D9*100</f>
        <v>102.4306580882353</v>
      </c>
      <c r="H9" s="546">
        <f>E9/B9</f>
        <v>0.9712825299623542</v>
      </c>
      <c r="I9" s="297">
        <f t="shared" si="0"/>
        <v>2435.6766399999997</v>
      </c>
      <c r="J9" s="614">
        <f t="shared" si="0"/>
        <v>3110</v>
      </c>
      <c r="K9" s="400">
        <f>SUM(K10+K12+K13+K17+K22)</f>
        <v>2726.13546</v>
      </c>
      <c r="L9" s="297">
        <f t="shared" ref="L9:L39" si="2">+K9-J9</f>
        <v>-383.86454000000003</v>
      </c>
      <c r="M9" s="297">
        <f>SUM(K9/J9*100)</f>
        <v>87.657088745980701</v>
      </c>
      <c r="N9" s="298">
        <f>K9/O9</f>
        <v>1.0638577404878051</v>
      </c>
      <c r="O9" s="615">
        <f>SUM(O10+O12+O13+O17+O22)</f>
        <v>2562.4999999999995</v>
      </c>
      <c r="P9" s="616"/>
      <c r="Q9" s="617"/>
      <c r="R9" s="618"/>
      <c r="S9" s="617"/>
      <c r="T9" s="617"/>
      <c r="U9" s="617"/>
    </row>
    <row r="10" spans="1:21" ht="15.75">
      <c r="A10" s="92" t="s">
        <v>429</v>
      </c>
      <c r="B10" s="94">
        <f>SUM(B11)</f>
        <v>9846.6702299999997</v>
      </c>
      <c r="C10" s="93">
        <f>+C11</f>
        <v>21185</v>
      </c>
      <c r="D10" s="619">
        <f>+D11</f>
        <v>10376</v>
      </c>
      <c r="E10" s="547">
        <f>SUM(E11)</f>
        <v>10507.451230000001</v>
      </c>
      <c r="F10" s="94">
        <f t="shared" ref="F10:F39" si="3">+E10-D10</f>
        <v>131.45123000000058</v>
      </c>
      <c r="G10" s="94">
        <f t="shared" si="1"/>
        <v>101.26687769853508</v>
      </c>
      <c r="H10" s="94">
        <f t="shared" ref="H10:H39" si="4">E10/B10</f>
        <v>1.0671070508674891</v>
      </c>
      <c r="I10" s="94">
        <f>SUM(I11)</f>
        <v>2099.5897500000001</v>
      </c>
      <c r="J10" s="620">
        <f>+J11</f>
        <v>2541</v>
      </c>
      <c r="K10" s="547">
        <f>SUM(K11)</f>
        <v>2540.9808699999999</v>
      </c>
      <c r="L10" s="94">
        <f t="shared" si="2"/>
        <v>-1.9130000000131986E-2</v>
      </c>
      <c r="M10" s="94">
        <f t="shared" ref="M10:M22" si="5">SUM(K10/J10*100)</f>
        <v>99.999247146792598</v>
      </c>
      <c r="N10" s="397">
        <f t="shared" ref="N10:N39" si="6">K10/O10</f>
        <v>3.6001429158401814</v>
      </c>
      <c r="O10" s="621">
        <f>+O11</f>
        <v>705.8</v>
      </c>
      <c r="P10" s="622"/>
      <c r="Q10" s="617"/>
      <c r="R10" s="623"/>
      <c r="S10" s="617"/>
      <c r="T10" s="617"/>
      <c r="U10" s="617"/>
    </row>
    <row r="11" spans="1:21" ht="16.5" customHeight="1">
      <c r="A11" s="95" t="s">
        <v>430</v>
      </c>
      <c r="B11" s="398">
        <v>9846.6702299999997</v>
      </c>
      <c r="C11" s="97">
        <v>21185</v>
      </c>
      <c r="D11" s="624">
        <v>10376</v>
      </c>
      <c r="E11" s="625">
        <f>7966.47036+K11</f>
        <v>10507.451230000001</v>
      </c>
      <c r="F11" s="98">
        <f t="shared" si="3"/>
        <v>131.45123000000058</v>
      </c>
      <c r="G11" s="98">
        <f t="shared" si="1"/>
        <v>101.26687769853508</v>
      </c>
      <c r="H11" s="98">
        <f t="shared" si="4"/>
        <v>1.0671070508674891</v>
      </c>
      <c r="I11" s="398">
        <v>2099.5897500000001</v>
      </c>
      <c r="J11" s="626">
        <v>2541</v>
      </c>
      <c r="K11" s="548">
        <f>240.37908+45.48597+41.92704+97.20407-1.53494-115.6198+54.65006+29.0378+0.3426+446.79644+1041.62131+26.5992+30.74137+15.54874-16.23422+168.8212-3.16659+9.86986+63.4494+158.62352+206.43876</f>
        <v>2540.9808699999999</v>
      </c>
      <c r="L11" s="98">
        <f t="shared" si="2"/>
        <v>-1.9130000000131986E-2</v>
      </c>
      <c r="M11" s="98">
        <f t="shared" si="5"/>
        <v>99.999247146792598</v>
      </c>
      <c r="N11" s="397">
        <f t="shared" si="6"/>
        <v>3.6001429158401814</v>
      </c>
      <c r="O11" s="627">
        <v>705.8</v>
      </c>
      <c r="P11" s="628"/>
      <c r="Q11" s="617"/>
      <c r="R11" s="629"/>
      <c r="S11" s="617"/>
      <c r="T11" s="617"/>
      <c r="U11" s="617"/>
    </row>
    <row r="12" spans="1:21" ht="16.5" customHeight="1">
      <c r="A12" s="92" t="s">
        <v>431</v>
      </c>
      <c r="B12" s="399">
        <v>661.20079999999996</v>
      </c>
      <c r="C12" s="93">
        <v>1546</v>
      </c>
      <c r="D12" s="619">
        <v>730</v>
      </c>
      <c r="E12" s="630">
        <f>535.64577+K12</f>
        <v>628.50954999999999</v>
      </c>
      <c r="F12" s="94">
        <f t="shared" si="3"/>
        <v>-101.49045000000001</v>
      </c>
      <c r="G12" s="94">
        <f t="shared" si="1"/>
        <v>86.097198630136987</v>
      </c>
      <c r="H12" s="98">
        <f t="shared" si="4"/>
        <v>0.9505577579458464</v>
      </c>
      <c r="I12" s="399">
        <v>102.70726999999999</v>
      </c>
      <c r="J12" s="620">
        <v>120</v>
      </c>
      <c r="K12" s="549">
        <f>1.68581+0.00612+0.0001+10.75942+80.41233</f>
        <v>92.863779999999991</v>
      </c>
      <c r="L12" s="94">
        <f t="shared" si="2"/>
        <v>-27.136220000000009</v>
      </c>
      <c r="M12" s="98">
        <f t="shared" si="5"/>
        <v>77.386483333333317</v>
      </c>
      <c r="N12" s="397">
        <f t="shared" si="6"/>
        <v>1.2365350199733689</v>
      </c>
      <c r="O12" s="627">
        <v>75.099999999999994</v>
      </c>
      <c r="P12" s="622"/>
      <c r="Q12" s="617"/>
      <c r="R12" s="631"/>
      <c r="S12" s="617"/>
      <c r="T12" s="617"/>
      <c r="U12" s="617"/>
    </row>
    <row r="13" spans="1:21" ht="16.5" customHeight="1">
      <c r="A13" s="92" t="s">
        <v>432</v>
      </c>
      <c r="B13" s="94">
        <f>SUM(B14+B15+B16)</f>
        <v>3422.5289199999997</v>
      </c>
      <c r="C13" s="93">
        <f>C14+C15+C16</f>
        <v>6715</v>
      </c>
      <c r="D13" s="619">
        <f>SUM(D14:D16)</f>
        <v>2197</v>
      </c>
      <c r="E13" s="547">
        <f>SUM(E14:E16)</f>
        <v>2477.1700900000001</v>
      </c>
      <c r="F13" s="94">
        <f t="shared" si="3"/>
        <v>280.17009000000007</v>
      </c>
      <c r="G13" s="94">
        <f t="shared" si="1"/>
        <v>112.75239371870734</v>
      </c>
      <c r="H13" s="94">
        <f t="shared" si="4"/>
        <v>0.72378353781741023</v>
      </c>
      <c r="I13" s="94">
        <f>SUM(I14:I16)</f>
        <v>82.443480000000008</v>
      </c>
      <c r="J13" s="620">
        <f>J14+J15+J16</f>
        <v>426</v>
      </c>
      <c r="K13" s="550">
        <f>SUM(K14:K16)</f>
        <v>34.81279</v>
      </c>
      <c r="L13" s="94">
        <f t="shared" si="2"/>
        <v>-391.18720999999999</v>
      </c>
      <c r="M13" s="94">
        <f t="shared" si="5"/>
        <v>8.1720164319248827</v>
      </c>
      <c r="N13" s="397">
        <f t="shared" si="6"/>
        <v>2.0812333353261193E-2</v>
      </c>
      <c r="O13" s="621">
        <f>SUM(O14:O16)</f>
        <v>1672.7</v>
      </c>
      <c r="P13" s="622"/>
      <c r="Q13" s="617"/>
      <c r="R13" s="623"/>
      <c r="S13" s="617"/>
      <c r="T13" s="617"/>
      <c r="U13" s="617"/>
    </row>
    <row r="14" spans="1:21" ht="27.75" customHeight="1">
      <c r="A14" s="101" t="s">
        <v>433</v>
      </c>
      <c r="B14" s="398">
        <v>464.39391000000001</v>
      </c>
      <c r="C14" s="97">
        <v>718</v>
      </c>
      <c r="D14" s="624">
        <v>180</v>
      </c>
      <c r="E14" s="625">
        <f>443.21217+K14</f>
        <v>454.01217000000003</v>
      </c>
      <c r="F14" s="98">
        <f t="shared" si="3"/>
        <v>274.01217000000003</v>
      </c>
      <c r="G14" s="98">
        <f t="shared" si="1"/>
        <v>252.22898333333336</v>
      </c>
      <c r="H14" s="98">
        <f t="shared" si="4"/>
        <v>0.977644538878643</v>
      </c>
      <c r="I14" s="398">
        <v>37.590000000000003</v>
      </c>
      <c r="J14" s="626">
        <v>30</v>
      </c>
      <c r="K14" s="548">
        <v>10.8</v>
      </c>
      <c r="L14" s="98">
        <f t="shared" si="2"/>
        <v>-19.2</v>
      </c>
      <c r="M14" s="98">
        <f t="shared" si="5"/>
        <v>36.000000000000007</v>
      </c>
      <c r="N14" s="397">
        <f t="shared" si="6"/>
        <v>0.14654002713704206</v>
      </c>
      <c r="O14" s="632">
        <v>73.7</v>
      </c>
      <c r="P14" s="628"/>
      <c r="Q14" s="617"/>
      <c r="R14" s="629"/>
      <c r="S14" s="617"/>
      <c r="T14" s="617"/>
      <c r="U14" s="617"/>
    </row>
    <row r="15" spans="1:21" ht="28.5" customHeight="1">
      <c r="A15" s="101" t="s">
        <v>434</v>
      </c>
      <c r="B15" s="398">
        <v>2944.15762</v>
      </c>
      <c r="C15" s="97">
        <v>5974</v>
      </c>
      <c r="D15" s="624">
        <v>2016</v>
      </c>
      <c r="E15" s="625">
        <f>1992.44229+K15</f>
        <v>2016.27234</v>
      </c>
      <c r="F15" s="98">
        <f t="shared" si="3"/>
        <v>0.27233999999998559</v>
      </c>
      <c r="G15" s="98">
        <f t="shared" si="1"/>
        <v>100.01350892857144</v>
      </c>
      <c r="H15" s="98">
        <f t="shared" si="4"/>
        <v>0.6848384496479506</v>
      </c>
      <c r="I15" s="398">
        <v>43.75609</v>
      </c>
      <c r="J15" s="626">
        <v>396</v>
      </c>
      <c r="K15" s="548">
        <f>1.04156+1.26778-0.08778+12.518+1.91316+0.25+0.45835+0.00181+4.44017+2.027</f>
        <v>23.83005</v>
      </c>
      <c r="L15" s="98">
        <f t="shared" si="2"/>
        <v>-372.16994999999997</v>
      </c>
      <c r="M15" s="98">
        <f t="shared" si="5"/>
        <v>6.0176893939393938</v>
      </c>
      <c r="N15" s="397">
        <f t="shared" si="6"/>
        <v>1.4911488642763282E-2</v>
      </c>
      <c r="O15" s="632">
        <v>1598.1</v>
      </c>
      <c r="P15" s="628"/>
      <c r="Q15" s="617"/>
      <c r="R15" s="629"/>
      <c r="S15" s="617"/>
      <c r="T15" s="617"/>
      <c r="U15" s="617"/>
    </row>
    <row r="16" spans="1:21" ht="16.5" customHeight="1">
      <c r="A16" s="101" t="s">
        <v>248</v>
      </c>
      <c r="B16" s="398">
        <v>13.97739</v>
      </c>
      <c r="C16" s="97">
        <v>23</v>
      </c>
      <c r="D16" s="624">
        <f>1</f>
        <v>1</v>
      </c>
      <c r="E16" s="625">
        <f>6.70284+K16</f>
        <v>6.88558</v>
      </c>
      <c r="F16" s="98">
        <f t="shared" si="3"/>
        <v>5.88558</v>
      </c>
      <c r="G16" s="98">
        <v>0</v>
      </c>
      <c r="H16" s="98">
        <f t="shared" si="4"/>
        <v>0.49262272856377337</v>
      </c>
      <c r="I16" s="398">
        <v>1.0973900000000001</v>
      </c>
      <c r="J16" s="626">
        <v>0</v>
      </c>
      <c r="K16" s="548">
        <f>1.2-1.2-0.01726+0.2</f>
        <v>0.18274000000000001</v>
      </c>
      <c r="L16" s="98">
        <f t="shared" si="2"/>
        <v>0.18274000000000001</v>
      </c>
      <c r="M16" s="98">
        <v>0</v>
      </c>
      <c r="N16" s="397">
        <f t="shared" si="6"/>
        <v>0.20304444444444444</v>
      </c>
      <c r="O16" s="632">
        <v>0.9</v>
      </c>
      <c r="P16" s="628"/>
      <c r="Q16" s="617"/>
      <c r="R16" s="629"/>
      <c r="S16" s="617"/>
      <c r="T16" s="617"/>
      <c r="U16" s="617"/>
    </row>
    <row r="17" spans="1:21" ht="15.75">
      <c r="A17" s="92" t="s">
        <v>435</v>
      </c>
      <c r="B17" s="94">
        <f>B18+B19</f>
        <v>870.92571999999996</v>
      </c>
      <c r="C17" s="94">
        <f>C18+C19</f>
        <v>3399</v>
      </c>
      <c r="D17" s="619">
        <f>D18+D19</f>
        <v>913</v>
      </c>
      <c r="E17" s="547">
        <f>E18+E19</f>
        <v>992.64858000000004</v>
      </c>
      <c r="F17" s="94">
        <f t="shared" si="3"/>
        <v>79.648580000000038</v>
      </c>
      <c r="G17" s="94">
        <f t="shared" si="1"/>
        <v>108.72383132530121</v>
      </c>
      <c r="H17" s="94">
        <f>E17/B17</f>
        <v>1.1397626194803387</v>
      </c>
      <c r="I17" s="94">
        <f>I19+I18</f>
        <v>127.34085999999999</v>
      </c>
      <c r="J17" s="620">
        <f>J19+J18</f>
        <v>3</v>
      </c>
      <c r="K17" s="550">
        <f>SUM(K18:K19)</f>
        <v>42.594200000000001</v>
      </c>
      <c r="L17" s="94">
        <f t="shared" si="2"/>
        <v>39.594200000000001</v>
      </c>
      <c r="M17" s="94">
        <f t="shared" si="5"/>
        <v>1419.8066666666668</v>
      </c>
      <c r="N17" s="397">
        <f t="shared" si="6"/>
        <v>0.41882202556538844</v>
      </c>
      <c r="O17" s="621">
        <f>SUM(O18:O19)</f>
        <v>101.69999999999999</v>
      </c>
      <c r="P17" s="622"/>
      <c r="Q17" s="617"/>
      <c r="R17" s="623"/>
      <c r="S17" s="617"/>
      <c r="T17" s="617"/>
      <c r="U17" s="617"/>
    </row>
    <row r="18" spans="1:21" ht="14.25" customHeight="1">
      <c r="A18" s="95" t="s">
        <v>18</v>
      </c>
      <c r="B18" s="398">
        <v>330.00164000000001</v>
      </c>
      <c r="C18" s="97">
        <v>1659</v>
      </c>
      <c r="D18" s="624">
        <v>315</v>
      </c>
      <c r="E18" s="625">
        <f>219.77654+K18</f>
        <v>247.71458000000001</v>
      </c>
      <c r="F18" s="98">
        <f t="shared" si="3"/>
        <v>-67.285419999999988</v>
      </c>
      <c r="G18" s="98">
        <f t="shared" si="1"/>
        <v>78.639549206349216</v>
      </c>
      <c r="H18" s="98">
        <f t="shared" si="4"/>
        <v>0.7506465119385467</v>
      </c>
      <c r="I18" s="398">
        <v>88.162419999999997</v>
      </c>
      <c r="J18" s="626">
        <v>0</v>
      </c>
      <c r="K18" s="548">
        <f>1.67877+0.79931+0.12963+0.043+2.844+1.76+1.07766+0.72031+6.23542-1.61754+3.4612+3.40717+4.34792+1.29548+0.66901+0.18437+0.23538+0.79382-0.12687</f>
        <v>27.938040000000004</v>
      </c>
      <c r="L18" s="98">
        <f t="shared" si="2"/>
        <v>27.938040000000004</v>
      </c>
      <c r="M18" s="98" t="e">
        <f t="shared" si="5"/>
        <v>#DIV/0!</v>
      </c>
      <c r="N18" s="397">
        <f t="shared" si="6"/>
        <v>0.56669452332657211</v>
      </c>
      <c r="O18" s="632">
        <v>49.3</v>
      </c>
      <c r="P18" s="628"/>
      <c r="Q18" s="617"/>
      <c r="R18" s="629"/>
      <c r="S18" s="617"/>
      <c r="T18" s="617"/>
      <c r="U18" s="617"/>
    </row>
    <row r="19" spans="1:21" ht="15.75">
      <c r="A19" s="92" t="s">
        <v>631</v>
      </c>
      <c r="B19" s="399">
        <f>B20+B21</f>
        <v>540.92408</v>
      </c>
      <c r="C19" s="399">
        <f>C20+C21</f>
        <v>1740</v>
      </c>
      <c r="D19" s="633">
        <f>D20+D21</f>
        <v>598</v>
      </c>
      <c r="E19" s="630">
        <f>E20+E21</f>
        <v>744.93399999999997</v>
      </c>
      <c r="F19" s="94">
        <f t="shared" si="3"/>
        <v>146.93399999999997</v>
      </c>
      <c r="G19" s="94">
        <f t="shared" si="1"/>
        <v>124.57090301003345</v>
      </c>
      <c r="H19" s="94">
        <f t="shared" si="4"/>
        <v>1.3771507454428724</v>
      </c>
      <c r="I19" s="94">
        <f>I20+I21</f>
        <v>39.178440000000002</v>
      </c>
      <c r="J19" s="620">
        <f>J20+J21</f>
        <v>3</v>
      </c>
      <c r="K19" s="550">
        <f>K20+K21</f>
        <v>14.65616</v>
      </c>
      <c r="L19" s="94">
        <f>L20+L21</f>
        <v>11.65616</v>
      </c>
      <c r="M19" s="94">
        <f t="shared" si="5"/>
        <v>488.53866666666664</v>
      </c>
      <c r="N19" s="397">
        <f t="shared" si="6"/>
        <v>0.27969770992366411</v>
      </c>
      <c r="O19" s="634">
        <v>52.4</v>
      </c>
      <c r="P19" s="635"/>
      <c r="Q19" s="617"/>
      <c r="R19" s="631"/>
      <c r="S19" s="617"/>
      <c r="T19" s="617"/>
      <c r="U19" s="617"/>
    </row>
    <row r="20" spans="1:21" ht="15.75">
      <c r="A20" s="95" t="s">
        <v>632</v>
      </c>
      <c r="B20" s="398">
        <v>112.39091000000001</v>
      </c>
      <c r="C20" s="97">
        <v>900</v>
      </c>
      <c r="D20" s="624">
        <v>145</v>
      </c>
      <c r="E20" s="625">
        <f>65.35804+K20</f>
        <v>77.3202</v>
      </c>
      <c r="F20" s="98">
        <f t="shared" si="3"/>
        <v>-67.6798</v>
      </c>
      <c r="G20" s="98">
        <f t="shared" si="1"/>
        <v>53.324275862068973</v>
      </c>
      <c r="H20" s="98">
        <f t="shared" si="4"/>
        <v>0.68795777167388361</v>
      </c>
      <c r="I20" s="398">
        <v>35.94144</v>
      </c>
      <c r="J20" s="626">
        <v>0</v>
      </c>
      <c r="K20" s="395">
        <f>0.00044+1.48208+1.04459+0.98613+0.1168+1.04492+0.89791+0.001+3.30784+0.43486+0.30819+0.83628+0.54237+0.60976+0.00096+0.34803</f>
        <v>11.962159999999999</v>
      </c>
      <c r="L20" s="98">
        <f t="shared" si="2"/>
        <v>11.962159999999999</v>
      </c>
      <c r="M20" s="98" t="e">
        <f t="shared" si="5"/>
        <v>#DIV/0!</v>
      </c>
      <c r="N20" s="397">
        <f t="shared" si="6"/>
        <v>0.22828549618320609</v>
      </c>
      <c r="O20" s="634">
        <v>52.4</v>
      </c>
      <c r="P20" s="628"/>
      <c r="Q20" s="617"/>
      <c r="R20" s="629"/>
      <c r="S20" s="617"/>
      <c r="T20" s="617"/>
      <c r="U20" s="617"/>
    </row>
    <row r="21" spans="1:21" ht="15.75">
      <c r="A21" s="95" t="s">
        <v>633</v>
      </c>
      <c r="B21" s="98">
        <v>428.53316999999998</v>
      </c>
      <c r="C21" s="97">
        <v>840</v>
      </c>
      <c r="D21" s="624">
        <v>453</v>
      </c>
      <c r="E21" s="636">
        <f>664.9198+K21</f>
        <v>667.61379999999997</v>
      </c>
      <c r="F21" s="98">
        <f>+E21-D21</f>
        <v>214.61379999999997</v>
      </c>
      <c r="G21" s="98">
        <f>E21/D21*100</f>
        <v>147.37611479028695</v>
      </c>
      <c r="H21" s="98">
        <f>E21/B21</f>
        <v>1.5579046074776428</v>
      </c>
      <c r="I21" s="98">
        <v>3.2370000000000001</v>
      </c>
      <c r="J21" s="626">
        <v>3</v>
      </c>
      <c r="K21" s="395">
        <v>2.694</v>
      </c>
      <c r="L21" s="98">
        <f>+K21-J21</f>
        <v>-0.30600000000000005</v>
      </c>
      <c r="M21" s="98">
        <f>SUM(K21/J21*100)</f>
        <v>89.8</v>
      </c>
      <c r="N21" s="397">
        <f>K21/O21</f>
        <v>5.1412213740458013E-2</v>
      </c>
      <c r="O21" s="634">
        <v>52.4</v>
      </c>
      <c r="P21" s="628"/>
      <c r="Q21" s="617"/>
      <c r="R21" s="637"/>
      <c r="S21" s="617"/>
      <c r="T21" s="617"/>
      <c r="U21" s="617"/>
    </row>
    <row r="22" spans="1:21" ht="15.75">
      <c r="A22" s="92" t="s">
        <v>436</v>
      </c>
      <c r="B22" s="94">
        <v>401.66955999999999</v>
      </c>
      <c r="C22" s="93">
        <v>500</v>
      </c>
      <c r="D22" s="619">
        <v>200</v>
      </c>
      <c r="E22" s="630">
        <f>145.7404+K22</f>
        <v>160.62421999999998</v>
      </c>
      <c r="F22" s="94">
        <f t="shared" si="3"/>
        <v>-39.37578000000002</v>
      </c>
      <c r="G22" s="94">
        <f t="shared" si="1"/>
        <v>80.31210999999999</v>
      </c>
      <c r="H22" s="94">
        <f t="shared" si="4"/>
        <v>0.39989144310562141</v>
      </c>
      <c r="I22" s="399">
        <v>23.595279999999999</v>
      </c>
      <c r="J22" s="620">
        <v>20</v>
      </c>
      <c r="K22" s="549">
        <f>2.45911+0.3+1.12319+0.81954+0.43819+6.55345+0.01163+0.27118+2.90753</f>
        <v>14.883819999999998</v>
      </c>
      <c r="L22" s="94">
        <f t="shared" si="2"/>
        <v>-5.1161800000000017</v>
      </c>
      <c r="M22" s="94">
        <f t="shared" si="5"/>
        <v>74.4191</v>
      </c>
      <c r="N22" s="397">
        <f t="shared" si="6"/>
        <v>2.0671972222222221</v>
      </c>
      <c r="O22" s="627">
        <v>7.2</v>
      </c>
      <c r="P22" s="622"/>
      <c r="Q22" s="617"/>
      <c r="R22" s="631"/>
      <c r="S22" s="617"/>
      <c r="T22" s="617"/>
      <c r="U22" s="617"/>
    </row>
    <row r="23" spans="1:21" ht="14.25">
      <c r="A23" s="299" t="s">
        <v>26</v>
      </c>
      <c r="B23" s="297">
        <f>SUM(B24+B27+B29+B32+B35+B36+B38)</f>
        <v>2140.4076999999997</v>
      </c>
      <c r="C23" s="297">
        <f>SUM(C24+C27+C29+C32+C35+C36+C38)</f>
        <v>3579</v>
      </c>
      <c r="D23" s="614">
        <f>SUM(D24+D27+D29+D32+D35+D36+D38)</f>
        <v>1760</v>
      </c>
      <c r="E23" s="400">
        <f>SUM(E24+E27+E29+E32+E35+E36)</f>
        <v>1244.1826099999998</v>
      </c>
      <c r="F23" s="297">
        <f t="shared" si="3"/>
        <v>-515.81739000000016</v>
      </c>
      <c r="G23" s="297">
        <f t="shared" si="1"/>
        <v>70.692193749999987</v>
      </c>
      <c r="H23" s="297">
        <f t="shared" si="4"/>
        <v>0.58128300043024517</v>
      </c>
      <c r="I23" s="297">
        <f>SUM(I24+I27+I29+I32+I35+I36+I38)</f>
        <v>303.73917</v>
      </c>
      <c r="J23" s="614">
        <f>SUM(J24+J27+J29+J32+J35+J36+J38)</f>
        <v>279</v>
      </c>
      <c r="K23" s="400">
        <f>SUM(K24+K27+K29+K32+K35+K36+K38)</f>
        <v>213.06938999999997</v>
      </c>
      <c r="L23" s="297">
        <f>+K23-J23</f>
        <v>-65.93061000000003</v>
      </c>
      <c r="M23" s="297">
        <f>SUM(K23/J23*100)</f>
        <v>76.368956989247309</v>
      </c>
      <c r="N23" s="298">
        <f t="shared" si="6"/>
        <v>0.94613405861456479</v>
      </c>
      <c r="O23" s="615">
        <f>SUM(O24+O27+O29+O32+O35+O36+O38)</f>
        <v>225.2</v>
      </c>
      <c r="P23" s="616"/>
      <c r="Q23" s="617"/>
      <c r="R23" s="618"/>
      <c r="S23" s="617"/>
      <c r="T23" s="617"/>
      <c r="U23" s="617"/>
    </row>
    <row r="24" spans="1:21" ht="18" customHeight="1">
      <c r="A24" s="92" t="s">
        <v>437</v>
      </c>
      <c r="B24" s="93">
        <f>SUM(B25:B26)</f>
        <v>1780.07978</v>
      </c>
      <c r="C24" s="93">
        <f>SUM(C25:C26)</f>
        <v>2837</v>
      </c>
      <c r="D24" s="620">
        <f t="shared" ref="D24:K24" si="7">SUM(D25:D26)</f>
        <v>1420</v>
      </c>
      <c r="E24" s="550">
        <f t="shared" si="7"/>
        <v>1100.5083099999999</v>
      </c>
      <c r="F24" s="93">
        <f t="shared" si="7"/>
        <v>-319.49169000000006</v>
      </c>
      <c r="G24" s="93">
        <f t="shared" si="7"/>
        <v>179.55743645486899</v>
      </c>
      <c r="H24" s="93">
        <f t="shared" si="7"/>
        <v>2.2979819102528833</v>
      </c>
      <c r="I24" s="94">
        <f t="shared" si="7"/>
        <v>269.92095999999998</v>
      </c>
      <c r="J24" s="620">
        <f t="shared" si="7"/>
        <v>237</v>
      </c>
      <c r="K24" s="550">
        <f t="shared" si="7"/>
        <v>209.52938999999998</v>
      </c>
      <c r="L24" s="94">
        <f t="shared" si="2"/>
        <v>-27.470610000000022</v>
      </c>
      <c r="M24" s="93">
        <f>SUM(K24/J24*100)</f>
        <v>88.409025316455697</v>
      </c>
      <c r="N24" s="397">
        <f t="shared" si="6"/>
        <v>1.4891925373134327</v>
      </c>
      <c r="O24" s="638">
        <f>SUM(O25:O26)</f>
        <v>140.69999999999999</v>
      </c>
      <c r="P24" s="639"/>
      <c r="Q24" s="617"/>
      <c r="R24" s="640"/>
      <c r="S24" s="617"/>
      <c r="T24" s="617"/>
      <c r="U24" s="617"/>
    </row>
    <row r="25" spans="1:21" ht="15.75">
      <c r="A25" s="101" t="s">
        <v>439</v>
      </c>
      <c r="B25" s="625">
        <v>275.54844000000003</v>
      </c>
      <c r="C25" s="97">
        <v>870</v>
      </c>
      <c r="D25" s="624">
        <v>435</v>
      </c>
      <c r="E25" s="625">
        <f>450.13678+K25</f>
        <v>528.43201999999997</v>
      </c>
      <c r="F25" s="98">
        <f>+E25-D25</f>
        <v>93.432019999999966</v>
      </c>
      <c r="G25" s="98">
        <f>E25/D25*100</f>
        <v>121.47862528735631</v>
      </c>
      <c r="H25" s="98">
        <f>E25/B25</f>
        <v>1.9177463679344362</v>
      </c>
      <c r="I25" s="398">
        <v>74.311629999999994</v>
      </c>
      <c r="J25" s="626">
        <v>73</v>
      </c>
      <c r="K25" s="548">
        <f>6.52765+4.149+12.47888+0.7833+4.38+11.17641+30+8.8</f>
        <v>78.295239999999993</v>
      </c>
      <c r="L25" s="98">
        <f>+K25-J25</f>
        <v>5.2952399999999926</v>
      </c>
      <c r="M25" s="98">
        <f>SUM(K25/J25*100)</f>
        <v>107.25375342465753</v>
      </c>
      <c r="N25" s="397">
        <f t="shared" si="6"/>
        <v>1.2082598765432098</v>
      </c>
      <c r="O25" s="632">
        <v>64.8</v>
      </c>
      <c r="P25" s="628"/>
      <c r="Q25" s="617"/>
      <c r="R25" s="629"/>
      <c r="S25" s="617"/>
      <c r="T25" s="617"/>
      <c r="U25" s="617"/>
    </row>
    <row r="26" spans="1:21" ht="15.75">
      <c r="A26" s="101" t="s">
        <v>438</v>
      </c>
      <c r="B26" s="398">
        <v>1504.53134</v>
      </c>
      <c r="C26" s="97">
        <v>1967</v>
      </c>
      <c r="D26" s="624">
        <v>985</v>
      </c>
      <c r="E26" s="625">
        <f>440.84214+K26</f>
        <v>572.07628999999997</v>
      </c>
      <c r="F26" s="98">
        <f t="shared" si="3"/>
        <v>-412.92371000000003</v>
      </c>
      <c r="G26" s="98">
        <f t="shared" si="1"/>
        <v>58.07881116751269</v>
      </c>
      <c r="H26" s="98">
        <f t="shared" si="4"/>
        <v>0.38023554231844714</v>
      </c>
      <c r="I26" s="398">
        <v>195.60933</v>
      </c>
      <c r="J26" s="626">
        <v>164</v>
      </c>
      <c r="K26" s="548">
        <f>20+41.51+6.85302+10.42651+0.55+29.89462+20+2</f>
        <v>131.23415</v>
      </c>
      <c r="L26" s="98">
        <f t="shared" si="2"/>
        <v>-32.76585</v>
      </c>
      <c r="M26" s="98">
        <f>SUM(K26/J26*100)</f>
        <v>80.020823170731703</v>
      </c>
      <c r="N26" s="397">
        <f t="shared" si="6"/>
        <v>1.7290401844532277</v>
      </c>
      <c r="O26" s="632">
        <v>75.900000000000006</v>
      </c>
      <c r="P26" s="628"/>
      <c r="Q26" s="617"/>
      <c r="R26" s="629"/>
      <c r="S26" s="617"/>
      <c r="T26" s="617"/>
      <c r="U26" s="617"/>
    </row>
    <row r="27" spans="1:21" ht="34.5" customHeight="1">
      <c r="A27" s="102" t="s">
        <v>440</v>
      </c>
      <c r="B27" s="94">
        <f>SUM(B28:B28)</f>
        <v>99.660480000000007</v>
      </c>
      <c r="C27" s="93">
        <f>SUM(C28:C28)</f>
        <v>290</v>
      </c>
      <c r="D27" s="619">
        <f>SUM(D28:D28)</f>
        <v>135</v>
      </c>
      <c r="E27" s="547">
        <f>SUM(E28:E28)</f>
        <v>82.138449999999992</v>
      </c>
      <c r="F27" s="94">
        <f t="shared" si="3"/>
        <v>-52.861550000000008</v>
      </c>
      <c r="G27" s="94">
        <f t="shared" si="1"/>
        <v>60.843296296296288</v>
      </c>
      <c r="H27" s="94">
        <f t="shared" si="4"/>
        <v>0.8241827653248307</v>
      </c>
      <c r="I27" s="94">
        <f>SUM(I28:I28)</f>
        <v>5.0086500000000003</v>
      </c>
      <c r="J27" s="620">
        <f>J28</f>
        <v>5</v>
      </c>
      <c r="K27" s="550">
        <f>SUM(K28:K28)</f>
        <v>-1.0000000000000001E-5</v>
      </c>
      <c r="L27" s="94">
        <f t="shared" si="2"/>
        <v>-5.0000099999999996</v>
      </c>
      <c r="M27" s="94">
        <f t="shared" ref="M27:M32" si="8">SUM(K27/J27*100)</f>
        <v>-2.0000000000000004E-4</v>
      </c>
      <c r="N27" s="397">
        <f t="shared" si="6"/>
        <v>-5.4347826086956528E-7</v>
      </c>
      <c r="O27" s="621">
        <f>SUM(O28:O28)</f>
        <v>18.399999999999999</v>
      </c>
      <c r="P27" s="622"/>
      <c r="Q27" s="617"/>
      <c r="R27" s="623"/>
      <c r="S27" s="617"/>
      <c r="T27" s="617"/>
      <c r="U27" s="617"/>
    </row>
    <row r="28" spans="1:21" ht="31.5">
      <c r="A28" s="103" t="s">
        <v>40</v>
      </c>
      <c r="B28" s="398">
        <v>99.660480000000007</v>
      </c>
      <c r="C28" s="97">
        <v>290</v>
      </c>
      <c r="D28" s="624">
        <v>135</v>
      </c>
      <c r="E28" s="625">
        <f>82.13846+K28</f>
        <v>82.138449999999992</v>
      </c>
      <c r="F28" s="98">
        <f t="shared" si="3"/>
        <v>-52.861550000000008</v>
      </c>
      <c r="G28" s="98">
        <f t="shared" si="1"/>
        <v>60.843296296296288</v>
      </c>
      <c r="H28" s="98">
        <f t="shared" si="4"/>
        <v>0.8241827653248307</v>
      </c>
      <c r="I28" s="398">
        <v>5.0086500000000003</v>
      </c>
      <c r="J28" s="626">
        <v>5</v>
      </c>
      <c r="K28" s="548">
        <v>-1.0000000000000001E-5</v>
      </c>
      <c r="L28" s="98">
        <f t="shared" si="2"/>
        <v>-5.0000099999999996</v>
      </c>
      <c r="M28" s="98">
        <f t="shared" si="8"/>
        <v>-2.0000000000000004E-4</v>
      </c>
      <c r="N28" s="397">
        <f t="shared" si="6"/>
        <v>-5.4347826086956528E-7</v>
      </c>
      <c r="O28" s="632">
        <v>18.399999999999999</v>
      </c>
      <c r="P28" s="628"/>
      <c r="Q28" s="617"/>
      <c r="R28" s="629"/>
      <c r="S28" s="617"/>
      <c r="T28" s="617"/>
      <c r="U28" s="617"/>
    </row>
    <row r="29" spans="1:21" ht="30.75" customHeight="1">
      <c r="A29" s="102" t="s">
        <v>441</v>
      </c>
      <c r="B29" s="94">
        <f>SUM(B30:B31)</f>
        <v>25.021999999999998</v>
      </c>
      <c r="C29" s="93">
        <f>SUM(C30:C31)</f>
        <v>62</v>
      </c>
      <c r="D29" s="619">
        <f>SUM(D30:D31)</f>
        <v>30</v>
      </c>
      <c r="E29" s="547">
        <f>SUM(E30:E31)</f>
        <v>11.30278</v>
      </c>
      <c r="F29" s="94">
        <f t="shared" si="3"/>
        <v>-18.697220000000002</v>
      </c>
      <c r="G29" s="94">
        <f t="shared" si="1"/>
        <v>37.675933333333333</v>
      </c>
      <c r="H29" s="94">
        <f t="shared" si="4"/>
        <v>0.45171369195108307</v>
      </c>
      <c r="I29" s="94">
        <f>SUM(I30:I31)</f>
        <v>0</v>
      </c>
      <c r="J29" s="620">
        <f>SUM(J30:J31)</f>
        <v>5</v>
      </c>
      <c r="K29" s="395">
        <f>SUM(K30:K31)</f>
        <v>0</v>
      </c>
      <c r="L29" s="94">
        <f t="shared" si="2"/>
        <v>-5</v>
      </c>
      <c r="M29" s="98">
        <f t="shared" si="8"/>
        <v>0</v>
      </c>
      <c r="N29" s="397">
        <f t="shared" si="6"/>
        <v>0</v>
      </c>
      <c r="O29" s="621">
        <f>SUM(O30:O31)</f>
        <v>0.5</v>
      </c>
      <c r="P29" s="622"/>
      <c r="Q29" s="617"/>
      <c r="R29" s="623"/>
      <c r="S29" s="617"/>
      <c r="T29" s="617"/>
      <c r="U29" s="617"/>
    </row>
    <row r="30" spans="1:21" ht="15.75" hidden="1">
      <c r="A30" s="95" t="s">
        <v>442</v>
      </c>
      <c r="B30" s="98">
        <v>0</v>
      </c>
      <c r="C30" s="97">
        <v>0</v>
      </c>
      <c r="D30" s="624"/>
      <c r="E30" s="636"/>
      <c r="F30" s="94">
        <f t="shared" si="3"/>
        <v>0</v>
      </c>
      <c r="G30" s="94" t="e">
        <f t="shared" si="1"/>
        <v>#DIV/0!</v>
      </c>
      <c r="H30" s="94" t="e">
        <f t="shared" si="4"/>
        <v>#DIV/0!</v>
      </c>
      <c r="I30" s="98"/>
      <c r="J30" s="626"/>
      <c r="K30" s="395"/>
      <c r="L30" s="98">
        <f t="shared" si="2"/>
        <v>0</v>
      </c>
      <c r="M30" s="98" t="e">
        <f t="shared" si="8"/>
        <v>#DIV/0!</v>
      </c>
      <c r="N30" s="397" t="e">
        <f t="shared" si="6"/>
        <v>#DIV/0!</v>
      </c>
      <c r="O30" s="634"/>
      <c r="P30" s="628"/>
      <c r="Q30" s="617"/>
      <c r="R30" s="637"/>
      <c r="S30" s="617"/>
      <c r="T30" s="617"/>
      <c r="U30" s="617"/>
    </row>
    <row r="31" spans="1:21" ht="31.5" customHeight="1">
      <c r="A31" s="95" t="s">
        <v>443</v>
      </c>
      <c r="B31" s="398">
        <v>25.021999999999998</v>
      </c>
      <c r="C31" s="97">
        <v>62</v>
      </c>
      <c r="D31" s="624">
        <v>30</v>
      </c>
      <c r="E31" s="625">
        <f>11.30278+K31</f>
        <v>11.30278</v>
      </c>
      <c r="F31" s="98">
        <f t="shared" si="3"/>
        <v>-18.697220000000002</v>
      </c>
      <c r="G31" s="98">
        <f t="shared" si="1"/>
        <v>37.675933333333333</v>
      </c>
      <c r="H31" s="98">
        <f t="shared" si="4"/>
        <v>0.45171369195108307</v>
      </c>
      <c r="I31" s="398">
        <v>0</v>
      </c>
      <c r="J31" s="626">
        <v>5</v>
      </c>
      <c r="K31" s="548">
        <v>0</v>
      </c>
      <c r="L31" s="98">
        <f t="shared" si="2"/>
        <v>-5</v>
      </c>
      <c r="M31" s="98">
        <f t="shared" si="8"/>
        <v>0</v>
      </c>
      <c r="N31" s="397">
        <f t="shared" si="6"/>
        <v>0</v>
      </c>
      <c r="O31" s="627">
        <v>0.5</v>
      </c>
      <c r="P31" s="628"/>
      <c r="Q31" s="617"/>
      <c r="R31" s="631"/>
      <c r="S31" s="617"/>
      <c r="T31" s="617"/>
      <c r="U31" s="617"/>
    </row>
    <row r="32" spans="1:21" ht="29.25" customHeight="1">
      <c r="A32" s="92" t="s">
        <v>444</v>
      </c>
      <c r="B32" s="93">
        <f>SUM(B33:B34)</f>
        <v>143.58992000000001</v>
      </c>
      <c r="C32" s="93">
        <f>SUM(C33:C34)</f>
        <v>200</v>
      </c>
      <c r="D32" s="619">
        <f>SUM(D33:D34)</f>
        <v>100</v>
      </c>
      <c r="E32" s="547">
        <f>SUM(E33:E34)</f>
        <v>32.652320000000003</v>
      </c>
      <c r="F32" s="94">
        <f t="shared" si="3"/>
        <v>-67.347679999999997</v>
      </c>
      <c r="G32" s="94">
        <f t="shared" si="1"/>
        <v>32.652320000000003</v>
      </c>
      <c r="H32" s="94">
        <f t="shared" si="4"/>
        <v>0.2273998063373808</v>
      </c>
      <c r="I32" s="94">
        <f>SUM(I33:I34)</f>
        <v>15.3</v>
      </c>
      <c r="J32" s="620">
        <f>SUM(J33:J34)</f>
        <v>17</v>
      </c>
      <c r="K32" s="550">
        <f>SUM(K33:K34)</f>
        <v>10</v>
      </c>
      <c r="L32" s="94">
        <f t="shared" si="2"/>
        <v>-7</v>
      </c>
      <c r="M32" s="94">
        <f t="shared" si="8"/>
        <v>58.82352941176471</v>
      </c>
      <c r="N32" s="397">
        <f t="shared" si="6"/>
        <v>0.75757575757575757</v>
      </c>
      <c r="O32" s="621">
        <f>O33+O34</f>
        <v>13.2</v>
      </c>
      <c r="P32" s="622"/>
      <c r="Q32" s="617"/>
      <c r="R32" s="623"/>
      <c r="S32" s="617"/>
      <c r="T32" s="617"/>
      <c r="U32" s="617"/>
    </row>
    <row r="33" spans="1:21" ht="31.5" hidden="1">
      <c r="A33" s="95" t="s">
        <v>445</v>
      </c>
      <c r="B33" s="97">
        <v>0</v>
      </c>
      <c r="C33" s="97"/>
      <c r="D33" s="624"/>
      <c r="E33" s="395"/>
      <c r="F33" s="97">
        <f t="shared" si="3"/>
        <v>0</v>
      </c>
      <c r="G33" s="97"/>
      <c r="H33" s="97" t="e">
        <f t="shared" si="4"/>
        <v>#DIV/0!</v>
      </c>
      <c r="I33" s="98">
        <v>0</v>
      </c>
      <c r="J33" s="626">
        <v>0</v>
      </c>
      <c r="K33" s="395"/>
      <c r="L33" s="97">
        <f t="shared" si="2"/>
        <v>0</v>
      </c>
      <c r="M33" s="97"/>
      <c r="N33" s="397" t="e">
        <f t="shared" si="6"/>
        <v>#DIV/0!</v>
      </c>
      <c r="O33" s="641">
        <v>0</v>
      </c>
      <c r="P33" s="628"/>
      <c r="Q33" s="617"/>
      <c r="R33" s="642"/>
      <c r="S33" s="617"/>
      <c r="T33" s="617"/>
      <c r="U33" s="617"/>
    </row>
    <row r="34" spans="1:21" ht="15.75">
      <c r="A34" s="95" t="s">
        <v>446</v>
      </c>
      <c r="B34" s="396">
        <v>143.58992000000001</v>
      </c>
      <c r="C34" s="97">
        <v>200</v>
      </c>
      <c r="D34" s="624">
        <v>100</v>
      </c>
      <c r="E34" s="548">
        <f>22.65232+K34</f>
        <v>32.652320000000003</v>
      </c>
      <c r="F34" s="98">
        <f t="shared" si="3"/>
        <v>-67.347679999999997</v>
      </c>
      <c r="G34" s="97">
        <f t="shared" ref="G34:G39" si="9">E34/D34*100</f>
        <v>32.652320000000003</v>
      </c>
      <c r="H34" s="97">
        <f t="shared" si="4"/>
        <v>0.2273998063373808</v>
      </c>
      <c r="I34" s="398">
        <v>15.3</v>
      </c>
      <c r="J34" s="626">
        <v>17</v>
      </c>
      <c r="K34" s="548">
        <v>10</v>
      </c>
      <c r="L34" s="97">
        <f t="shared" si="2"/>
        <v>-7</v>
      </c>
      <c r="M34" s="97">
        <f t="shared" ref="M34:M39" si="10">SUM(K34/J34*100)</f>
        <v>58.82352941176471</v>
      </c>
      <c r="N34" s="397">
        <f t="shared" si="6"/>
        <v>0.75757575757575757</v>
      </c>
      <c r="O34" s="643">
        <v>13.2</v>
      </c>
      <c r="P34" s="628"/>
      <c r="Q34" s="617"/>
      <c r="R34" s="644"/>
      <c r="S34" s="617"/>
      <c r="T34" s="617"/>
      <c r="U34" s="617"/>
    </row>
    <row r="35" spans="1:21" ht="26.25" customHeight="1">
      <c r="A35" s="92" t="s">
        <v>447</v>
      </c>
      <c r="B35" s="93">
        <v>92.055520000000001</v>
      </c>
      <c r="C35" s="93">
        <v>170</v>
      </c>
      <c r="D35" s="619">
        <v>70</v>
      </c>
      <c r="E35" s="550">
        <f>14.48075+K35</f>
        <v>17.580750000000002</v>
      </c>
      <c r="F35" s="93">
        <f t="shared" si="3"/>
        <v>-52.419249999999998</v>
      </c>
      <c r="G35" s="93">
        <f t="shared" si="9"/>
        <v>25.115357142857146</v>
      </c>
      <c r="H35" s="93">
        <f t="shared" si="4"/>
        <v>0.19097985650398805</v>
      </c>
      <c r="I35" s="94">
        <v>13.50956</v>
      </c>
      <c r="J35" s="620">
        <v>15</v>
      </c>
      <c r="K35" s="550">
        <f>0.5+2.5+0.1</f>
        <v>3.1</v>
      </c>
      <c r="L35" s="93">
        <f t="shared" si="2"/>
        <v>-11.9</v>
      </c>
      <c r="M35" s="93">
        <f t="shared" si="10"/>
        <v>20.666666666666668</v>
      </c>
      <c r="N35" s="397">
        <f t="shared" si="6"/>
        <v>0.16939890710382513</v>
      </c>
      <c r="O35" s="638">
        <v>18.3</v>
      </c>
      <c r="P35" s="622"/>
      <c r="Q35" s="645"/>
      <c r="R35" s="640"/>
      <c r="S35" s="617"/>
      <c r="T35" s="617"/>
      <c r="U35" s="617"/>
    </row>
    <row r="36" spans="1:21" ht="15.75">
      <c r="A36" s="92" t="s">
        <v>263</v>
      </c>
      <c r="B36" s="646">
        <v>0</v>
      </c>
      <c r="C36" s="93">
        <v>20</v>
      </c>
      <c r="D36" s="619">
        <v>5</v>
      </c>
      <c r="E36" s="547">
        <f>SUM(E38)</f>
        <v>0</v>
      </c>
      <c r="F36" s="97">
        <f t="shared" si="3"/>
        <v>-5</v>
      </c>
      <c r="G36" s="93">
        <v>0</v>
      </c>
      <c r="H36" s="93">
        <v>0</v>
      </c>
      <c r="I36" s="398">
        <v>0</v>
      </c>
      <c r="J36" s="620">
        <v>0</v>
      </c>
      <c r="K36" s="548">
        <v>0</v>
      </c>
      <c r="L36" s="93">
        <f t="shared" si="2"/>
        <v>0</v>
      </c>
      <c r="M36" s="93">
        <v>0</v>
      </c>
      <c r="N36" s="397">
        <f t="shared" si="6"/>
        <v>0</v>
      </c>
      <c r="O36" s="643">
        <v>34.1</v>
      </c>
      <c r="P36" s="622"/>
      <c r="Q36" s="617"/>
      <c r="R36" s="623"/>
      <c r="S36" s="617"/>
      <c r="T36" s="617"/>
      <c r="U36" s="617"/>
    </row>
    <row r="37" spans="1:21" ht="15.75" hidden="1">
      <c r="A37" s="95" t="s">
        <v>448</v>
      </c>
      <c r="B37" s="97">
        <v>0</v>
      </c>
      <c r="C37" s="97">
        <v>0</v>
      </c>
      <c r="D37" s="624">
        <v>0</v>
      </c>
      <c r="E37" s="395">
        <v>0</v>
      </c>
      <c r="F37" s="97">
        <f t="shared" si="3"/>
        <v>0</v>
      </c>
      <c r="G37" s="93">
        <v>0</v>
      </c>
      <c r="H37" s="93">
        <v>0</v>
      </c>
      <c r="I37" s="97">
        <v>0</v>
      </c>
      <c r="J37" s="626">
        <v>0</v>
      </c>
      <c r="K37" s="395">
        <v>0</v>
      </c>
      <c r="L37" s="93">
        <f t="shared" si="2"/>
        <v>0</v>
      </c>
      <c r="M37" s="93">
        <v>0</v>
      </c>
      <c r="N37" s="298" t="e">
        <f t="shared" si="6"/>
        <v>#DIV/0!</v>
      </c>
      <c r="O37" s="641"/>
      <c r="P37" s="628"/>
      <c r="Q37" s="617"/>
      <c r="R37" s="642"/>
      <c r="S37" s="617"/>
      <c r="T37" s="617"/>
      <c r="U37" s="617"/>
    </row>
    <row r="38" spans="1:21" ht="15.75">
      <c r="A38" s="95" t="s">
        <v>449</v>
      </c>
      <c r="B38" s="97">
        <v>0</v>
      </c>
      <c r="C38" s="97">
        <v>0</v>
      </c>
      <c r="D38" s="624">
        <v>0</v>
      </c>
      <c r="E38" s="548">
        <f>9.55999+K38</f>
        <v>0</v>
      </c>
      <c r="F38" s="97">
        <f t="shared" si="3"/>
        <v>0</v>
      </c>
      <c r="G38" s="93">
        <v>0</v>
      </c>
      <c r="H38" s="93">
        <v>0</v>
      </c>
      <c r="I38" s="97">
        <v>0</v>
      </c>
      <c r="J38" s="626">
        <v>0</v>
      </c>
      <c r="K38" s="395">
        <v>-9.5599900000000009</v>
      </c>
      <c r="L38" s="93">
        <f t="shared" si="2"/>
        <v>-9.5599900000000009</v>
      </c>
      <c r="M38" s="93">
        <v>0</v>
      </c>
      <c r="N38" s="298" t="e">
        <f t="shared" si="6"/>
        <v>#DIV/0!</v>
      </c>
      <c r="O38" s="641">
        <v>0</v>
      </c>
      <c r="P38" s="628"/>
      <c r="Q38" s="617"/>
      <c r="R38" s="642"/>
      <c r="S38" s="617"/>
      <c r="T38" s="617"/>
      <c r="U38" s="617"/>
    </row>
    <row r="39" spans="1:21" ht="30" customHeight="1">
      <c r="A39" s="299" t="s">
        <v>450</v>
      </c>
      <c r="B39" s="400">
        <f>B9+B23</f>
        <v>17343.402929999997</v>
      </c>
      <c r="C39" s="297">
        <f>SUM(C23+C9)</f>
        <v>36924</v>
      </c>
      <c r="D39" s="614">
        <f>D9+D23</f>
        <v>16176</v>
      </c>
      <c r="E39" s="400">
        <f>E9+E23</f>
        <v>16010.586280000001</v>
      </c>
      <c r="F39" s="297">
        <f t="shared" si="3"/>
        <v>-165.41371999999865</v>
      </c>
      <c r="G39" s="297">
        <f t="shared" si="9"/>
        <v>98.977412710187934</v>
      </c>
      <c r="H39" s="297">
        <f t="shared" si="4"/>
        <v>0.92315137603736708</v>
      </c>
      <c r="I39" s="297">
        <f>I9+I23</f>
        <v>2739.4158099999995</v>
      </c>
      <c r="J39" s="614">
        <f>J9+J23</f>
        <v>3389</v>
      </c>
      <c r="K39" s="400">
        <f>K9+K23</f>
        <v>2939.2048500000001</v>
      </c>
      <c r="L39" s="297">
        <f t="shared" si="2"/>
        <v>-449.79514999999992</v>
      </c>
      <c r="M39" s="297">
        <f t="shared" si="10"/>
        <v>86.727791383889056</v>
      </c>
      <c r="N39" s="298">
        <f t="shared" si="6"/>
        <v>1.0543476163145249</v>
      </c>
      <c r="O39" s="615">
        <f>O9+O23</f>
        <v>2787.6999999999994</v>
      </c>
      <c r="P39" s="616"/>
      <c r="Q39" s="617"/>
      <c r="R39" s="617"/>
      <c r="S39" s="617"/>
      <c r="T39" s="617"/>
      <c r="U39" s="617"/>
    </row>
    <row r="40" spans="1:21" ht="14.25">
      <c r="A40" s="394"/>
    </row>
    <row r="41" spans="1:21" ht="43.5" customHeight="1">
      <c r="A41" s="739"/>
      <c r="B41" s="739"/>
      <c r="C41" s="300"/>
      <c r="D41" s="104"/>
      <c r="E41" s="647"/>
      <c r="F41" s="104"/>
      <c r="G41" s="746"/>
      <c r="H41" s="746"/>
      <c r="I41" s="746"/>
      <c r="J41" s="746"/>
      <c r="K41" s="746"/>
      <c r="L41" s="746"/>
      <c r="M41" s="105"/>
      <c r="O41" s="393"/>
    </row>
    <row r="42" spans="1:21">
      <c r="A42" s="392"/>
    </row>
    <row r="43" spans="1:21">
      <c r="A43" s="392"/>
    </row>
  </sheetData>
  <mergeCells count="16">
    <mergeCell ref="A2:N2"/>
    <mergeCell ref="A3:N3"/>
    <mergeCell ref="A4:N4"/>
    <mergeCell ref="B5:L5"/>
    <mergeCell ref="M5:N5"/>
    <mergeCell ref="I6:I7"/>
    <mergeCell ref="J6:M6"/>
    <mergeCell ref="N6:N7"/>
    <mergeCell ref="O6:O7"/>
    <mergeCell ref="A41:B41"/>
    <mergeCell ref="G41:L41"/>
    <mergeCell ref="A6:A7"/>
    <mergeCell ref="B6:B7"/>
    <mergeCell ref="C6:C7"/>
    <mergeCell ref="D6:G6"/>
    <mergeCell ref="H6:H7"/>
  </mergeCells>
  <pageMargins left="0.47244094488188981" right="0.19685039370078741" top="0.19685039370078741" bottom="0" header="0" footer="0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XFD157"/>
  <sheetViews>
    <sheetView view="pageBreakPreview" zoomScaleSheetLayoutView="100" workbookViewId="0">
      <pane xSplit="6" ySplit="4" topLeftCell="DG5" activePane="bottomRight" state="frozen"/>
      <selection pane="topRight" activeCell="F1" sqref="F1"/>
      <selection pane="bottomLeft" activeCell="A5" sqref="A5"/>
      <selection pane="bottomRight" activeCell="DI62" sqref="DI62"/>
    </sheetView>
  </sheetViews>
  <sheetFormatPr defaultRowHeight="12.75"/>
  <cols>
    <col min="1" max="1" width="3.140625" style="326" customWidth="1"/>
    <col min="2" max="2" width="12.28515625" style="670" customWidth="1"/>
    <col min="3" max="3" width="34.85546875" style="346" customWidth="1"/>
    <col min="4" max="4" width="8.42578125" style="347" customWidth="1"/>
    <col min="5" max="5" width="8.28515625" style="348" customWidth="1"/>
    <col min="6" max="6" width="9.7109375" style="348" customWidth="1"/>
    <col min="7" max="7" width="7.5703125" style="326" customWidth="1"/>
    <col min="8" max="8" width="7.85546875" style="326" customWidth="1"/>
    <col min="9" max="9" width="7.42578125" style="348" customWidth="1"/>
    <col min="10" max="10" width="7" style="348" customWidth="1"/>
    <col min="11" max="11" width="9.42578125" style="326" customWidth="1"/>
    <col min="12" max="12" width="7.85546875" style="326" customWidth="1"/>
    <col min="13" max="13" width="7.5703125" style="348" customWidth="1"/>
    <col min="14" max="14" width="6.85546875" style="348" customWidth="1"/>
    <col min="15" max="15" width="7.7109375" style="326" customWidth="1"/>
    <col min="16" max="16" width="8.140625" style="326" customWidth="1"/>
    <col min="17" max="17" width="7.28515625" style="348" customWidth="1"/>
    <col min="18" max="18" width="7.5703125" style="348" customWidth="1"/>
    <col min="19" max="19" width="8.140625" style="326" customWidth="1"/>
    <col min="20" max="20" width="6.85546875" style="326" customWidth="1"/>
    <col min="21" max="21" width="7.5703125" style="348" customWidth="1"/>
    <col min="22" max="22" width="5.7109375" style="348" customWidth="1"/>
    <col min="23" max="23" width="7.42578125" style="326" customWidth="1"/>
    <col min="24" max="24" width="7.140625" style="326" customWidth="1"/>
    <col min="25" max="26" width="5.5703125" style="349" hidden="1" customWidth="1"/>
    <col min="27" max="27" width="6.140625" style="326" hidden="1" customWidth="1"/>
    <col min="28" max="28" width="6" style="326" hidden="1" customWidth="1"/>
    <col min="29" max="30" width="5.5703125" style="348" hidden="1" customWidth="1"/>
    <col min="31" max="31" width="6" style="326" hidden="1" customWidth="1"/>
    <col min="32" max="32" width="6.140625" style="326" hidden="1" customWidth="1"/>
    <col min="33" max="34" width="5.85546875" style="326" hidden="1" customWidth="1"/>
    <col min="35" max="35" width="6.140625" style="326" hidden="1" customWidth="1"/>
    <col min="36" max="36" width="7" style="348" customWidth="1"/>
    <col min="37" max="37" width="6.5703125" style="348" customWidth="1"/>
    <col min="38" max="38" width="8.140625" style="326" customWidth="1"/>
    <col min="39" max="39" width="6.28515625" style="326" customWidth="1"/>
    <col min="40" max="40" width="9" style="348" customWidth="1"/>
    <col min="41" max="41" width="8" style="348" customWidth="1"/>
    <col min="42" max="42" width="8.140625" style="326" customWidth="1"/>
    <col min="43" max="43" width="5.85546875" style="326" customWidth="1"/>
    <col min="44" max="44" width="6" style="326" hidden="1" customWidth="1"/>
    <col min="45" max="45" width="5.42578125" style="326" hidden="1" customWidth="1"/>
    <col min="46" max="46" width="5.7109375" style="326" hidden="1" customWidth="1"/>
    <col min="47" max="47" width="5.5703125" style="326" hidden="1" customWidth="1"/>
    <col min="48" max="48" width="7" style="348" customWidth="1"/>
    <col min="49" max="49" width="8.42578125" style="348" customWidth="1"/>
    <col min="50" max="50" width="5.28515625" style="326" customWidth="1"/>
    <col min="51" max="51" width="9" style="326" customWidth="1"/>
    <col min="52" max="53" width="5.42578125" style="326" hidden="1" customWidth="1"/>
    <col min="54" max="54" width="4.85546875" style="326" hidden="1" customWidth="1"/>
    <col min="55" max="55" width="5.85546875" style="326" hidden="1" customWidth="1"/>
    <col min="56" max="57" width="6.28515625" style="348" hidden="1" customWidth="1"/>
    <col min="58" max="58" width="5.85546875" style="326" hidden="1" customWidth="1"/>
    <col min="59" max="59" width="6.85546875" style="326" hidden="1" customWidth="1"/>
    <col min="60" max="61" width="6.5703125" style="348" hidden="1" customWidth="1"/>
    <col min="62" max="62" width="5.85546875" style="326" hidden="1" customWidth="1"/>
    <col min="63" max="63" width="5.5703125" style="326" hidden="1" customWidth="1"/>
    <col min="64" max="64" width="7" style="326" customWidth="1"/>
    <col min="65" max="65" width="7.28515625" style="326" customWidth="1"/>
    <col min="66" max="66" width="6.7109375" style="326" customWidth="1"/>
    <col min="67" max="67" width="4.140625" style="326" customWidth="1"/>
    <col min="68" max="69" width="6.85546875" style="326" customWidth="1"/>
    <col min="70" max="70" width="5.5703125" style="326" customWidth="1"/>
    <col min="71" max="71" width="4.42578125" style="326" customWidth="1"/>
    <col min="72" max="72" width="6.5703125" style="326" hidden="1" customWidth="1"/>
    <col min="73" max="73" width="6" style="326" hidden="1" customWidth="1"/>
    <col min="74" max="74" width="5.140625" style="326" hidden="1" customWidth="1"/>
    <col min="75" max="75" width="5.7109375" style="326" hidden="1" customWidth="1"/>
    <col min="76" max="77" width="5.5703125" style="348" hidden="1" customWidth="1"/>
    <col min="78" max="78" width="5.5703125" style="326" hidden="1" customWidth="1"/>
    <col min="79" max="79" width="4.85546875" style="326" hidden="1" customWidth="1"/>
    <col min="80" max="81" width="6.5703125" style="326" hidden="1" customWidth="1"/>
    <col min="82" max="82" width="5.42578125" style="326" hidden="1" customWidth="1"/>
    <col min="83" max="83" width="5.7109375" style="326" hidden="1" customWidth="1"/>
    <col min="84" max="84" width="7.5703125" style="348" customWidth="1"/>
    <col min="85" max="85" width="6.42578125" style="348" customWidth="1"/>
    <col min="86" max="86" width="8" style="326" customWidth="1"/>
    <col min="87" max="87" width="7.140625" style="326" customWidth="1"/>
    <col min="88" max="88" width="5.7109375" style="348" customWidth="1"/>
    <col min="89" max="89" width="5.42578125" style="348" customWidth="1"/>
    <col min="90" max="90" width="6.140625" style="326" customWidth="1"/>
    <col min="91" max="91" width="6.28515625" style="326" customWidth="1"/>
    <col min="92" max="93" width="5.85546875" style="326" customWidth="1"/>
    <col min="94" max="94" width="7" style="326" customWidth="1"/>
    <col min="95" max="95" width="8.28515625" style="326" customWidth="1"/>
    <col min="96" max="98" width="5.85546875" style="326" hidden="1" customWidth="1"/>
    <col min="99" max="99" width="5.7109375" style="326" hidden="1" customWidth="1"/>
    <col min="100" max="101" width="5.5703125" style="348" hidden="1" customWidth="1"/>
    <col min="102" max="102" width="5.85546875" style="326" hidden="1" customWidth="1"/>
    <col min="103" max="103" width="5.7109375" style="326" hidden="1" customWidth="1"/>
    <col min="104" max="105" width="5" style="348" hidden="1" customWidth="1"/>
    <col min="106" max="106" width="5.85546875" style="326" hidden="1" customWidth="1"/>
    <col min="107" max="107" width="5.140625" style="326" hidden="1" customWidth="1"/>
    <col min="108" max="110" width="9.140625" style="326" hidden="1" customWidth="1"/>
    <col min="111" max="112" width="6.140625" style="326" customWidth="1"/>
    <col min="113" max="113" width="5.28515625" style="326" customWidth="1"/>
    <col min="114" max="114" width="4.5703125" style="326" customWidth="1"/>
    <col min="115" max="256" width="9.140625" style="326"/>
    <col min="257" max="257" width="3.140625" style="326" customWidth="1"/>
    <col min="258" max="258" width="12.28515625" style="326" customWidth="1"/>
    <col min="259" max="259" width="34.85546875" style="326" customWidth="1"/>
    <col min="260" max="260" width="8.42578125" style="326" customWidth="1"/>
    <col min="261" max="261" width="8.28515625" style="326" customWidth="1"/>
    <col min="262" max="262" width="9.42578125" style="326" customWidth="1"/>
    <col min="263" max="263" width="8.28515625" style="326" customWidth="1"/>
    <col min="264" max="266" width="6.42578125" style="326" customWidth="1"/>
    <col min="267" max="267" width="7.140625" style="326" customWidth="1"/>
    <col min="268" max="268" width="4.5703125" style="326" customWidth="1"/>
    <col min="269" max="269" width="6.7109375" style="326" customWidth="1"/>
    <col min="270" max="270" width="6.85546875" style="326" customWidth="1"/>
    <col min="271" max="271" width="6.28515625" style="326" customWidth="1"/>
    <col min="272" max="272" width="4" style="326" customWidth="1"/>
    <col min="273" max="273" width="7.28515625" style="326" customWidth="1"/>
    <col min="274" max="274" width="7.5703125" style="326" customWidth="1"/>
    <col min="275" max="275" width="6" style="326" customWidth="1"/>
    <col min="276" max="276" width="4.7109375" style="326" customWidth="1"/>
    <col min="277" max="277" width="5.42578125" style="326" customWidth="1"/>
    <col min="278" max="278" width="5.7109375" style="326" customWidth="1"/>
    <col min="279" max="279" width="5.85546875" style="326" customWidth="1"/>
    <col min="280" max="280" width="5.7109375" style="326" customWidth="1"/>
    <col min="281" max="291" width="0" style="326" hidden="1" customWidth="1"/>
    <col min="292" max="292" width="5.85546875" style="326" customWidth="1"/>
    <col min="293" max="293" width="5.7109375" style="326" customWidth="1"/>
    <col min="294" max="294" width="5" style="326" customWidth="1"/>
    <col min="295" max="295" width="4.140625" style="326" customWidth="1"/>
    <col min="296" max="296" width="5.85546875" style="326" customWidth="1"/>
    <col min="297" max="297" width="5.7109375" style="326" customWidth="1"/>
    <col min="298" max="298" width="4.7109375" style="326" customWidth="1"/>
    <col min="299" max="299" width="4.42578125" style="326" customWidth="1"/>
    <col min="300" max="303" width="0" style="326" hidden="1" customWidth="1"/>
    <col min="304" max="304" width="5.85546875" style="326" customWidth="1"/>
    <col min="305" max="305" width="5.42578125" style="326" customWidth="1"/>
    <col min="306" max="306" width="5.28515625" style="326" customWidth="1"/>
    <col min="307" max="307" width="4.85546875" style="326" customWidth="1"/>
    <col min="308" max="319" width="0" style="326" hidden="1" customWidth="1"/>
    <col min="320" max="320" width="5.85546875" style="326" customWidth="1"/>
    <col min="321" max="321" width="5.42578125" style="326" customWidth="1"/>
    <col min="322" max="322" width="5.140625" style="326" customWidth="1"/>
    <col min="323" max="323" width="4.140625" style="326" customWidth="1"/>
    <col min="324" max="324" width="6.140625" style="326" customWidth="1"/>
    <col min="325" max="326" width="5.5703125" style="326" customWidth="1"/>
    <col min="327" max="327" width="4.42578125" style="326" customWidth="1"/>
    <col min="328" max="339" width="0" style="326" hidden="1" customWidth="1"/>
    <col min="340" max="340" width="7.5703125" style="326" customWidth="1"/>
    <col min="341" max="341" width="6.42578125" style="326" customWidth="1"/>
    <col min="342" max="342" width="5.42578125" style="326" customWidth="1"/>
    <col min="343" max="343" width="5.140625" style="326" customWidth="1"/>
    <col min="344" max="344" width="5.7109375" style="326" customWidth="1"/>
    <col min="345" max="345" width="5.42578125" style="326" customWidth="1"/>
    <col min="346" max="346" width="4.5703125" style="326" customWidth="1"/>
    <col min="347" max="347" width="5.42578125" style="326" customWidth="1"/>
    <col min="348" max="350" width="5.85546875" style="326" customWidth="1"/>
    <col min="351" max="351" width="4.42578125" style="326" customWidth="1"/>
    <col min="352" max="366" width="0" style="326" hidden="1" customWidth="1"/>
    <col min="367" max="367" width="9.140625" style="326" customWidth="1"/>
    <col min="368" max="512" width="9.140625" style="326"/>
    <col min="513" max="513" width="3.140625" style="326" customWidth="1"/>
    <col min="514" max="514" width="12.28515625" style="326" customWidth="1"/>
    <col min="515" max="515" width="34.85546875" style="326" customWidth="1"/>
    <col min="516" max="516" width="8.42578125" style="326" customWidth="1"/>
    <col min="517" max="517" width="8.28515625" style="326" customWidth="1"/>
    <col min="518" max="518" width="9.42578125" style="326" customWidth="1"/>
    <col min="519" max="519" width="8.28515625" style="326" customWidth="1"/>
    <col min="520" max="522" width="6.42578125" style="326" customWidth="1"/>
    <col min="523" max="523" width="7.140625" style="326" customWidth="1"/>
    <col min="524" max="524" width="4.5703125" style="326" customWidth="1"/>
    <col min="525" max="525" width="6.7109375" style="326" customWidth="1"/>
    <col min="526" max="526" width="6.85546875" style="326" customWidth="1"/>
    <col min="527" max="527" width="6.28515625" style="326" customWidth="1"/>
    <col min="528" max="528" width="4" style="326" customWidth="1"/>
    <col min="529" max="529" width="7.28515625" style="326" customWidth="1"/>
    <col min="530" max="530" width="7.5703125" style="326" customWidth="1"/>
    <col min="531" max="531" width="6" style="326" customWidth="1"/>
    <col min="532" max="532" width="4.7109375" style="326" customWidth="1"/>
    <col min="533" max="533" width="5.42578125" style="326" customWidth="1"/>
    <col min="534" max="534" width="5.7109375" style="326" customWidth="1"/>
    <col min="535" max="535" width="5.85546875" style="326" customWidth="1"/>
    <col min="536" max="536" width="5.7109375" style="326" customWidth="1"/>
    <col min="537" max="547" width="0" style="326" hidden="1" customWidth="1"/>
    <col min="548" max="548" width="5.85546875" style="326" customWidth="1"/>
    <col min="549" max="549" width="5.7109375" style="326" customWidth="1"/>
    <col min="550" max="550" width="5" style="326" customWidth="1"/>
    <col min="551" max="551" width="4.140625" style="326" customWidth="1"/>
    <col min="552" max="552" width="5.85546875" style="326" customWidth="1"/>
    <col min="553" max="553" width="5.7109375" style="326" customWidth="1"/>
    <col min="554" max="554" width="4.7109375" style="326" customWidth="1"/>
    <col min="555" max="555" width="4.42578125" style="326" customWidth="1"/>
    <col min="556" max="559" width="0" style="326" hidden="1" customWidth="1"/>
    <col min="560" max="560" width="5.85546875" style="326" customWidth="1"/>
    <col min="561" max="561" width="5.42578125" style="326" customWidth="1"/>
    <col min="562" max="562" width="5.28515625" style="326" customWidth="1"/>
    <col min="563" max="563" width="4.85546875" style="326" customWidth="1"/>
    <col min="564" max="575" width="0" style="326" hidden="1" customWidth="1"/>
    <col min="576" max="576" width="5.85546875" style="326" customWidth="1"/>
    <col min="577" max="577" width="5.42578125" style="326" customWidth="1"/>
    <col min="578" max="578" width="5.140625" style="326" customWidth="1"/>
    <col min="579" max="579" width="4.140625" style="326" customWidth="1"/>
    <col min="580" max="580" width="6.140625" style="326" customWidth="1"/>
    <col min="581" max="582" width="5.5703125" style="326" customWidth="1"/>
    <col min="583" max="583" width="4.42578125" style="326" customWidth="1"/>
    <col min="584" max="595" width="0" style="326" hidden="1" customWidth="1"/>
    <col min="596" max="596" width="7.5703125" style="326" customWidth="1"/>
    <col min="597" max="597" width="6.42578125" style="326" customWidth="1"/>
    <col min="598" max="598" width="5.42578125" style="326" customWidth="1"/>
    <col min="599" max="599" width="5.140625" style="326" customWidth="1"/>
    <col min="600" max="600" width="5.7109375" style="326" customWidth="1"/>
    <col min="601" max="601" width="5.42578125" style="326" customWidth="1"/>
    <col min="602" max="602" width="4.5703125" style="326" customWidth="1"/>
    <col min="603" max="603" width="5.42578125" style="326" customWidth="1"/>
    <col min="604" max="606" width="5.85546875" style="326" customWidth="1"/>
    <col min="607" max="607" width="4.42578125" style="326" customWidth="1"/>
    <col min="608" max="622" width="0" style="326" hidden="1" customWidth="1"/>
    <col min="623" max="623" width="9.140625" style="326" customWidth="1"/>
    <col min="624" max="768" width="9.140625" style="326"/>
    <col min="769" max="769" width="3.140625" style="326" customWidth="1"/>
    <col min="770" max="770" width="12.28515625" style="326" customWidth="1"/>
    <col min="771" max="771" width="34.85546875" style="326" customWidth="1"/>
    <col min="772" max="772" width="8.42578125" style="326" customWidth="1"/>
    <col min="773" max="773" width="8.28515625" style="326" customWidth="1"/>
    <col min="774" max="774" width="9.42578125" style="326" customWidth="1"/>
    <col min="775" max="775" width="8.28515625" style="326" customWidth="1"/>
    <col min="776" max="778" width="6.42578125" style="326" customWidth="1"/>
    <col min="779" max="779" width="7.140625" style="326" customWidth="1"/>
    <col min="780" max="780" width="4.5703125" style="326" customWidth="1"/>
    <col min="781" max="781" width="6.7109375" style="326" customWidth="1"/>
    <col min="782" max="782" width="6.85546875" style="326" customWidth="1"/>
    <col min="783" max="783" width="6.28515625" style="326" customWidth="1"/>
    <col min="784" max="784" width="4" style="326" customWidth="1"/>
    <col min="785" max="785" width="7.28515625" style="326" customWidth="1"/>
    <col min="786" max="786" width="7.5703125" style="326" customWidth="1"/>
    <col min="787" max="787" width="6" style="326" customWidth="1"/>
    <col min="788" max="788" width="4.7109375" style="326" customWidth="1"/>
    <col min="789" max="789" width="5.42578125" style="326" customWidth="1"/>
    <col min="790" max="790" width="5.7109375" style="326" customWidth="1"/>
    <col min="791" max="791" width="5.85546875" style="326" customWidth="1"/>
    <col min="792" max="792" width="5.7109375" style="326" customWidth="1"/>
    <col min="793" max="803" width="0" style="326" hidden="1" customWidth="1"/>
    <col min="804" max="804" width="5.85546875" style="326" customWidth="1"/>
    <col min="805" max="805" width="5.7109375" style="326" customWidth="1"/>
    <col min="806" max="806" width="5" style="326" customWidth="1"/>
    <col min="807" max="807" width="4.140625" style="326" customWidth="1"/>
    <col min="808" max="808" width="5.85546875" style="326" customWidth="1"/>
    <col min="809" max="809" width="5.7109375" style="326" customWidth="1"/>
    <col min="810" max="810" width="4.7109375" style="326" customWidth="1"/>
    <col min="811" max="811" width="4.42578125" style="326" customWidth="1"/>
    <col min="812" max="815" width="0" style="326" hidden="1" customWidth="1"/>
    <col min="816" max="816" width="5.85546875" style="326" customWidth="1"/>
    <col min="817" max="817" width="5.42578125" style="326" customWidth="1"/>
    <col min="818" max="818" width="5.28515625" style="326" customWidth="1"/>
    <col min="819" max="819" width="4.85546875" style="326" customWidth="1"/>
    <col min="820" max="831" width="0" style="326" hidden="1" customWidth="1"/>
    <col min="832" max="832" width="5.85546875" style="326" customWidth="1"/>
    <col min="833" max="833" width="5.42578125" style="326" customWidth="1"/>
    <col min="834" max="834" width="5.140625" style="326" customWidth="1"/>
    <col min="835" max="835" width="4.140625" style="326" customWidth="1"/>
    <col min="836" max="836" width="6.140625" style="326" customWidth="1"/>
    <col min="837" max="838" width="5.5703125" style="326" customWidth="1"/>
    <col min="839" max="839" width="4.42578125" style="326" customWidth="1"/>
    <col min="840" max="851" width="0" style="326" hidden="1" customWidth="1"/>
    <col min="852" max="852" width="7.5703125" style="326" customWidth="1"/>
    <col min="853" max="853" width="6.42578125" style="326" customWidth="1"/>
    <col min="854" max="854" width="5.42578125" style="326" customWidth="1"/>
    <col min="855" max="855" width="5.140625" style="326" customWidth="1"/>
    <col min="856" max="856" width="5.7109375" style="326" customWidth="1"/>
    <col min="857" max="857" width="5.42578125" style="326" customWidth="1"/>
    <col min="858" max="858" width="4.5703125" style="326" customWidth="1"/>
    <col min="859" max="859" width="5.42578125" style="326" customWidth="1"/>
    <col min="860" max="862" width="5.85546875" style="326" customWidth="1"/>
    <col min="863" max="863" width="4.42578125" style="326" customWidth="1"/>
    <col min="864" max="878" width="0" style="326" hidden="1" customWidth="1"/>
    <col min="879" max="879" width="9.140625" style="326" customWidth="1"/>
    <col min="880" max="1024" width="9.140625" style="326"/>
    <col min="1025" max="1025" width="3.140625" style="326" customWidth="1"/>
    <col min="1026" max="1026" width="12.28515625" style="326" customWidth="1"/>
    <col min="1027" max="1027" width="34.85546875" style="326" customWidth="1"/>
    <col min="1028" max="1028" width="8.42578125" style="326" customWidth="1"/>
    <col min="1029" max="1029" width="8.28515625" style="326" customWidth="1"/>
    <col min="1030" max="1030" width="9.42578125" style="326" customWidth="1"/>
    <col min="1031" max="1031" width="8.28515625" style="326" customWidth="1"/>
    <col min="1032" max="1034" width="6.42578125" style="326" customWidth="1"/>
    <col min="1035" max="1035" width="7.140625" style="326" customWidth="1"/>
    <col min="1036" max="1036" width="4.5703125" style="326" customWidth="1"/>
    <col min="1037" max="1037" width="6.7109375" style="326" customWidth="1"/>
    <col min="1038" max="1038" width="6.85546875" style="326" customWidth="1"/>
    <col min="1039" max="1039" width="6.28515625" style="326" customWidth="1"/>
    <col min="1040" max="1040" width="4" style="326" customWidth="1"/>
    <col min="1041" max="1041" width="7.28515625" style="326" customWidth="1"/>
    <col min="1042" max="1042" width="7.5703125" style="326" customWidth="1"/>
    <col min="1043" max="1043" width="6" style="326" customWidth="1"/>
    <col min="1044" max="1044" width="4.7109375" style="326" customWidth="1"/>
    <col min="1045" max="1045" width="5.42578125" style="326" customWidth="1"/>
    <col min="1046" max="1046" width="5.7109375" style="326" customWidth="1"/>
    <col min="1047" max="1047" width="5.85546875" style="326" customWidth="1"/>
    <col min="1048" max="1048" width="5.7109375" style="326" customWidth="1"/>
    <col min="1049" max="1059" width="0" style="326" hidden="1" customWidth="1"/>
    <col min="1060" max="1060" width="5.85546875" style="326" customWidth="1"/>
    <col min="1061" max="1061" width="5.7109375" style="326" customWidth="1"/>
    <col min="1062" max="1062" width="5" style="326" customWidth="1"/>
    <col min="1063" max="1063" width="4.140625" style="326" customWidth="1"/>
    <col min="1064" max="1064" width="5.85546875" style="326" customWidth="1"/>
    <col min="1065" max="1065" width="5.7109375" style="326" customWidth="1"/>
    <col min="1066" max="1066" width="4.7109375" style="326" customWidth="1"/>
    <col min="1067" max="1067" width="4.42578125" style="326" customWidth="1"/>
    <col min="1068" max="1071" width="0" style="326" hidden="1" customWidth="1"/>
    <col min="1072" max="1072" width="5.85546875" style="326" customWidth="1"/>
    <col min="1073" max="1073" width="5.42578125" style="326" customWidth="1"/>
    <col min="1074" max="1074" width="5.28515625" style="326" customWidth="1"/>
    <col min="1075" max="1075" width="4.85546875" style="326" customWidth="1"/>
    <col min="1076" max="1087" width="0" style="326" hidden="1" customWidth="1"/>
    <col min="1088" max="1088" width="5.85546875" style="326" customWidth="1"/>
    <col min="1089" max="1089" width="5.42578125" style="326" customWidth="1"/>
    <col min="1090" max="1090" width="5.140625" style="326" customWidth="1"/>
    <col min="1091" max="1091" width="4.140625" style="326" customWidth="1"/>
    <col min="1092" max="1092" width="6.140625" style="326" customWidth="1"/>
    <col min="1093" max="1094" width="5.5703125" style="326" customWidth="1"/>
    <col min="1095" max="1095" width="4.42578125" style="326" customWidth="1"/>
    <col min="1096" max="1107" width="0" style="326" hidden="1" customWidth="1"/>
    <col min="1108" max="1108" width="7.5703125" style="326" customWidth="1"/>
    <col min="1109" max="1109" width="6.42578125" style="326" customWidth="1"/>
    <col min="1110" max="1110" width="5.42578125" style="326" customWidth="1"/>
    <col min="1111" max="1111" width="5.140625" style="326" customWidth="1"/>
    <col min="1112" max="1112" width="5.7109375" style="326" customWidth="1"/>
    <col min="1113" max="1113" width="5.42578125" style="326" customWidth="1"/>
    <col min="1114" max="1114" width="4.5703125" style="326" customWidth="1"/>
    <col min="1115" max="1115" width="5.42578125" style="326" customWidth="1"/>
    <col min="1116" max="1118" width="5.85546875" style="326" customWidth="1"/>
    <col min="1119" max="1119" width="4.42578125" style="326" customWidth="1"/>
    <col min="1120" max="1134" width="0" style="326" hidden="1" customWidth="1"/>
    <col min="1135" max="1135" width="9.140625" style="326" customWidth="1"/>
    <col min="1136" max="1280" width="9.140625" style="326"/>
    <col min="1281" max="1281" width="3.140625" style="326" customWidth="1"/>
    <col min="1282" max="1282" width="12.28515625" style="326" customWidth="1"/>
    <col min="1283" max="1283" width="34.85546875" style="326" customWidth="1"/>
    <col min="1284" max="1284" width="8.42578125" style="326" customWidth="1"/>
    <col min="1285" max="1285" width="8.28515625" style="326" customWidth="1"/>
    <col min="1286" max="1286" width="9.42578125" style="326" customWidth="1"/>
    <col min="1287" max="1287" width="8.28515625" style="326" customWidth="1"/>
    <col min="1288" max="1290" width="6.42578125" style="326" customWidth="1"/>
    <col min="1291" max="1291" width="7.140625" style="326" customWidth="1"/>
    <col min="1292" max="1292" width="4.5703125" style="326" customWidth="1"/>
    <col min="1293" max="1293" width="6.7109375" style="326" customWidth="1"/>
    <col min="1294" max="1294" width="6.85546875" style="326" customWidth="1"/>
    <col min="1295" max="1295" width="6.28515625" style="326" customWidth="1"/>
    <col min="1296" max="1296" width="4" style="326" customWidth="1"/>
    <col min="1297" max="1297" width="7.28515625" style="326" customWidth="1"/>
    <col min="1298" max="1298" width="7.5703125" style="326" customWidth="1"/>
    <col min="1299" max="1299" width="6" style="326" customWidth="1"/>
    <col min="1300" max="1300" width="4.7109375" style="326" customWidth="1"/>
    <col min="1301" max="1301" width="5.42578125" style="326" customWidth="1"/>
    <col min="1302" max="1302" width="5.7109375" style="326" customWidth="1"/>
    <col min="1303" max="1303" width="5.85546875" style="326" customWidth="1"/>
    <col min="1304" max="1304" width="5.7109375" style="326" customWidth="1"/>
    <col min="1305" max="1315" width="0" style="326" hidden="1" customWidth="1"/>
    <col min="1316" max="1316" width="5.85546875" style="326" customWidth="1"/>
    <col min="1317" max="1317" width="5.7109375" style="326" customWidth="1"/>
    <col min="1318" max="1318" width="5" style="326" customWidth="1"/>
    <col min="1319" max="1319" width="4.140625" style="326" customWidth="1"/>
    <col min="1320" max="1320" width="5.85546875" style="326" customWidth="1"/>
    <col min="1321" max="1321" width="5.7109375" style="326" customWidth="1"/>
    <col min="1322" max="1322" width="4.7109375" style="326" customWidth="1"/>
    <col min="1323" max="1323" width="4.42578125" style="326" customWidth="1"/>
    <col min="1324" max="1327" width="0" style="326" hidden="1" customWidth="1"/>
    <col min="1328" max="1328" width="5.85546875" style="326" customWidth="1"/>
    <col min="1329" max="1329" width="5.42578125" style="326" customWidth="1"/>
    <col min="1330" max="1330" width="5.28515625" style="326" customWidth="1"/>
    <col min="1331" max="1331" width="4.85546875" style="326" customWidth="1"/>
    <col min="1332" max="1343" width="0" style="326" hidden="1" customWidth="1"/>
    <col min="1344" max="1344" width="5.85546875" style="326" customWidth="1"/>
    <col min="1345" max="1345" width="5.42578125" style="326" customWidth="1"/>
    <col min="1346" max="1346" width="5.140625" style="326" customWidth="1"/>
    <col min="1347" max="1347" width="4.140625" style="326" customWidth="1"/>
    <col min="1348" max="1348" width="6.140625" style="326" customWidth="1"/>
    <col min="1349" max="1350" width="5.5703125" style="326" customWidth="1"/>
    <col min="1351" max="1351" width="4.42578125" style="326" customWidth="1"/>
    <col min="1352" max="1363" width="0" style="326" hidden="1" customWidth="1"/>
    <col min="1364" max="1364" width="7.5703125" style="326" customWidth="1"/>
    <col min="1365" max="1365" width="6.42578125" style="326" customWidth="1"/>
    <col min="1366" max="1366" width="5.42578125" style="326" customWidth="1"/>
    <col min="1367" max="1367" width="5.140625" style="326" customWidth="1"/>
    <col min="1368" max="1368" width="5.7109375" style="326" customWidth="1"/>
    <col min="1369" max="1369" width="5.42578125" style="326" customWidth="1"/>
    <col min="1370" max="1370" width="4.5703125" style="326" customWidth="1"/>
    <col min="1371" max="1371" width="5.42578125" style="326" customWidth="1"/>
    <col min="1372" max="1374" width="5.85546875" style="326" customWidth="1"/>
    <col min="1375" max="1375" width="4.42578125" style="326" customWidth="1"/>
    <col min="1376" max="1390" width="0" style="326" hidden="1" customWidth="1"/>
    <col min="1391" max="1391" width="9.140625" style="326" customWidth="1"/>
    <col min="1392" max="1536" width="9.140625" style="326"/>
    <col min="1537" max="1537" width="3.140625" style="326" customWidth="1"/>
    <col min="1538" max="1538" width="12.28515625" style="326" customWidth="1"/>
    <col min="1539" max="1539" width="34.85546875" style="326" customWidth="1"/>
    <col min="1540" max="1540" width="8.42578125" style="326" customWidth="1"/>
    <col min="1541" max="1541" width="8.28515625" style="326" customWidth="1"/>
    <col min="1542" max="1542" width="9.42578125" style="326" customWidth="1"/>
    <col min="1543" max="1543" width="8.28515625" style="326" customWidth="1"/>
    <col min="1544" max="1546" width="6.42578125" style="326" customWidth="1"/>
    <col min="1547" max="1547" width="7.140625" style="326" customWidth="1"/>
    <col min="1548" max="1548" width="4.5703125" style="326" customWidth="1"/>
    <col min="1549" max="1549" width="6.7109375" style="326" customWidth="1"/>
    <col min="1550" max="1550" width="6.85546875" style="326" customWidth="1"/>
    <col min="1551" max="1551" width="6.28515625" style="326" customWidth="1"/>
    <col min="1552" max="1552" width="4" style="326" customWidth="1"/>
    <col min="1553" max="1553" width="7.28515625" style="326" customWidth="1"/>
    <col min="1554" max="1554" width="7.5703125" style="326" customWidth="1"/>
    <col min="1555" max="1555" width="6" style="326" customWidth="1"/>
    <col min="1556" max="1556" width="4.7109375" style="326" customWidth="1"/>
    <col min="1557" max="1557" width="5.42578125" style="326" customWidth="1"/>
    <col min="1558" max="1558" width="5.7109375" style="326" customWidth="1"/>
    <col min="1559" max="1559" width="5.85546875" style="326" customWidth="1"/>
    <col min="1560" max="1560" width="5.7109375" style="326" customWidth="1"/>
    <col min="1561" max="1571" width="0" style="326" hidden="1" customWidth="1"/>
    <col min="1572" max="1572" width="5.85546875" style="326" customWidth="1"/>
    <col min="1573" max="1573" width="5.7109375" style="326" customWidth="1"/>
    <col min="1574" max="1574" width="5" style="326" customWidth="1"/>
    <col min="1575" max="1575" width="4.140625" style="326" customWidth="1"/>
    <col min="1576" max="1576" width="5.85546875" style="326" customWidth="1"/>
    <col min="1577" max="1577" width="5.7109375" style="326" customWidth="1"/>
    <col min="1578" max="1578" width="4.7109375" style="326" customWidth="1"/>
    <col min="1579" max="1579" width="4.42578125" style="326" customWidth="1"/>
    <col min="1580" max="1583" width="0" style="326" hidden="1" customWidth="1"/>
    <col min="1584" max="1584" width="5.85546875" style="326" customWidth="1"/>
    <col min="1585" max="1585" width="5.42578125" style="326" customWidth="1"/>
    <col min="1586" max="1586" width="5.28515625" style="326" customWidth="1"/>
    <col min="1587" max="1587" width="4.85546875" style="326" customWidth="1"/>
    <col min="1588" max="1599" width="0" style="326" hidden="1" customWidth="1"/>
    <col min="1600" max="1600" width="5.85546875" style="326" customWidth="1"/>
    <col min="1601" max="1601" width="5.42578125" style="326" customWidth="1"/>
    <col min="1602" max="1602" width="5.140625" style="326" customWidth="1"/>
    <col min="1603" max="1603" width="4.140625" style="326" customWidth="1"/>
    <col min="1604" max="1604" width="6.140625" style="326" customWidth="1"/>
    <col min="1605" max="1606" width="5.5703125" style="326" customWidth="1"/>
    <col min="1607" max="1607" width="4.42578125" style="326" customWidth="1"/>
    <col min="1608" max="1619" width="0" style="326" hidden="1" customWidth="1"/>
    <col min="1620" max="1620" width="7.5703125" style="326" customWidth="1"/>
    <col min="1621" max="1621" width="6.42578125" style="326" customWidth="1"/>
    <col min="1622" max="1622" width="5.42578125" style="326" customWidth="1"/>
    <col min="1623" max="1623" width="5.140625" style="326" customWidth="1"/>
    <col min="1624" max="1624" width="5.7109375" style="326" customWidth="1"/>
    <col min="1625" max="1625" width="5.42578125" style="326" customWidth="1"/>
    <col min="1626" max="1626" width="4.5703125" style="326" customWidth="1"/>
    <col min="1627" max="1627" width="5.42578125" style="326" customWidth="1"/>
    <col min="1628" max="1630" width="5.85546875" style="326" customWidth="1"/>
    <col min="1631" max="1631" width="4.42578125" style="326" customWidth="1"/>
    <col min="1632" max="1646" width="0" style="326" hidden="1" customWidth="1"/>
    <col min="1647" max="1647" width="9.140625" style="326" customWidth="1"/>
    <col min="1648" max="1792" width="9.140625" style="326"/>
    <col min="1793" max="1793" width="3.140625" style="326" customWidth="1"/>
    <col min="1794" max="1794" width="12.28515625" style="326" customWidth="1"/>
    <col min="1795" max="1795" width="34.85546875" style="326" customWidth="1"/>
    <col min="1796" max="1796" width="8.42578125" style="326" customWidth="1"/>
    <col min="1797" max="1797" width="8.28515625" style="326" customWidth="1"/>
    <col min="1798" max="1798" width="9.42578125" style="326" customWidth="1"/>
    <col min="1799" max="1799" width="8.28515625" style="326" customWidth="1"/>
    <col min="1800" max="1802" width="6.42578125" style="326" customWidth="1"/>
    <col min="1803" max="1803" width="7.140625" style="326" customWidth="1"/>
    <col min="1804" max="1804" width="4.5703125" style="326" customWidth="1"/>
    <col min="1805" max="1805" width="6.7109375" style="326" customWidth="1"/>
    <col min="1806" max="1806" width="6.85546875" style="326" customWidth="1"/>
    <col min="1807" max="1807" width="6.28515625" style="326" customWidth="1"/>
    <col min="1808" max="1808" width="4" style="326" customWidth="1"/>
    <col min="1809" max="1809" width="7.28515625" style="326" customWidth="1"/>
    <col min="1810" max="1810" width="7.5703125" style="326" customWidth="1"/>
    <col min="1811" max="1811" width="6" style="326" customWidth="1"/>
    <col min="1812" max="1812" width="4.7109375" style="326" customWidth="1"/>
    <col min="1813" max="1813" width="5.42578125" style="326" customWidth="1"/>
    <col min="1814" max="1814" width="5.7109375" style="326" customWidth="1"/>
    <col min="1815" max="1815" width="5.85546875" style="326" customWidth="1"/>
    <col min="1816" max="1816" width="5.7109375" style="326" customWidth="1"/>
    <col min="1817" max="1827" width="0" style="326" hidden="1" customWidth="1"/>
    <col min="1828" max="1828" width="5.85546875" style="326" customWidth="1"/>
    <col min="1829" max="1829" width="5.7109375" style="326" customWidth="1"/>
    <col min="1830" max="1830" width="5" style="326" customWidth="1"/>
    <col min="1831" max="1831" width="4.140625" style="326" customWidth="1"/>
    <col min="1832" max="1832" width="5.85546875" style="326" customWidth="1"/>
    <col min="1833" max="1833" width="5.7109375" style="326" customWidth="1"/>
    <col min="1834" max="1834" width="4.7109375" style="326" customWidth="1"/>
    <col min="1835" max="1835" width="4.42578125" style="326" customWidth="1"/>
    <col min="1836" max="1839" width="0" style="326" hidden="1" customWidth="1"/>
    <col min="1840" max="1840" width="5.85546875" style="326" customWidth="1"/>
    <col min="1841" max="1841" width="5.42578125" style="326" customWidth="1"/>
    <col min="1842" max="1842" width="5.28515625" style="326" customWidth="1"/>
    <col min="1843" max="1843" width="4.85546875" style="326" customWidth="1"/>
    <col min="1844" max="1855" width="0" style="326" hidden="1" customWidth="1"/>
    <col min="1856" max="1856" width="5.85546875" style="326" customWidth="1"/>
    <col min="1857" max="1857" width="5.42578125" style="326" customWidth="1"/>
    <col min="1858" max="1858" width="5.140625" style="326" customWidth="1"/>
    <col min="1859" max="1859" width="4.140625" style="326" customWidth="1"/>
    <col min="1860" max="1860" width="6.140625" style="326" customWidth="1"/>
    <col min="1861" max="1862" width="5.5703125" style="326" customWidth="1"/>
    <col min="1863" max="1863" width="4.42578125" style="326" customWidth="1"/>
    <col min="1864" max="1875" width="0" style="326" hidden="1" customWidth="1"/>
    <col min="1876" max="1876" width="7.5703125" style="326" customWidth="1"/>
    <col min="1877" max="1877" width="6.42578125" style="326" customWidth="1"/>
    <col min="1878" max="1878" width="5.42578125" style="326" customWidth="1"/>
    <col min="1879" max="1879" width="5.140625" style="326" customWidth="1"/>
    <col min="1880" max="1880" width="5.7109375" style="326" customWidth="1"/>
    <col min="1881" max="1881" width="5.42578125" style="326" customWidth="1"/>
    <col min="1882" max="1882" width="4.5703125" style="326" customWidth="1"/>
    <col min="1883" max="1883" width="5.42578125" style="326" customWidth="1"/>
    <col min="1884" max="1886" width="5.85546875" style="326" customWidth="1"/>
    <col min="1887" max="1887" width="4.42578125" style="326" customWidth="1"/>
    <col min="1888" max="1902" width="0" style="326" hidden="1" customWidth="1"/>
    <col min="1903" max="1903" width="9.140625" style="326" customWidth="1"/>
    <col min="1904" max="2048" width="9.140625" style="326"/>
    <col min="2049" max="2049" width="3.140625" style="326" customWidth="1"/>
    <col min="2050" max="2050" width="12.28515625" style="326" customWidth="1"/>
    <col min="2051" max="2051" width="34.85546875" style="326" customWidth="1"/>
    <col min="2052" max="2052" width="8.42578125" style="326" customWidth="1"/>
    <col min="2053" max="2053" width="8.28515625" style="326" customWidth="1"/>
    <col min="2054" max="2054" width="9.42578125" style="326" customWidth="1"/>
    <col min="2055" max="2055" width="8.28515625" style="326" customWidth="1"/>
    <col min="2056" max="2058" width="6.42578125" style="326" customWidth="1"/>
    <col min="2059" max="2059" width="7.140625" style="326" customWidth="1"/>
    <col min="2060" max="2060" width="4.5703125" style="326" customWidth="1"/>
    <col min="2061" max="2061" width="6.7109375" style="326" customWidth="1"/>
    <col min="2062" max="2062" width="6.85546875" style="326" customWidth="1"/>
    <col min="2063" max="2063" width="6.28515625" style="326" customWidth="1"/>
    <col min="2064" max="2064" width="4" style="326" customWidth="1"/>
    <col min="2065" max="2065" width="7.28515625" style="326" customWidth="1"/>
    <col min="2066" max="2066" width="7.5703125" style="326" customWidth="1"/>
    <col min="2067" max="2067" width="6" style="326" customWidth="1"/>
    <col min="2068" max="2068" width="4.7109375" style="326" customWidth="1"/>
    <col min="2069" max="2069" width="5.42578125" style="326" customWidth="1"/>
    <col min="2070" max="2070" width="5.7109375" style="326" customWidth="1"/>
    <col min="2071" max="2071" width="5.85546875" style="326" customWidth="1"/>
    <col min="2072" max="2072" width="5.7109375" style="326" customWidth="1"/>
    <col min="2073" max="2083" width="0" style="326" hidden="1" customWidth="1"/>
    <col min="2084" max="2084" width="5.85546875" style="326" customWidth="1"/>
    <col min="2085" max="2085" width="5.7109375" style="326" customWidth="1"/>
    <col min="2086" max="2086" width="5" style="326" customWidth="1"/>
    <col min="2087" max="2087" width="4.140625" style="326" customWidth="1"/>
    <col min="2088" max="2088" width="5.85546875" style="326" customWidth="1"/>
    <col min="2089" max="2089" width="5.7109375" style="326" customWidth="1"/>
    <col min="2090" max="2090" width="4.7109375" style="326" customWidth="1"/>
    <col min="2091" max="2091" width="4.42578125" style="326" customWidth="1"/>
    <col min="2092" max="2095" width="0" style="326" hidden="1" customWidth="1"/>
    <col min="2096" max="2096" width="5.85546875" style="326" customWidth="1"/>
    <col min="2097" max="2097" width="5.42578125" style="326" customWidth="1"/>
    <col min="2098" max="2098" width="5.28515625" style="326" customWidth="1"/>
    <col min="2099" max="2099" width="4.85546875" style="326" customWidth="1"/>
    <col min="2100" max="2111" width="0" style="326" hidden="1" customWidth="1"/>
    <col min="2112" max="2112" width="5.85546875" style="326" customWidth="1"/>
    <col min="2113" max="2113" width="5.42578125" style="326" customWidth="1"/>
    <col min="2114" max="2114" width="5.140625" style="326" customWidth="1"/>
    <col min="2115" max="2115" width="4.140625" style="326" customWidth="1"/>
    <col min="2116" max="2116" width="6.140625" style="326" customWidth="1"/>
    <col min="2117" max="2118" width="5.5703125" style="326" customWidth="1"/>
    <col min="2119" max="2119" width="4.42578125" style="326" customWidth="1"/>
    <col min="2120" max="2131" width="0" style="326" hidden="1" customWidth="1"/>
    <col min="2132" max="2132" width="7.5703125" style="326" customWidth="1"/>
    <col min="2133" max="2133" width="6.42578125" style="326" customWidth="1"/>
    <col min="2134" max="2134" width="5.42578125" style="326" customWidth="1"/>
    <col min="2135" max="2135" width="5.140625" style="326" customWidth="1"/>
    <col min="2136" max="2136" width="5.7109375" style="326" customWidth="1"/>
    <col min="2137" max="2137" width="5.42578125" style="326" customWidth="1"/>
    <col min="2138" max="2138" width="4.5703125" style="326" customWidth="1"/>
    <col min="2139" max="2139" width="5.42578125" style="326" customWidth="1"/>
    <col min="2140" max="2142" width="5.85546875" style="326" customWidth="1"/>
    <col min="2143" max="2143" width="4.42578125" style="326" customWidth="1"/>
    <col min="2144" max="2158" width="0" style="326" hidden="1" customWidth="1"/>
    <col min="2159" max="2159" width="9.140625" style="326" customWidth="1"/>
    <col min="2160" max="2304" width="9.140625" style="326"/>
    <col min="2305" max="2305" width="3.140625" style="326" customWidth="1"/>
    <col min="2306" max="2306" width="12.28515625" style="326" customWidth="1"/>
    <col min="2307" max="2307" width="34.85546875" style="326" customWidth="1"/>
    <col min="2308" max="2308" width="8.42578125" style="326" customWidth="1"/>
    <col min="2309" max="2309" width="8.28515625" style="326" customWidth="1"/>
    <col min="2310" max="2310" width="9.42578125" style="326" customWidth="1"/>
    <col min="2311" max="2311" width="8.28515625" style="326" customWidth="1"/>
    <col min="2312" max="2314" width="6.42578125" style="326" customWidth="1"/>
    <col min="2315" max="2315" width="7.140625" style="326" customWidth="1"/>
    <col min="2316" max="2316" width="4.5703125" style="326" customWidth="1"/>
    <col min="2317" max="2317" width="6.7109375" style="326" customWidth="1"/>
    <col min="2318" max="2318" width="6.85546875" style="326" customWidth="1"/>
    <col min="2319" max="2319" width="6.28515625" style="326" customWidth="1"/>
    <col min="2320" max="2320" width="4" style="326" customWidth="1"/>
    <col min="2321" max="2321" width="7.28515625" style="326" customWidth="1"/>
    <col min="2322" max="2322" width="7.5703125" style="326" customWidth="1"/>
    <col min="2323" max="2323" width="6" style="326" customWidth="1"/>
    <col min="2324" max="2324" width="4.7109375" style="326" customWidth="1"/>
    <col min="2325" max="2325" width="5.42578125" style="326" customWidth="1"/>
    <col min="2326" max="2326" width="5.7109375" style="326" customWidth="1"/>
    <col min="2327" max="2327" width="5.85546875" style="326" customWidth="1"/>
    <col min="2328" max="2328" width="5.7109375" style="326" customWidth="1"/>
    <col min="2329" max="2339" width="0" style="326" hidden="1" customWidth="1"/>
    <col min="2340" max="2340" width="5.85546875" style="326" customWidth="1"/>
    <col min="2341" max="2341" width="5.7109375" style="326" customWidth="1"/>
    <col min="2342" max="2342" width="5" style="326" customWidth="1"/>
    <col min="2343" max="2343" width="4.140625" style="326" customWidth="1"/>
    <col min="2344" max="2344" width="5.85546875" style="326" customWidth="1"/>
    <col min="2345" max="2345" width="5.7109375" style="326" customWidth="1"/>
    <col min="2346" max="2346" width="4.7109375" style="326" customWidth="1"/>
    <col min="2347" max="2347" width="4.42578125" style="326" customWidth="1"/>
    <col min="2348" max="2351" width="0" style="326" hidden="1" customWidth="1"/>
    <col min="2352" max="2352" width="5.85546875" style="326" customWidth="1"/>
    <col min="2353" max="2353" width="5.42578125" style="326" customWidth="1"/>
    <col min="2354" max="2354" width="5.28515625" style="326" customWidth="1"/>
    <col min="2355" max="2355" width="4.85546875" style="326" customWidth="1"/>
    <col min="2356" max="2367" width="0" style="326" hidden="1" customWidth="1"/>
    <col min="2368" max="2368" width="5.85546875" style="326" customWidth="1"/>
    <col min="2369" max="2369" width="5.42578125" style="326" customWidth="1"/>
    <col min="2370" max="2370" width="5.140625" style="326" customWidth="1"/>
    <col min="2371" max="2371" width="4.140625" style="326" customWidth="1"/>
    <col min="2372" max="2372" width="6.140625" style="326" customWidth="1"/>
    <col min="2373" max="2374" width="5.5703125" style="326" customWidth="1"/>
    <col min="2375" max="2375" width="4.42578125" style="326" customWidth="1"/>
    <col min="2376" max="2387" width="0" style="326" hidden="1" customWidth="1"/>
    <col min="2388" max="2388" width="7.5703125" style="326" customWidth="1"/>
    <col min="2389" max="2389" width="6.42578125" style="326" customWidth="1"/>
    <col min="2390" max="2390" width="5.42578125" style="326" customWidth="1"/>
    <col min="2391" max="2391" width="5.140625" style="326" customWidth="1"/>
    <col min="2392" max="2392" width="5.7109375" style="326" customWidth="1"/>
    <col min="2393" max="2393" width="5.42578125" style="326" customWidth="1"/>
    <col min="2394" max="2394" width="4.5703125" style="326" customWidth="1"/>
    <col min="2395" max="2395" width="5.42578125" style="326" customWidth="1"/>
    <col min="2396" max="2398" width="5.85546875" style="326" customWidth="1"/>
    <col min="2399" max="2399" width="4.42578125" style="326" customWidth="1"/>
    <col min="2400" max="2414" width="0" style="326" hidden="1" customWidth="1"/>
    <col min="2415" max="2415" width="9.140625" style="326" customWidth="1"/>
    <col min="2416" max="2560" width="9.140625" style="326"/>
    <col min="2561" max="2561" width="3.140625" style="326" customWidth="1"/>
    <col min="2562" max="2562" width="12.28515625" style="326" customWidth="1"/>
    <col min="2563" max="2563" width="34.85546875" style="326" customWidth="1"/>
    <col min="2564" max="2564" width="8.42578125" style="326" customWidth="1"/>
    <col min="2565" max="2565" width="8.28515625" style="326" customWidth="1"/>
    <col min="2566" max="2566" width="9.42578125" style="326" customWidth="1"/>
    <col min="2567" max="2567" width="8.28515625" style="326" customWidth="1"/>
    <col min="2568" max="2570" width="6.42578125" style="326" customWidth="1"/>
    <col min="2571" max="2571" width="7.140625" style="326" customWidth="1"/>
    <col min="2572" max="2572" width="4.5703125" style="326" customWidth="1"/>
    <col min="2573" max="2573" width="6.7109375" style="326" customWidth="1"/>
    <col min="2574" max="2574" width="6.85546875" style="326" customWidth="1"/>
    <col min="2575" max="2575" width="6.28515625" style="326" customWidth="1"/>
    <col min="2576" max="2576" width="4" style="326" customWidth="1"/>
    <col min="2577" max="2577" width="7.28515625" style="326" customWidth="1"/>
    <col min="2578" max="2578" width="7.5703125" style="326" customWidth="1"/>
    <col min="2579" max="2579" width="6" style="326" customWidth="1"/>
    <col min="2580" max="2580" width="4.7109375" style="326" customWidth="1"/>
    <col min="2581" max="2581" width="5.42578125" style="326" customWidth="1"/>
    <col min="2582" max="2582" width="5.7109375" style="326" customWidth="1"/>
    <col min="2583" max="2583" width="5.85546875" style="326" customWidth="1"/>
    <col min="2584" max="2584" width="5.7109375" style="326" customWidth="1"/>
    <col min="2585" max="2595" width="0" style="326" hidden="1" customWidth="1"/>
    <col min="2596" max="2596" width="5.85546875" style="326" customWidth="1"/>
    <col min="2597" max="2597" width="5.7109375" style="326" customWidth="1"/>
    <col min="2598" max="2598" width="5" style="326" customWidth="1"/>
    <col min="2599" max="2599" width="4.140625" style="326" customWidth="1"/>
    <col min="2600" max="2600" width="5.85546875" style="326" customWidth="1"/>
    <col min="2601" max="2601" width="5.7109375" style="326" customWidth="1"/>
    <col min="2602" max="2602" width="4.7109375" style="326" customWidth="1"/>
    <col min="2603" max="2603" width="4.42578125" style="326" customWidth="1"/>
    <col min="2604" max="2607" width="0" style="326" hidden="1" customWidth="1"/>
    <col min="2608" max="2608" width="5.85546875" style="326" customWidth="1"/>
    <col min="2609" max="2609" width="5.42578125" style="326" customWidth="1"/>
    <col min="2610" max="2610" width="5.28515625" style="326" customWidth="1"/>
    <col min="2611" max="2611" width="4.85546875" style="326" customWidth="1"/>
    <col min="2612" max="2623" width="0" style="326" hidden="1" customWidth="1"/>
    <col min="2624" max="2624" width="5.85546875" style="326" customWidth="1"/>
    <col min="2625" max="2625" width="5.42578125" style="326" customWidth="1"/>
    <col min="2626" max="2626" width="5.140625" style="326" customWidth="1"/>
    <col min="2627" max="2627" width="4.140625" style="326" customWidth="1"/>
    <col min="2628" max="2628" width="6.140625" style="326" customWidth="1"/>
    <col min="2629" max="2630" width="5.5703125" style="326" customWidth="1"/>
    <col min="2631" max="2631" width="4.42578125" style="326" customWidth="1"/>
    <col min="2632" max="2643" width="0" style="326" hidden="1" customWidth="1"/>
    <col min="2644" max="2644" width="7.5703125" style="326" customWidth="1"/>
    <col min="2645" max="2645" width="6.42578125" style="326" customWidth="1"/>
    <col min="2646" max="2646" width="5.42578125" style="326" customWidth="1"/>
    <col min="2647" max="2647" width="5.140625" style="326" customWidth="1"/>
    <col min="2648" max="2648" width="5.7109375" style="326" customWidth="1"/>
    <col min="2649" max="2649" width="5.42578125" style="326" customWidth="1"/>
    <col min="2650" max="2650" width="4.5703125" style="326" customWidth="1"/>
    <col min="2651" max="2651" width="5.42578125" style="326" customWidth="1"/>
    <col min="2652" max="2654" width="5.85546875" style="326" customWidth="1"/>
    <col min="2655" max="2655" width="4.42578125" style="326" customWidth="1"/>
    <col min="2656" max="2670" width="0" style="326" hidden="1" customWidth="1"/>
    <col min="2671" max="2671" width="9.140625" style="326" customWidth="1"/>
    <col min="2672" max="2816" width="9.140625" style="326"/>
    <col min="2817" max="2817" width="3.140625" style="326" customWidth="1"/>
    <col min="2818" max="2818" width="12.28515625" style="326" customWidth="1"/>
    <col min="2819" max="2819" width="34.85546875" style="326" customWidth="1"/>
    <col min="2820" max="2820" width="8.42578125" style="326" customWidth="1"/>
    <col min="2821" max="2821" width="8.28515625" style="326" customWidth="1"/>
    <col min="2822" max="2822" width="9.42578125" style="326" customWidth="1"/>
    <col min="2823" max="2823" width="8.28515625" style="326" customWidth="1"/>
    <col min="2824" max="2826" width="6.42578125" style="326" customWidth="1"/>
    <col min="2827" max="2827" width="7.140625" style="326" customWidth="1"/>
    <col min="2828" max="2828" width="4.5703125" style="326" customWidth="1"/>
    <col min="2829" max="2829" width="6.7109375" style="326" customWidth="1"/>
    <col min="2830" max="2830" width="6.85546875" style="326" customWidth="1"/>
    <col min="2831" max="2831" width="6.28515625" style="326" customWidth="1"/>
    <col min="2832" max="2832" width="4" style="326" customWidth="1"/>
    <col min="2833" max="2833" width="7.28515625" style="326" customWidth="1"/>
    <col min="2834" max="2834" width="7.5703125" style="326" customWidth="1"/>
    <col min="2835" max="2835" width="6" style="326" customWidth="1"/>
    <col min="2836" max="2836" width="4.7109375" style="326" customWidth="1"/>
    <col min="2837" max="2837" width="5.42578125" style="326" customWidth="1"/>
    <col min="2838" max="2838" width="5.7109375" style="326" customWidth="1"/>
    <col min="2839" max="2839" width="5.85546875" style="326" customWidth="1"/>
    <col min="2840" max="2840" width="5.7109375" style="326" customWidth="1"/>
    <col min="2841" max="2851" width="0" style="326" hidden="1" customWidth="1"/>
    <col min="2852" max="2852" width="5.85546875" style="326" customWidth="1"/>
    <col min="2853" max="2853" width="5.7109375" style="326" customWidth="1"/>
    <col min="2854" max="2854" width="5" style="326" customWidth="1"/>
    <col min="2855" max="2855" width="4.140625" style="326" customWidth="1"/>
    <col min="2856" max="2856" width="5.85546875" style="326" customWidth="1"/>
    <col min="2857" max="2857" width="5.7109375" style="326" customWidth="1"/>
    <col min="2858" max="2858" width="4.7109375" style="326" customWidth="1"/>
    <col min="2859" max="2859" width="4.42578125" style="326" customWidth="1"/>
    <col min="2860" max="2863" width="0" style="326" hidden="1" customWidth="1"/>
    <col min="2864" max="2864" width="5.85546875" style="326" customWidth="1"/>
    <col min="2865" max="2865" width="5.42578125" style="326" customWidth="1"/>
    <col min="2866" max="2866" width="5.28515625" style="326" customWidth="1"/>
    <col min="2867" max="2867" width="4.85546875" style="326" customWidth="1"/>
    <col min="2868" max="2879" width="0" style="326" hidden="1" customWidth="1"/>
    <col min="2880" max="2880" width="5.85546875" style="326" customWidth="1"/>
    <col min="2881" max="2881" width="5.42578125" style="326" customWidth="1"/>
    <col min="2882" max="2882" width="5.140625" style="326" customWidth="1"/>
    <col min="2883" max="2883" width="4.140625" style="326" customWidth="1"/>
    <col min="2884" max="2884" width="6.140625" style="326" customWidth="1"/>
    <col min="2885" max="2886" width="5.5703125" style="326" customWidth="1"/>
    <col min="2887" max="2887" width="4.42578125" style="326" customWidth="1"/>
    <col min="2888" max="2899" width="0" style="326" hidden="1" customWidth="1"/>
    <col min="2900" max="2900" width="7.5703125" style="326" customWidth="1"/>
    <col min="2901" max="2901" width="6.42578125" style="326" customWidth="1"/>
    <col min="2902" max="2902" width="5.42578125" style="326" customWidth="1"/>
    <col min="2903" max="2903" width="5.140625" style="326" customWidth="1"/>
    <col min="2904" max="2904" width="5.7109375" style="326" customWidth="1"/>
    <col min="2905" max="2905" width="5.42578125" style="326" customWidth="1"/>
    <col min="2906" max="2906" width="4.5703125" style="326" customWidth="1"/>
    <col min="2907" max="2907" width="5.42578125" style="326" customWidth="1"/>
    <col min="2908" max="2910" width="5.85546875" style="326" customWidth="1"/>
    <col min="2911" max="2911" width="4.42578125" style="326" customWidth="1"/>
    <col min="2912" max="2926" width="0" style="326" hidden="1" customWidth="1"/>
    <col min="2927" max="2927" width="9.140625" style="326" customWidth="1"/>
    <col min="2928" max="3072" width="9.140625" style="326"/>
    <col min="3073" max="3073" width="3.140625" style="326" customWidth="1"/>
    <col min="3074" max="3074" width="12.28515625" style="326" customWidth="1"/>
    <col min="3075" max="3075" width="34.85546875" style="326" customWidth="1"/>
    <col min="3076" max="3076" width="8.42578125" style="326" customWidth="1"/>
    <col min="3077" max="3077" width="8.28515625" style="326" customWidth="1"/>
    <col min="3078" max="3078" width="9.42578125" style="326" customWidth="1"/>
    <col min="3079" max="3079" width="8.28515625" style="326" customWidth="1"/>
    <col min="3080" max="3082" width="6.42578125" style="326" customWidth="1"/>
    <col min="3083" max="3083" width="7.140625" style="326" customWidth="1"/>
    <col min="3084" max="3084" width="4.5703125" style="326" customWidth="1"/>
    <col min="3085" max="3085" width="6.7109375" style="326" customWidth="1"/>
    <col min="3086" max="3086" width="6.85546875" style="326" customWidth="1"/>
    <col min="3087" max="3087" width="6.28515625" style="326" customWidth="1"/>
    <col min="3088" max="3088" width="4" style="326" customWidth="1"/>
    <col min="3089" max="3089" width="7.28515625" style="326" customWidth="1"/>
    <col min="3090" max="3090" width="7.5703125" style="326" customWidth="1"/>
    <col min="3091" max="3091" width="6" style="326" customWidth="1"/>
    <col min="3092" max="3092" width="4.7109375" style="326" customWidth="1"/>
    <col min="3093" max="3093" width="5.42578125" style="326" customWidth="1"/>
    <col min="3094" max="3094" width="5.7109375" style="326" customWidth="1"/>
    <col min="3095" max="3095" width="5.85546875" style="326" customWidth="1"/>
    <col min="3096" max="3096" width="5.7109375" style="326" customWidth="1"/>
    <col min="3097" max="3107" width="0" style="326" hidden="1" customWidth="1"/>
    <col min="3108" max="3108" width="5.85546875" style="326" customWidth="1"/>
    <col min="3109" max="3109" width="5.7109375" style="326" customWidth="1"/>
    <col min="3110" max="3110" width="5" style="326" customWidth="1"/>
    <col min="3111" max="3111" width="4.140625" style="326" customWidth="1"/>
    <col min="3112" max="3112" width="5.85546875" style="326" customWidth="1"/>
    <col min="3113" max="3113" width="5.7109375" style="326" customWidth="1"/>
    <col min="3114" max="3114" width="4.7109375" style="326" customWidth="1"/>
    <col min="3115" max="3115" width="4.42578125" style="326" customWidth="1"/>
    <col min="3116" max="3119" width="0" style="326" hidden="1" customWidth="1"/>
    <col min="3120" max="3120" width="5.85546875" style="326" customWidth="1"/>
    <col min="3121" max="3121" width="5.42578125" style="326" customWidth="1"/>
    <col min="3122" max="3122" width="5.28515625" style="326" customWidth="1"/>
    <col min="3123" max="3123" width="4.85546875" style="326" customWidth="1"/>
    <col min="3124" max="3135" width="0" style="326" hidden="1" customWidth="1"/>
    <col min="3136" max="3136" width="5.85546875" style="326" customWidth="1"/>
    <col min="3137" max="3137" width="5.42578125" style="326" customWidth="1"/>
    <col min="3138" max="3138" width="5.140625" style="326" customWidth="1"/>
    <col min="3139" max="3139" width="4.140625" style="326" customWidth="1"/>
    <col min="3140" max="3140" width="6.140625" style="326" customWidth="1"/>
    <col min="3141" max="3142" width="5.5703125" style="326" customWidth="1"/>
    <col min="3143" max="3143" width="4.42578125" style="326" customWidth="1"/>
    <col min="3144" max="3155" width="0" style="326" hidden="1" customWidth="1"/>
    <col min="3156" max="3156" width="7.5703125" style="326" customWidth="1"/>
    <col min="3157" max="3157" width="6.42578125" style="326" customWidth="1"/>
    <col min="3158" max="3158" width="5.42578125" style="326" customWidth="1"/>
    <col min="3159" max="3159" width="5.140625" style="326" customWidth="1"/>
    <col min="3160" max="3160" width="5.7109375" style="326" customWidth="1"/>
    <col min="3161" max="3161" width="5.42578125" style="326" customWidth="1"/>
    <col min="3162" max="3162" width="4.5703125" style="326" customWidth="1"/>
    <col min="3163" max="3163" width="5.42578125" style="326" customWidth="1"/>
    <col min="3164" max="3166" width="5.85546875" style="326" customWidth="1"/>
    <col min="3167" max="3167" width="4.42578125" style="326" customWidth="1"/>
    <col min="3168" max="3182" width="0" style="326" hidden="1" customWidth="1"/>
    <col min="3183" max="3183" width="9.140625" style="326" customWidth="1"/>
    <col min="3184" max="3328" width="9.140625" style="326"/>
    <col min="3329" max="3329" width="3.140625" style="326" customWidth="1"/>
    <col min="3330" max="3330" width="12.28515625" style="326" customWidth="1"/>
    <col min="3331" max="3331" width="34.85546875" style="326" customWidth="1"/>
    <col min="3332" max="3332" width="8.42578125" style="326" customWidth="1"/>
    <col min="3333" max="3333" width="8.28515625" style="326" customWidth="1"/>
    <col min="3334" max="3334" width="9.42578125" style="326" customWidth="1"/>
    <col min="3335" max="3335" width="8.28515625" style="326" customWidth="1"/>
    <col min="3336" max="3338" width="6.42578125" style="326" customWidth="1"/>
    <col min="3339" max="3339" width="7.140625" style="326" customWidth="1"/>
    <col min="3340" max="3340" width="4.5703125" style="326" customWidth="1"/>
    <col min="3341" max="3341" width="6.7109375" style="326" customWidth="1"/>
    <col min="3342" max="3342" width="6.85546875" style="326" customWidth="1"/>
    <col min="3343" max="3343" width="6.28515625" style="326" customWidth="1"/>
    <col min="3344" max="3344" width="4" style="326" customWidth="1"/>
    <col min="3345" max="3345" width="7.28515625" style="326" customWidth="1"/>
    <col min="3346" max="3346" width="7.5703125" style="326" customWidth="1"/>
    <col min="3347" max="3347" width="6" style="326" customWidth="1"/>
    <col min="3348" max="3348" width="4.7109375" style="326" customWidth="1"/>
    <col min="3349" max="3349" width="5.42578125" style="326" customWidth="1"/>
    <col min="3350" max="3350" width="5.7109375" style="326" customWidth="1"/>
    <col min="3351" max="3351" width="5.85546875" style="326" customWidth="1"/>
    <col min="3352" max="3352" width="5.7109375" style="326" customWidth="1"/>
    <col min="3353" max="3363" width="0" style="326" hidden="1" customWidth="1"/>
    <col min="3364" max="3364" width="5.85546875" style="326" customWidth="1"/>
    <col min="3365" max="3365" width="5.7109375" style="326" customWidth="1"/>
    <col min="3366" max="3366" width="5" style="326" customWidth="1"/>
    <col min="3367" max="3367" width="4.140625" style="326" customWidth="1"/>
    <col min="3368" max="3368" width="5.85546875" style="326" customWidth="1"/>
    <col min="3369" max="3369" width="5.7109375" style="326" customWidth="1"/>
    <col min="3370" max="3370" width="4.7109375" style="326" customWidth="1"/>
    <col min="3371" max="3371" width="4.42578125" style="326" customWidth="1"/>
    <col min="3372" max="3375" width="0" style="326" hidden="1" customWidth="1"/>
    <col min="3376" max="3376" width="5.85546875" style="326" customWidth="1"/>
    <col min="3377" max="3377" width="5.42578125" style="326" customWidth="1"/>
    <col min="3378" max="3378" width="5.28515625" style="326" customWidth="1"/>
    <col min="3379" max="3379" width="4.85546875" style="326" customWidth="1"/>
    <col min="3380" max="3391" width="0" style="326" hidden="1" customWidth="1"/>
    <col min="3392" max="3392" width="5.85546875" style="326" customWidth="1"/>
    <col min="3393" max="3393" width="5.42578125" style="326" customWidth="1"/>
    <col min="3394" max="3394" width="5.140625" style="326" customWidth="1"/>
    <col min="3395" max="3395" width="4.140625" style="326" customWidth="1"/>
    <col min="3396" max="3396" width="6.140625" style="326" customWidth="1"/>
    <col min="3397" max="3398" width="5.5703125" style="326" customWidth="1"/>
    <col min="3399" max="3399" width="4.42578125" style="326" customWidth="1"/>
    <col min="3400" max="3411" width="0" style="326" hidden="1" customWidth="1"/>
    <col min="3412" max="3412" width="7.5703125" style="326" customWidth="1"/>
    <col min="3413" max="3413" width="6.42578125" style="326" customWidth="1"/>
    <col min="3414" max="3414" width="5.42578125" style="326" customWidth="1"/>
    <col min="3415" max="3415" width="5.140625" style="326" customWidth="1"/>
    <col min="3416" max="3416" width="5.7109375" style="326" customWidth="1"/>
    <col min="3417" max="3417" width="5.42578125" style="326" customWidth="1"/>
    <col min="3418" max="3418" width="4.5703125" style="326" customWidth="1"/>
    <col min="3419" max="3419" width="5.42578125" style="326" customWidth="1"/>
    <col min="3420" max="3422" width="5.85546875" style="326" customWidth="1"/>
    <col min="3423" max="3423" width="4.42578125" style="326" customWidth="1"/>
    <col min="3424" max="3438" width="0" style="326" hidden="1" customWidth="1"/>
    <col min="3439" max="3439" width="9.140625" style="326" customWidth="1"/>
    <col min="3440" max="3584" width="9.140625" style="326"/>
    <col min="3585" max="3585" width="3.140625" style="326" customWidth="1"/>
    <col min="3586" max="3586" width="12.28515625" style="326" customWidth="1"/>
    <col min="3587" max="3587" width="34.85546875" style="326" customWidth="1"/>
    <col min="3588" max="3588" width="8.42578125" style="326" customWidth="1"/>
    <col min="3589" max="3589" width="8.28515625" style="326" customWidth="1"/>
    <col min="3590" max="3590" width="9.42578125" style="326" customWidth="1"/>
    <col min="3591" max="3591" width="8.28515625" style="326" customWidth="1"/>
    <col min="3592" max="3594" width="6.42578125" style="326" customWidth="1"/>
    <col min="3595" max="3595" width="7.140625" style="326" customWidth="1"/>
    <col min="3596" max="3596" width="4.5703125" style="326" customWidth="1"/>
    <col min="3597" max="3597" width="6.7109375" style="326" customWidth="1"/>
    <col min="3598" max="3598" width="6.85546875" style="326" customWidth="1"/>
    <col min="3599" max="3599" width="6.28515625" style="326" customWidth="1"/>
    <col min="3600" max="3600" width="4" style="326" customWidth="1"/>
    <col min="3601" max="3601" width="7.28515625" style="326" customWidth="1"/>
    <col min="3602" max="3602" width="7.5703125" style="326" customWidth="1"/>
    <col min="3603" max="3603" width="6" style="326" customWidth="1"/>
    <col min="3604" max="3604" width="4.7109375" style="326" customWidth="1"/>
    <col min="3605" max="3605" width="5.42578125" style="326" customWidth="1"/>
    <col min="3606" max="3606" width="5.7109375" style="326" customWidth="1"/>
    <col min="3607" max="3607" width="5.85546875" style="326" customWidth="1"/>
    <col min="3608" max="3608" width="5.7109375" style="326" customWidth="1"/>
    <col min="3609" max="3619" width="0" style="326" hidden="1" customWidth="1"/>
    <col min="3620" max="3620" width="5.85546875" style="326" customWidth="1"/>
    <col min="3621" max="3621" width="5.7109375" style="326" customWidth="1"/>
    <col min="3622" max="3622" width="5" style="326" customWidth="1"/>
    <col min="3623" max="3623" width="4.140625" style="326" customWidth="1"/>
    <col min="3624" max="3624" width="5.85546875" style="326" customWidth="1"/>
    <col min="3625" max="3625" width="5.7109375" style="326" customWidth="1"/>
    <col min="3626" max="3626" width="4.7109375" style="326" customWidth="1"/>
    <col min="3627" max="3627" width="4.42578125" style="326" customWidth="1"/>
    <col min="3628" max="3631" width="0" style="326" hidden="1" customWidth="1"/>
    <col min="3632" max="3632" width="5.85546875" style="326" customWidth="1"/>
    <col min="3633" max="3633" width="5.42578125" style="326" customWidth="1"/>
    <col min="3634" max="3634" width="5.28515625" style="326" customWidth="1"/>
    <col min="3635" max="3635" width="4.85546875" style="326" customWidth="1"/>
    <col min="3636" max="3647" width="0" style="326" hidden="1" customWidth="1"/>
    <col min="3648" max="3648" width="5.85546875" style="326" customWidth="1"/>
    <col min="3649" max="3649" width="5.42578125" style="326" customWidth="1"/>
    <col min="3650" max="3650" width="5.140625" style="326" customWidth="1"/>
    <col min="3651" max="3651" width="4.140625" style="326" customWidth="1"/>
    <col min="3652" max="3652" width="6.140625" style="326" customWidth="1"/>
    <col min="3653" max="3654" width="5.5703125" style="326" customWidth="1"/>
    <col min="3655" max="3655" width="4.42578125" style="326" customWidth="1"/>
    <col min="3656" max="3667" width="0" style="326" hidden="1" customWidth="1"/>
    <col min="3668" max="3668" width="7.5703125" style="326" customWidth="1"/>
    <col min="3669" max="3669" width="6.42578125" style="326" customWidth="1"/>
    <col min="3670" max="3670" width="5.42578125" style="326" customWidth="1"/>
    <col min="3671" max="3671" width="5.140625" style="326" customWidth="1"/>
    <col min="3672" max="3672" width="5.7109375" style="326" customWidth="1"/>
    <col min="3673" max="3673" width="5.42578125" style="326" customWidth="1"/>
    <col min="3674" max="3674" width="4.5703125" style="326" customWidth="1"/>
    <col min="3675" max="3675" width="5.42578125" style="326" customWidth="1"/>
    <col min="3676" max="3678" width="5.85546875" style="326" customWidth="1"/>
    <col min="3679" max="3679" width="4.42578125" style="326" customWidth="1"/>
    <col min="3680" max="3694" width="0" style="326" hidden="1" customWidth="1"/>
    <col min="3695" max="3695" width="9.140625" style="326" customWidth="1"/>
    <col min="3696" max="3840" width="9.140625" style="326"/>
    <col min="3841" max="3841" width="3.140625" style="326" customWidth="1"/>
    <col min="3842" max="3842" width="12.28515625" style="326" customWidth="1"/>
    <col min="3843" max="3843" width="34.85546875" style="326" customWidth="1"/>
    <col min="3844" max="3844" width="8.42578125" style="326" customWidth="1"/>
    <col min="3845" max="3845" width="8.28515625" style="326" customWidth="1"/>
    <col min="3846" max="3846" width="9.42578125" style="326" customWidth="1"/>
    <col min="3847" max="3847" width="8.28515625" style="326" customWidth="1"/>
    <col min="3848" max="3850" width="6.42578125" style="326" customWidth="1"/>
    <col min="3851" max="3851" width="7.140625" style="326" customWidth="1"/>
    <col min="3852" max="3852" width="4.5703125" style="326" customWidth="1"/>
    <col min="3853" max="3853" width="6.7109375" style="326" customWidth="1"/>
    <col min="3854" max="3854" width="6.85546875" style="326" customWidth="1"/>
    <col min="3855" max="3855" width="6.28515625" style="326" customWidth="1"/>
    <col min="3856" max="3856" width="4" style="326" customWidth="1"/>
    <col min="3857" max="3857" width="7.28515625" style="326" customWidth="1"/>
    <col min="3858" max="3858" width="7.5703125" style="326" customWidth="1"/>
    <col min="3859" max="3859" width="6" style="326" customWidth="1"/>
    <col min="3860" max="3860" width="4.7109375" style="326" customWidth="1"/>
    <col min="3861" max="3861" width="5.42578125" style="326" customWidth="1"/>
    <col min="3862" max="3862" width="5.7109375" style="326" customWidth="1"/>
    <col min="3863" max="3863" width="5.85546875" style="326" customWidth="1"/>
    <col min="3864" max="3864" width="5.7109375" style="326" customWidth="1"/>
    <col min="3865" max="3875" width="0" style="326" hidden="1" customWidth="1"/>
    <col min="3876" max="3876" width="5.85546875" style="326" customWidth="1"/>
    <col min="3877" max="3877" width="5.7109375" style="326" customWidth="1"/>
    <col min="3878" max="3878" width="5" style="326" customWidth="1"/>
    <col min="3879" max="3879" width="4.140625" style="326" customWidth="1"/>
    <col min="3880" max="3880" width="5.85546875" style="326" customWidth="1"/>
    <col min="3881" max="3881" width="5.7109375" style="326" customWidth="1"/>
    <col min="3882" max="3882" width="4.7109375" style="326" customWidth="1"/>
    <col min="3883" max="3883" width="4.42578125" style="326" customWidth="1"/>
    <col min="3884" max="3887" width="0" style="326" hidden="1" customWidth="1"/>
    <col min="3888" max="3888" width="5.85546875" style="326" customWidth="1"/>
    <col min="3889" max="3889" width="5.42578125" style="326" customWidth="1"/>
    <col min="3890" max="3890" width="5.28515625" style="326" customWidth="1"/>
    <col min="3891" max="3891" width="4.85546875" style="326" customWidth="1"/>
    <col min="3892" max="3903" width="0" style="326" hidden="1" customWidth="1"/>
    <col min="3904" max="3904" width="5.85546875" style="326" customWidth="1"/>
    <col min="3905" max="3905" width="5.42578125" style="326" customWidth="1"/>
    <col min="3906" max="3906" width="5.140625" style="326" customWidth="1"/>
    <col min="3907" max="3907" width="4.140625" style="326" customWidth="1"/>
    <col min="3908" max="3908" width="6.140625" style="326" customWidth="1"/>
    <col min="3909" max="3910" width="5.5703125" style="326" customWidth="1"/>
    <col min="3911" max="3911" width="4.42578125" style="326" customWidth="1"/>
    <col min="3912" max="3923" width="0" style="326" hidden="1" customWidth="1"/>
    <col min="3924" max="3924" width="7.5703125" style="326" customWidth="1"/>
    <col min="3925" max="3925" width="6.42578125" style="326" customWidth="1"/>
    <col min="3926" max="3926" width="5.42578125" style="326" customWidth="1"/>
    <col min="3927" max="3927" width="5.140625" style="326" customWidth="1"/>
    <col min="3928" max="3928" width="5.7109375" style="326" customWidth="1"/>
    <col min="3929" max="3929" width="5.42578125" style="326" customWidth="1"/>
    <col min="3930" max="3930" width="4.5703125" style="326" customWidth="1"/>
    <col min="3931" max="3931" width="5.42578125" style="326" customWidth="1"/>
    <col min="3932" max="3934" width="5.85546875" style="326" customWidth="1"/>
    <col min="3935" max="3935" width="4.42578125" style="326" customWidth="1"/>
    <col min="3936" max="3950" width="0" style="326" hidden="1" customWidth="1"/>
    <col min="3951" max="3951" width="9.140625" style="326" customWidth="1"/>
    <col min="3952" max="4096" width="9.140625" style="326"/>
    <col min="4097" max="4097" width="3.140625" style="326" customWidth="1"/>
    <col min="4098" max="4098" width="12.28515625" style="326" customWidth="1"/>
    <col min="4099" max="4099" width="34.85546875" style="326" customWidth="1"/>
    <col min="4100" max="4100" width="8.42578125" style="326" customWidth="1"/>
    <col min="4101" max="4101" width="8.28515625" style="326" customWidth="1"/>
    <col min="4102" max="4102" width="9.42578125" style="326" customWidth="1"/>
    <col min="4103" max="4103" width="8.28515625" style="326" customWidth="1"/>
    <col min="4104" max="4106" width="6.42578125" style="326" customWidth="1"/>
    <col min="4107" max="4107" width="7.140625" style="326" customWidth="1"/>
    <col min="4108" max="4108" width="4.5703125" style="326" customWidth="1"/>
    <col min="4109" max="4109" width="6.7109375" style="326" customWidth="1"/>
    <col min="4110" max="4110" width="6.85546875" style="326" customWidth="1"/>
    <col min="4111" max="4111" width="6.28515625" style="326" customWidth="1"/>
    <col min="4112" max="4112" width="4" style="326" customWidth="1"/>
    <col min="4113" max="4113" width="7.28515625" style="326" customWidth="1"/>
    <col min="4114" max="4114" width="7.5703125" style="326" customWidth="1"/>
    <col min="4115" max="4115" width="6" style="326" customWidth="1"/>
    <col min="4116" max="4116" width="4.7109375" style="326" customWidth="1"/>
    <col min="4117" max="4117" width="5.42578125" style="326" customWidth="1"/>
    <col min="4118" max="4118" width="5.7109375" style="326" customWidth="1"/>
    <col min="4119" max="4119" width="5.85546875" style="326" customWidth="1"/>
    <col min="4120" max="4120" width="5.7109375" style="326" customWidth="1"/>
    <col min="4121" max="4131" width="0" style="326" hidden="1" customWidth="1"/>
    <col min="4132" max="4132" width="5.85546875" style="326" customWidth="1"/>
    <col min="4133" max="4133" width="5.7109375" style="326" customWidth="1"/>
    <col min="4134" max="4134" width="5" style="326" customWidth="1"/>
    <col min="4135" max="4135" width="4.140625" style="326" customWidth="1"/>
    <col min="4136" max="4136" width="5.85546875" style="326" customWidth="1"/>
    <col min="4137" max="4137" width="5.7109375" style="326" customWidth="1"/>
    <col min="4138" max="4138" width="4.7109375" style="326" customWidth="1"/>
    <col min="4139" max="4139" width="4.42578125" style="326" customWidth="1"/>
    <col min="4140" max="4143" width="0" style="326" hidden="1" customWidth="1"/>
    <col min="4144" max="4144" width="5.85546875" style="326" customWidth="1"/>
    <col min="4145" max="4145" width="5.42578125" style="326" customWidth="1"/>
    <col min="4146" max="4146" width="5.28515625" style="326" customWidth="1"/>
    <col min="4147" max="4147" width="4.85546875" style="326" customWidth="1"/>
    <col min="4148" max="4159" width="0" style="326" hidden="1" customWidth="1"/>
    <col min="4160" max="4160" width="5.85546875" style="326" customWidth="1"/>
    <col min="4161" max="4161" width="5.42578125" style="326" customWidth="1"/>
    <col min="4162" max="4162" width="5.140625" style="326" customWidth="1"/>
    <col min="4163" max="4163" width="4.140625" style="326" customWidth="1"/>
    <col min="4164" max="4164" width="6.140625" style="326" customWidth="1"/>
    <col min="4165" max="4166" width="5.5703125" style="326" customWidth="1"/>
    <col min="4167" max="4167" width="4.42578125" style="326" customWidth="1"/>
    <col min="4168" max="4179" width="0" style="326" hidden="1" customWidth="1"/>
    <col min="4180" max="4180" width="7.5703125" style="326" customWidth="1"/>
    <col min="4181" max="4181" width="6.42578125" style="326" customWidth="1"/>
    <col min="4182" max="4182" width="5.42578125" style="326" customWidth="1"/>
    <col min="4183" max="4183" width="5.140625" style="326" customWidth="1"/>
    <col min="4184" max="4184" width="5.7109375" style="326" customWidth="1"/>
    <col min="4185" max="4185" width="5.42578125" style="326" customWidth="1"/>
    <col min="4186" max="4186" width="4.5703125" style="326" customWidth="1"/>
    <col min="4187" max="4187" width="5.42578125" style="326" customWidth="1"/>
    <col min="4188" max="4190" width="5.85546875" style="326" customWidth="1"/>
    <col min="4191" max="4191" width="4.42578125" style="326" customWidth="1"/>
    <col min="4192" max="4206" width="0" style="326" hidden="1" customWidth="1"/>
    <col min="4207" max="4207" width="9.140625" style="326" customWidth="1"/>
    <col min="4208" max="4352" width="9.140625" style="326"/>
    <col min="4353" max="4353" width="3.140625" style="326" customWidth="1"/>
    <col min="4354" max="4354" width="12.28515625" style="326" customWidth="1"/>
    <col min="4355" max="4355" width="34.85546875" style="326" customWidth="1"/>
    <col min="4356" max="4356" width="8.42578125" style="326" customWidth="1"/>
    <col min="4357" max="4357" width="8.28515625" style="326" customWidth="1"/>
    <col min="4358" max="4358" width="9.42578125" style="326" customWidth="1"/>
    <col min="4359" max="4359" width="8.28515625" style="326" customWidth="1"/>
    <col min="4360" max="4362" width="6.42578125" style="326" customWidth="1"/>
    <col min="4363" max="4363" width="7.140625" style="326" customWidth="1"/>
    <col min="4364" max="4364" width="4.5703125" style="326" customWidth="1"/>
    <col min="4365" max="4365" width="6.7109375" style="326" customWidth="1"/>
    <col min="4366" max="4366" width="6.85546875" style="326" customWidth="1"/>
    <col min="4367" max="4367" width="6.28515625" style="326" customWidth="1"/>
    <col min="4368" max="4368" width="4" style="326" customWidth="1"/>
    <col min="4369" max="4369" width="7.28515625" style="326" customWidth="1"/>
    <col min="4370" max="4370" width="7.5703125" style="326" customWidth="1"/>
    <col min="4371" max="4371" width="6" style="326" customWidth="1"/>
    <col min="4372" max="4372" width="4.7109375" style="326" customWidth="1"/>
    <col min="4373" max="4373" width="5.42578125" style="326" customWidth="1"/>
    <col min="4374" max="4374" width="5.7109375" style="326" customWidth="1"/>
    <col min="4375" max="4375" width="5.85546875" style="326" customWidth="1"/>
    <col min="4376" max="4376" width="5.7109375" style="326" customWidth="1"/>
    <col min="4377" max="4387" width="0" style="326" hidden="1" customWidth="1"/>
    <col min="4388" max="4388" width="5.85546875" style="326" customWidth="1"/>
    <col min="4389" max="4389" width="5.7109375" style="326" customWidth="1"/>
    <col min="4390" max="4390" width="5" style="326" customWidth="1"/>
    <col min="4391" max="4391" width="4.140625" style="326" customWidth="1"/>
    <col min="4392" max="4392" width="5.85546875" style="326" customWidth="1"/>
    <col min="4393" max="4393" width="5.7109375" style="326" customWidth="1"/>
    <col min="4394" max="4394" width="4.7109375" style="326" customWidth="1"/>
    <col min="4395" max="4395" width="4.42578125" style="326" customWidth="1"/>
    <col min="4396" max="4399" width="0" style="326" hidden="1" customWidth="1"/>
    <col min="4400" max="4400" width="5.85546875" style="326" customWidth="1"/>
    <col min="4401" max="4401" width="5.42578125" style="326" customWidth="1"/>
    <col min="4402" max="4402" width="5.28515625" style="326" customWidth="1"/>
    <col min="4403" max="4403" width="4.85546875" style="326" customWidth="1"/>
    <col min="4404" max="4415" width="0" style="326" hidden="1" customWidth="1"/>
    <col min="4416" max="4416" width="5.85546875" style="326" customWidth="1"/>
    <col min="4417" max="4417" width="5.42578125" style="326" customWidth="1"/>
    <col min="4418" max="4418" width="5.140625" style="326" customWidth="1"/>
    <col min="4419" max="4419" width="4.140625" style="326" customWidth="1"/>
    <col min="4420" max="4420" width="6.140625" style="326" customWidth="1"/>
    <col min="4421" max="4422" width="5.5703125" style="326" customWidth="1"/>
    <col min="4423" max="4423" width="4.42578125" style="326" customWidth="1"/>
    <col min="4424" max="4435" width="0" style="326" hidden="1" customWidth="1"/>
    <col min="4436" max="4436" width="7.5703125" style="326" customWidth="1"/>
    <col min="4437" max="4437" width="6.42578125" style="326" customWidth="1"/>
    <col min="4438" max="4438" width="5.42578125" style="326" customWidth="1"/>
    <col min="4439" max="4439" width="5.140625" style="326" customWidth="1"/>
    <col min="4440" max="4440" width="5.7109375" style="326" customWidth="1"/>
    <col min="4441" max="4441" width="5.42578125" style="326" customWidth="1"/>
    <col min="4442" max="4442" width="4.5703125" style="326" customWidth="1"/>
    <col min="4443" max="4443" width="5.42578125" style="326" customWidth="1"/>
    <col min="4444" max="4446" width="5.85546875" style="326" customWidth="1"/>
    <col min="4447" max="4447" width="4.42578125" style="326" customWidth="1"/>
    <col min="4448" max="4462" width="0" style="326" hidden="1" customWidth="1"/>
    <col min="4463" max="4463" width="9.140625" style="326" customWidth="1"/>
    <col min="4464" max="4608" width="9.140625" style="326"/>
    <col min="4609" max="4609" width="3.140625" style="326" customWidth="1"/>
    <col min="4610" max="4610" width="12.28515625" style="326" customWidth="1"/>
    <col min="4611" max="4611" width="34.85546875" style="326" customWidth="1"/>
    <col min="4612" max="4612" width="8.42578125" style="326" customWidth="1"/>
    <col min="4613" max="4613" width="8.28515625" style="326" customWidth="1"/>
    <col min="4614" max="4614" width="9.42578125" style="326" customWidth="1"/>
    <col min="4615" max="4615" width="8.28515625" style="326" customWidth="1"/>
    <col min="4616" max="4618" width="6.42578125" style="326" customWidth="1"/>
    <col min="4619" max="4619" width="7.140625" style="326" customWidth="1"/>
    <col min="4620" max="4620" width="4.5703125" style="326" customWidth="1"/>
    <col min="4621" max="4621" width="6.7109375" style="326" customWidth="1"/>
    <col min="4622" max="4622" width="6.85546875" style="326" customWidth="1"/>
    <col min="4623" max="4623" width="6.28515625" style="326" customWidth="1"/>
    <col min="4624" max="4624" width="4" style="326" customWidth="1"/>
    <col min="4625" max="4625" width="7.28515625" style="326" customWidth="1"/>
    <col min="4626" max="4626" width="7.5703125" style="326" customWidth="1"/>
    <col min="4627" max="4627" width="6" style="326" customWidth="1"/>
    <col min="4628" max="4628" width="4.7109375" style="326" customWidth="1"/>
    <col min="4629" max="4629" width="5.42578125" style="326" customWidth="1"/>
    <col min="4630" max="4630" width="5.7109375" style="326" customWidth="1"/>
    <col min="4631" max="4631" width="5.85546875" style="326" customWidth="1"/>
    <col min="4632" max="4632" width="5.7109375" style="326" customWidth="1"/>
    <col min="4633" max="4643" width="0" style="326" hidden="1" customWidth="1"/>
    <col min="4644" max="4644" width="5.85546875" style="326" customWidth="1"/>
    <col min="4645" max="4645" width="5.7109375" style="326" customWidth="1"/>
    <col min="4646" max="4646" width="5" style="326" customWidth="1"/>
    <col min="4647" max="4647" width="4.140625" style="326" customWidth="1"/>
    <col min="4648" max="4648" width="5.85546875" style="326" customWidth="1"/>
    <col min="4649" max="4649" width="5.7109375" style="326" customWidth="1"/>
    <col min="4650" max="4650" width="4.7109375" style="326" customWidth="1"/>
    <col min="4651" max="4651" width="4.42578125" style="326" customWidth="1"/>
    <col min="4652" max="4655" width="0" style="326" hidden="1" customWidth="1"/>
    <col min="4656" max="4656" width="5.85546875" style="326" customWidth="1"/>
    <col min="4657" max="4657" width="5.42578125" style="326" customWidth="1"/>
    <col min="4658" max="4658" width="5.28515625" style="326" customWidth="1"/>
    <col min="4659" max="4659" width="4.85546875" style="326" customWidth="1"/>
    <col min="4660" max="4671" width="0" style="326" hidden="1" customWidth="1"/>
    <col min="4672" max="4672" width="5.85546875" style="326" customWidth="1"/>
    <col min="4673" max="4673" width="5.42578125" style="326" customWidth="1"/>
    <col min="4674" max="4674" width="5.140625" style="326" customWidth="1"/>
    <col min="4675" max="4675" width="4.140625" style="326" customWidth="1"/>
    <col min="4676" max="4676" width="6.140625" style="326" customWidth="1"/>
    <col min="4677" max="4678" width="5.5703125" style="326" customWidth="1"/>
    <col min="4679" max="4679" width="4.42578125" style="326" customWidth="1"/>
    <col min="4680" max="4691" width="0" style="326" hidden="1" customWidth="1"/>
    <col min="4692" max="4692" width="7.5703125" style="326" customWidth="1"/>
    <col min="4693" max="4693" width="6.42578125" style="326" customWidth="1"/>
    <col min="4694" max="4694" width="5.42578125" style="326" customWidth="1"/>
    <col min="4695" max="4695" width="5.140625" style="326" customWidth="1"/>
    <col min="4696" max="4696" width="5.7109375" style="326" customWidth="1"/>
    <col min="4697" max="4697" width="5.42578125" style="326" customWidth="1"/>
    <col min="4698" max="4698" width="4.5703125" style="326" customWidth="1"/>
    <col min="4699" max="4699" width="5.42578125" style="326" customWidth="1"/>
    <col min="4700" max="4702" width="5.85546875" style="326" customWidth="1"/>
    <col min="4703" max="4703" width="4.42578125" style="326" customWidth="1"/>
    <col min="4704" max="4718" width="0" style="326" hidden="1" customWidth="1"/>
    <col min="4719" max="4719" width="9.140625" style="326" customWidth="1"/>
    <col min="4720" max="4864" width="9.140625" style="326"/>
    <col min="4865" max="4865" width="3.140625" style="326" customWidth="1"/>
    <col min="4866" max="4866" width="12.28515625" style="326" customWidth="1"/>
    <col min="4867" max="4867" width="34.85546875" style="326" customWidth="1"/>
    <col min="4868" max="4868" width="8.42578125" style="326" customWidth="1"/>
    <col min="4869" max="4869" width="8.28515625" style="326" customWidth="1"/>
    <col min="4870" max="4870" width="9.42578125" style="326" customWidth="1"/>
    <col min="4871" max="4871" width="8.28515625" style="326" customWidth="1"/>
    <col min="4872" max="4874" width="6.42578125" style="326" customWidth="1"/>
    <col min="4875" max="4875" width="7.140625" style="326" customWidth="1"/>
    <col min="4876" max="4876" width="4.5703125" style="326" customWidth="1"/>
    <col min="4877" max="4877" width="6.7109375" style="326" customWidth="1"/>
    <col min="4878" max="4878" width="6.85546875" style="326" customWidth="1"/>
    <col min="4879" max="4879" width="6.28515625" style="326" customWidth="1"/>
    <col min="4880" max="4880" width="4" style="326" customWidth="1"/>
    <col min="4881" max="4881" width="7.28515625" style="326" customWidth="1"/>
    <col min="4882" max="4882" width="7.5703125" style="326" customWidth="1"/>
    <col min="4883" max="4883" width="6" style="326" customWidth="1"/>
    <col min="4884" max="4884" width="4.7109375" style="326" customWidth="1"/>
    <col min="4885" max="4885" width="5.42578125" style="326" customWidth="1"/>
    <col min="4886" max="4886" width="5.7109375" style="326" customWidth="1"/>
    <col min="4887" max="4887" width="5.85546875" style="326" customWidth="1"/>
    <col min="4888" max="4888" width="5.7109375" style="326" customWidth="1"/>
    <col min="4889" max="4899" width="0" style="326" hidden="1" customWidth="1"/>
    <col min="4900" max="4900" width="5.85546875" style="326" customWidth="1"/>
    <col min="4901" max="4901" width="5.7109375" style="326" customWidth="1"/>
    <col min="4902" max="4902" width="5" style="326" customWidth="1"/>
    <col min="4903" max="4903" width="4.140625" style="326" customWidth="1"/>
    <col min="4904" max="4904" width="5.85546875" style="326" customWidth="1"/>
    <col min="4905" max="4905" width="5.7109375" style="326" customWidth="1"/>
    <col min="4906" max="4906" width="4.7109375" style="326" customWidth="1"/>
    <col min="4907" max="4907" width="4.42578125" style="326" customWidth="1"/>
    <col min="4908" max="4911" width="0" style="326" hidden="1" customWidth="1"/>
    <col min="4912" max="4912" width="5.85546875" style="326" customWidth="1"/>
    <col min="4913" max="4913" width="5.42578125" style="326" customWidth="1"/>
    <col min="4914" max="4914" width="5.28515625" style="326" customWidth="1"/>
    <col min="4915" max="4915" width="4.85546875" style="326" customWidth="1"/>
    <col min="4916" max="4927" width="0" style="326" hidden="1" customWidth="1"/>
    <col min="4928" max="4928" width="5.85546875" style="326" customWidth="1"/>
    <col min="4929" max="4929" width="5.42578125" style="326" customWidth="1"/>
    <col min="4930" max="4930" width="5.140625" style="326" customWidth="1"/>
    <col min="4931" max="4931" width="4.140625" style="326" customWidth="1"/>
    <col min="4932" max="4932" width="6.140625" style="326" customWidth="1"/>
    <col min="4933" max="4934" width="5.5703125" style="326" customWidth="1"/>
    <col min="4935" max="4935" width="4.42578125" style="326" customWidth="1"/>
    <col min="4936" max="4947" width="0" style="326" hidden="1" customWidth="1"/>
    <col min="4948" max="4948" width="7.5703125" style="326" customWidth="1"/>
    <col min="4949" max="4949" width="6.42578125" style="326" customWidth="1"/>
    <col min="4950" max="4950" width="5.42578125" style="326" customWidth="1"/>
    <col min="4951" max="4951" width="5.140625" style="326" customWidth="1"/>
    <col min="4952" max="4952" width="5.7109375" style="326" customWidth="1"/>
    <col min="4953" max="4953" width="5.42578125" style="326" customWidth="1"/>
    <col min="4954" max="4954" width="4.5703125" style="326" customWidth="1"/>
    <col min="4955" max="4955" width="5.42578125" style="326" customWidth="1"/>
    <col min="4956" max="4958" width="5.85546875" style="326" customWidth="1"/>
    <col min="4959" max="4959" width="4.42578125" style="326" customWidth="1"/>
    <col min="4960" max="4974" width="0" style="326" hidden="1" customWidth="1"/>
    <col min="4975" max="4975" width="9.140625" style="326" customWidth="1"/>
    <col min="4976" max="5120" width="9.140625" style="326"/>
    <col min="5121" max="5121" width="3.140625" style="326" customWidth="1"/>
    <col min="5122" max="5122" width="12.28515625" style="326" customWidth="1"/>
    <col min="5123" max="5123" width="34.85546875" style="326" customWidth="1"/>
    <col min="5124" max="5124" width="8.42578125" style="326" customWidth="1"/>
    <col min="5125" max="5125" width="8.28515625" style="326" customWidth="1"/>
    <col min="5126" max="5126" width="9.42578125" style="326" customWidth="1"/>
    <col min="5127" max="5127" width="8.28515625" style="326" customWidth="1"/>
    <col min="5128" max="5130" width="6.42578125" style="326" customWidth="1"/>
    <col min="5131" max="5131" width="7.140625" style="326" customWidth="1"/>
    <col min="5132" max="5132" width="4.5703125" style="326" customWidth="1"/>
    <col min="5133" max="5133" width="6.7109375" style="326" customWidth="1"/>
    <col min="5134" max="5134" width="6.85546875" style="326" customWidth="1"/>
    <col min="5135" max="5135" width="6.28515625" style="326" customWidth="1"/>
    <col min="5136" max="5136" width="4" style="326" customWidth="1"/>
    <col min="5137" max="5137" width="7.28515625" style="326" customWidth="1"/>
    <col min="5138" max="5138" width="7.5703125" style="326" customWidth="1"/>
    <col min="5139" max="5139" width="6" style="326" customWidth="1"/>
    <col min="5140" max="5140" width="4.7109375" style="326" customWidth="1"/>
    <col min="5141" max="5141" width="5.42578125" style="326" customWidth="1"/>
    <col min="5142" max="5142" width="5.7109375" style="326" customWidth="1"/>
    <col min="5143" max="5143" width="5.85546875" style="326" customWidth="1"/>
    <col min="5144" max="5144" width="5.7109375" style="326" customWidth="1"/>
    <col min="5145" max="5155" width="0" style="326" hidden="1" customWidth="1"/>
    <col min="5156" max="5156" width="5.85546875" style="326" customWidth="1"/>
    <col min="5157" max="5157" width="5.7109375" style="326" customWidth="1"/>
    <col min="5158" max="5158" width="5" style="326" customWidth="1"/>
    <col min="5159" max="5159" width="4.140625" style="326" customWidth="1"/>
    <col min="5160" max="5160" width="5.85546875" style="326" customWidth="1"/>
    <col min="5161" max="5161" width="5.7109375" style="326" customWidth="1"/>
    <col min="5162" max="5162" width="4.7109375" style="326" customWidth="1"/>
    <col min="5163" max="5163" width="4.42578125" style="326" customWidth="1"/>
    <col min="5164" max="5167" width="0" style="326" hidden="1" customWidth="1"/>
    <col min="5168" max="5168" width="5.85546875" style="326" customWidth="1"/>
    <col min="5169" max="5169" width="5.42578125" style="326" customWidth="1"/>
    <col min="5170" max="5170" width="5.28515625" style="326" customWidth="1"/>
    <col min="5171" max="5171" width="4.85546875" style="326" customWidth="1"/>
    <col min="5172" max="5183" width="0" style="326" hidden="1" customWidth="1"/>
    <col min="5184" max="5184" width="5.85546875" style="326" customWidth="1"/>
    <col min="5185" max="5185" width="5.42578125" style="326" customWidth="1"/>
    <col min="5186" max="5186" width="5.140625" style="326" customWidth="1"/>
    <col min="5187" max="5187" width="4.140625" style="326" customWidth="1"/>
    <col min="5188" max="5188" width="6.140625" style="326" customWidth="1"/>
    <col min="5189" max="5190" width="5.5703125" style="326" customWidth="1"/>
    <col min="5191" max="5191" width="4.42578125" style="326" customWidth="1"/>
    <col min="5192" max="5203" width="0" style="326" hidden="1" customWidth="1"/>
    <col min="5204" max="5204" width="7.5703125" style="326" customWidth="1"/>
    <col min="5205" max="5205" width="6.42578125" style="326" customWidth="1"/>
    <col min="5206" max="5206" width="5.42578125" style="326" customWidth="1"/>
    <col min="5207" max="5207" width="5.140625" style="326" customWidth="1"/>
    <col min="5208" max="5208" width="5.7109375" style="326" customWidth="1"/>
    <col min="5209" max="5209" width="5.42578125" style="326" customWidth="1"/>
    <col min="5210" max="5210" width="4.5703125" style="326" customWidth="1"/>
    <col min="5211" max="5211" width="5.42578125" style="326" customWidth="1"/>
    <col min="5212" max="5214" width="5.85546875" style="326" customWidth="1"/>
    <col min="5215" max="5215" width="4.42578125" style="326" customWidth="1"/>
    <col min="5216" max="5230" width="0" style="326" hidden="1" customWidth="1"/>
    <col min="5231" max="5231" width="9.140625" style="326" customWidth="1"/>
    <col min="5232" max="5376" width="9.140625" style="326"/>
    <col min="5377" max="5377" width="3.140625" style="326" customWidth="1"/>
    <col min="5378" max="5378" width="12.28515625" style="326" customWidth="1"/>
    <col min="5379" max="5379" width="34.85546875" style="326" customWidth="1"/>
    <col min="5380" max="5380" width="8.42578125" style="326" customWidth="1"/>
    <col min="5381" max="5381" width="8.28515625" style="326" customWidth="1"/>
    <col min="5382" max="5382" width="9.42578125" style="326" customWidth="1"/>
    <col min="5383" max="5383" width="8.28515625" style="326" customWidth="1"/>
    <col min="5384" max="5386" width="6.42578125" style="326" customWidth="1"/>
    <col min="5387" max="5387" width="7.140625" style="326" customWidth="1"/>
    <col min="5388" max="5388" width="4.5703125" style="326" customWidth="1"/>
    <col min="5389" max="5389" width="6.7109375" style="326" customWidth="1"/>
    <col min="5390" max="5390" width="6.85546875" style="326" customWidth="1"/>
    <col min="5391" max="5391" width="6.28515625" style="326" customWidth="1"/>
    <col min="5392" max="5392" width="4" style="326" customWidth="1"/>
    <col min="5393" max="5393" width="7.28515625" style="326" customWidth="1"/>
    <col min="5394" max="5394" width="7.5703125" style="326" customWidth="1"/>
    <col min="5395" max="5395" width="6" style="326" customWidth="1"/>
    <col min="5396" max="5396" width="4.7109375" style="326" customWidth="1"/>
    <col min="5397" max="5397" width="5.42578125" style="326" customWidth="1"/>
    <col min="5398" max="5398" width="5.7109375" style="326" customWidth="1"/>
    <col min="5399" max="5399" width="5.85546875" style="326" customWidth="1"/>
    <col min="5400" max="5400" width="5.7109375" style="326" customWidth="1"/>
    <col min="5401" max="5411" width="0" style="326" hidden="1" customWidth="1"/>
    <col min="5412" max="5412" width="5.85546875" style="326" customWidth="1"/>
    <col min="5413" max="5413" width="5.7109375" style="326" customWidth="1"/>
    <col min="5414" max="5414" width="5" style="326" customWidth="1"/>
    <col min="5415" max="5415" width="4.140625" style="326" customWidth="1"/>
    <col min="5416" max="5416" width="5.85546875" style="326" customWidth="1"/>
    <col min="5417" max="5417" width="5.7109375" style="326" customWidth="1"/>
    <col min="5418" max="5418" width="4.7109375" style="326" customWidth="1"/>
    <col min="5419" max="5419" width="4.42578125" style="326" customWidth="1"/>
    <col min="5420" max="5423" width="0" style="326" hidden="1" customWidth="1"/>
    <col min="5424" max="5424" width="5.85546875" style="326" customWidth="1"/>
    <col min="5425" max="5425" width="5.42578125" style="326" customWidth="1"/>
    <col min="5426" max="5426" width="5.28515625" style="326" customWidth="1"/>
    <col min="5427" max="5427" width="4.85546875" style="326" customWidth="1"/>
    <col min="5428" max="5439" width="0" style="326" hidden="1" customWidth="1"/>
    <col min="5440" max="5440" width="5.85546875" style="326" customWidth="1"/>
    <col min="5441" max="5441" width="5.42578125" style="326" customWidth="1"/>
    <col min="5442" max="5442" width="5.140625" style="326" customWidth="1"/>
    <col min="5443" max="5443" width="4.140625" style="326" customWidth="1"/>
    <col min="5444" max="5444" width="6.140625" style="326" customWidth="1"/>
    <col min="5445" max="5446" width="5.5703125" style="326" customWidth="1"/>
    <col min="5447" max="5447" width="4.42578125" style="326" customWidth="1"/>
    <col min="5448" max="5459" width="0" style="326" hidden="1" customWidth="1"/>
    <col min="5460" max="5460" width="7.5703125" style="326" customWidth="1"/>
    <col min="5461" max="5461" width="6.42578125" style="326" customWidth="1"/>
    <col min="5462" max="5462" width="5.42578125" style="326" customWidth="1"/>
    <col min="5463" max="5463" width="5.140625" style="326" customWidth="1"/>
    <col min="5464" max="5464" width="5.7109375" style="326" customWidth="1"/>
    <col min="5465" max="5465" width="5.42578125" style="326" customWidth="1"/>
    <col min="5466" max="5466" width="4.5703125" style="326" customWidth="1"/>
    <col min="5467" max="5467" width="5.42578125" style="326" customWidth="1"/>
    <col min="5468" max="5470" width="5.85546875" style="326" customWidth="1"/>
    <col min="5471" max="5471" width="4.42578125" style="326" customWidth="1"/>
    <col min="5472" max="5486" width="0" style="326" hidden="1" customWidth="1"/>
    <col min="5487" max="5487" width="9.140625" style="326" customWidth="1"/>
    <col min="5488" max="5632" width="9.140625" style="326"/>
    <col min="5633" max="5633" width="3.140625" style="326" customWidth="1"/>
    <col min="5634" max="5634" width="12.28515625" style="326" customWidth="1"/>
    <col min="5635" max="5635" width="34.85546875" style="326" customWidth="1"/>
    <col min="5636" max="5636" width="8.42578125" style="326" customWidth="1"/>
    <col min="5637" max="5637" width="8.28515625" style="326" customWidth="1"/>
    <col min="5638" max="5638" width="9.42578125" style="326" customWidth="1"/>
    <col min="5639" max="5639" width="8.28515625" style="326" customWidth="1"/>
    <col min="5640" max="5642" width="6.42578125" style="326" customWidth="1"/>
    <col min="5643" max="5643" width="7.140625" style="326" customWidth="1"/>
    <col min="5644" max="5644" width="4.5703125" style="326" customWidth="1"/>
    <col min="5645" max="5645" width="6.7109375" style="326" customWidth="1"/>
    <col min="5646" max="5646" width="6.85546875" style="326" customWidth="1"/>
    <col min="5647" max="5647" width="6.28515625" style="326" customWidth="1"/>
    <col min="5648" max="5648" width="4" style="326" customWidth="1"/>
    <col min="5649" max="5649" width="7.28515625" style="326" customWidth="1"/>
    <col min="5650" max="5650" width="7.5703125" style="326" customWidth="1"/>
    <col min="5651" max="5651" width="6" style="326" customWidth="1"/>
    <col min="5652" max="5652" width="4.7109375" style="326" customWidth="1"/>
    <col min="5653" max="5653" width="5.42578125" style="326" customWidth="1"/>
    <col min="5654" max="5654" width="5.7109375" style="326" customWidth="1"/>
    <col min="5655" max="5655" width="5.85546875" style="326" customWidth="1"/>
    <col min="5656" max="5656" width="5.7109375" style="326" customWidth="1"/>
    <col min="5657" max="5667" width="0" style="326" hidden="1" customWidth="1"/>
    <col min="5668" max="5668" width="5.85546875" style="326" customWidth="1"/>
    <col min="5669" max="5669" width="5.7109375" style="326" customWidth="1"/>
    <col min="5670" max="5670" width="5" style="326" customWidth="1"/>
    <col min="5671" max="5671" width="4.140625" style="326" customWidth="1"/>
    <col min="5672" max="5672" width="5.85546875" style="326" customWidth="1"/>
    <col min="5673" max="5673" width="5.7109375" style="326" customWidth="1"/>
    <col min="5674" max="5674" width="4.7109375" style="326" customWidth="1"/>
    <col min="5675" max="5675" width="4.42578125" style="326" customWidth="1"/>
    <col min="5676" max="5679" width="0" style="326" hidden="1" customWidth="1"/>
    <col min="5680" max="5680" width="5.85546875" style="326" customWidth="1"/>
    <col min="5681" max="5681" width="5.42578125" style="326" customWidth="1"/>
    <col min="5682" max="5682" width="5.28515625" style="326" customWidth="1"/>
    <col min="5683" max="5683" width="4.85546875" style="326" customWidth="1"/>
    <col min="5684" max="5695" width="0" style="326" hidden="1" customWidth="1"/>
    <col min="5696" max="5696" width="5.85546875" style="326" customWidth="1"/>
    <col min="5697" max="5697" width="5.42578125" style="326" customWidth="1"/>
    <col min="5698" max="5698" width="5.140625" style="326" customWidth="1"/>
    <col min="5699" max="5699" width="4.140625" style="326" customWidth="1"/>
    <col min="5700" max="5700" width="6.140625" style="326" customWidth="1"/>
    <col min="5701" max="5702" width="5.5703125" style="326" customWidth="1"/>
    <col min="5703" max="5703" width="4.42578125" style="326" customWidth="1"/>
    <col min="5704" max="5715" width="0" style="326" hidden="1" customWidth="1"/>
    <col min="5716" max="5716" width="7.5703125" style="326" customWidth="1"/>
    <col min="5717" max="5717" width="6.42578125" style="326" customWidth="1"/>
    <col min="5718" max="5718" width="5.42578125" style="326" customWidth="1"/>
    <col min="5719" max="5719" width="5.140625" style="326" customWidth="1"/>
    <col min="5720" max="5720" width="5.7109375" style="326" customWidth="1"/>
    <col min="5721" max="5721" width="5.42578125" style="326" customWidth="1"/>
    <col min="5722" max="5722" width="4.5703125" style="326" customWidth="1"/>
    <col min="5723" max="5723" width="5.42578125" style="326" customWidth="1"/>
    <col min="5724" max="5726" width="5.85546875" style="326" customWidth="1"/>
    <col min="5727" max="5727" width="4.42578125" style="326" customWidth="1"/>
    <col min="5728" max="5742" width="0" style="326" hidden="1" customWidth="1"/>
    <col min="5743" max="5743" width="9.140625" style="326" customWidth="1"/>
    <col min="5744" max="5888" width="9.140625" style="326"/>
    <col min="5889" max="5889" width="3.140625" style="326" customWidth="1"/>
    <col min="5890" max="5890" width="12.28515625" style="326" customWidth="1"/>
    <col min="5891" max="5891" width="34.85546875" style="326" customWidth="1"/>
    <col min="5892" max="5892" width="8.42578125" style="326" customWidth="1"/>
    <col min="5893" max="5893" width="8.28515625" style="326" customWidth="1"/>
    <col min="5894" max="5894" width="9.42578125" style="326" customWidth="1"/>
    <col min="5895" max="5895" width="8.28515625" style="326" customWidth="1"/>
    <col min="5896" max="5898" width="6.42578125" style="326" customWidth="1"/>
    <col min="5899" max="5899" width="7.140625" style="326" customWidth="1"/>
    <col min="5900" max="5900" width="4.5703125" style="326" customWidth="1"/>
    <col min="5901" max="5901" width="6.7109375" style="326" customWidth="1"/>
    <col min="5902" max="5902" width="6.85546875" style="326" customWidth="1"/>
    <col min="5903" max="5903" width="6.28515625" style="326" customWidth="1"/>
    <col min="5904" max="5904" width="4" style="326" customWidth="1"/>
    <col min="5905" max="5905" width="7.28515625" style="326" customWidth="1"/>
    <col min="5906" max="5906" width="7.5703125" style="326" customWidth="1"/>
    <col min="5907" max="5907" width="6" style="326" customWidth="1"/>
    <col min="5908" max="5908" width="4.7109375" style="326" customWidth="1"/>
    <col min="5909" max="5909" width="5.42578125" style="326" customWidth="1"/>
    <col min="5910" max="5910" width="5.7109375" style="326" customWidth="1"/>
    <col min="5911" max="5911" width="5.85546875" style="326" customWidth="1"/>
    <col min="5912" max="5912" width="5.7109375" style="326" customWidth="1"/>
    <col min="5913" max="5923" width="0" style="326" hidden="1" customWidth="1"/>
    <col min="5924" max="5924" width="5.85546875" style="326" customWidth="1"/>
    <col min="5925" max="5925" width="5.7109375" style="326" customWidth="1"/>
    <col min="5926" max="5926" width="5" style="326" customWidth="1"/>
    <col min="5927" max="5927" width="4.140625" style="326" customWidth="1"/>
    <col min="5928" max="5928" width="5.85546875" style="326" customWidth="1"/>
    <col min="5929" max="5929" width="5.7109375" style="326" customWidth="1"/>
    <col min="5930" max="5930" width="4.7109375" style="326" customWidth="1"/>
    <col min="5931" max="5931" width="4.42578125" style="326" customWidth="1"/>
    <col min="5932" max="5935" width="0" style="326" hidden="1" customWidth="1"/>
    <col min="5936" max="5936" width="5.85546875" style="326" customWidth="1"/>
    <col min="5937" max="5937" width="5.42578125" style="326" customWidth="1"/>
    <col min="5938" max="5938" width="5.28515625" style="326" customWidth="1"/>
    <col min="5939" max="5939" width="4.85546875" style="326" customWidth="1"/>
    <col min="5940" max="5951" width="0" style="326" hidden="1" customWidth="1"/>
    <col min="5952" max="5952" width="5.85546875" style="326" customWidth="1"/>
    <col min="5953" max="5953" width="5.42578125" style="326" customWidth="1"/>
    <col min="5954" max="5954" width="5.140625" style="326" customWidth="1"/>
    <col min="5955" max="5955" width="4.140625" style="326" customWidth="1"/>
    <col min="5956" max="5956" width="6.140625" style="326" customWidth="1"/>
    <col min="5957" max="5958" width="5.5703125" style="326" customWidth="1"/>
    <col min="5959" max="5959" width="4.42578125" style="326" customWidth="1"/>
    <col min="5960" max="5971" width="0" style="326" hidden="1" customWidth="1"/>
    <col min="5972" max="5972" width="7.5703125" style="326" customWidth="1"/>
    <col min="5973" max="5973" width="6.42578125" style="326" customWidth="1"/>
    <col min="5974" max="5974" width="5.42578125" style="326" customWidth="1"/>
    <col min="5975" max="5975" width="5.140625" style="326" customWidth="1"/>
    <col min="5976" max="5976" width="5.7109375" style="326" customWidth="1"/>
    <col min="5977" max="5977" width="5.42578125" style="326" customWidth="1"/>
    <col min="5978" max="5978" width="4.5703125" style="326" customWidth="1"/>
    <col min="5979" max="5979" width="5.42578125" style="326" customWidth="1"/>
    <col min="5980" max="5982" width="5.85546875" style="326" customWidth="1"/>
    <col min="5983" max="5983" width="4.42578125" style="326" customWidth="1"/>
    <col min="5984" max="5998" width="0" style="326" hidden="1" customWidth="1"/>
    <col min="5999" max="5999" width="9.140625" style="326" customWidth="1"/>
    <col min="6000" max="6144" width="9.140625" style="326"/>
    <col min="6145" max="6145" width="3.140625" style="326" customWidth="1"/>
    <col min="6146" max="6146" width="12.28515625" style="326" customWidth="1"/>
    <col min="6147" max="6147" width="34.85546875" style="326" customWidth="1"/>
    <col min="6148" max="6148" width="8.42578125" style="326" customWidth="1"/>
    <col min="6149" max="6149" width="8.28515625" style="326" customWidth="1"/>
    <col min="6150" max="6150" width="9.42578125" style="326" customWidth="1"/>
    <col min="6151" max="6151" width="8.28515625" style="326" customWidth="1"/>
    <col min="6152" max="6154" width="6.42578125" style="326" customWidth="1"/>
    <col min="6155" max="6155" width="7.140625" style="326" customWidth="1"/>
    <col min="6156" max="6156" width="4.5703125" style="326" customWidth="1"/>
    <col min="6157" max="6157" width="6.7109375" style="326" customWidth="1"/>
    <col min="6158" max="6158" width="6.85546875" style="326" customWidth="1"/>
    <col min="6159" max="6159" width="6.28515625" style="326" customWidth="1"/>
    <col min="6160" max="6160" width="4" style="326" customWidth="1"/>
    <col min="6161" max="6161" width="7.28515625" style="326" customWidth="1"/>
    <col min="6162" max="6162" width="7.5703125" style="326" customWidth="1"/>
    <col min="6163" max="6163" width="6" style="326" customWidth="1"/>
    <col min="6164" max="6164" width="4.7109375" style="326" customWidth="1"/>
    <col min="6165" max="6165" width="5.42578125" style="326" customWidth="1"/>
    <col min="6166" max="6166" width="5.7109375" style="326" customWidth="1"/>
    <col min="6167" max="6167" width="5.85546875" style="326" customWidth="1"/>
    <col min="6168" max="6168" width="5.7109375" style="326" customWidth="1"/>
    <col min="6169" max="6179" width="0" style="326" hidden="1" customWidth="1"/>
    <col min="6180" max="6180" width="5.85546875" style="326" customWidth="1"/>
    <col min="6181" max="6181" width="5.7109375" style="326" customWidth="1"/>
    <col min="6182" max="6182" width="5" style="326" customWidth="1"/>
    <col min="6183" max="6183" width="4.140625" style="326" customWidth="1"/>
    <col min="6184" max="6184" width="5.85546875" style="326" customWidth="1"/>
    <col min="6185" max="6185" width="5.7109375" style="326" customWidth="1"/>
    <col min="6186" max="6186" width="4.7109375" style="326" customWidth="1"/>
    <col min="6187" max="6187" width="4.42578125" style="326" customWidth="1"/>
    <col min="6188" max="6191" width="0" style="326" hidden="1" customWidth="1"/>
    <col min="6192" max="6192" width="5.85546875" style="326" customWidth="1"/>
    <col min="6193" max="6193" width="5.42578125" style="326" customWidth="1"/>
    <col min="6194" max="6194" width="5.28515625" style="326" customWidth="1"/>
    <col min="6195" max="6195" width="4.85546875" style="326" customWidth="1"/>
    <col min="6196" max="6207" width="0" style="326" hidden="1" customWidth="1"/>
    <col min="6208" max="6208" width="5.85546875" style="326" customWidth="1"/>
    <col min="6209" max="6209" width="5.42578125" style="326" customWidth="1"/>
    <col min="6210" max="6210" width="5.140625" style="326" customWidth="1"/>
    <col min="6211" max="6211" width="4.140625" style="326" customWidth="1"/>
    <col min="6212" max="6212" width="6.140625" style="326" customWidth="1"/>
    <col min="6213" max="6214" width="5.5703125" style="326" customWidth="1"/>
    <col min="6215" max="6215" width="4.42578125" style="326" customWidth="1"/>
    <col min="6216" max="6227" width="0" style="326" hidden="1" customWidth="1"/>
    <col min="6228" max="6228" width="7.5703125" style="326" customWidth="1"/>
    <col min="6229" max="6229" width="6.42578125" style="326" customWidth="1"/>
    <col min="6230" max="6230" width="5.42578125" style="326" customWidth="1"/>
    <col min="6231" max="6231" width="5.140625" style="326" customWidth="1"/>
    <col min="6232" max="6232" width="5.7109375" style="326" customWidth="1"/>
    <col min="6233" max="6233" width="5.42578125" style="326" customWidth="1"/>
    <col min="6234" max="6234" width="4.5703125" style="326" customWidth="1"/>
    <col min="6235" max="6235" width="5.42578125" style="326" customWidth="1"/>
    <col min="6236" max="6238" width="5.85546875" style="326" customWidth="1"/>
    <col min="6239" max="6239" width="4.42578125" style="326" customWidth="1"/>
    <col min="6240" max="6254" width="0" style="326" hidden="1" customWidth="1"/>
    <col min="6255" max="6255" width="9.140625" style="326" customWidth="1"/>
    <col min="6256" max="6400" width="9.140625" style="326"/>
    <col min="6401" max="6401" width="3.140625" style="326" customWidth="1"/>
    <col min="6402" max="6402" width="12.28515625" style="326" customWidth="1"/>
    <col min="6403" max="6403" width="34.85546875" style="326" customWidth="1"/>
    <col min="6404" max="6404" width="8.42578125" style="326" customWidth="1"/>
    <col min="6405" max="6405" width="8.28515625" style="326" customWidth="1"/>
    <col min="6406" max="6406" width="9.42578125" style="326" customWidth="1"/>
    <col min="6407" max="6407" width="8.28515625" style="326" customWidth="1"/>
    <col min="6408" max="6410" width="6.42578125" style="326" customWidth="1"/>
    <col min="6411" max="6411" width="7.140625" style="326" customWidth="1"/>
    <col min="6412" max="6412" width="4.5703125" style="326" customWidth="1"/>
    <col min="6413" max="6413" width="6.7109375" style="326" customWidth="1"/>
    <col min="6414" max="6414" width="6.85546875" style="326" customWidth="1"/>
    <col min="6415" max="6415" width="6.28515625" style="326" customWidth="1"/>
    <col min="6416" max="6416" width="4" style="326" customWidth="1"/>
    <col min="6417" max="6417" width="7.28515625" style="326" customWidth="1"/>
    <col min="6418" max="6418" width="7.5703125" style="326" customWidth="1"/>
    <col min="6419" max="6419" width="6" style="326" customWidth="1"/>
    <col min="6420" max="6420" width="4.7109375" style="326" customWidth="1"/>
    <col min="6421" max="6421" width="5.42578125" style="326" customWidth="1"/>
    <col min="6422" max="6422" width="5.7109375" style="326" customWidth="1"/>
    <col min="6423" max="6423" width="5.85546875" style="326" customWidth="1"/>
    <col min="6424" max="6424" width="5.7109375" style="326" customWidth="1"/>
    <col min="6425" max="6435" width="0" style="326" hidden="1" customWidth="1"/>
    <col min="6436" max="6436" width="5.85546875" style="326" customWidth="1"/>
    <col min="6437" max="6437" width="5.7109375" style="326" customWidth="1"/>
    <col min="6438" max="6438" width="5" style="326" customWidth="1"/>
    <col min="6439" max="6439" width="4.140625" style="326" customWidth="1"/>
    <col min="6440" max="6440" width="5.85546875" style="326" customWidth="1"/>
    <col min="6441" max="6441" width="5.7109375" style="326" customWidth="1"/>
    <col min="6442" max="6442" width="4.7109375" style="326" customWidth="1"/>
    <col min="6443" max="6443" width="4.42578125" style="326" customWidth="1"/>
    <col min="6444" max="6447" width="0" style="326" hidden="1" customWidth="1"/>
    <col min="6448" max="6448" width="5.85546875" style="326" customWidth="1"/>
    <col min="6449" max="6449" width="5.42578125" style="326" customWidth="1"/>
    <col min="6450" max="6450" width="5.28515625" style="326" customWidth="1"/>
    <col min="6451" max="6451" width="4.85546875" style="326" customWidth="1"/>
    <col min="6452" max="6463" width="0" style="326" hidden="1" customWidth="1"/>
    <col min="6464" max="6464" width="5.85546875" style="326" customWidth="1"/>
    <col min="6465" max="6465" width="5.42578125" style="326" customWidth="1"/>
    <col min="6466" max="6466" width="5.140625" style="326" customWidth="1"/>
    <col min="6467" max="6467" width="4.140625" style="326" customWidth="1"/>
    <col min="6468" max="6468" width="6.140625" style="326" customWidth="1"/>
    <col min="6469" max="6470" width="5.5703125" style="326" customWidth="1"/>
    <col min="6471" max="6471" width="4.42578125" style="326" customWidth="1"/>
    <col min="6472" max="6483" width="0" style="326" hidden="1" customWidth="1"/>
    <col min="6484" max="6484" width="7.5703125" style="326" customWidth="1"/>
    <col min="6485" max="6485" width="6.42578125" style="326" customWidth="1"/>
    <col min="6486" max="6486" width="5.42578125" style="326" customWidth="1"/>
    <col min="6487" max="6487" width="5.140625" style="326" customWidth="1"/>
    <col min="6488" max="6488" width="5.7109375" style="326" customWidth="1"/>
    <col min="6489" max="6489" width="5.42578125" style="326" customWidth="1"/>
    <col min="6490" max="6490" width="4.5703125" style="326" customWidth="1"/>
    <col min="6491" max="6491" width="5.42578125" style="326" customWidth="1"/>
    <col min="6492" max="6494" width="5.85546875" style="326" customWidth="1"/>
    <col min="6495" max="6495" width="4.42578125" style="326" customWidth="1"/>
    <col min="6496" max="6510" width="0" style="326" hidden="1" customWidth="1"/>
    <col min="6511" max="6511" width="9.140625" style="326" customWidth="1"/>
    <col min="6512" max="6656" width="9.140625" style="326"/>
    <col min="6657" max="6657" width="3.140625" style="326" customWidth="1"/>
    <col min="6658" max="6658" width="12.28515625" style="326" customWidth="1"/>
    <col min="6659" max="6659" width="34.85546875" style="326" customWidth="1"/>
    <col min="6660" max="6660" width="8.42578125" style="326" customWidth="1"/>
    <col min="6661" max="6661" width="8.28515625" style="326" customWidth="1"/>
    <col min="6662" max="6662" width="9.42578125" style="326" customWidth="1"/>
    <col min="6663" max="6663" width="8.28515625" style="326" customWidth="1"/>
    <col min="6664" max="6666" width="6.42578125" style="326" customWidth="1"/>
    <col min="6667" max="6667" width="7.140625" style="326" customWidth="1"/>
    <col min="6668" max="6668" width="4.5703125" style="326" customWidth="1"/>
    <col min="6669" max="6669" width="6.7109375" style="326" customWidth="1"/>
    <col min="6670" max="6670" width="6.85546875" style="326" customWidth="1"/>
    <col min="6671" max="6671" width="6.28515625" style="326" customWidth="1"/>
    <col min="6672" max="6672" width="4" style="326" customWidth="1"/>
    <col min="6673" max="6673" width="7.28515625" style="326" customWidth="1"/>
    <col min="6674" max="6674" width="7.5703125" style="326" customWidth="1"/>
    <col min="6675" max="6675" width="6" style="326" customWidth="1"/>
    <col min="6676" max="6676" width="4.7109375" style="326" customWidth="1"/>
    <col min="6677" max="6677" width="5.42578125" style="326" customWidth="1"/>
    <col min="6678" max="6678" width="5.7109375" style="326" customWidth="1"/>
    <col min="6679" max="6679" width="5.85546875" style="326" customWidth="1"/>
    <col min="6680" max="6680" width="5.7109375" style="326" customWidth="1"/>
    <col min="6681" max="6691" width="0" style="326" hidden="1" customWidth="1"/>
    <col min="6692" max="6692" width="5.85546875" style="326" customWidth="1"/>
    <col min="6693" max="6693" width="5.7109375" style="326" customWidth="1"/>
    <col min="6694" max="6694" width="5" style="326" customWidth="1"/>
    <col min="6695" max="6695" width="4.140625" style="326" customWidth="1"/>
    <col min="6696" max="6696" width="5.85546875" style="326" customWidth="1"/>
    <col min="6697" max="6697" width="5.7109375" style="326" customWidth="1"/>
    <col min="6698" max="6698" width="4.7109375" style="326" customWidth="1"/>
    <col min="6699" max="6699" width="4.42578125" style="326" customWidth="1"/>
    <col min="6700" max="6703" width="0" style="326" hidden="1" customWidth="1"/>
    <col min="6704" max="6704" width="5.85546875" style="326" customWidth="1"/>
    <col min="6705" max="6705" width="5.42578125" style="326" customWidth="1"/>
    <col min="6706" max="6706" width="5.28515625" style="326" customWidth="1"/>
    <col min="6707" max="6707" width="4.85546875" style="326" customWidth="1"/>
    <col min="6708" max="6719" width="0" style="326" hidden="1" customWidth="1"/>
    <col min="6720" max="6720" width="5.85546875" style="326" customWidth="1"/>
    <col min="6721" max="6721" width="5.42578125" style="326" customWidth="1"/>
    <col min="6722" max="6722" width="5.140625" style="326" customWidth="1"/>
    <col min="6723" max="6723" width="4.140625" style="326" customWidth="1"/>
    <col min="6724" max="6724" width="6.140625" style="326" customWidth="1"/>
    <col min="6725" max="6726" width="5.5703125" style="326" customWidth="1"/>
    <col min="6727" max="6727" width="4.42578125" style="326" customWidth="1"/>
    <col min="6728" max="6739" width="0" style="326" hidden="1" customWidth="1"/>
    <col min="6740" max="6740" width="7.5703125" style="326" customWidth="1"/>
    <col min="6741" max="6741" width="6.42578125" style="326" customWidth="1"/>
    <col min="6742" max="6742" width="5.42578125" style="326" customWidth="1"/>
    <col min="6743" max="6743" width="5.140625" style="326" customWidth="1"/>
    <col min="6744" max="6744" width="5.7109375" style="326" customWidth="1"/>
    <col min="6745" max="6745" width="5.42578125" style="326" customWidth="1"/>
    <col min="6746" max="6746" width="4.5703125" style="326" customWidth="1"/>
    <col min="6747" max="6747" width="5.42578125" style="326" customWidth="1"/>
    <col min="6748" max="6750" width="5.85546875" style="326" customWidth="1"/>
    <col min="6751" max="6751" width="4.42578125" style="326" customWidth="1"/>
    <col min="6752" max="6766" width="0" style="326" hidden="1" customWidth="1"/>
    <col min="6767" max="6767" width="9.140625" style="326" customWidth="1"/>
    <col min="6768" max="6912" width="9.140625" style="326"/>
    <col min="6913" max="6913" width="3.140625" style="326" customWidth="1"/>
    <col min="6914" max="6914" width="12.28515625" style="326" customWidth="1"/>
    <col min="6915" max="6915" width="34.85546875" style="326" customWidth="1"/>
    <col min="6916" max="6916" width="8.42578125" style="326" customWidth="1"/>
    <col min="6917" max="6917" width="8.28515625" style="326" customWidth="1"/>
    <col min="6918" max="6918" width="9.42578125" style="326" customWidth="1"/>
    <col min="6919" max="6919" width="8.28515625" style="326" customWidth="1"/>
    <col min="6920" max="6922" width="6.42578125" style="326" customWidth="1"/>
    <col min="6923" max="6923" width="7.140625" style="326" customWidth="1"/>
    <col min="6924" max="6924" width="4.5703125" style="326" customWidth="1"/>
    <col min="6925" max="6925" width="6.7109375" style="326" customWidth="1"/>
    <col min="6926" max="6926" width="6.85546875" style="326" customWidth="1"/>
    <col min="6927" max="6927" width="6.28515625" style="326" customWidth="1"/>
    <col min="6928" max="6928" width="4" style="326" customWidth="1"/>
    <col min="6929" max="6929" width="7.28515625" style="326" customWidth="1"/>
    <col min="6930" max="6930" width="7.5703125" style="326" customWidth="1"/>
    <col min="6931" max="6931" width="6" style="326" customWidth="1"/>
    <col min="6932" max="6932" width="4.7109375" style="326" customWidth="1"/>
    <col min="6933" max="6933" width="5.42578125" style="326" customWidth="1"/>
    <col min="6934" max="6934" width="5.7109375" style="326" customWidth="1"/>
    <col min="6935" max="6935" width="5.85546875" style="326" customWidth="1"/>
    <col min="6936" max="6936" width="5.7109375" style="326" customWidth="1"/>
    <col min="6937" max="6947" width="0" style="326" hidden="1" customWidth="1"/>
    <col min="6948" max="6948" width="5.85546875" style="326" customWidth="1"/>
    <col min="6949" max="6949" width="5.7109375" style="326" customWidth="1"/>
    <col min="6950" max="6950" width="5" style="326" customWidth="1"/>
    <col min="6951" max="6951" width="4.140625" style="326" customWidth="1"/>
    <col min="6952" max="6952" width="5.85546875" style="326" customWidth="1"/>
    <col min="6953" max="6953" width="5.7109375" style="326" customWidth="1"/>
    <col min="6954" max="6954" width="4.7109375" style="326" customWidth="1"/>
    <col min="6955" max="6955" width="4.42578125" style="326" customWidth="1"/>
    <col min="6956" max="6959" width="0" style="326" hidden="1" customWidth="1"/>
    <col min="6960" max="6960" width="5.85546875" style="326" customWidth="1"/>
    <col min="6961" max="6961" width="5.42578125" style="326" customWidth="1"/>
    <col min="6962" max="6962" width="5.28515625" style="326" customWidth="1"/>
    <col min="6963" max="6963" width="4.85546875" style="326" customWidth="1"/>
    <col min="6964" max="6975" width="0" style="326" hidden="1" customWidth="1"/>
    <col min="6976" max="6976" width="5.85546875" style="326" customWidth="1"/>
    <col min="6977" max="6977" width="5.42578125" style="326" customWidth="1"/>
    <col min="6978" max="6978" width="5.140625" style="326" customWidth="1"/>
    <col min="6979" max="6979" width="4.140625" style="326" customWidth="1"/>
    <col min="6980" max="6980" width="6.140625" style="326" customWidth="1"/>
    <col min="6981" max="6982" width="5.5703125" style="326" customWidth="1"/>
    <col min="6983" max="6983" width="4.42578125" style="326" customWidth="1"/>
    <col min="6984" max="6995" width="0" style="326" hidden="1" customWidth="1"/>
    <col min="6996" max="6996" width="7.5703125" style="326" customWidth="1"/>
    <col min="6997" max="6997" width="6.42578125" style="326" customWidth="1"/>
    <col min="6998" max="6998" width="5.42578125" style="326" customWidth="1"/>
    <col min="6999" max="6999" width="5.140625" style="326" customWidth="1"/>
    <col min="7000" max="7000" width="5.7109375" style="326" customWidth="1"/>
    <col min="7001" max="7001" width="5.42578125" style="326" customWidth="1"/>
    <col min="7002" max="7002" width="4.5703125" style="326" customWidth="1"/>
    <col min="7003" max="7003" width="5.42578125" style="326" customWidth="1"/>
    <col min="7004" max="7006" width="5.85546875" style="326" customWidth="1"/>
    <col min="7007" max="7007" width="4.42578125" style="326" customWidth="1"/>
    <col min="7008" max="7022" width="0" style="326" hidden="1" customWidth="1"/>
    <col min="7023" max="7023" width="9.140625" style="326" customWidth="1"/>
    <col min="7024" max="7168" width="9.140625" style="326"/>
    <col min="7169" max="7169" width="3.140625" style="326" customWidth="1"/>
    <col min="7170" max="7170" width="12.28515625" style="326" customWidth="1"/>
    <col min="7171" max="7171" width="34.85546875" style="326" customWidth="1"/>
    <col min="7172" max="7172" width="8.42578125" style="326" customWidth="1"/>
    <col min="7173" max="7173" width="8.28515625" style="326" customWidth="1"/>
    <col min="7174" max="7174" width="9.42578125" style="326" customWidth="1"/>
    <col min="7175" max="7175" width="8.28515625" style="326" customWidth="1"/>
    <col min="7176" max="7178" width="6.42578125" style="326" customWidth="1"/>
    <col min="7179" max="7179" width="7.140625" style="326" customWidth="1"/>
    <col min="7180" max="7180" width="4.5703125" style="326" customWidth="1"/>
    <col min="7181" max="7181" width="6.7109375" style="326" customWidth="1"/>
    <col min="7182" max="7182" width="6.85546875" style="326" customWidth="1"/>
    <col min="7183" max="7183" width="6.28515625" style="326" customWidth="1"/>
    <col min="7184" max="7184" width="4" style="326" customWidth="1"/>
    <col min="7185" max="7185" width="7.28515625" style="326" customWidth="1"/>
    <col min="7186" max="7186" width="7.5703125" style="326" customWidth="1"/>
    <col min="7187" max="7187" width="6" style="326" customWidth="1"/>
    <col min="7188" max="7188" width="4.7109375" style="326" customWidth="1"/>
    <col min="7189" max="7189" width="5.42578125" style="326" customWidth="1"/>
    <col min="7190" max="7190" width="5.7109375" style="326" customWidth="1"/>
    <col min="7191" max="7191" width="5.85546875" style="326" customWidth="1"/>
    <col min="7192" max="7192" width="5.7109375" style="326" customWidth="1"/>
    <col min="7193" max="7203" width="0" style="326" hidden="1" customWidth="1"/>
    <col min="7204" max="7204" width="5.85546875" style="326" customWidth="1"/>
    <col min="7205" max="7205" width="5.7109375" style="326" customWidth="1"/>
    <col min="7206" max="7206" width="5" style="326" customWidth="1"/>
    <col min="7207" max="7207" width="4.140625" style="326" customWidth="1"/>
    <col min="7208" max="7208" width="5.85546875" style="326" customWidth="1"/>
    <col min="7209" max="7209" width="5.7109375" style="326" customWidth="1"/>
    <col min="7210" max="7210" width="4.7109375" style="326" customWidth="1"/>
    <col min="7211" max="7211" width="4.42578125" style="326" customWidth="1"/>
    <col min="7212" max="7215" width="0" style="326" hidden="1" customWidth="1"/>
    <col min="7216" max="7216" width="5.85546875" style="326" customWidth="1"/>
    <col min="7217" max="7217" width="5.42578125" style="326" customWidth="1"/>
    <col min="7218" max="7218" width="5.28515625" style="326" customWidth="1"/>
    <col min="7219" max="7219" width="4.85546875" style="326" customWidth="1"/>
    <col min="7220" max="7231" width="0" style="326" hidden="1" customWidth="1"/>
    <col min="7232" max="7232" width="5.85546875" style="326" customWidth="1"/>
    <col min="7233" max="7233" width="5.42578125" style="326" customWidth="1"/>
    <col min="7234" max="7234" width="5.140625" style="326" customWidth="1"/>
    <col min="7235" max="7235" width="4.140625" style="326" customWidth="1"/>
    <col min="7236" max="7236" width="6.140625" style="326" customWidth="1"/>
    <col min="7237" max="7238" width="5.5703125" style="326" customWidth="1"/>
    <col min="7239" max="7239" width="4.42578125" style="326" customWidth="1"/>
    <col min="7240" max="7251" width="0" style="326" hidden="1" customWidth="1"/>
    <col min="7252" max="7252" width="7.5703125" style="326" customWidth="1"/>
    <col min="7253" max="7253" width="6.42578125" style="326" customWidth="1"/>
    <col min="7254" max="7254" width="5.42578125" style="326" customWidth="1"/>
    <col min="7255" max="7255" width="5.140625" style="326" customWidth="1"/>
    <col min="7256" max="7256" width="5.7109375" style="326" customWidth="1"/>
    <col min="7257" max="7257" width="5.42578125" style="326" customWidth="1"/>
    <col min="7258" max="7258" width="4.5703125" style="326" customWidth="1"/>
    <col min="7259" max="7259" width="5.42578125" style="326" customWidth="1"/>
    <col min="7260" max="7262" width="5.85546875" style="326" customWidth="1"/>
    <col min="7263" max="7263" width="4.42578125" style="326" customWidth="1"/>
    <col min="7264" max="7278" width="0" style="326" hidden="1" customWidth="1"/>
    <col min="7279" max="7279" width="9.140625" style="326" customWidth="1"/>
    <col min="7280" max="7424" width="9.140625" style="326"/>
    <col min="7425" max="7425" width="3.140625" style="326" customWidth="1"/>
    <col min="7426" max="7426" width="12.28515625" style="326" customWidth="1"/>
    <col min="7427" max="7427" width="34.85546875" style="326" customWidth="1"/>
    <col min="7428" max="7428" width="8.42578125" style="326" customWidth="1"/>
    <col min="7429" max="7429" width="8.28515625" style="326" customWidth="1"/>
    <col min="7430" max="7430" width="9.42578125" style="326" customWidth="1"/>
    <col min="7431" max="7431" width="8.28515625" style="326" customWidth="1"/>
    <col min="7432" max="7434" width="6.42578125" style="326" customWidth="1"/>
    <col min="7435" max="7435" width="7.140625" style="326" customWidth="1"/>
    <col min="7436" max="7436" width="4.5703125" style="326" customWidth="1"/>
    <col min="7437" max="7437" width="6.7109375" style="326" customWidth="1"/>
    <col min="7438" max="7438" width="6.85546875" style="326" customWidth="1"/>
    <col min="7439" max="7439" width="6.28515625" style="326" customWidth="1"/>
    <col min="7440" max="7440" width="4" style="326" customWidth="1"/>
    <col min="7441" max="7441" width="7.28515625" style="326" customWidth="1"/>
    <col min="7442" max="7442" width="7.5703125" style="326" customWidth="1"/>
    <col min="7443" max="7443" width="6" style="326" customWidth="1"/>
    <col min="7444" max="7444" width="4.7109375" style="326" customWidth="1"/>
    <col min="7445" max="7445" width="5.42578125" style="326" customWidth="1"/>
    <col min="7446" max="7446" width="5.7109375" style="326" customWidth="1"/>
    <col min="7447" max="7447" width="5.85546875" style="326" customWidth="1"/>
    <col min="7448" max="7448" width="5.7109375" style="326" customWidth="1"/>
    <col min="7449" max="7459" width="0" style="326" hidden="1" customWidth="1"/>
    <col min="7460" max="7460" width="5.85546875" style="326" customWidth="1"/>
    <col min="7461" max="7461" width="5.7109375" style="326" customWidth="1"/>
    <col min="7462" max="7462" width="5" style="326" customWidth="1"/>
    <col min="7463" max="7463" width="4.140625" style="326" customWidth="1"/>
    <col min="7464" max="7464" width="5.85546875" style="326" customWidth="1"/>
    <col min="7465" max="7465" width="5.7109375" style="326" customWidth="1"/>
    <col min="7466" max="7466" width="4.7109375" style="326" customWidth="1"/>
    <col min="7467" max="7467" width="4.42578125" style="326" customWidth="1"/>
    <col min="7468" max="7471" width="0" style="326" hidden="1" customWidth="1"/>
    <col min="7472" max="7472" width="5.85546875" style="326" customWidth="1"/>
    <col min="7473" max="7473" width="5.42578125" style="326" customWidth="1"/>
    <col min="7474" max="7474" width="5.28515625" style="326" customWidth="1"/>
    <col min="7475" max="7475" width="4.85546875" style="326" customWidth="1"/>
    <col min="7476" max="7487" width="0" style="326" hidden="1" customWidth="1"/>
    <col min="7488" max="7488" width="5.85546875" style="326" customWidth="1"/>
    <col min="7489" max="7489" width="5.42578125" style="326" customWidth="1"/>
    <col min="7490" max="7490" width="5.140625" style="326" customWidth="1"/>
    <col min="7491" max="7491" width="4.140625" style="326" customWidth="1"/>
    <col min="7492" max="7492" width="6.140625" style="326" customWidth="1"/>
    <col min="7493" max="7494" width="5.5703125" style="326" customWidth="1"/>
    <col min="7495" max="7495" width="4.42578125" style="326" customWidth="1"/>
    <col min="7496" max="7507" width="0" style="326" hidden="1" customWidth="1"/>
    <col min="7508" max="7508" width="7.5703125" style="326" customWidth="1"/>
    <col min="7509" max="7509" width="6.42578125" style="326" customWidth="1"/>
    <col min="7510" max="7510" width="5.42578125" style="326" customWidth="1"/>
    <col min="7511" max="7511" width="5.140625" style="326" customWidth="1"/>
    <col min="7512" max="7512" width="5.7109375" style="326" customWidth="1"/>
    <col min="7513" max="7513" width="5.42578125" style="326" customWidth="1"/>
    <col min="7514" max="7514" width="4.5703125" style="326" customWidth="1"/>
    <col min="7515" max="7515" width="5.42578125" style="326" customWidth="1"/>
    <col min="7516" max="7518" width="5.85546875" style="326" customWidth="1"/>
    <col min="7519" max="7519" width="4.42578125" style="326" customWidth="1"/>
    <col min="7520" max="7534" width="0" style="326" hidden="1" customWidth="1"/>
    <col min="7535" max="7535" width="9.140625" style="326" customWidth="1"/>
    <col min="7536" max="7680" width="9.140625" style="326"/>
    <col min="7681" max="7681" width="3.140625" style="326" customWidth="1"/>
    <col min="7682" max="7682" width="12.28515625" style="326" customWidth="1"/>
    <col min="7683" max="7683" width="34.85546875" style="326" customWidth="1"/>
    <col min="7684" max="7684" width="8.42578125" style="326" customWidth="1"/>
    <col min="7685" max="7685" width="8.28515625" style="326" customWidth="1"/>
    <col min="7686" max="7686" width="9.42578125" style="326" customWidth="1"/>
    <col min="7687" max="7687" width="8.28515625" style="326" customWidth="1"/>
    <col min="7688" max="7690" width="6.42578125" style="326" customWidth="1"/>
    <col min="7691" max="7691" width="7.140625" style="326" customWidth="1"/>
    <col min="7692" max="7692" width="4.5703125" style="326" customWidth="1"/>
    <col min="7693" max="7693" width="6.7109375" style="326" customWidth="1"/>
    <col min="7694" max="7694" width="6.85546875" style="326" customWidth="1"/>
    <col min="7695" max="7695" width="6.28515625" style="326" customWidth="1"/>
    <col min="7696" max="7696" width="4" style="326" customWidth="1"/>
    <col min="7697" max="7697" width="7.28515625" style="326" customWidth="1"/>
    <col min="7698" max="7698" width="7.5703125" style="326" customWidth="1"/>
    <col min="7699" max="7699" width="6" style="326" customWidth="1"/>
    <col min="7700" max="7700" width="4.7109375" style="326" customWidth="1"/>
    <col min="7701" max="7701" width="5.42578125" style="326" customWidth="1"/>
    <col min="7702" max="7702" width="5.7109375" style="326" customWidth="1"/>
    <col min="7703" max="7703" width="5.85546875" style="326" customWidth="1"/>
    <col min="7704" max="7704" width="5.7109375" style="326" customWidth="1"/>
    <col min="7705" max="7715" width="0" style="326" hidden="1" customWidth="1"/>
    <col min="7716" max="7716" width="5.85546875" style="326" customWidth="1"/>
    <col min="7717" max="7717" width="5.7109375" style="326" customWidth="1"/>
    <col min="7718" max="7718" width="5" style="326" customWidth="1"/>
    <col min="7719" max="7719" width="4.140625" style="326" customWidth="1"/>
    <col min="7720" max="7720" width="5.85546875" style="326" customWidth="1"/>
    <col min="7721" max="7721" width="5.7109375" style="326" customWidth="1"/>
    <col min="7722" max="7722" width="4.7109375" style="326" customWidth="1"/>
    <col min="7723" max="7723" width="4.42578125" style="326" customWidth="1"/>
    <col min="7724" max="7727" width="0" style="326" hidden="1" customWidth="1"/>
    <col min="7728" max="7728" width="5.85546875" style="326" customWidth="1"/>
    <col min="7729" max="7729" width="5.42578125" style="326" customWidth="1"/>
    <col min="7730" max="7730" width="5.28515625" style="326" customWidth="1"/>
    <col min="7731" max="7731" width="4.85546875" style="326" customWidth="1"/>
    <col min="7732" max="7743" width="0" style="326" hidden="1" customWidth="1"/>
    <col min="7744" max="7744" width="5.85546875" style="326" customWidth="1"/>
    <col min="7745" max="7745" width="5.42578125" style="326" customWidth="1"/>
    <col min="7746" max="7746" width="5.140625" style="326" customWidth="1"/>
    <col min="7747" max="7747" width="4.140625" style="326" customWidth="1"/>
    <col min="7748" max="7748" width="6.140625" style="326" customWidth="1"/>
    <col min="7749" max="7750" width="5.5703125" style="326" customWidth="1"/>
    <col min="7751" max="7751" width="4.42578125" style="326" customWidth="1"/>
    <col min="7752" max="7763" width="0" style="326" hidden="1" customWidth="1"/>
    <col min="7764" max="7764" width="7.5703125" style="326" customWidth="1"/>
    <col min="7765" max="7765" width="6.42578125" style="326" customWidth="1"/>
    <col min="7766" max="7766" width="5.42578125" style="326" customWidth="1"/>
    <col min="7767" max="7767" width="5.140625" style="326" customWidth="1"/>
    <col min="7768" max="7768" width="5.7109375" style="326" customWidth="1"/>
    <col min="7769" max="7769" width="5.42578125" style="326" customWidth="1"/>
    <col min="7770" max="7770" width="4.5703125" style="326" customWidth="1"/>
    <col min="7771" max="7771" width="5.42578125" style="326" customWidth="1"/>
    <col min="7772" max="7774" width="5.85546875" style="326" customWidth="1"/>
    <col min="7775" max="7775" width="4.42578125" style="326" customWidth="1"/>
    <col min="7776" max="7790" width="0" style="326" hidden="1" customWidth="1"/>
    <col min="7791" max="7791" width="9.140625" style="326" customWidth="1"/>
    <col min="7792" max="7936" width="9.140625" style="326"/>
    <col min="7937" max="7937" width="3.140625" style="326" customWidth="1"/>
    <col min="7938" max="7938" width="12.28515625" style="326" customWidth="1"/>
    <col min="7939" max="7939" width="34.85546875" style="326" customWidth="1"/>
    <col min="7940" max="7940" width="8.42578125" style="326" customWidth="1"/>
    <col min="7941" max="7941" width="8.28515625" style="326" customWidth="1"/>
    <col min="7942" max="7942" width="9.42578125" style="326" customWidth="1"/>
    <col min="7943" max="7943" width="8.28515625" style="326" customWidth="1"/>
    <col min="7944" max="7946" width="6.42578125" style="326" customWidth="1"/>
    <col min="7947" max="7947" width="7.140625" style="326" customWidth="1"/>
    <col min="7948" max="7948" width="4.5703125" style="326" customWidth="1"/>
    <col min="7949" max="7949" width="6.7109375" style="326" customWidth="1"/>
    <col min="7950" max="7950" width="6.85546875" style="326" customWidth="1"/>
    <col min="7951" max="7951" width="6.28515625" style="326" customWidth="1"/>
    <col min="7952" max="7952" width="4" style="326" customWidth="1"/>
    <col min="7953" max="7953" width="7.28515625" style="326" customWidth="1"/>
    <col min="7954" max="7954" width="7.5703125" style="326" customWidth="1"/>
    <col min="7955" max="7955" width="6" style="326" customWidth="1"/>
    <col min="7956" max="7956" width="4.7109375" style="326" customWidth="1"/>
    <col min="7957" max="7957" width="5.42578125" style="326" customWidth="1"/>
    <col min="7958" max="7958" width="5.7109375" style="326" customWidth="1"/>
    <col min="7959" max="7959" width="5.85546875" style="326" customWidth="1"/>
    <col min="7960" max="7960" width="5.7109375" style="326" customWidth="1"/>
    <col min="7961" max="7971" width="0" style="326" hidden="1" customWidth="1"/>
    <col min="7972" max="7972" width="5.85546875" style="326" customWidth="1"/>
    <col min="7973" max="7973" width="5.7109375" style="326" customWidth="1"/>
    <col min="7974" max="7974" width="5" style="326" customWidth="1"/>
    <col min="7975" max="7975" width="4.140625" style="326" customWidth="1"/>
    <col min="7976" max="7976" width="5.85546875" style="326" customWidth="1"/>
    <col min="7977" max="7977" width="5.7109375" style="326" customWidth="1"/>
    <col min="7978" max="7978" width="4.7109375" style="326" customWidth="1"/>
    <col min="7979" max="7979" width="4.42578125" style="326" customWidth="1"/>
    <col min="7980" max="7983" width="0" style="326" hidden="1" customWidth="1"/>
    <col min="7984" max="7984" width="5.85546875" style="326" customWidth="1"/>
    <col min="7985" max="7985" width="5.42578125" style="326" customWidth="1"/>
    <col min="7986" max="7986" width="5.28515625" style="326" customWidth="1"/>
    <col min="7987" max="7987" width="4.85546875" style="326" customWidth="1"/>
    <col min="7988" max="7999" width="0" style="326" hidden="1" customWidth="1"/>
    <col min="8000" max="8000" width="5.85546875" style="326" customWidth="1"/>
    <col min="8001" max="8001" width="5.42578125" style="326" customWidth="1"/>
    <col min="8002" max="8002" width="5.140625" style="326" customWidth="1"/>
    <col min="8003" max="8003" width="4.140625" style="326" customWidth="1"/>
    <col min="8004" max="8004" width="6.140625" style="326" customWidth="1"/>
    <col min="8005" max="8006" width="5.5703125" style="326" customWidth="1"/>
    <col min="8007" max="8007" width="4.42578125" style="326" customWidth="1"/>
    <col min="8008" max="8019" width="0" style="326" hidden="1" customWidth="1"/>
    <col min="8020" max="8020" width="7.5703125" style="326" customWidth="1"/>
    <col min="8021" max="8021" width="6.42578125" style="326" customWidth="1"/>
    <col min="8022" max="8022" width="5.42578125" style="326" customWidth="1"/>
    <col min="8023" max="8023" width="5.140625" style="326" customWidth="1"/>
    <col min="8024" max="8024" width="5.7109375" style="326" customWidth="1"/>
    <col min="8025" max="8025" width="5.42578125" style="326" customWidth="1"/>
    <col min="8026" max="8026" width="4.5703125" style="326" customWidth="1"/>
    <col min="8027" max="8027" width="5.42578125" style="326" customWidth="1"/>
    <col min="8028" max="8030" width="5.85546875" style="326" customWidth="1"/>
    <col min="8031" max="8031" width="4.42578125" style="326" customWidth="1"/>
    <col min="8032" max="8046" width="0" style="326" hidden="1" customWidth="1"/>
    <col min="8047" max="8047" width="9.140625" style="326" customWidth="1"/>
    <col min="8048" max="8192" width="9.140625" style="326"/>
    <col min="8193" max="8193" width="3.140625" style="326" customWidth="1"/>
    <col min="8194" max="8194" width="12.28515625" style="326" customWidth="1"/>
    <col min="8195" max="8195" width="34.85546875" style="326" customWidth="1"/>
    <col min="8196" max="8196" width="8.42578125" style="326" customWidth="1"/>
    <col min="8197" max="8197" width="8.28515625" style="326" customWidth="1"/>
    <col min="8198" max="8198" width="9.42578125" style="326" customWidth="1"/>
    <col min="8199" max="8199" width="8.28515625" style="326" customWidth="1"/>
    <col min="8200" max="8202" width="6.42578125" style="326" customWidth="1"/>
    <col min="8203" max="8203" width="7.140625" style="326" customWidth="1"/>
    <col min="8204" max="8204" width="4.5703125" style="326" customWidth="1"/>
    <col min="8205" max="8205" width="6.7109375" style="326" customWidth="1"/>
    <col min="8206" max="8206" width="6.85546875" style="326" customWidth="1"/>
    <col min="8207" max="8207" width="6.28515625" style="326" customWidth="1"/>
    <col min="8208" max="8208" width="4" style="326" customWidth="1"/>
    <col min="8209" max="8209" width="7.28515625" style="326" customWidth="1"/>
    <col min="8210" max="8210" width="7.5703125" style="326" customWidth="1"/>
    <col min="8211" max="8211" width="6" style="326" customWidth="1"/>
    <col min="8212" max="8212" width="4.7109375" style="326" customWidth="1"/>
    <col min="8213" max="8213" width="5.42578125" style="326" customWidth="1"/>
    <col min="8214" max="8214" width="5.7109375" style="326" customWidth="1"/>
    <col min="8215" max="8215" width="5.85546875" style="326" customWidth="1"/>
    <col min="8216" max="8216" width="5.7109375" style="326" customWidth="1"/>
    <col min="8217" max="8227" width="0" style="326" hidden="1" customWidth="1"/>
    <col min="8228" max="8228" width="5.85546875" style="326" customWidth="1"/>
    <col min="8229" max="8229" width="5.7109375" style="326" customWidth="1"/>
    <col min="8230" max="8230" width="5" style="326" customWidth="1"/>
    <col min="8231" max="8231" width="4.140625" style="326" customWidth="1"/>
    <col min="8232" max="8232" width="5.85546875" style="326" customWidth="1"/>
    <col min="8233" max="8233" width="5.7109375" style="326" customWidth="1"/>
    <col min="8234" max="8234" width="4.7109375" style="326" customWidth="1"/>
    <col min="8235" max="8235" width="4.42578125" style="326" customWidth="1"/>
    <col min="8236" max="8239" width="0" style="326" hidden="1" customWidth="1"/>
    <col min="8240" max="8240" width="5.85546875" style="326" customWidth="1"/>
    <col min="8241" max="8241" width="5.42578125" style="326" customWidth="1"/>
    <col min="8242" max="8242" width="5.28515625" style="326" customWidth="1"/>
    <col min="8243" max="8243" width="4.85546875" style="326" customWidth="1"/>
    <col min="8244" max="8255" width="0" style="326" hidden="1" customWidth="1"/>
    <col min="8256" max="8256" width="5.85546875" style="326" customWidth="1"/>
    <col min="8257" max="8257" width="5.42578125" style="326" customWidth="1"/>
    <col min="8258" max="8258" width="5.140625" style="326" customWidth="1"/>
    <col min="8259" max="8259" width="4.140625" style="326" customWidth="1"/>
    <col min="8260" max="8260" width="6.140625" style="326" customWidth="1"/>
    <col min="8261" max="8262" width="5.5703125" style="326" customWidth="1"/>
    <col min="8263" max="8263" width="4.42578125" style="326" customWidth="1"/>
    <col min="8264" max="8275" width="0" style="326" hidden="1" customWidth="1"/>
    <col min="8276" max="8276" width="7.5703125" style="326" customWidth="1"/>
    <col min="8277" max="8277" width="6.42578125" style="326" customWidth="1"/>
    <col min="8278" max="8278" width="5.42578125" style="326" customWidth="1"/>
    <col min="8279" max="8279" width="5.140625" style="326" customWidth="1"/>
    <col min="8280" max="8280" width="5.7109375" style="326" customWidth="1"/>
    <col min="8281" max="8281" width="5.42578125" style="326" customWidth="1"/>
    <col min="8282" max="8282" width="4.5703125" style="326" customWidth="1"/>
    <col min="8283" max="8283" width="5.42578125" style="326" customWidth="1"/>
    <col min="8284" max="8286" width="5.85546875" style="326" customWidth="1"/>
    <col min="8287" max="8287" width="4.42578125" style="326" customWidth="1"/>
    <col min="8288" max="8302" width="0" style="326" hidden="1" customWidth="1"/>
    <col min="8303" max="8303" width="9.140625" style="326" customWidth="1"/>
    <col min="8304" max="8448" width="9.140625" style="326"/>
    <col min="8449" max="8449" width="3.140625" style="326" customWidth="1"/>
    <col min="8450" max="8450" width="12.28515625" style="326" customWidth="1"/>
    <col min="8451" max="8451" width="34.85546875" style="326" customWidth="1"/>
    <col min="8452" max="8452" width="8.42578125" style="326" customWidth="1"/>
    <col min="8453" max="8453" width="8.28515625" style="326" customWidth="1"/>
    <col min="8454" max="8454" width="9.42578125" style="326" customWidth="1"/>
    <col min="8455" max="8455" width="8.28515625" style="326" customWidth="1"/>
    <col min="8456" max="8458" width="6.42578125" style="326" customWidth="1"/>
    <col min="8459" max="8459" width="7.140625" style="326" customWidth="1"/>
    <col min="8460" max="8460" width="4.5703125" style="326" customWidth="1"/>
    <col min="8461" max="8461" width="6.7109375" style="326" customWidth="1"/>
    <col min="8462" max="8462" width="6.85546875" style="326" customWidth="1"/>
    <col min="8463" max="8463" width="6.28515625" style="326" customWidth="1"/>
    <col min="8464" max="8464" width="4" style="326" customWidth="1"/>
    <col min="8465" max="8465" width="7.28515625" style="326" customWidth="1"/>
    <col min="8466" max="8466" width="7.5703125" style="326" customWidth="1"/>
    <col min="8467" max="8467" width="6" style="326" customWidth="1"/>
    <col min="8468" max="8468" width="4.7109375" style="326" customWidth="1"/>
    <col min="8469" max="8469" width="5.42578125" style="326" customWidth="1"/>
    <col min="8470" max="8470" width="5.7109375" style="326" customWidth="1"/>
    <col min="8471" max="8471" width="5.85546875" style="326" customWidth="1"/>
    <col min="8472" max="8472" width="5.7109375" style="326" customWidth="1"/>
    <col min="8473" max="8483" width="0" style="326" hidden="1" customWidth="1"/>
    <col min="8484" max="8484" width="5.85546875" style="326" customWidth="1"/>
    <col min="8485" max="8485" width="5.7109375" style="326" customWidth="1"/>
    <col min="8486" max="8486" width="5" style="326" customWidth="1"/>
    <col min="8487" max="8487" width="4.140625" style="326" customWidth="1"/>
    <col min="8488" max="8488" width="5.85546875" style="326" customWidth="1"/>
    <col min="8489" max="8489" width="5.7109375" style="326" customWidth="1"/>
    <col min="8490" max="8490" width="4.7109375" style="326" customWidth="1"/>
    <col min="8491" max="8491" width="4.42578125" style="326" customWidth="1"/>
    <col min="8492" max="8495" width="0" style="326" hidden="1" customWidth="1"/>
    <col min="8496" max="8496" width="5.85546875" style="326" customWidth="1"/>
    <col min="8497" max="8497" width="5.42578125" style="326" customWidth="1"/>
    <col min="8498" max="8498" width="5.28515625" style="326" customWidth="1"/>
    <col min="8499" max="8499" width="4.85546875" style="326" customWidth="1"/>
    <col min="8500" max="8511" width="0" style="326" hidden="1" customWidth="1"/>
    <col min="8512" max="8512" width="5.85546875" style="326" customWidth="1"/>
    <col min="8513" max="8513" width="5.42578125" style="326" customWidth="1"/>
    <col min="8514" max="8514" width="5.140625" style="326" customWidth="1"/>
    <col min="8515" max="8515" width="4.140625" style="326" customWidth="1"/>
    <col min="8516" max="8516" width="6.140625" style="326" customWidth="1"/>
    <col min="8517" max="8518" width="5.5703125" style="326" customWidth="1"/>
    <col min="8519" max="8519" width="4.42578125" style="326" customWidth="1"/>
    <col min="8520" max="8531" width="0" style="326" hidden="1" customWidth="1"/>
    <col min="8532" max="8532" width="7.5703125" style="326" customWidth="1"/>
    <col min="8533" max="8533" width="6.42578125" style="326" customWidth="1"/>
    <col min="8534" max="8534" width="5.42578125" style="326" customWidth="1"/>
    <col min="8535" max="8535" width="5.140625" style="326" customWidth="1"/>
    <col min="8536" max="8536" width="5.7109375" style="326" customWidth="1"/>
    <col min="8537" max="8537" width="5.42578125" style="326" customWidth="1"/>
    <col min="8538" max="8538" width="4.5703125" style="326" customWidth="1"/>
    <col min="8539" max="8539" width="5.42578125" style="326" customWidth="1"/>
    <col min="8540" max="8542" width="5.85546875" style="326" customWidth="1"/>
    <col min="8543" max="8543" width="4.42578125" style="326" customWidth="1"/>
    <col min="8544" max="8558" width="0" style="326" hidden="1" customWidth="1"/>
    <col min="8559" max="8559" width="9.140625" style="326" customWidth="1"/>
    <col min="8560" max="8704" width="9.140625" style="326"/>
    <col min="8705" max="8705" width="3.140625" style="326" customWidth="1"/>
    <col min="8706" max="8706" width="12.28515625" style="326" customWidth="1"/>
    <col min="8707" max="8707" width="34.85546875" style="326" customWidth="1"/>
    <col min="8708" max="8708" width="8.42578125" style="326" customWidth="1"/>
    <col min="8709" max="8709" width="8.28515625" style="326" customWidth="1"/>
    <col min="8710" max="8710" width="9.42578125" style="326" customWidth="1"/>
    <col min="8711" max="8711" width="8.28515625" style="326" customWidth="1"/>
    <col min="8712" max="8714" width="6.42578125" style="326" customWidth="1"/>
    <col min="8715" max="8715" width="7.140625" style="326" customWidth="1"/>
    <col min="8716" max="8716" width="4.5703125" style="326" customWidth="1"/>
    <col min="8717" max="8717" width="6.7109375" style="326" customWidth="1"/>
    <col min="8718" max="8718" width="6.85546875" style="326" customWidth="1"/>
    <col min="8719" max="8719" width="6.28515625" style="326" customWidth="1"/>
    <col min="8720" max="8720" width="4" style="326" customWidth="1"/>
    <col min="8721" max="8721" width="7.28515625" style="326" customWidth="1"/>
    <col min="8722" max="8722" width="7.5703125" style="326" customWidth="1"/>
    <col min="8723" max="8723" width="6" style="326" customWidth="1"/>
    <col min="8724" max="8724" width="4.7109375" style="326" customWidth="1"/>
    <col min="8725" max="8725" width="5.42578125" style="326" customWidth="1"/>
    <col min="8726" max="8726" width="5.7109375" style="326" customWidth="1"/>
    <col min="8727" max="8727" width="5.85546875" style="326" customWidth="1"/>
    <col min="8728" max="8728" width="5.7109375" style="326" customWidth="1"/>
    <col min="8729" max="8739" width="0" style="326" hidden="1" customWidth="1"/>
    <col min="8740" max="8740" width="5.85546875" style="326" customWidth="1"/>
    <col min="8741" max="8741" width="5.7109375" style="326" customWidth="1"/>
    <col min="8742" max="8742" width="5" style="326" customWidth="1"/>
    <col min="8743" max="8743" width="4.140625" style="326" customWidth="1"/>
    <col min="8744" max="8744" width="5.85546875" style="326" customWidth="1"/>
    <col min="8745" max="8745" width="5.7109375" style="326" customWidth="1"/>
    <col min="8746" max="8746" width="4.7109375" style="326" customWidth="1"/>
    <col min="8747" max="8747" width="4.42578125" style="326" customWidth="1"/>
    <col min="8748" max="8751" width="0" style="326" hidden="1" customWidth="1"/>
    <col min="8752" max="8752" width="5.85546875" style="326" customWidth="1"/>
    <col min="8753" max="8753" width="5.42578125" style="326" customWidth="1"/>
    <col min="8754" max="8754" width="5.28515625" style="326" customWidth="1"/>
    <col min="8755" max="8755" width="4.85546875" style="326" customWidth="1"/>
    <col min="8756" max="8767" width="0" style="326" hidden="1" customWidth="1"/>
    <col min="8768" max="8768" width="5.85546875" style="326" customWidth="1"/>
    <col min="8769" max="8769" width="5.42578125" style="326" customWidth="1"/>
    <col min="8770" max="8770" width="5.140625" style="326" customWidth="1"/>
    <col min="8771" max="8771" width="4.140625" style="326" customWidth="1"/>
    <col min="8772" max="8772" width="6.140625" style="326" customWidth="1"/>
    <col min="8773" max="8774" width="5.5703125" style="326" customWidth="1"/>
    <col min="8775" max="8775" width="4.42578125" style="326" customWidth="1"/>
    <col min="8776" max="8787" width="0" style="326" hidden="1" customWidth="1"/>
    <col min="8788" max="8788" width="7.5703125" style="326" customWidth="1"/>
    <col min="8789" max="8789" width="6.42578125" style="326" customWidth="1"/>
    <col min="8790" max="8790" width="5.42578125" style="326" customWidth="1"/>
    <col min="8791" max="8791" width="5.140625" style="326" customWidth="1"/>
    <col min="8792" max="8792" width="5.7109375" style="326" customWidth="1"/>
    <col min="8793" max="8793" width="5.42578125" style="326" customWidth="1"/>
    <col min="8794" max="8794" width="4.5703125" style="326" customWidth="1"/>
    <col min="8795" max="8795" width="5.42578125" style="326" customWidth="1"/>
    <col min="8796" max="8798" width="5.85546875" style="326" customWidth="1"/>
    <col min="8799" max="8799" width="4.42578125" style="326" customWidth="1"/>
    <col min="8800" max="8814" width="0" style="326" hidden="1" customWidth="1"/>
    <col min="8815" max="8815" width="9.140625" style="326" customWidth="1"/>
    <col min="8816" max="8960" width="9.140625" style="326"/>
    <col min="8961" max="8961" width="3.140625" style="326" customWidth="1"/>
    <col min="8962" max="8962" width="12.28515625" style="326" customWidth="1"/>
    <col min="8963" max="8963" width="34.85546875" style="326" customWidth="1"/>
    <col min="8964" max="8964" width="8.42578125" style="326" customWidth="1"/>
    <col min="8965" max="8965" width="8.28515625" style="326" customWidth="1"/>
    <col min="8966" max="8966" width="9.42578125" style="326" customWidth="1"/>
    <col min="8967" max="8967" width="8.28515625" style="326" customWidth="1"/>
    <col min="8968" max="8970" width="6.42578125" style="326" customWidth="1"/>
    <col min="8971" max="8971" width="7.140625" style="326" customWidth="1"/>
    <col min="8972" max="8972" width="4.5703125" style="326" customWidth="1"/>
    <col min="8973" max="8973" width="6.7109375" style="326" customWidth="1"/>
    <col min="8974" max="8974" width="6.85546875" style="326" customWidth="1"/>
    <col min="8975" max="8975" width="6.28515625" style="326" customWidth="1"/>
    <col min="8976" max="8976" width="4" style="326" customWidth="1"/>
    <col min="8977" max="8977" width="7.28515625" style="326" customWidth="1"/>
    <col min="8978" max="8978" width="7.5703125" style="326" customWidth="1"/>
    <col min="8979" max="8979" width="6" style="326" customWidth="1"/>
    <col min="8980" max="8980" width="4.7109375" style="326" customWidth="1"/>
    <col min="8981" max="8981" width="5.42578125" style="326" customWidth="1"/>
    <col min="8982" max="8982" width="5.7109375" style="326" customWidth="1"/>
    <col min="8983" max="8983" width="5.85546875" style="326" customWidth="1"/>
    <col min="8984" max="8984" width="5.7109375" style="326" customWidth="1"/>
    <col min="8985" max="8995" width="0" style="326" hidden="1" customWidth="1"/>
    <col min="8996" max="8996" width="5.85546875" style="326" customWidth="1"/>
    <col min="8997" max="8997" width="5.7109375" style="326" customWidth="1"/>
    <col min="8998" max="8998" width="5" style="326" customWidth="1"/>
    <col min="8999" max="8999" width="4.140625" style="326" customWidth="1"/>
    <col min="9000" max="9000" width="5.85546875" style="326" customWidth="1"/>
    <col min="9001" max="9001" width="5.7109375" style="326" customWidth="1"/>
    <col min="9002" max="9002" width="4.7109375" style="326" customWidth="1"/>
    <col min="9003" max="9003" width="4.42578125" style="326" customWidth="1"/>
    <col min="9004" max="9007" width="0" style="326" hidden="1" customWidth="1"/>
    <col min="9008" max="9008" width="5.85546875" style="326" customWidth="1"/>
    <col min="9009" max="9009" width="5.42578125" style="326" customWidth="1"/>
    <col min="9010" max="9010" width="5.28515625" style="326" customWidth="1"/>
    <col min="9011" max="9011" width="4.85546875" style="326" customWidth="1"/>
    <col min="9012" max="9023" width="0" style="326" hidden="1" customWidth="1"/>
    <col min="9024" max="9024" width="5.85546875" style="326" customWidth="1"/>
    <col min="9025" max="9025" width="5.42578125" style="326" customWidth="1"/>
    <col min="9026" max="9026" width="5.140625" style="326" customWidth="1"/>
    <col min="9027" max="9027" width="4.140625" style="326" customWidth="1"/>
    <col min="9028" max="9028" width="6.140625" style="326" customWidth="1"/>
    <col min="9029" max="9030" width="5.5703125" style="326" customWidth="1"/>
    <col min="9031" max="9031" width="4.42578125" style="326" customWidth="1"/>
    <col min="9032" max="9043" width="0" style="326" hidden="1" customWidth="1"/>
    <col min="9044" max="9044" width="7.5703125" style="326" customWidth="1"/>
    <col min="9045" max="9045" width="6.42578125" style="326" customWidth="1"/>
    <col min="9046" max="9046" width="5.42578125" style="326" customWidth="1"/>
    <col min="9047" max="9047" width="5.140625" style="326" customWidth="1"/>
    <col min="9048" max="9048" width="5.7109375" style="326" customWidth="1"/>
    <col min="9049" max="9049" width="5.42578125" style="326" customWidth="1"/>
    <col min="9050" max="9050" width="4.5703125" style="326" customWidth="1"/>
    <col min="9051" max="9051" width="5.42578125" style="326" customWidth="1"/>
    <col min="9052" max="9054" width="5.85546875" style="326" customWidth="1"/>
    <col min="9055" max="9055" width="4.42578125" style="326" customWidth="1"/>
    <col min="9056" max="9070" width="0" style="326" hidden="1" customWidth="1"/>
    <col min="9071" max="9071" width="9.140625" style="326" customWidth="1"/>
    <col min="9072" max="9216" width="9.140625" style="326"/>
    <col min="9217" max="9217" width="3.140625" style="326" customWidth="1"/>
    <col min="9218" max="9218" width="12.28515625" style="326" customWidth="1"/>
    <col min="9219" max="9219" width="34.85546875" style="326" customWidth="1"/>
    <col min="9220" max="9220" width="8.42578125" style="326" customWidth="1"/>
    <col min="9221" max="9221" width="8.28515625" style="326" customWidth="1"/>
    <col min="9222" max="9222" width="9.42578125" style="326" customWidth="1"/>
    <col min="9223" max="9223" width="8.28515625" style="326" customWidth="1"/>
    <col min="9224" max="9226" width="6.42578125" style="326" customWidth="1"/>
    <col min="9227" max="9227" width="7.140625" style="326" customWidth="1"/>
    <col min="9228" max="9228" width="4.5703125" style="326" customWidth="1"/>
    <col min="9229" max="9229" width="6.7109375" style="326" customWidth="1"/>
    <col min="9230" max="9230" width="6.85546875" style="326" customWidth="1"/>
    <col min="9231" max="9231" width="6.28515625" style="326" customWidth="1"/>
    <col min="9232" max="9232" width="4" style="326" customWidth="1"/>
    <col min="9233" max="9233" width="7.28515625" style="326" customWidth="1"/>
    <col min="9234" max="9234" width="7.5703125" style="326" customWidth="1"/>
    <col min="9235" max="9235" width="6" style="326" customWidth="1"/>
    <col min="9236" max="9236" width="4.7109375" style="326" customWidth="1"/>
    <col min="9237" max="9237" width="5.42578125" style="326" customWidth="1"/>
    <col min="9238" max="9238" width="5.7109375" style="326" customWidth="1"/>
    <col min="9239" max="9239" width="5.85546875" style="326" customWidth="1"/>
    <col min="9240" max="9240" width="5.7109375" style="326" customWidth="1"/>
    <col min="9241" max="9251" width="0" style="326" hidden="1" customWidth="1"/>
    <col min="9252" max="9252" width="5.85546875" style="326" customWidth="1"/>
    <col min="9253" max="9253" width="5.7109375" style="326" customWidth="1"/>
    <col min="9254" max="9254" width="5" style="326" customWidth="1"/>
    <col min="9255" max="9255" width="4.140625" style="326" customWidth="1"/>
    <col min="9256" max="9256" width="5.85546875" style="326" customWidth="1"/>
    <col min="9257" max="9257" width="5.7109375" style="326" customWidth="1"/>
    <col min="9258" max="9258" width="4.7109375" style="326" customWidth="1"/>
    <col min="9259" max="9259" width="4.42578125" style="326" customWidth="1"/>
    <col min="9260" max="9263" width="0" style="326" hidden="1" customWidth="1"/>
    <col min="9264" max="9264" width="5.85546875" style="326" customWidth="1"/>
    <col min="9265" max="9265" width="5.42578125" style="326" customWidth="1"/>
    <col min="9266" max="9266" width="5.28515625" style="326" customWidth="1"/>
    <col min="9267" max="9267" width="4.85546875" style="326" customWidth="1"/>
    <col min="9268" max="9279" width="0" style="326" hidden="1" customWidth="1"/>
    <col min="9280" max="9280" width="5.85546875" style="326" customWidth="1"/>
    <col min="9281" max="9281" width="5.42578125" style="326" customWidth="1"/>
    <col min="9282" max="9282" width="5.140625" style="326" customWidth="1"/>
    <col min="9283" max="9283" width="4.140625" style="326" customWidth="1"/>
    <col min="9284" max="9284" width="6.140625" style="326" customWidth="1"/>
    <col min="9285" max="9286" width="5.5703125" style="326" customWidth="1"/>
    <col min="9287" max="9287" width="4.42578125" style="326" customWidth="1"/>
    <col min="9288" max="9299" width="0" style="326" hidden="1" customWidth="1"/>
    <col min="9300" max="9300" width="7.5703125" style="326" customWidth="1"/>
    <col min="9301" max="9301" width="6.42578125" style="326" customWidth="1"/>
    <col min="9302" max="9302" width="5.42578125" style="326" customWidth="1"/>
    <col min="9303" max="9303" width="5.140625" style="326" customWidth="1"/>
    <col min="9304" max="9304" width="5.7109375" style="326" customWidth="1"/>
    <col min="9305" max="9305" width="5.42578125" style="326" customWidth="1"/>
    <col min="9306" max="9306" width="4.5703125" style="326" customWidth="1"/>
    <col min="9307" max="9307" width="5.42578125" style="326" customWidth="1"/>
    <col min="9308" max="9310" width="5.85546875" style="326" customWidth="1"/>
    <col min="9311" max="9311" width="4.42578125" style="326" customWidth="1"/>
    <col min="9312" max="9326" width="0" style="326" hidden="1" customWidth="1"/>
    <col min="9327" max="9327" width="9.140625" style="326" customWidth="1"/>
    <col min="9328" max="9472" width="9.140625" style="326"/>
    <col min="9473" max="9473" width="3.140625" style="326" customWidth="1"/>
    <col min="9474" max="9474" width="12.28515625" style="326" customWidth="1"/>
    <col min="9475" max="9475" width="34.85546875" style="326" customWidth="1"/>
    <col min="9476" max="9476" width="8.42578125" style="326" customWidth="1"/>
    <col min="9477" max="9477" width="8.28515625" style="326" customWidth="1"/>
    <col min="9478" max="9478" width="9.42578125" style="326" customWidth="1"/>
    <col min="9479" max="9479" width="8.28515625" style="326" customWidth="1"/>
    <col min="9480" max="9482" width="6.42578125" style="326" customWidth="1"/>
    <col min="9483" max="9483" width="7.140625" style="326" customWidth="1"/>
    <col min="9484" max="9484" width="4.5703125" style="326" customWidth="1"/>
    <col min="9485" max="9485" width="6.7109375" style="326" customWidth="1"/>
    <col min="9486" max="9486" width="6.85546875" style="326" customWidth="1"/>
    <col min="9487" max="9487" width="6.28515625" style="326" customWidth="1"/>
    <col min="9488" max="9488" width="4" style="326" customWidth="1"/>
    <col min="9489" max="9489" width="7.28515625" style="326" customWidth="1"/>
    <col min="9490" max="9490" width="7.5703125" style="326" customWidth="1"/>
    <col min="9491" max="9491" width="6" style="326" customWidth="1"/>
    <col min="9492" max="9492" width="4.7109375" style="326" customWidth="1"/>
    <col min="9493" max="9493" width="5.42578125" style="326" customWidth="1"/>
    <col min="9494" max="9494" width="5.7109375" style="326" customWidth="1"/>
    <col min="9495" max="9495" width="5.85546875" style="326" customWidth="1"/>
    <col min="9496" max="9496" width="5.7109375" style="326" customWidth="1"/>
    <col min="9497" max="9507" width="0" style="326" hidden="1" customWidth="1"/>
    <col min="9508" max="9508" width="5.85546875" style="326" customWidth="1"/>
    <col min="9509" max="9509" width="5.7109375" style="326" customWidth="1"/>
    <col min="9510" max="9510" width="5" style="326" customWidth="1"/>
    <col min="9511" max="9511" width="4.140625" style="326" customWidth="1"/>
    <col min="9512" max="9512" width="5.85546875" style="326" customWidth="1"/>
    <col min="9513" max="9513" width="5.7109375" style="326" customWidth="1"/>
    <col min="9514" max="9514" width="4.7109375" style="326" customWidth="1"/>
    <col min="9515" max="9515" width="4.42578125" style="326" customWidth="1"/>
    <col min="9516" max="9519" width="0" style="326" hidden="1" customWidth="1"/>
    <col min="9520" max="9520" width="5.85546875" style="326" customWidth="1"/>
    <col min="9521" max="9521" width="5.42578125" style="326" customWidth="1"/>
    <col min="9522" max="9522" width="5.28515625" style="326" customWidth="1"/>
    <col min="9523" max="9523" width="4.85546875" style="326" customWidth="1"/>
    <col min="9524" max="9535" width="0" style="326" hidden="1" customWidth="1"/>
    <col min="9536" max="9536" width="5.85546875" style="326" customWidth="1"/>
    <col min="9537" max="9537" width="5.42578125" style="326" customWidth="1"/>
    <col min="9538" max="9538" width="5.140625" style="326" customWidth="1"/>
    <col min="9539" max="9539" width="4.140625" style="326" customWidth="1"/>
    <col min="9540" max="9540" width="6.140625" style="326" customWidth="1"/>
    <col min="9541" max="9542" width="5.5703125" style="326" customWidth="1"/>
    <col min="9543" max="9543" width="4.42578125" style="326" customWidth="1"/>
    <col min="9544" max="9555" width="0" style="326" hidden="1" customWidth="1"/>
    <col min="9556" max="9556" width="7.5703125" style="326" customWidth="1"/>
    <col min="9557" max="9557" width="6.42578125" style="326" customWidth="1"/>
    <col min="9558" max="9558" width="5.42578125" style="326" customWidth="1"/>
    <col min="9559" max="9559" width="5.140625" style="326" customWidth="1"/>
    <col min="9560" max="9560" width="5.7109375" style="326" customWidth="1"/>
    <col min="9561" max="9561" width="5.42578125" style="326" customWidth="1"/>
    <col min="9562" max="9562" width="4.5703125" style="326" customWidth="1"/>
    <col min="9563" max="9563" width="5.42578125" style="326" customWidth="1"/>
    <col min="9564" max="9566" width="5.85546875" style="326" customWidth="1"/>
    <col min="9567" max="9567" width="4.42578125" style="326" customWidth="1"/>
    <col min="9568" max="9582" width="0" style="326" hidden="1" customWidth="1"/>
    <col min="9583" max="9583" width="9.140625" style="326" customWidth="1"/>
    <col min="9584" max="9728" width="9.140625" style="326"/>
    <col min="9729" max="9729" width="3.140625" style="326" customWidth="1"/>
    <col min="9730" max="9730" width="12.28515625" style="326" customWidth="1"/>
    <col min="9731" max="9731" width="34.85546875" style="326" customWidth="1"/>
    <col min="9732" max="9732" width="8.42578125" style="326" customWidth="1"/>
    <col min="9733" max="9733" width="8.28515625" style="326" customWidth="1"/>
    <col min="9734" max="9734" width="9.42578125" style="326" customWidth="1"/>
    <col min="9735" max="9735" width="8.28515625" style="326" customWidth="1"/>
    <col min="9736" max="9738" width="6.42578125" style="326" customWidth="1"/>
    <col min="9739" max="9739" width="7.140625" style="326" customWidth="1"/>
    <col min="9740" max="9740" width="4.5703125" style="326" customWidth="1"/>
    <col min="9741" max="9741" width="6.7109375" style="326" customWidth="1"/>
    <col min="9742" max="9742" width="6.85546875" style="326" customWidth="1"/>
    <col min="9743" max="9743" width="6.28515625" style="326" customWidth="1"/>
    <col min="9744" max="9744" width="4" style="326" customWidth="1"/>
    <col min="9745" max="9745" width="7.28515625" style="326" customWidth="1"/>
    <col min="9746" max="9746" width="7.5703125" style="326" customWidth="1"/>
    <col min="9747" max="9747" width="6" style="326" customWidth="1"/>
    <col min="9748" max="9748" width="4.7109375" style="326" customWidth="1"/>
    <col min="9749" max="9749" width="5.42578125" style="326" customWidth="1"/>
    <col min="9750" max="9750" width="5.7109375" style="326" customWidth="1"/>
    <col min="9751" max="9751" width="5.85546875" style="326" customWidth="1"/>
    <col min="9752" max="9752" width="5.7109375" style="326" customWidth="1"/>
    <col min="9753" max="9763" width="0" style="326" hidden="1" customWidth="1"/>
    <col min="9764" max="9764" width="5.85546875" style="326" customWidth="1"/>
    <col min="9765" max="9765" width="5.7109375" style="326" customWidth="1"/>
    <col min="9766" max="9766" width="5" style="326" customWidth="1"/>
    <col min="9767" max="9767" width="4.140625" style="326" customWidth="1"/>
    <col min="9768" max="9768" width="5.85546875" style="326" customWidth="1"/>
    <col min="9769" max="9769" width="5.7109375" style="326" customWidth="1"/>
    <col min="9770" max="9770" width="4.7109375" style="326" customWidth="1"/>
    <col min="9771" max="9771" width="4.42578125" style="326" customWidth="1"/>
    <col min="9772" max="9775" width="0" style="326" hidden="1" customWidth="1"/>
    <col min="9776" max="9776" width="5.85546875" style="326" customWidth="1"/>
    <col min="9777" max="9777" width="5.42578125" style="326" customWidth="1"/>
    <col min="9778" max="9778" width="5.28515625" style="326" customWidth="1"/>
    <col min="9779" max="9779" width="4.85546875" style="326" customWidth="1"/>
    <col min="9780" max="9791" width="0" style="326" hidden="1" customWidth="1"/>
    <col min="9792" max="9792" width="5.85546875" style="326" customWidth="1"/>
    <col min="9793" max="9793" width="5.42578125" style="326" customWidth="1"/>
    <col min="9794" max="9794" width="5.140625" style="326" customWidth="1"/>
    <col min="9795" max="9795" width="4.140625" style="326" customWidth="1"/>
    <col min="9796" max="9796" width="6.140625" style="326" customWidth="1"/>
    <col min="9797" max="9798" width="5.5703125" style="326" customWidth="1"/>
    <col min="9799" max="9799" width="4.42578125" style="326" customWidth="1"/>
    <col min="9800" max="9811" width="0" style="326" hidden="1" customWidth="1"/>
    <col min="9812" max="9812" width="7.5703125" style="326" customWidth="1"/>
    <col min="9813" max="9813" width="6.42578125" style="326" customWidth="1"/>
    <col min="9814" max="9814" width="5.42578125" style="326" customWidth="1"/>
    <col min="9815" max="9815" width="5.140625" style="326" customWidth="1"/>
    <col min="9816" max="9816" width="5.7109375" style="326" customWidth="1"/>
    <col min="9817" max="9817" width="5.42578125" style="326" customWidth="1"/>
    <col min="9818" max="9818" width="4.5703125" style="326" customWidth="1"/>
    <col min="9819" max="9819" width="5.42578125" style="326" customWidth="1"/>
    <col min="9820" max="9822" width="5.85546875" style="326" customWidth="1"/>
    <col min="9823" max="9823" width="4.42578125" style="326" customWidth="1"/>
    <col min="9824" max="9838" width="0" style="326" hidden="1" customWidth="1"/>
    <col min="9839" max="9839" width="9.140625" style="326" customWidth="1"/>
    <col min="9840" max="9984" width="9.140625" style="326"/>
    <col min="9985" max="9985" width="3.140625" style="326" customWidth="1"/>
    <col min="9986" max="9986" width="12.28515625" style="326" customWidth="1"/>
    <col min="9987" max="9987" width="34.85546875" style="326" customWidth="1"/>
    <col min="9988" max="9988" width="8.42578125" style="326" customWidth="1"/>
    <col min="9989" max="9989" width="8.28515625" style="326" customWidth="1"/>
    <col min="9990" max="9990" width="9.42578125" style="326" customWidth="1"/>
    <col min="9991" max="9991" width="8.28515625" style="326" customWidth="1"/>
    <col min="9992" max="9994" width="6.42578125" style="326" customWidth="1"/>
    <col min="9995" max="9995" width="7.140625" style="326" customWidth="1"/>
    <col min="9996" max="9996" width="4.5703125" style="326" customWidth="1"/>
    <col min="9997" max="9997" width="6.7109375" style="326" customWidth="1"/>
    <col min="9998" max="9998" width="6.85546875" style="326" customWidth="1"/>
    <col min="9999" max="9999" width="6.28515625" style="326" customWidth="1"/>
    <col min="10000" max="10000" width="4" style="326" customWidth="1"/>
    <col min="10001" max="10001" width="7.28515625" style="326" customWidth="1"/>
    <col min="10002" max="10002" width="7.5703125" style="326" customWidth="1"/>
    <col min="10003" max="10003" width="6" style="326" customWidth="1"/>
    <col min="10004" max="10004" width="4.7109375" style="326" customWidth="1"/>
    <col min="10005" max="10005" width="5.42578125" style="326" customWidth="1"/>
    <col min="10006" max="10006" width="5.7109375" style="326" customWidth="1"/>
    <col min="10007" max="10007" width="5.85546875" style="326" customWidth="1"/>
    <col min="10008" max="10008" width="5.7109375" style="326" customWidth="1"/>
    <col min="10009" max="10019" width="0" style="326" hidden="1" customWidth="1"/>
    <col min="10020" max="10020" width="5.85546875" style="326" customWidth="1"/>
    <col min="10021" max="10021" width="5.7109375" style="326" customWidth="1"/>
    <col min="10022" max="10022" width="5" style="326" customWidth="1"/>
    <col min="10023" max="10023" width="4.140625" style="326" customWidth="1"/>
    <col min="10024" max="10024" width="5.85546875" style="326" customWidth="1"/>
    <col min="10025" max="10025" width="5.7109375" style="326" customWidth="1"/>
    <col min="10026" max="10026" width="4.7109375" style="326" customWidth="1"/>
    <col min="10027" max="10027" width="4.42578125" style="326" customWidth="1"/>
    <col min="10028" max="10031" width="0" style="326" hidden="1" customWidth="1"/>
    <col min="10032" max="10032" width="5.85546875" style="326" customWidth="1"/>
    <col min="10033" max="10033" width="5.42578125" style="326" customWidth="1"/>
    <col min="10034" max="10034" width="5.28515625" style="326" customWidth="1"/>
    <col min="10035" max="10035" width="4.85546875" style="326" customWidth="1"/>
    <col min="10036" max="10047" width="0" style="326" hidden="1" customWidth="1"/>
    <col min="10048" max="10048" width="5.85546875" style="326" customWidth="1"/>
    <col min="10049" max="10049" width="5.42578125" style="326" customWidth="1"/>
    <col min="10050" max="10050" width="5.140625" style="326" customWidth="1"/>
    <col min="10051" max="10051" width="4.140625" style="326" customWidth="1"/>
    <col min="10052" max="10052" width="6.140625" style="326" customWidth="1"/>
    <col min="10053" max="10054" width="5.5703125" style="326" customWidth="1"/>
    <col min="10055" max="10055" width="4.42578125" style="326" customWidth="1"/>
    <col min="10056" max="10067" width="0" style="326" hidden="1" customWidth="1"/>
    <col min="10068" max="10068" width="7.5703125" style="326" customWidth="1"/>
    <col min="10069" max="10069" width="6.42578125" style="326" customWidth="1"/>
    <col min="10070" max="10070" width="5.42578125" style="326" customWidth="1"/>
    <col min="10071" max="10071" width="5.140625" style="326" customWidth="1"/>
    <col min="10072" max="10072" width="5.7109375" style="326" customWidth="1"/>
    <col min="10073" max="10073" width="5.42578125" style="326" customWidth="1"/>
    <col min="10074" max="10074" width="4.5703125" style="326" customWidth="1"/>
    <col min="10075" max="10075" width="5.42578125" style="326" customWidth="1"/>
    <col min="10076" max="10078" width="5.85546875" style="326" customWidth="1"/>
    <col min="10079" max="10079" width="4.42578125" style="326" customWidth="1"/>
    <col min="10080" max="10094" width="0" style="326" hidden="1" customWidth="1"/>
    <col min="10095" max="10095" width="9.140625" style="326" customWidth="1"/>
    <col min="10096" max="10240" width="9.140625" style="326"/>
    <col min="10241" max="10241" width="3.140625" style="326" customWidth="1"/>
    <col min="10242" max="10242" width="12.28515625" style="326" customWidth="1"/>
    <col min="10243" max="10243" width="34.85546875" style="326" customWidth="1"/>
    <col min="10244" max="10244" width="8.42578125" style="326" customWidth="1"/>
    <col min="10245" max="10245" width="8.28515625" style="326" customWidth="1"/>
    <col min="10246" max="10246" width="9.42578125" style="326" customWidth="1"/>
    <col min="10247" max="10247" width="8.28515625" style="326" customWidth="1"/>
    <col min="10248" max="10250" width="6.42578125" style="326" customWidth="1"/>
    <col min="10251" max="10251" width="7.140625" style="326" customWidth="1"/>
    <col min="10252" max="10252" width="4.5703125" style="326" customWidth="1"/>
    <col min="10253" max="10253" width="6.7109375" style="326" customWidth="1"/>
    <col min="10254" max="10254" width="6.85546875" style="326" customWidth="1"/>
    <col min="10255" max="10255" width="6.28515625" style="326" customWidth="1"/>
    <col min="10256" max="10256" width="4" style="326" customWidth="1"/>
    <col min="10257" max="10257" width="7.28515625" style="326" customWidth="1"/>
    <col min="10258" max="10258" width="7.5703125" style="326" customWidth="1"/>
    <col min="10259" max="10259" width="6" style="326" customWidth="1"/>
    <col min="10260" max="10260" width="4.7109375" style="326" customWidth="1"/>
    <col min="10261" max="10261" width="5.42578125" style="326" customWidth="1"/>
    <col min="10262" max="10262" width="5.7109375" style="326" customWidth="1"/>
    <col min="10263" max="10263" width="5.85546875" style="326" customWidth="1"/>
    <col min="10264" max="10264" width="5.7109375" style="326" customWidth="1"/>
    <col min="10265" max="10275" width="0" style="326" hidden="1" customWidth="1"/>
    <col min="10276" max="10276" width="5.85546875" style="326" customWidth="1"/>
    <col min="10277" max="10277" width="5.7109375" style="326" customWidth="1"/>
    <col min="10278" max="10278" width="5" style="326" customWidth="1"/>
    <col min="10279" max="10279" width="4.140625" style="326" customWidth="1"/>
    <col min="10280" max="10280" width="5.85546875" style="326" customWidth="1"/>
    <col min="10281" max="10281" width="5.7109375" style="326" customWidth="1"/>
    <col min="10282" max="10282" width="4.7109375" style="326" customWidth="1"/>
    <col min="10283" max="10283" width="4.42578125" style="326" customWidth="1"/>
    <col min="10284" max="10287" width="0" style="326" hidden="1" customWidth="1"/>
    <col min="10288" max="10288" width="5.85546875" style="326" customWidth="1"/>
    <col min="10289" max="10289" width="5.42578125" style="326" customWidth="1"/>
    <col min="10290" max="10290" width="5.28515625" style="326" customWidth="1"/>
    <col min="10291" max="10291" width="4.85546875" style="326" customWidth="1"/>
    <col min="10292" max="10303" width="0" style="326" hidden="1" customWidth="1"/>
    <col min="10304" max="10304" width="5.85546875" style="326" customWidth="1"/>
    <col min="10305" max="10305" width="5.42578125" style="326" customWidth="1"/>
    <col min="10306" max="10306" width="5.140625" style="326" customWidth="1"/>
    <col min="10307" max="10307" width="4.140625" style="326" customWidth="1"/>
    <col min="10308" max="10308" width="6.140625" style="326" customWidth="1"/>
    <col min="10309" max="10310" width="5.5703125" style="326" customWidth="1"/>
    <col min="10311" max="10311" width="4.42578125" style="326" customWidth="1"/>
    <col min="10312" max="10323" width="0" style="326" hidden="1" customWidth="1"/>
    <col min="10324" max="10324" width="7.5703125" style="326" customWidth="1"/>
    <col min="10325" max="10325" width="6.42578125" style="326" customWidth="1"/>
    <col min="10326" max="10326" width="5.42578125" style="326" customWidth="1"/>
    <col min="10327" max="10327" width="5.140625" style="326" customWidth="1"/>
    <col min="10328" max="10328" width="5.7109375" style="326" customWidth="1"/>
    <col min="10329" max="10329" width="5.42578125" style="326" customWidth="1"/>
    <col min="10330" max="10330" width="4.5703125" style="326" customWidth="1"/>
    <col min="10331" max="10331" width="5.42578125" style="326" customWidth="1"/>
    <col min="10332" max="10334" width="5.85546875" style="326" customWidth="1"/>
    <col min="10335" max="10335" width="4.42578125" style="326" customWidth="1"/>
    <col min="10336" max="10350" width="0" style="326" hidden="1" customWidth="1"/>
    <col min="10351" max="10351" width="9.140625" style="326" customWidth="1"/>
    <col min="10352" max="10496" width="9.140625" style="326"/>
    <col min="10497" max="10497" width="3.140625" style="326" customWidth="1"/>
    <col min="10498" max="10498" width="12.28515625" style="326" customWidth="1"/>
    <col min="10499" max="10499" width="34.85546875" style="326" customWidth="1"/>
    <col min="10500" max="10500" width="8.42578125" style="326" customWidth="1"/>
    <col min="10501" max="10501" width="8.28515625" style="326" customWidth="1"/>
    <col min="10502" max="10502" width="9.42578125" style="326" customWidth="1"/>
    <col min="10503" max="10503" width="8.28515625" style="326" customWidth="1"/>
    <col min="10504" max="10506" width="6.42578125" style="326" customWidth="1"/>
    <col min="10507" max="10507" width="7.140625" style="326" customWidth="1"/>
    <col min="10508" max="10508" width="4.5703125" style="326" customWidth="1"/>
    <col min="10509" max="10509" width="6.7109375" style="326" customWidth="1"/>
    <col min="10510" max="10510" width="6.85546875" style="326" customWidth="1"/>
    <col min="10511" max="10511" width="6.28515625" style="326" customWidth="1"/>
    <col min="10512" max="10512" width="4" style="326" customWidth="1"/>
    <col min="10513" max="10513" width="7.28515625" style="326" customWidth="1"/>
    <col min="10514" max="10514" width="7.5703125" style="326" customWidth="1"/>
    <col min="10515" max="10515" width="6" style="326" customWidth="1"/>
    <col min="10516" max="10516" width="4.7109375" style="326" customWidth="1"/>
    <col min="10517" max="10517" width="5.42578125" style="326" customWidth="1"/>
    <col min="10518" max="10518" width="5.7109375" style="326" customWidth="1"/>
    <col min="10519" max="10519" width="5.85546875" style="326" customWidth="1"/>
    <col min="10520" max="10520" width="5.7109375" style="326" customWidth="1"/>
    <col min="10521" max="10531" width="0" style="326" hidden="1" customWidth="1"/>
    <col min="10532" max="10532" width="5.85546875" style="326" customWidth="1"/>
    <col min="10533" max="10533" width="5.7109375" style="326" customWidth="1"/>
    <col min="10534" max="10534" width="5" style="326" customWidth="1"/>
    <col min="10535" max="10535" width="4.140625" style="326" customWidth="1"/>
    <col min="10536" max="10536" width="5.85546875" style="326" customWidth="1"/>
    <col min="10537" max="10537" width="5.7109375" style="326" customWidth="1"/>
    <col min="10538" max="10538" width="4.7109375" style="326" customWidth="1"/>
    <col min="10539" max="10539" width="4.42578125" style="326" customWidth="1"/>
    <col min="10540" max="10543" width="0" style="326" hidden="1" customWidth="1"/>
    <col min="10544" max="10544" width="5.85546875" style="326" customWidth="1"/>
    <col min="10545" max="10545" width="5.42578125" style="326" customWidth="1"/>
    <col min="10546" max="10546" width="5.28515625" style="326" customWidth="1"/>
    <col min="10547" max="10547" width="4.85546875" style="326" customWidth="1"/>
    <col min="10548" max="10559" width="0" style="326" hidden="1" customWidth="1"/>
    <col min="10560" max="10560" width="5.85546875" style="326" customWidth="1"/>
    <col min="10561" max="10561" width="5.42578125" style="326" customWidth="1"/>
    <col min="10562" max="10562" width="5.140625" style="326" customWidth="1"/>
    <col min="10563" max="10563" width="4.140625" style="326" customWidth="1"/>
    <col min="10564" max="10564" width="6.140625" style="326" customWidth="1"/>
    <col min="10565" max="10566" width="5.5703125" style="326" customWidth="1"/>
    <col min="10567" max="10567" width="4.42578125" style="326" customWidth="1"/>
    <col min="10568" max="10579" width="0" style="326" hidden="1" customWidth="1"/>
    <col min="10580" max="10580" width="7.5703125" style="326" customWidth="1"/>
    <col min="10581" max="10581" width="6.42578125" style="326" customWidth="1"/>
    <col min="10582" max="10582" width="5.42578125" style="326" customWidth="1"/>
    <col min="10583" max="10583" width="5.140625" style="326" customWidth="1"/>
    <col min="10584" max="10584" width="5.7109375" style="326" customWidth="1"/>
    <col min="10585" max="10585" width="5.42578125" style="326" customWidth="1"/>
    <col min="10586" max="10586" width="4.5703125" style="326" customWidth="1"/>
    <col min="10587" max="10587" width="5.42578125" style="326" customWidth="1"/>
    <col min="10588" max="10590" width="5.85546875" style="326" customWidth="1"/>
    <col min="10591" max="10591" width="4.42578125" style="326" customWidth="1"/>
    <col min="10592" max="10606" width="0" style="326" hidden="1" customWidth="1"/>
    <col min="10607" max="10607" width="9.140625" style="326" customWidth="1"/>
    <col min="10608" max="10752" width="9.140625" style="326"/>
    <col min="10753" max="10753" width="3.140625" style="326" customWidth="1"/>
    <col min="10754" max="10754" width="12.28515625" style="326" customWidth="1"/>
    <col min="10755" max="10755" width="34.85546875" style="326" customWidth="1"/>
    <col min="10756" max="10756" width="8.42578125" style="326" customWidth="1"/>
    <col min="10757" max="10757" width="8.28515625" style="326" customWidth="1"/>
    <col min="10758" max="10758" width="9.42578125" style="326" customWidth="1"/>
    <col min="10759" max="10759" width="8.28515625" style="326" customWidth="1"/>
    <col min="10760" max="10762" width="6.42578125" style="326" customWidth="1"/>
    <col min="10763" max="10763" width="7.140625" style="326" customWidth="1"/>
    <col min="10764" max="10764" width="4.5703125" style="326" customWidth="1"/>
    <col min="10765" max="10765" width="6.7109375" style="326" customWidth="1"/>
    <col min="10766" max="10766" width="6.85546875" style="326" customWidth="1"/>
    <col min="10767" max="10767" width="6.28515625" style="326" customWidth="1"/>
    <col min="10768" max="10768" width="4" style="326" customWidth="1"/>
    <col min="10769" max="10769" width="7.28515625" style="326" customWidth="1"/>
    <col min="10770" max="10770" width="7.5703125" style="326" customWidth="1"/>
    <col min="10771" max="10771" width="6" style="326" customWidth="1"/>
    <col min="10772" max="10772" width="4.7109375" style="326" customWidth="1"/>
    <col min="10773" max="10773" width="5.42578125" style="326" customWidth="1"/>
    <col min="10774" max="10774" width="5.7109375" style="326" customWidth="1"/>
    <col min="10775" max="10775" width="5.85546875" style="326" customWidth="1"/>
    <col min="10776" max="10776" width="5.7109375" style="326" customWidth="1"/>
    <col min="10777" max="10787" width="0" style="326" hidden="1" customWidth="1"/>
    <col min="10788" max="10788" width="5.85546875" style="326" customWidth="1"/>
    <col min="10789" max="10789" width="5.7109375" style="326" customWidth="1"/>
    <col min="10790" max="10790" width="5" style="326" customWidth="1"/>
    <col min="10791" max="10791" width="4.140625" style="326" customWidth="1"/>
    <col min="10792" max="10792" width="5.85546875" style="326" customWidth="1"/>
    <col min="10793" max="10793" width="5.7109375" style="326" customWidth="1"/>
    <col min="10794" max="10794" width="4.7109375" style="326" customWidth="1"/>
    <col min="10795" max="10795" width="4.42578125" style="326" customWidth="1"/>
    <col min="10796" max="10799" width="0" style="326" hidden="1" customWidth="1"/>
    <col min="10800" max="10800" width="5.85546875" style="326" customWidth="1"/>
    <col min="10801" max="10801" width="5.42578125" style="326" customWidth="1"/>
    <col min="10802" max="10802" width="5.28515625" style="326" customWidth="1"/>
    <col min="10803" max="10803" width="4.85546875" style="326" customWidth="1"/>
    <col min="10804" max="10815" width="0" style="326" hidden="1" customWidth="1"/>
    <col min="10816" max="10816" width="5.85546875" style="326" customWidth="1"/>
    <col min="10817" max="10817" width="5.42578125" style="326" customWidth="1"/>
    <col min="10818" max="10818" width="5.140625" style="326" customWidth="1"/>
    <col min="10819" max="10819" width="4.140625" style="326" customWidth="1"/>
    <col min="10820" max="10820" width="6.140625" style="326" customWidth="1"/>
    <col min="10821" max="10822" width="5.5703125" style="326" customWidth="1"/>
    <col min="10823" max="10823" width="4.42578125" style="326" customWidth="1"/>
    <col min="10824" max="10835" width="0" style="326" hidden="1" customWidth="1"/>
    <col min="10836" max="10836" width="7.5703125" style="326" customWidth="1"/>
    <col min="10837" max="10837" width="6.42578125" style="326" customWidth="1"/>
    <col min="10838" max="10838" width="5.42578125" style="326" customWidth="1"/>
    <col min="10839" max="10839" width="5.140625" style="326" customWidth="1"/>
    <col min="10840" max="10840" width="5.7109375" style="326" customWidth="1"/>
    <col min="10841" max="10841" width="5.42578125" style="326" customWidth="1"/>
    <col min="10842" max="10842" width="4.5703125" style="326" customWidth="1"/>
    <col min="10843" max="10843" width="5.42578125" style="326" customWidth="1"/>
    <col min="10844" max="10846" width="5.85546875" style="326" customWidth="1"/>
    <col min="10847" max="10847" width="4.42578125" style="326" customWidth="1"/>
    <col min="10848" max="10862" width="0" style="326" hidden="1" customWidth="1"/>
    <col min="10863" max="10863" width="9.140625" style="326" customWidth="1"/>
    <col min="10864" max="11008" width="9.140625" style="326"/>
    <col min="11009" max="11009" width="3.140625" style="326" customWidth="1"/>
    <col min="11010" max="11010" width="12.28515625" style="326" customWidth="1"/>
    <col min="11011" max="11011" width="34.85546875" style="326" customWidth="1"/>
    <col min="11012" max="11012" width="8.42578125" style="326" customWidth="1"/>
    <col min="11013" max="11013" width="8.28515625" style="326" customWidth="1"/>
    <col min="11014" max="11014" width="9.42578125" style="326" customWidth="1"/>
    <col min="11015" max="11015" width="8.28515625" style="326" customWidth="1"/>
    <col min="11016" max="11018" width="6.42578125" style="326" customWidth="1"/>
    <col min="11019" max="11019" width="7.140625" style="326" customWidth="1"/>
    <col min="11020" max="11020" width="4.5703125" style="326" customWidth="1"/>
    <col min="11021" max="11021" width="6.7109375" style="326" customWidth="1"/>
    <col min="11022" max="11022" width="6.85546875" style="326" customWidth="1"/>
    <col min="11023" max="11023" width="6.28515625" style="326" customWidth="1"/>
    <col min="11024" max="11024" width="4" style="326" customWidth="1"/>
    <col min="11025" max="11025" width="7.28515625" style="326" customWidth="1"/>
    <col min="11026" max="11026" width="7.5703125" style="326" customWidth="1"/>
    <col min="11027" max="11027" width="6" style="326" customWidth="1"/>
    <col min="11028" max="11028" width="4.7109375" style="326" customWidth="1"/>
    <col min="11029" max="11029" width="5.42578125" style="326" customWidth="1"/>
    <col min="11030" max="11030" width="5.7109375" style="326" customWidth="1"/>
    <col min="11031" max="11031" width="5.85546875" style="326" customWidth="1"/>
    <col min="11032" max="11032" width="5.7109375" style="326" customWidth="1"/>
    <col min="11033" max="11043" width="0" style="326" hidden="1" customWidth="1"/>
    <col min="11044" max="11044" width="5.85546875" style="326" customWidth="1"/>
    <col min="11045" max="11045" width="5.7109375" style="326" customWidth="1"/>
    <col min="11046" max="11046" width="5" style="326" customWidth="1"/>
    <col min="11047" max="11047" width="4.140625" style="326" customWidth="1"/>
    <col min="11048" max="11048" width="5.85546875" style="326" customWidth="1"/>
    <col min="11049" max="11049" width="5.7109375" style="326" customWidth="1"/>
    <col min="11050" max="11050" width="4.7109375" style="326" customWidth="1"/>
    <col min="11051" max="11051" width="4.42578125" style="326" customWidth="1"/>
    <col min="11052" max="11055" width="0" style="326" hidden="1" customWidth="1"/>
    <col min="11056" max="11056" width="5.85546875" style="326" customWidth="1"/>
    <col min="11057" max="11057" width="5.42578125" style="326" customWidth="1"/>
    <col min="11058" max="11058" width="5.28515625" style="326" customWidth="1"/>
    <col min="11059" max="11059" width="4.85546875" style="326" customWidth="1"/>
    <col min="11060" max="11071" width="0" style="326" hidden="1" customWidth="1"/>
    <col min="11072" max="11072" width="5.85546875" style="326" customWidth="1"/>
    <col min="11073" max="11073" width="5.42578125" style="326" customWidth="1"/>
    <col min="11074" max="11074" width="5.140625" style="326" customWidth="1"/>
    <col min="11075" max="11075" width="4.140625" style="326" customWidth="1"/>
    <col min="11076" max="11076" width="6.140625" style="326" customWidth="1"/>
    <col min="11077" max="11078" width="5.5703125" style="326" customWidth="1"/>
    <col min="11079" max="11079" width="4.42578125" style="326" customWidth="1"/>
    <col min="11080" max="11091" width="0" style="326" hidden="1" customWidth="1"/>
    <col min="11092" max="11092" width="7.5703125" style="326" customWidth="1"/>
    <col min="11093" max="11093" width="6.42578125" style="326" customWidth="1"/>
    <col min="11094" max="11094" width="5.42578125" style="326" customWidth="1"/>
    <col min="11095" max="11095" width="5.140625" style="326" customWidth="1"/>
    <col min="11096" max="11096" width="5.7109375" style="326" customWidth="1"/>
    <col min="11097" max="11097" width="5.42578125" style="326" customWidth="1"/>
    <col min="11098" max="11098" width="4.5703125" style="326" customWidth="1"/>
    <col min="11099" max="11099" width="5.42578125" style="326" customWidth="1"/>
    <col min="11100" max="11102" width="5.85546875" style="326" customWidth="1"/>
    <col min="11103" max="11103" width="4.42578125" style="326" customWidth="1"/>
    <col min="11104" max="11118" width="0" style="326" hidden="1" customWidth="1"/>
    <col min="11119" max="11119" width="9.140625" style="326" customWidth="1"/>
    <col min="11120" max="11264" width="9.140625" style="326"/>
    <col min="11265" max="11265" width="3.140625" style="326" customWidth="1"/>
    <col min="11266" max="11266" width="12.28515625" style="326" customWidth="1"/>
    <col min="11267" max="11267" width="34.85546875" style="326" customWidth="1"/>
    <col min="11268" max="11268" width="8.42578125" style="326" customWidth="1"/>
    <col min="11269" max="11269" width="8.28515625" style="326" customWidth="1"/>
    <col min="11270" max="11270" width="9.42578125" style="326" customWidth="1"/>
    <col min="11271" max="11271" width="8.28515625" style="326" customWidth="1"/>
    <col min="11272" max="11274" width="6.42578125" style="326" customWidth="1"/>
    <col min="11275" max="11275" width="7.140625" style="326" customWidth="1"/>
    <col min="11276" max="11276" width="4.5703125" style="326" customWidth="1"/>
    <col min="11277" max="11277" width="6.7109375" style="326" customWidth="1"/>
    <col min="11278" max="11278" width="6.85546875" style="326" customWidth="1"/>
    <col min="11279" max="11279" width="6.28515625" style="326" customWidth="1"/>
    <col min="11280" max="11280" width="4" style="326" customWidth="1"/>
    <col min="11281" max="11281" width="7.28515625" style="326" customWidth="1"/>
    <col min="11282" max="11282" width="7.5703125" style="326" customWidth="1"/>
    <col min="11283" max="11283" width="6" style="326" customWidth="1"/>
    <col min="11284" max="11284" width="4.7109375" style="326" customWidth="1"/>
    <col min="11285" max="11285" width="5.42578125" style="326" customWidth="1"/>
    <col min="11286" max="11286" width="5.7109375" style="326" customWidth="1"/>
    <col min="11287" max="11287" width="5.85546875" style="326" customWidth="1"/>
    <col min="11288" max="11288" width="5.7109375" style="326" customWidth="1"/>
    <col min="11289" max="11299" width="0" style="326" hidden="1" customWidth="1"/>
    <col min="11300" max="11300" width="5.85546875" style="326" customWidth="1"/>
    <col min="11301" max="11301" width="5.7109375" style="326" customWidth="1"/>
    <col min="11302" max="11302" width="5" style="326" customWidth="1"/>
    <col min="11303" max="11303" width="4.140625" style="326" customWidth="1"/>
    <col min="11304" max="11304" width="5.85546875" style="326" customWidth="1"/>
    <col min="11305" max="11305" width="5.7109375" style="326" customWidth="1"/>
    <col min="11306" max="11306" width="4.7109375" style="326" customWidth="1"/>
    <col min="11307" max="11307" width="4.42578125" style="326" customWidth="1"/>
    <col min="11308" max="11311" width="0" style="326" hidden="1" customWidth="1"/>
    <col min="11312" max="11312" width="5.85546875" style="326" customWidth="1"/>
    <col min="11313" max="11313" width="5.42578125" style="326" customWidth="1"/>
    <col min="11314" max="11314" width="5.28515625" style="326" customWidth="1"/>
    <col min="11315" max="11315" width="4.85546875" style="326" customWidth="1"/>
    <col min="11316" max="11327" width="0" style="326" hidden="1" customWidth="1"/>
    <col min="11328" max="11328" width="5.85546875" style="326" customWidth="1"/>
    <col min="11329" max="11329" width="5.42578125" style="326" customWidth="1"/>
    <col min="11330" max="11330" width="5.140625" style="326" customWidth="1"/>
    <col min="11331" max="11331" width="4.140625" style="326" customWidth="1"/>
    <col min="11332" max="11332" width="6.140625" style="326" customWidth="1"/>
    <col min="11333" max="11334" width="5.5703125" style="326" customWidth="1"/>
    <col min="11335" max="11335" width="4.42578125" style="326" customWidth="1"/>
    <col min="11336" max="11347" width="0" style="326" hidden="1" customWidth="1"/>
    <col min="11348" max="11348" width="7.5703125" style="326" customWidth="1"/>
    <col min="11349" max="11349" width="6.42578125" style="326" customWidth="1"/>
    <col min="11350" max="11350" width="5.42578125" style="326" customWidth="1"/>
    <col min="11351" max="11351" width="5.140625" style="326" customWidth="1"/>
    <col min="11352" max="11352" width="5.7109375" style="326" customWidth="1"/>
    <col min="11353" max="11353" width="5.42578125" style="326" customWidth="1"/>
    <col min="11354" max="11354" width="4.5703125" style="326" customWidth="1"/>
    <col min="11355" max="11355" width="5.42578125" style="326" customWidth="1"/>
    <col min="11356" max="11358" width="5.85546875" style="326" customWidth="1"/>
    <col min="11359" max="11359" width="4.42578125" style="326" customWidth="1"/>
    <col min="11360" max="11374" width="0" style="326" hidden="1" customWidth="1"/>
    <col min="11375" max="11375" width="9.140625" style="326" customWidth="1"/>
    <col min="11376" max="11520" width="9.140625" style="326"/>
    <col min="11521" max="11521" width="3.140625" style="326" customWidth="1"/>
    <col min="11522" max="11522" width="12.28515625" style="326" customWidth="1"/>
    <col min="11523" max="11523" width="34.85546875" style="326" customWidth="1"/>
    <col min="11524" max="11524" width="8.42578125" style="326" customWidth="1"/>
    <col min="11525" max="11525" width="8.28515625" style="326" customWidth="1"/>
    <col min="11526" max="11526" width="9.42578125" style="326" customWidth="1"/>
    <col min="11527" max="11527" width="8.28515625" style="326" customWidth="1"/>
    <col min="11528" max="11530" width="6.42578125" style="326" customWidth="1"/>
    <col min="11531" max="11531" width="7.140625" style="326" customWidth="1"/>
    <col min="11532" max="11532" width="4.5703125" style="326" customWidth="1"/>
    <col min="11533" max="11533" width="6.7109375" style="326" customWidth="1"/>
    <col min="11534" max="11534" width="6.85546875" style="326" customWidth="1"/>
    <col min="11535" max="11535" width="6.28515625" style="326" customWidth="1"/>
    <col min="11536" max="11536" width="4" style="326" customWidth="1"/>
    <col min="11537" max="11537" width="7.28515625" style="326" customWidth="1"/>
    <col min="11538" max="11538" width="7.5703125" style="326" customWidth="1"/>
    <col min="11539" max="11539" width="6" style="326" customWidth="1"/>
    <col min="11540" max="11540" width="4.7109375" style="326" customWidth="1"/>
    <col min="11541" max="11541" width="5.42578125" style="326" customWidth="1"/>
    <col min="11542" max="11542" width="5.7109375" style="326" customWidth="1"/>
    <col min="11543" max="11543" width="5.85546875" style="326" customWidth="1"/>
    <col min="11544" max="11544" width="5.7109375" style="326" customWidth="1"/>
    <col min="11545" max="11555" width="0" style="326" hidden="1" customWidth="1"/>
    <col min="11556" max="11556" width="5.85546875" style="326" customWidth="1"/>
    <col min="11557" max="11557" width="5.7109375" style="326" customWidth="1"/>
    <col min="11558" max="11558" width="5" style="326" customWidth="1"/>
    <col min="11559" max="11559" width="4.140625" style="326" customWidth="1"/>
    <col min="11560" max="11560" width="5.85546875" style="326" customWidth="1"/>
    <col min="11561" max="11561" width="5.7109375" style="326" customWidth="1"/>
    <col min="11562" max="11562" width="4.7109375" style="326" customWidth="1"/>
    <col min="11563" max="11563" width="4.42578125" style="326" customWidth="1"/>
    <col min="11564" max="11567" width="0" style="326" hidden="1" customWidth="1"/>
    <col min="11568" max="11568" width="5.85546875" style="326" customWidth="1"/>
    <col min="11569" max="11569" width="5.42578125" style="326" customWidth="1"/>
    <col min="11570" max="11570" width="5.28515625" style="326" customWidth="1"/>
    <col min="11571" max="11571" width="4.85546875" style="326" customWidth="1"/>
    <col min="11572" max="11583" width="0" style="326" hidden="1" customWidth="1"/>
    <col min="11584" max="11584" width="5.85546875" style="326" customWidth="1"/>
    <col min="11585" max="11585" width="5.42578125" style="326" customWidth="1"/>
    <col min="11586" max="11586" width="5.140625" style="326" customWidth="1"/>
    <col min="11587" max="11587" width="4.140625" style="326" customWidth="1"/>
    <col min="11588" max="11588" width="6.140625" style="326" customWidth="1"/>
    <col min="11589" max="11590" width="5.5703125" style="326" customWidth="1"/>
    <col min="11591" max="11591" width="4.42578125" style="326" customWidth="1"/>
    <col min="11592" max="11603" width="0" style="326" hidden="1" customWidth="1"/>
    <col min="11604" max="11604" width="7.5703125" style="326" customWidth="1"/>
    <col min="11605" max="11605" width="6.42578125" style="326" customWidth="1"/>
    <col min="11606" max="11606" width="5.42578125" style="326" customWidth="1"/>
    <col min="11607" max="11607" width="5.140625" style="326" customWidth="1"/>
    <col min="11608" max="11608" width="5.7109375" style="326" customWidth="1"/>
    <col min="11609" max="11609" width="5.42578125" style="326" customWidth="1"/>
    <col min="11610" max="11610" width="4.5703125" style="326" customWidth="1"/>
    <col min="11611" max="11611" width="5.42578125" style="326" customWidth="1"/>
    <col min="11612" max="11614" width="5.85546875" style="326" customWidth="1"/>
    <col min="11615" max="11615" width="4.42578125" style="326" customWidth="1"/>
    <col min="11616" max="11630" width="0" style="326" hidden="1" customWidth="1"/>
    <col min="11631" max="11631" width="9.140625" style="326" customWidth="1"/>
    <col min="11632" max="11776" width="9.140625" style="326"/>
    <col min="11777" max="11777" width="3.140625" style="326" customWidth="1"/>
    <col min="11778" max="11778" width="12.28515625" style="326" customWidth="1"/>
    <col min="11779" max="11779" width="34.85546875" style="326" customWidth="1"/>
    <col min="11780" max="11780" width="8.42578125" style="326" customWidth="1"/>
    <col min="11781" max="11781" width="8.28515625" style="326" customWidth="1"/>
    <col min="11782" max="11782" width="9.42578125" style="326" customWidth="1"/>
    <col min="11783" max="11783" width="8.28515625" style="326" customWidth="1"/>
    <col min="11784" max="11786" width="6.42578125" style="326" customWidth="1"/>
    <col min="11787" max="11787" width="7.140625" style="326" customWidth="1"/>
    <col min="11788" max="11788" width="4.5703125" style="326" customWidth="1"/>
    <col min="11789" max="11789" width="6.7109375" style="326" customWidth="1"/>
    <col min="11790" max="11790" width="6.85546875" style="326" customWidth="1"/>
    <col min="11791" max="11791" width="6.28515625" style="326" customWidth="1"/>
    <col min="11792" max="11792" width="4" style="326" customWidth="1"/>
    <col min="11793" max="11793" width="7.28515625" style="326" customWidth="1"/>
    <col min="11794" max="11794" width="7.5703125" style="326" customWidth="1"/>
    <col min="11795" max="11795" width="6" style="326" customWidth="1"/>
    <col min="11796" max="11796" width="4.7109375" style="326" customWidth="1"/>
    <col min="11797" max="11797" width="5.42578125" style="326" customWidth="1"/>
    <col min="11798" max="11798" width="5.7109375" style="326" customWidth="1"/>
    <col min="11799" max="11799" width="5.85546875" style="326" customWidth="1"/>
    <col min="11800" max="11800" width="5.7109375" style="326" customWidth="1"/>
    <col min="11801" max="11811" width="0" style="326" hidden="1" customWidth="1"/>
    <col min="11812" max="11812" width="5.85546875" style="326" customWidth="1"/>
    <col min="11813" max="11813" width="5.7109375" style="326" customWidth="1"/>
    <col min="11814" max="11814" width="5" style="326" customWidth="1"/>
    <col min="11815" max="11815" width="4.140625" style="326" customWidth="1"/>
    <col min="11816" max="11816" width="5.85546875" style="326" customWidth="1"/>
    <col min="11817" max="11817" width="5.7109375" style="326" customWidth="1"/>
    <col min="11818" max="11818" width="4.7109375" style="326" customWidth="1"/>
    <col min="11819" max="11819" width="4.42578125" style="326" customWidth="1"/>
    <col min="11820" max="11823" width="0" style="326" hidden="1" customWidth="1"/>
    <col min="11824" max="11824" width="5.85546875" style="326" customWidth="1"/>
    <col min="11825" max="11825" width="5.42578125" style="326" customWidth="1"/>
    <col min="11826" max="11826" width="5.28515625" style="326" customWidth="1"/>
    <col min="11827" max="11827" width="4.85546875" style="326" customWidth="1"/>
    <col min="11828" max="11839" width="0" style="326" hidden="1" customWidth="1"/>
    <col min="11840" max="11840" width="5.85546875" style="326" customWidth="1"/>
    <col min="11841" max="11841" width="5.42578125" style="326" customWidth="1"/>
    <col min="11842" max="11842" width="5.140625" style="326" customWidth="1"/>
    <col min="11843" max="11843" width="4.140625" style="326" customWidth="1"/>
    <col min="11844" max="11844" width="6.140625" style="326" customWidth="1"/>
    <col min="11845" max="11846" width="5.5703125" style="326" customWidth="1"/>
    <col min="11847" max="11847" width="4.42578125" style="326" customWidth="1"/>
    <col min="11848" max="11859" width="0" style="326" hidden="1" customWidth="1"/>
    <col min="11860" max="11860" width="7.5703125" style="326" customWidth="1"/>
    <col min="11861" max="11861" width="6.42578125" style="326" customWidth="1"/>
    <col min="11862" max="11862" width="5.42578125" style="326" customWidth="1"/>
    <col min="11863" max="11863" width="5.140625" style="326" customWidth="1"/>
    <col min="11864" max="11864" width="5.7109375" style="326" customWidth="1"/>
    <col min="11865" max="11865" width="5.42578125" style="326" customWidth="1"/>
    <col min="11866" max="11866" width="4.5703125" style="326" customWidth="1"/>
    <col min="11867" max="11867" width="5.42578125" style="326" customWidth="1"/>
    <col min="11868" max="11870" width="5.85546875" style="326" customWidth="1"/>
    <col min="11871" max="11871" width="4.42578125" style="326" customWidth="1"/>
    <col min="11872" max="11886" width="0" style="326" hidden="1" customWidth="1"/>
    <col min="11887" max="11887" width="9.140625" style="326" customWidth="1"/>
    <col min="11888" max="12032" width="9.140625" style="326"/>
    <col min="12033" max="12033" width="3.140625" style="326" customWidth="1"/>
    <col min="12034" max="12034" width="12.28515625" style="326" customWidth="1"/>
    <col min="12035" max="12035" width="34.85546875" style="326" customWidth="1"/>
    <col min="12036" max="12036" width="8.42578125" style="326" customWidth="1"/>
    <col min="12037" max="12037" width="8.28515625" style="326" customWidth="1"/>
    <col min="12038" max="12038" width="9.42578125" style="326" customWidth="1"/>
    <col min="12039" max="12039" width="8.28515625" style="326" customWidth="1"/>
    <col min="12040" max="12042" width="6.42578125" style="326" customWidth="1"/>
    <col min="12043" max="12043" width="7.140625" style="326" customWidth="1"/>
    <col min="12044" max="12044" width="4.5703125" style="326" customWidth="1"/>
    <col min="12045" max="12045" width="6.7109375" style="326" customWidth="1"/>
    <col min="12046" max="12046" width="6.85546875" style="326" customWidth="1"/>
    <col min="12047" max="12047" width="6.28515625" style="326" customWidth="1"/>
    <col min="12048" max="12048" width="4" style="326" customWidth="1"/>
    <col min="12049" max="12049" width="7.28515625" style="326" customWidth="1"/>
    <col min="12050" max="12050" width="7.5703125" style="326" customWidth="1"/>
    <col min="12051" max="12051" width="6" style="326" customWidth="1"/>
    <col min="12052" max="12052" width="4.7109375" style="326" customWidth="1"/>
    <col min="12053" max="12053" width="5.42578125" style="326" customWidth="1"/>
    <col min="12054" max="12054" width="5.7109375" style="326" customWidth="1"/>
    <col min="12055" max="12055" width="5.85546875" style="326" customWidth="1"/>
    <col min="12056" max="12056" width="5.7109375" style="326" customWidth="1"/>
    <col min="12057" max="12067" width="0" style="326" hidden="1" customWidth="1"/>
    <col min="12068" max="12068" width="5.85546875" style="326" customWidth="1"/>
    <col min="12069" max="12069" width="5.7109375" style="326" customWidth="1"/>
    <col min="12070" max="12070" width="5" style="326" customWidth="1"/>
    <col min="12071" max="12071" width="4.140625" style="326" customWidth="1"/>
    <col min="12072" max="12072" width="5.85546875" style="326" customWidth="1"/>
    <col min="12073" max="12073" width="5.7109375" style="326" customWidth="1"/>
    <col min="12074" max="12074" width="4.7109375" style="326" customWidth="1"/>
    <col min="12075" max="12075" width="4.42578125" style="326" customWidth="1"/>
    <col min="12076" max="12079" width="0" style="326" hidden="1" customWidth="1"/>
    <col min="12080" max="12080" width="5.85546875" style="326" customWidth="1"/>
    <col min="12081" max="12081" width="5.42578125" style="326" customWidth="1"/>
    <col min="12082" max="12082" width="5.28515625" style="326" customWidth="1"/>
    <col min="12083" max="12083" width="4.85546875" style="326" customWidth="1"/>
    <col min="12084" max="12095" width="0" style="326" hidden="1" customWidth="1"/>
    <col min="12096" max="12096" width="5.85546875" style="326" customWidth="1"/>
    <col min="12097" max="12097" width="5.42578125" style="326" customWidth="1"/>
    <col min="12098" max="12098" width="5.140625" style="326" customWidth="1"/>
    <col min="12099" max="12099" width="4.140625" style="326" customWidth="1"/>
    <col min="12100" max="12100" width="6.140625" style="326" customWidth="1"/>
    <col min="12101" max="12102" width="5.5703125" style="326" customWidth="1"/>
    <col min="12103" max="12103" width="4.42578125" style="326" customWidth="1"/>
    <col min="12104" max="12115" width="0" style="326" hidden="1" customWidth="1"/>
    <col min="12116" max="12116" width="7.5703125" style="326" customWidth="1"/>
    <col min="12117" max="12117" width="6.42578125" style="326" customWidth="1"/>
    <col min="12118" max="12118" width="5.42578125" style="326" customWidth="1"/>
    <col min="12119" max="12119" width="5.140625" style="326" customWidth="1"/>
    <col min="12120" max="12120" width="5.7109375" style="326" customWidth="1"/>
    <col min="12121" max="12121" width="5.42578125" style="326" customWidth="1"/>
    <col min="12122" max="12122" width="4.5703125" style="326" customWidth="1"/>
    <col min="12123" max="12123" width="5.42578125" style="326" customWidth="1"/>
    <col min="12124" max="12126" width="5.85546875" style="326" customWidth="1"/>
    <col min="12127" max="12127" width="4.42578125" style="326" customWidth="1"/>
    <col min="12128" max="12142" width="0" style="326" hidden="1" customWidth="1"/>
    <col min="12143" max="12143" width="9.140625" style="326" customWidth="1"/>
    <col min="12144" max="12288" width="9.140625" style="326"/>
    <col min="12289" max="12289" width="3.140625" style="326" customWidth="1"/>
    <col min="12290" max="12290" width="12.28515625" style="326" customWidth="1"/>
    <col min="12291" max="12291" width="34.85546875" style="326" customWidth="1"/>
    <col min="12292" max="12292" width="8.42578125" style="326" customWidth="1"/>
    <col min="12293" max="12293" width="8.28515625" style="326" customWidth="1"/>
    <col min="12294" max="12294" width="9.42578125" style="326" customWidth="1"/>
    <col min="12295" max="12295" width="8.28515625" style="326" customWidth="1"/>
    <col min="12296" max="12298" width="6.42578125" style="326" customWidth="1"/>
    <col min="12299" max="12299" width="7.140625" style="326" customWidth="1"/>
    <col min="12300" max="12300" width="4.5703125" style="326" customWidth="1"/>
    <col min="12301" max="12301" width="6.7109375" style="326" customWidth="1"/>
    <col min="12302" max="12302" width="6.85546875" style="326" customWidth="1"/>
    <col min="12303" max="12303" width="6.28515625" style="326" customWidth="1"/>
    <col min="12304" max="12304" width="4" style="326" customWidth="1"/>
    <col min="12305" max="12305" width="7.28515625" style="326" customWidth="1"/>
    <col min="12306" max="12306" width="7.5703125" style="326" customWidth="1"/>
    <col min="12307" max="12307" width="6" style="326" customWidth="1"/>
    <col min="12308" max="12308" width="4.7109375" style="326" customWidth="1"/>
    <col min="12309" max="12309" width="5.42578125" style="326" customWidth="1"/>
    <col min="12310" max="12310" width="5.7109375" style="326" customWidth="1"/>
    <col min="12311" max="12311" width="5.85546875" style="326" customWidth="1"/>
    <col min="12312" max="12312" width="5.7109375" style="326" customWidth="1"/>
    <col min="12313" max="12323" width="0" style="326" hidden="1" customWidth="1"/>
    <col min="12324" max="12324" width="5.85546875" style="326" customWidth="1"/>
    <col min="12325" max="12325" width="5.7109375" style="326" customWidth="1"/>
    <col min="12326" max="12326" width="5" style="326" customWidth="1"/>
    <col min="12327" max="12327" width="4.140625" style="326" customWidth="1"/>
    <col min="12328" max="12328" width="5.85546875" style="326" customWidth="1"/>
    <col min="12329" max="12329" width="5.7109375" style="326" customWidth="1"/>
    <col min="12330" max="12330" width="4.7109375" style="326" customWidth="1"/>
    <col min="12331" max="12331" width="4.42578125" style="326" customWidth="1"/>
    <col min="12332" max="12335" width="0" style="326" hidden="1" customWidth="1"/>
    <col min="12336" max="12336" width="5.85546875" style="326" customWidth="1"/>
    <col min="12337" max="12337" width="5.42578125" style="326" customWidth="1"/>
    <col min="12338" max="12338" width="5.28515625" style="326" customWidth="1"/>
    <col min="12339" max="12339" width="4.85546875" style="326" customWidth="1"/>
    <col min="12340" max="12351" width="0" style="326" hidden="1" customWidth="1"/>
    <col min="12352" max="12352" width="5.85546875" style="326" customWidth="1"/>
    <col min="12353" max="12353" width="5.42578125" style="326" customWidth="1"/>
    <col min="12354" max="12354" width="5.140625" style="326" customWidth="1"/>
    <col min="12355" max="12355" width="4.140625" style="326" customWidth="1"/>
    <col min="12356" max="12356" width="6.140625" style="326" customWidth="1"/>
    <col min="12357" max="12358" width="5.5703125" style="326" customWidth="1"/>
    <col min="12359" max="12359" width="4.42578125" style="326" customWidth="1"/>
    <col min="12360" max="12371" width="0" style="326" hidden="1" customWidth="1"/>
    <col min="12372" max="12372" width="7.5703125" style="326" customWidth="1"/>
    <col min="12373" max="12373" width="6.42578125" style="326" customWidth="1"/>
    <col min="12374" max="12374" width="5.42578125" style="326" customWidth="1"/>
    <col min="12375" max="12375" width="5.140625" style="326" customWidth="1"/>
    <col min="12376" max="12376" width="5.7109375" style="326" customWidth="1"/>
    <col min="12377" max="12377" width="5.42578125" style="326" customWidth="1"/>
    <col min="12378" max="12378" width="4.5703125" style="326" customWidth="1"/>
    <col min="12379" max="12379" width="5.42578125" style="326" customWidth="1"/>
    <col min="12380" max="12382" width="5.85546875" style="326" customWidth="1"/>
    <col min="12383" max="12383" width="4.42578125" style="326" customWidth="1"/>
    <col min="12384" max="12398" width="0" style="326" hidden="1" customWidth="1"/>
    <col min="12399" max="12399" width="9.140625" style="326" customWidth="1"/>
    <col min="12400" max="12544" width="9.140625" style="326"/>
    <col min="12545" max="12545" width="3.140625" style="326" customWidth="1"/>
    <col min="12546" max="12546" width="12.28515625" style="326" customWidth="1"/>
    <col min="12547" max="12547" width="34.85546875" style="326" customWidth="1"/>
    <col min="12548" max="12548" width="8.42578125" style="326" customWidth="1"/>
    <col min="12549" max="12549" width="8.28515625" style="326" customWidth="1"/>
    <col min="12550" max="12550" width="9.42578125" style="326" customWidth="1"/>
    <col min="12551" max="12551" width="8.28515625" style="326" customWidth="1"/>
    <col min="12552" max="12554" width="6.42578125" style="326" customWidth="1"/>
    <col min="12555" max="12555" width="7.140625" style="326" customWidth="1"/>
    <col min="12556" max="12556" width="4.5703125" style="326" customWidth="1"/>
    <col min="12557" max="12557" width="6.7109375" style="326" customWidth="1"/>
    <col min="12558" max="12558" width="6.85546875" style="326" customWidth="1"/>
    <col min="12559" max="12559" width="6.28515625" style="326" customWidth="1"/>
    <col min="12560" max="12560" width="4" style="326" customWidth="1"/>
    <col min="12561" max="12561" width="7.28515625" style="326" customWidth="1"/>
    <col min="12562" max="12562" width="7.5703125" style="326" customWidth="1"/>
    <col min="12563" max="12563" width="6" style="326" customWidth="1"/>
    <col min="12564" max="12564" width="4.7109375" style="326" customWidth="1"/>
    <col min="12565" max="12565" width="5.42578125" style="326" customWidth="1"/>
    <col min="12566" max="12566" width="5.7109375" style="326" customWidth="1"/>
    <col min="12567" max="12567" width="5.85546875" style="326" customWidth="1"/>
    <col min="12568" max="12568" width="5.7109375" style="326" customWidth="1"/>
    <col min="12569" max="12579" width="0" style="326" hidden="1" customWidth="1"/>
    <col min="12580" max="12580" width="5.85546875" style="326" customWidth="1"/>
    <col min="12581" max="12581" width="5.7109375" style="326" customWidth="1"/>
    <col min="12582" max="12582" width="5" style="326" customWidth="1"/>
    <col min="12583" max="12583" width="4.140625" style="326" customWidth="1"/>
    <col min="12584" max="12584" width="5.85546875" style="326" customWidth="1"/>
    <col min="12585" max="12585" width="5.7109375" style="326" customWidth="1"/>
    <col min="12586" max="12586" width="4.7109375" style="326" customWidth="1"/>
    <col min="12587" max="12587" width="4.42578125" style="326" customWidth="1"/>
    <col min="12588" max="12591" width="0" style="326" hidden="1" customWidth="1"/>
    <col min="12592" max="12592" width="5.85546875" style="326" customWidth="1"/>
    <col min="12593" max="12593" width="5.42578125" style="326" customWidth="1"/>
    <col min="12594" max="12594" width="5.28515625" style="326" customWidth="1"/>
    <col min="12595" max="12595" width="4.85546875" style="326" customWidth="1"/>
    <col min="12596" max="12607" width="0" style="326" hidden="1" customWidth="1"/>
    <col min="12608" max="12608" width="5.85546875" style="326" customWidth="1"/>
    <col min="12609" max="12609" width="5.42578125" style="326" customWidth="1"/>
    <col min="12610" max="12610" width="5.140625" style="326" customWidth="1"/>
    <col min="12611" max="12611" width="4.140625" style="326" customWidth="1"/>
    <col min="12612" max="12612" width="6.140625" style="326" customWidth="1"/>
    <col min="12613" max="12614" width="5.5703125" style="326" customWidth="1"/>
    <col min="12615" max="12615" width="4.42578125" style="326" customWidth="1"/>
    <col min="12616" max="12627" width="0" style="326" hidden="1" customWidth="1"/>
    <col min="12628" max="12628" width="7.5703125" style="326" customWidth="1"/>
    <col min="12629" max="12629" width="6.42578125" style="326" customWidth="1"/>
    <col min="12630" max="12630" width="5.42578125" style="326" customWidth="1"/>
    <col min="12631" max="12631" width="5.140625" style="326" customWidth="1"/>
    <col min="12632" max="12632" width="5.7109375" style="326" customWidth="1"/>
    <col min="12633" max="12633" width="5.42578125" style="326" customWidth="1"/>
    <col min="12634" max="12634" width="4.5703125" style="326" customWidth="1"/>
    <col min="12635" max="12635" width="5.42578125" style="326" customWidth="1"/>
    <col min="12636" max="12638" width="5.85546875" style="326" customWidth="1"/>
    <col min="12639" max="12639" width="4.42578125" style="326" customWidth="1"/>
    <col min="12640" max="12654" width="0" style="326" hidden="1" customWidth="1"/>
    <col min="12655" max="12655" width="9.140625" style="326" customWidth="1"/>
    <col min="12656" max="12800" width="9.140625" style="326"/>
    <col min="12801" max="12801" width="3.140625" style="326" customWidth="1"/>
    <col min="12802" max="12802" width="12.28515625" style="326" customWidth="1"/>
    <col min="12803" max="12803" width="34.85546875" style="326" customWidth="1"/>
    <col min="12804" max="12804" width="8.42578125" style="326" customWidth="1"/>
    <col min="12805" max="12805" width="8.28515625" style="326" customWidth="1"/>
    <col min="12806" max="12806" width="9.42578125" style="326" customWidth="1"/>
    <col min="12807" max="12807" width="8.28515625" style="326" customWidth="1"/>
    <col min="12808" max="12810" width="6.42578125" style="326" customWidth="1"/>
    <col min="12811" max="12811" width="7.140625" style="326" customWidth="1"/>
    <col min="12812" max="12812" width="4.5703125" style="326" customWidth="1"/>
    <col min="12813" max="12813" width="6.7109375" style="326" customWidth="1"/>
    <col min="12814" max="12814" width="6.85546875" style="326" customWidth="1"/>
    <col min="12815" max="12815" width="6.28515625" style="326" customWidth="1"/>
    <col min="12816" max="12816" width="4" style="326" customWidth="1"/>
    <col min="12817" max="12817" width="7.28515625" style="326" customWidth="1"/>
    <col min="12818" max="12818" width="7.5703125" style="326" customWidth="1"/>
    <col min="12819" max="12819" width="6" style="326" customWidth="1"/>
    <col min="12820" max="12820" width="4.7109375" style="326" customWidth="1"/>
    <col min="12821" max="12821" width="5.42578125" style="326" customWidth="1"/>
    <col min="12822" max="12822" width="5.7109375" style="326" customWidth="1"/>
    <col min="12823" max="12823" width="5.85546875" style="326" customWidth="1"/>
    <col min="12824" max="12824" width="5.7109375" style="326" customWidth="1"/>
    <col min="12825" max="12835" width="0" style="326" hidden="1" customWidth="1"/>
    <col min="12836" max="12836" width="5.85546875" style="326" customWidth="1"/>
    <col min="12837" max="12837" width="5.7109375" style="326" customWidth="1"/>
    <col min="12838" max="12838" width="5" style="326" customWidth="1"/>
    <col min="12839" max="12839" width="4.140625" style="326" customWidth="1"/>
    <col min="12840" max="12840" width="5.85546875" style="326" customWidth="1"/>
    <col min="12841" max="12841" width="5.7109375" style="326" customWidth="1"/>
    <col min="12842" max="12842" width="4.7109375" style="326" customWidth="1"/>
    <col min="12843" max="12843" width="4.42578125" style="326" customWidth="1"/>
    <col min="12844" max="12847" width="0" style="326" hidden="1" customWidth="1"/>
    <col min="12848" max="12848" width="5.85546875" style="326" customWidth="1"/>
    <col min="12849" max="12849" width="5.42578125" style="326" customWidth="1"/>
    <col min="12850" max="12850" width="5.28515625" style="326" customWidth="1"/>
    <col min="12851" max="12851" width="4.85546875" style="326" customWidth="1"/>
    <col min="12852" max="12863" width="0" style="326" hidden="1" customWidth="1"/>
    <col min="12864" max="12864" width="5.85546875" style="326" customWidth="1"/>
    <col min="12865" max="12865" width="5.42578125" style="326" customWidth="1"/>
    <col min="12866" max="12866" width="5.140625" style="326" customWidth="1"/>
    <col min="12867" max="12867" width="4.140625" style="326" customWidth="1"/>
    <col min="12868" max="12868" width="6.140625" style="326" customWidth="1"/>
    <col min="12869" max="12870" width="5.5703125" style="326" customWidth="1"/>
    <col min="12871" max="12871" width="4.42578125" style="326" customWidth="1"/>
    <col min="12872" max="12883" width="0" style="326" hidden="1" customWidth="1"/>
    <col min="12884" max="12884" width="7.5703125" style="326" customWidth="1"/>
    <col min="12885" max="12885" width="6.42578125" style="326" customWidth="1"/>
    <col min="12886" max="12886" width="5.42578125" style="326" customWidth="1"/>
    <col min="12887" max="12887" width="5.140625" style="326" customWidth="1"/>
    <col min="12888" max="12888" width="5.7109375" style="326" customWidth="1"/>
    <col min="12889" max="12889" width="5.42578125" style="326" customWidth="1"/>
    <col min="12890" max="12890" width="4.5703125" style="326" customWidth="1"/>
    <col min="12891" max="12891" width="5.42578125" style="326" customWidth="1"/>
    <col min="12892" max="12894" width="5.85546875" style="326" customWidth="1"/>
    <col min="12895" max="12895" width="4.42578125" style="326" customWidth="1"/>
    <col min="12896" max="12910" width="0" style="326" hidden="1" customWidth="1"/>
    <col min="12911" max="12911" width="9.140625" style="326" customWidth="1"/>
    <col min="12912" max="13056" width="9.140625" style="326"/>
    <col min="13057" max="13057" width="3.140625" style="326" customWidth="1"/>
    <col min="13058" max="13058" width="12.28515625" style="326" customWidth="1"/>
    <col min="13059" max="13059" width="34.85546875" style="326" customWidth="1"/>
    <col min="13060" max="13060" width="8.42578125" style="326" customWidth="1"/>
    <col min="13061" max="13061" width="8.28515625" style="326" customWidth="1"/>
    <col min="13062" max="13062" width="9.42578125" style="326" customWidth="1"/>
    <col min="13063" max="13063" width="8.28515625" style="326" customWidth="1"/>
    <col min="13064" max="13066" width="6.42578125" style="326" customWidth="1"/>
    <col min="13067" max="13067" width="7.140625" style="326" customWidth="1"/>
    <col min="13068" max="13068" width="4.5703125" style="326" customWidth="1"/>
    <col min="13069" max="13069" width="6.7109375" style="326" customWidth="1"/>
    <col min="13070" max="13070" width="6.85546875" style="326" customWidth="1"/>
    <col min="13071" max="13071" width="6.28515625" style="326" customWidth="1"/>
    <col min="13072" max="13072" width="4" style="326" customWidth="1"/>
    <col min="13073" max="13073" width="7.28515625" style="326" customWidth="1"/>
    <col min="13074" max="13074" width="7.5703125" style="326" customWidth="1"/>
    <col min="13075" max="13075" width="6" style="326" customWidth="1"/>
    <col min="13076" max="13076" width="4.7109375" style="326" customWidth="1"/>
    <col min="13077" max="13077" width="5.42578125" style="326" customWidth="1"/>
    <col min="13078" max="13078" width="5.7109375" style="326" customWidth="1"/>
    <col min="13079" max="13079" width="5.85546875" style="326" customWidth="1"/>
    <col min="13080" max="13080" width="5.7109375" style="326" customWidth="1"/>
    <col min="13081" max="13091" width="0" style="326" hidden="1" customWidth="1"/>
    <col min="13092" max="13092" width="5.85546875" style="326" customWidth="1"/>
    <col min="13093" max="13093" width="5.7109375" style="326" customWidth="1"/>
    <col min="13094" max="13094" width="5" style="326" customWidth="1"/>
    <col min="13095" max="13095" width="4.140625" style="326" customWidth="1"/>
    <col min="13096" max="13096" width="5.85546875" style="326" customWidth="1"/>
    <col min="13097" max="13097" width="5.7109375" style="326" customWidth="1"/>
    <col min="13098" max="13098" width="4.7109375" style="326" customWidth="1"/>
    <col min="13099" max="13099" width="4.42578125" style="326" customWidth="1"/>
    <col min="13100" max="13103" width="0" style="326" hidden="1" customWidth="1"/>
    <col min="13104" max="13104" width="5.85546875" style="326" customWidth="1"/>
    <col min="13105" max="13105" width="5.42578125" style="326" customWidth="1"/>
    <col min="13106" max="13106" width="5.28515625" style="326" customWidth="1"/>
    <col min="13107" max="13107" width="4.85546875" style="326" customWidth="1"/>
    <col min="13108" max="13119" width="0" style="326" hidden="1" customWidth="1"/>
    <col min="13120" max="13120" width="5.85546875" style="326" customWidth="1"/>
    <col min="13121" max="13121" width="5.42578125" style="326" customWidth="1"/>
    <col min="13122" max="13122" width="5.140625" style="326" customWidth="1"/>
    <col min="13123" max="13123" width="4.140625" style="326" customWidth="1"/>
    <col min="13124" max="13124" width="6.140625" style="326" customWidth="1"/>
    <col min="13125" max="13126" width="5.5703125" style="326" customWidth="1"/>
    <col min="13127" max="13127" width="4.42578125" style="326" customWidth="1"/>
    <col min="13128" max="13139" width="0" style="326" hidden="1" customWidth="1"/>
    <col min="13140" max="13140" width="7.5703125" style="326" customWidth="1"/>
    <col min="13141" max="13141" width="6.42578125" style="326" customWidth="1"/>
    <col min="13142" max="13142" width="5.42578125" style="326" customWidth="1"/>
    <col min="13143" max="13143" width="5.140625" style="326" customWidth="1"/>
    <col min="13144" max="13144" width="5.7109375" style="326" customWidth="1"/>
    <col min="13145" max="13145" width="5.42578125" style="326" customWidth="1"/>
    <col min="13146" max="13146" width="4.5703125" style="326" customWidth="1"/>
    <col min="13147" max="13147" width="5.42578125" style="326" customWidth="1"/>
    <col min="13148" max="13150" width="5.85546875" style="326" customWidth="1"/>
    <col min="13151" max="13151" width="4.42578125" style="326" customWidth="1"/>
    <col min="13152" max="13166" width="0" style="326" hidden="1" customWidth="1"/>
    <col min="13167" max="13167" width="9.140625" style="326" customWidth="1"/>
    <col min="13168" max="13312" width="9.140625" style="326"/>
    <col min="13313" max="13313" width="3.140625" style="326" customWidth="1"/>
    <col min="13314" max="13314" width="12.28515625" style="326" customWidth="1"/>
    <col min="13315" max="13315" width="34.85546875" style="326" customWidth="1"/>
    <col min="13316" max="13316" width="8.42578125" style="326" customWidth="1"/>
    <col min="13317" max="13317" width="8.28515625" style="326" customWidth="1"/>
    <col min="13318" max="13318" width="9.42578125" style="326" customWidth="1"/>
    <col min="13319" max="13319" width="8.28515625" style="326" customWidth="1"/>
    <col min="13320" max="13322" width="6.42578125" style="326" customWidth="1"/>
    <col min="13323" max="13323" width="7.140625" style="326" customWidth="1"/>
    <col min="13324" max="13324" width="4.5703125" style="326" customWidth="1"/>
    <col min="13325" max="13325" width="6.7109375" style="326" customWidth="1"/>
    <col min="13326" max="13326" width="6.85546875" style="326" customWidth="1"/>
    <col min="13327" max="13327" width="6.28515625" style="326" customWidth="1"/>
    <col min="13328" max="13328" width="4" style="326" customWidth="1"/>
    <col min="13329" max="13329" width="7.28515625" style="326" customWidth="1"/>
    <col min="13330" max="13330" width="7.5703125" style="326" customWidth="1"/>
    <col min="13331" max="13331" width="6" style="326" customWidth="1"/>
    <col min="13332" max="13332" width="4.7109375" style="326" customWidth="1"/>
    <col min="13333" max="13333" width="5.42578125" style="326" customWidth="1"/>
    <col min="13334" max="13334" width="5.7109375" style="326" customWidth="1"/>
    <col min="13335" max="13335" width="5.85546875" style="326" customWidth="1"/>
    <col min="13336" max="13336" width="5.7109375" style="326" customWidth="1"/>
    <col min="13337" max="13347" width="0" style="326" hidden="1" customWidth="1"/>
    <col min="13348" max="13348" width="5.85546875" style="326" customWidth="1"/>
    <col min="13349" max="13349" width="5.7109375" style="326" customWidth="1"/>
    <col min="13350" max="13350" width="5" style="326" customWidth="1"/>
    <col min="13351" max="13351" width="4.140625" style="326" customWidth="1"/>
    <col min="13352" max="13352" width="5.85546875" style="326" customWidth="1"/>
    <col min="13353" max="13353" width="5.7109375" style="326" customWidth="1"/>
    <col min="13354" max="13354" width="4.7109375" style="326" customWidth="1"/>
    <col min="13355" max="13355" width="4.42578125" style="326" customWidth="1"/>
    <col min="13356" max="13359" width="0" style="326" hidden="1" customWidth="1"/>
    <col min="13360" max="13360" width="5.85546875" style="326" customWidth="1"/>
    <col min="13361" max="13361" width="5.42578125" style="326" customWidth="1"/>
    <col min="13362" max="13362" width="5.28515625" style="326" customWidth="1"/>
    <col min="13363" max="13363" width="4.85546875" style="326" customWidth="1"/>
    <col min="13364" max="13375" width="0" style="326" hidden="1" customWidth="1"/>
    <col min="13376" max="13376" width="5.85546875" style="326" customWidth="1"/>
    <col min="13377" max="13377" width="5.42578125" style="326" customWidth="1"/>
    <col min="13378" max="13378" width="5.140625" style="326" customWidth="1"/>
    <col min="13379" max="13379" width="4.140625" style="326" customWidth="1"/>
    <col min="13380" max="13380" width="6.140625" style="326" customWidth="1"/>
    <col min="13381" max="13382" width="5.5703125" style="326" customWidth="1"/>
    <col min="13383" max="13383" width="4.42578125" style="326" customWidth="1"/>
    <col min="13384" max="13395" width="0" style="326" hidden="1" customWidth="1"/>
    <col min="13396" max="13396" width="7.5703125" style="326" customWidth="1"/>
    <col min="13397" max="13397" width="6.42578125" style="326" customWidth="1"/>
    <col min="13398" max="13398" width="5.42578125" style="326" customWidth="1"/>
    <col min="13399" max="13399" width="5.140625" style="326" customWidth="1"/>
    <col min="13400" max="13400" width="5.7109375" style="326" customWidth="1"/>
    <col min="13401" max="13401" width="5.42578125" style="326" customWidth="1"/>
    <col min="13402" max="13402" width="4.5703125" style="326" customWidth="1"/>
    <col min="13403" max="13403" width="5.42578125" style="326" customWidth="1"/>
    <col min="13404" max="13406" width="5.85546875" style="326" customWidth="1"/>
    <col min="13407" max="13407" width="4.42578125" style="326" customWidth="1"/>
    <col min="13408" max="13422" width="0" style="326" hidden="1" customWidth="1"/>
    <col min="13423" max="13423" width="9.140625" style="326" customWidth="1"/>
    <col min="13424" max="13568" width="9.140625" style="326"/>
    <col min="13569" max="13569" width="3.140625" style="326" customWidth="1"/>
    <col min="13570" max="13570" width="12.28515625" style="326" customWidth="1"/>
    <col min="13571" max="13571" width="34.85546875" style="326" customWidth="1"/>
    <col min="13572" max="13572" width="8.42578125" style="326" customWidth="1"/>
    <col min="13573" max="13573" width="8.28515625" style="326" customWidth="1"/>
    <col min="13574" max="13574" width="9.42578125" style="326" customWidth="1"/>
    <col min="13575" max="13575" width="8.28515625" style="326" customWidth="1"/>
    <col min="13576" max="13578" width="6.42578125" style="326" customWidth="1"/>
    <col min="13579" max="13579" width="7.140625" style="326" customWidth="1"/>
    <col min="13580" max="13580" width="4.5703125" style="326" customWidth="1"/>
    <col min="13581" max="13581" width="6.7109375" style="326" customWidth="1"/>
    <col min="13582" max="13582" width="6.85546875" style="326" customWidth="1"/>
    <col min="13583" max="13583" width="6.28515625" style="326" customWidth="1"/>
    <col min="13584" max="13584" width="4" style="326" customWidth="1"/>
    <col min="13585" max="13585" width="7.28515625" style="326" customWidth="1"/>
    <col min="13586" max="13586" width="7.5703125" style="326" customWidth="1"/>
    <col min="13587" max="13587" width="6" style="326" customWidth="1"/>
    <col min="13588" max="13588" width="4.7109375" style="326" customWidth="1"/>
    <col min="13589" max="13589" width="5.42578125" style="326" customWidth="1"/>
    <col min="13590" max="13590" width="5.7109375" style="326" customWidth="1"/>
    <col min="13591" max="13591" width="5.85546875" style="326" customWidth="1"/>
    <col min="13592" max="13592" width="5.7109375" style="326" customWidth="1"/>
    <col min="13593" max="13603" width="0" style="326" hidden="1" customWidth="1"/>
    <col min="13604" max="13604" width="5.85546875" style="326" customWidth="1"/>
    <col min="13605" max="13605" width="5.7109375" style="326" customWidth="1"/>
    <col min="13606" max="13606" width="5" style="326" customWidth="1"/>
    <col min="13607" max="13607" width="4.140625" style="326" customWidth="1"/>
    <col min="13608" max="13608" width="5.85546875" style="326" customWidth="1"/>
    <col min="13609" max="13609" width="5.7109375" style="326" customWidth="1"/>
    <col min="13610" max="13610" width="4.7109375" style="326" customWidth="1"/>
    <col min="13611" max="13611" width="4.42578125" style="326" customWidth="1"/>
    <col min="13612" max="13615" width="0" style="326" hidden="1" customWidth="1"/>
    <col min="13616" max="13616" width="5.85546875" style="326" customWidth="1"/>
    <col min="13617" max="13617" width="5.42578125" style="326" customWidth="1"/>
    <col min="13618" max="13618" width="5.28515625" style="326" customWidth="1"/>
    <col min="13619" max="13619" width="4.85546875" style="326" customWidth="1"/>
    <col min="13620" max="13631" width="0" style="326" hidden="1" customWidth="1"/>
    <col min="13632" max="13632" width="5.85546875" style="326" customWidth="1"/>
    <col min="13633" max="13633" width="5.42578125" style="326" customWidth="1"/>
    <col min="13634" max="13634" width="5.140625" style="326" customWidth="1"/>
    <col min="13635" max="13635" width="4.140625" style="326" customWidth="1"/>
    <col min="13636" max="13636" width="6.140625" style="326" customWidth="1"/>
    <col min="13637" max="13638" width="5.5703125" style="326" customWidth="1"/>
    <col min="13639" max="13639" width="4.42578125" style="326" customWidth="1"/>
    <col min="13640" max="13651" width="0" style="326" hidden="1" customWidth="1"/>
    <col min="13652" max="13652" width="7.5703125" style="326" customWidth="1"/>
    <col min="13653" max="13653" width="6.42578125" style="326" customWidth="1"/>
    <col min="13654" max="13654" width="5.42578125" style="326" customWidth="1"/>
    <col min="13655" max="13655" width="5.140625" style="326" customWidth="1"/>
    <col min="13656" max="13656" width="5.7109375" style="326" customWidth="1"/>
    <col min="13657" max="13657" width="5.42578125" style="326" customWidth="1"/>
    <col min="13658" max="13658" width="4.5703125" style="326" customWidth="1"/>
    <col min="13659" max="13659" width="5.42578125" style="326" customWidth="1"/>
    <col min="13660" max="13662" width="5.85546875" style="326" customWidth="1"/>
    <col min="13663" max="13663" width="4.42578125" style="326" customWidth="1"/>
    <col min="13664" max="13678" width="0" style="326" hidden="1" customWidth="1"/>
    <col min="13679" max="13679" width="9.140625" style="326" customWidth="1"/>
    <col min="13680" max="13824" width="9.140625" style="326"/>
    <col min="13825" max="13825" width="3.140625" style="326" customWidth="1"/>
    <col min="13826" max="13826" width="12.28515625" style="326" customWidth="1"/>
    <col min="13827" max="13827" width="34.85546875" style="326" customWidth="1"/>
    <col min="13828" max="13828" width="8.42578125" style="326" customWidth="1"/>
    <col min="13829" max="13829" width="8.28515625" style="326" customWidth="1"/>
    <col min="13830" max="13830" width="9.42578125" style="326" customWidth="1"/>
    <col min="13831" max="13831" width="8.28515625" style="326" customWidth="1"/>
    <col min="13832" max="13834" width="6.42578125" style="326" customWidth="1"/>
    <col min="13835" max="13835" width="7.140625" style="326" customWidth="1"/>
    <col min="13836" max="13836" width="4.5703125" style="326" customWidth="1"/>
    <col min="13837" max="13837" width="6.7109375" style="326" customWidth="1"/>
    <col min="13838" max="13838" width="6.85546875" style="326" customWidth="1"/>
    <col min="13839" max="13839" width="6.28515625" style="326" customWidth="1"/>
    <col min="13840" max="13840" width="4" style="326" customWidth="1"/>
    <col min="13841" max="13841" width="7.28515625" style="326" customWidth="1"/>
    <col min="13842" max="13842" width="7.5703125" style="326" customWidth="1"/>
    <col min="13843" max="13843" width="6" style="326" customWidth="1"/>
    <col min="13844" max="13844" width="4.7109375" style="326" customWidth="1"/>
    <col min="13845" max="13845" width="5.42578125" style="326" customWidth="1"/>
    <col min="13846" max="13846" width="5.7109375" style="326" customWidth="1"/>
    <col min="13847" max="13847" width="5.85546875" style="326" customWidth="1"/>
    <col min="13848" max="13848" width="5.7109375" style="326" customWidth="1"/>
    <col min="13849" max="13859" width="0" style="326" hidden="1" customWidth="1"/>
    <col min="13860" max="13860" width="5.85546875" style="326" customWidth="1"/>
    <col min="13861" max="13861" width="5.7109375" style="326" customWidth="1"/>
    <col min="13862" max="13862" width="5" style="326" customWidth="1"/>
    <col min="13863" max="13863" width="4.140625" style="326" customWidth="1"/>
    <col min="13864" max="13864" width="5.85546875" style="326" customWidth="1"/>
    <col min="13865" max="13865" width="5.7109375" style="326" customWidth="1"/>
    <col min="13866" max="13866" width="4.7109375" style="326" customWidth="1"/>
    <col min="13867" max="13867" width="4.42578125" style="326" customWidth="1"/>
    <col min="13868" max="13871" width="0" style="326" hidden="1" customWidth="1"/>
    <col min="13872" max="13872" width="5.85546875" style="326" customWidth="1"/>
    <col min="13873" max="13873" width="5.42578125" style="326" customWidth="1"/>
    <col min="13874" max="13874" width="5.28515625" style="326" customWidth="1"/>
    <col min="13875" max="13875" width="4.85546875" style="326" customWidth="1"/>
    <col min="13876" max="13887" width="0" style="326" hidden="1" customWidth="1"/>
    <col min="13888" max="13888" width="5.85546875" style="326" customWidth="1"/>
    <col min="13889" max="13889" width="5.42578125" style="326" customWidth="1"/>
    <col min="13890" max="13890" width="5.140625" style="326" customWidth="1"/>
    <col min="13891" max="13891" width="4.140625" style="326" customWidth="1"/>
    <col min="13892" max="13892" width="6.140625" style="326" customWidth="1"/>
    <col min="13893" max="13894" width="5.5703125" style="326" customWidth="1"/>
    <col min="13895" max="13895" width="4.42578125" style="326" customWidth="1"/>
    <col min="13896" max="13907" width="0" style="326" hidden="1" customWidth="1"/>
    <col min="13908" max="13908" width="7.5703125" style="326" customWidth="1"/>
    <col min="13909" max="13909" width="6.42578125" style="326" customWidth="1"/>
    <col min="13910" max="13910" width="5.42578125" style="326" customWidth="1"/>
    <col min="13911" max="13911" width="5.140625" style="326" customWidth="1"/>
    <col min="13912" max="13912" width="5.7109375" style="326" customWidth="1"/>
    <col min="13913" max="13913" width="5.42578125" style="326" customWidth="1"/>
    <col min="13914" max="13914" width="4.5703125" style="326" customWidth="1"/>
    <col min="13915" max="13915" width="5.42578125" style="326" customWidth="1"/>
    <col min="13916" max="13918" width="5.85546875" style="326" customWidth="1"/>
    <col min="13919" max="13919" width="4.42578125" style="326" customWidth="1"/>
    <col min="13920" max="13934" width="0" style="326" hidden="1" customWidth="1"/>
    <col min="13935" max="13935" width="9.140625" style="326" customWidth="1"/>
    <col min="13936" max="14080" width="9.140625" style="326"/>
    <col min="14081" max="14081" width="3.140625" style="326" customWidth="1"/>
    <col min="14082" max="14082" width="12.28515625" style="326" customWidth="1"/>
    <col min="14083" max="14083" width="34.85546875" style="326" customWidth="1"/>
    <col min="14084" max="14084" width="8.42578125" style="326" customWidth="1"/>
    <col min="14085" max="14085" width="8.28515625" style="326" customWidth="1"/>
    <col min="14086" max="14086" width="9.42578125" style="326" customWidth="1"/>
    <col min="14087" max="14087" width="8.28515625" style="326" customWidth="1"/>
    <col min="14088" max="14090" width="6.42578125" style="326" customWidth="1"/>
    <col min="14091" max="14091" width="7.140625" style="326" customWidth="1"/>
    <col min="14092" max="14092" width="4.5703125" style="326" customWidth="1"/>
    <col min="14093" max="14093" width="6.7109375" style="326" customWidth="1"/>
    <col min="14094" max="14094" width="6.85546875" style="326" customWidth="1"/>
    <col min="14095" max="14095" width="6.28515625" style="326" customWidth="1"/>
    <col min="14096" max="14096" width="4" style="326" customWidth="1"/>
    <col min="14097" max="14097" width="7.28515625" style="326" customWidth="1"/>
    <col min="14098" max="14098" width="7.5703125" style="326" customWidth="1"/>
    <col min="14099" max="14099" width="6" style="326" customWidth="1"/>
    <col min="14100" max="14100" width="4.7109375" style="326" customWidth="1"/>
    <col min="14101" max="14101" width="5.42578125" style="326" customWidth="1"/>
    <col min="14102" max="14102" width="5.7109375" style="326" customWidth="1"/>
    <col min="14103" max="14103" width="5.85546875" style="326" customWidth="1"/>
    <col min="14104" max="14104" width="5.7109375" style="326" customWidth="1"/>
    <col min="14105" max="14115" width="0" style="326" hidden="1" customWidth="1"/>
    <col min="14116" max="14116" width="5.85546875" style="326" customWidth="1"/>
    <col min="14117" max="14117" width="5.7109375" style="326" customWidth="1"/>
    <col min="14118" max="14118" width="5" style="326" customWidth="1"/>
    <col min="14119" max="14119" width="4.140625" style="326" customWidth="1"/>
    <col min="14120" max="14120" width="5.85546875" style="326" customWidth="1"/>
    <col min="14121" max="14121" width="5.7109375" style="326" customWidth="1"/>
    <col min="14122" max="14122" width="4.7109375" style="326" customWidth="1"/>
    <col min="14123" max="14123" width="4.42578125" style="326" customWidth="1"/>
    <col min="14124" max="14127" width="0" style="326" hidden="1" customWidth="1"/>
    <col min="14128" max="14128" width="5.85546875" style="326" customWidth="1"/>
    <col min="14129" max="14129" width="5.42578125" style="326" customWidth="1"/>
    <col min="14130" max="14130" width="5.28515625" style="326" customWidth="1"/>
    <col min="14131" max="14131" width="4.85546875" style="326" customWidth="1"/>
    <col min="14132" max="14143" width="0" style="326" hidden="1" customWidth="1"/>
    <col min="14144" max="14144" width="5.85546875" style="326" customWidth="1"/>
    <col min="14145" max="14145" width="5.42578125" style="326" customWidth="1"/>
    <col min="14146" max="14146" width="5.140625" style="326" customWidth="1"/>
    <col min="14147" max="14147" width="4.140625" style="326" customWidth="1"/>
    <col min="14148" max="14148" width="6.140625" style="326" customWidth="1"/>
    <col min="14149" max="14150" width="5.5703125" style="326" customWidth="1"/>
    <col min="14151" max="14151" width="4.42578125" style="326" customWidth="1"/>
    <col min="14152" max="14163" width="0" style="326" hidden="1" customWidth="1"/>
    <col min="14164" max="14164" width="7.5703125" style="326" customWidth="1"/>
    <col min="14165" max="14165" width="6.42578125" style="326" customWidth="1"/>
    <col min="14166" max="14166" width="5.42578125" style="326" customWidth="1"/>
    <col min="14167" max="14167" width="5.140625" style="326" customWidth="1"/>
    <col min="14168" max="14168" width="5.7109375" style="326" customWidth="1"/>
    <col min="14169" max="14169" width="5.42578125" style="326" customWidth="1"/>
    <col min="14170" max="14170" width="4.5703125" style="326" customWidth="1"/>
    <col min="14171" max="14171" width="5.42578125" style="326" customWidth="1"/>
    <col min="14172" max="14174" width="5.85546875" style="326" customWidth="1"/>
    <col min="14175" max="14175" width="4.42578125" style="326" customWidth="1"/>
    <col min="14176" max="14190" width="0" style="326" hidden="1" customWidth="1"/>
    <col min="14191" max="14191" width="9.140625" style="326" customWidth="1"/>
    <col min="14192" max="14336" width="9.140625" style="326"/>
    <col min="14337" max="14337" width="3.140625" style="326" customWidth="1"/>
    <col min="14338" max="14338" width="12.28515625" style="326" customWidth="1"/>
    <col min="14339" max="14339" width="34.85546875" style="326" customWidth="1"/>
    <col min="14340" max="14340" width="8.42578125" style="326" customWidth="1"/>
    <col min="14341" max="14341" width="8.28515625" style="326" customWidth="1"/>
    <col min="14342" max="14342" width="9.42578125" style="326" customWidth="1"/>
    <col min="14343" max="14343" width="8.28515625" style="326" customWidth="1"/>
    <col min="14344" max="14346" width="6.42578125" style="326" customWidth="1"/>
    <col min="14347" max="14347" width="7.140625" style="326" customWidth="1"/>
    <col min="14348" max="14348" width="4.5703125" style="326" customWidth="1"/>
    <col min="14349" max="14349" width="6.7109375" style="326" customWidth="1"/>
    <col min="14350" max="14350" width="6.85546875" style="326" customWidth="1"/>
    <col min="14351" max="14351" width="6.28515625" style="326" customWidth="1"/>
    <col min="14352" max="14352" width="4" style="326" customWidth="1"/>
    <col min="14353" max="14353" width="7.28515625" style="326" customWidth="1"/>
    <col min="14354" max="14354" width="7.5703125" style="326" customWidth="1"/>
    <col min="14355" max="14355" width="6" style="326" customWidth="1"/>
    <col min="14356" max="14356" width="4.7109375" style="326" customWidth="1"/>
    <col min="14357" max="14357" width="5.42578125" style="326" customWidth="1"/>
    <col min="14358" max="14358" width="5.7109375" style="326" customWidth="1"/>
    <col min="14359" max="14359" width="5.85546875" style="326" customWidth="1"/>
    <col min="14360" max="14360" width="5.7109375" style="326" customWidth="1"/>
    <col min="14361" max="14371" width="0" style="326" hidden="1" customWidth="1"/>
    <col min="14372" max="14372" width="5.85546875" style="326" customWidth="1"/>
    <col min="14373" max="14373" width="5.7109375" style="326" customWidth="1"/>
    <col min="14374" max="14374" width="5" style="326" customWidth="1"/>
    <col min="14375" max="14375" width="4.140625" style="326" customWidth="1"/>
    <col min="14376" max="14376" width="5.85546875" style="326" customWidth="1"/>
    <col min="14377" max="14377" width="5.7109375" style="326" customWidth="1"/>
    <col min="14378" max="14378" width="4.7109375" style="326" customWidth="1"/>
    <col min="14379" max="14379" width="4.42578125" style="326" customWidth="1"/>
    <col min="14380" max="14383" width="0" style="326" hidden="1" customWidth="1"/>
    <col min="14384" max="14384" width="5.85546875" style="326" customWidth="1"/>
    <col min="14385" max="14385" width="5.42578125" style="326" customWidth="1"/>
    <col min="14386" max="14386" width="5.28515625" style="326" customWidth="1"/>
    <col min="14387" max="14387" width="4.85546875" style="326" customWidth="1"/>
    <col min="14388" max="14399" width="0" style="326" hidden="1" customWidth="1"/>
    <col min="14400" max="14400" width="5.85546875" style="326" customWidth="1"/>
    <col min="14401" max="14401" width="5.42578125" style="326" customWidth="1"/>
    <col min="14402" max="14402" width="5.140625" style="326" customWidth="1"/>
    <col min="14403" max="14403" width="4.140625" style="326" customWidth="1"/>
    <col min="14404" max="14404" width="6.140625" style="326" customWidth="1"/>
    <col min="14405" max="14406" width="5.5703125" style="326" customWidth="1"/>
    <col min="14407" max="14407" width="4.42578125" style="326" customWidth="1"/>
    <col min="14408" max="14419" width="0" style="326" hidden="1" customWidth="1"/>
    <col min="14420" max="14420" width="7.5703125" style="326" customWidth="1"/>
    <col min="14421" max="14421" width="6.42578125" style="326" customWidth="1"/>
    <col min="14422" max="14422" width="5.42578125" style="326" customWidth="1"/>
    <col min="14423" max="14423" width="5.140625" style="326" customWidth="1"/>
    <col min="14424" max="14424" width="5.7109375" style="326" customWidth="1"/>
    <col min="14425" max="14425" width="5.42578125" style="326" customWidth="1"/>
    <col min="14426" max="14426" width="4.5703125" style="326" customWidth="1"/>
    <col min="14427" max="14427" width="5.42578125" style="326" customWidth="1"/>
    <col min="14428" max="14430" width="5.85546875" style="326" customWidth="1"/>
    <col min="14431" max="14431" width="4.42578125" style="326" customWidth="1"/>
    <col min="14432" max="14446" width="0" style="326" hidden="1" customWidth="1"/>
    <col min="14447" max="14447" width="9.140625" style="326" customWidth="1"/>
    <col min="14448" max="14592" width="9.140625" style="326"/>
    <col min="14593" max="14593" width="3.140625" style="326" customWidth="1"/>
    <col min="14594" max="14594" width="12.28515625" style="326" customWidth="1"/>
    <col min="14595" max="14595" width="34.85546875" style="326" customWidth="1"/>
    <col min="14596" max="14596" width="8.42578125" style="326" customWidth="1"/>
    <col min="14597" max="14597" width="8.28515625" style="326" customWidth="1"/>
    <col min="14598" max="14598" width="9.42578125" style="326" customWidth="1"/>
    <col min="14599" max="14599" width="8.28515625" style="326" customWidth="1"/>
    <col min="14600" max="14602" width="6.42578125" style="326" customWidth="1"/>
    <col min="14603" max="14603" width="7.140625" style="326" customWidth="1"/>
    <col min="14604" max="14604" width="4.5703125" style="326" customWidth="1"/>
    <col min="14605" max="14605" width="6.7109375" style="326" customWidth="1"/>
    <col min="14606" max="14606" width="6.85546875" style="326" customWidth="1"/>
    <col min="14607" max="14607" width="6.28515625" style="326" customWidth="1"/>
    <col min="14608" max="14608" width="4" style="326" customWidth="1"/>
    <col min="14609" max="14609" width="7.28515625" style="326" customWidth="1"/>
    <col min="14610" max="14610" width="7.5703125" style="326" customWidth="1"/>
    <col min="14611" max="14611" width="6" style="326" customWidth="1"/>
    <col min="14612" max="14612" width="4.7109375" style="326" customWidth="1"/>
    <col min="14613" max="14613" width="5.42578125" style="326" customWidth="1"/>
    <col min="14614" max="14614" width="5.7109375" style="326" customWidth="1"/>
    <col min="14615" max="14615" width="5.85546875" style="326" customWidth="1"/>
    <col min="14616" max="14616" width="5.7109375" style="326" customWidth="1"/>
    <col min="14617" max="14627" width="0" style="326" hidden="1" customWidth="1"/>
    <col min="14628" max="14628" width="5.85546875" style="326" customWidth="1"/>
    <col min="14629" max="14629" width="5.7109375" style="326" customWidth="1"/>
    <col min="14630" max="14630" width="5" style="326" customWidth="1"/>
    <col min="14631" max="14631" width="4.140625" style="326" customWidth="1"/>
    <col min="14632" max="14632" width="5.85546875" style="326" customWidth="1"/>
    <col min="14633" max="14633" width="5.7109375" style="326" customWidth="1"/>
    <col min="14634" max="14634" width="4.7109375" style="326" customWidth="1"/>
    <col min="14635" max="14635" width="4.42578125" style="326" customWidth="1"/>
    <col min="14636" max="14639" width="0" style="326" hidden="1" customWidth="1"/>
    <col min="14640" max="14640" width="5.85546875" style="326" customWidth="1"/>
    <col min="14641" max="14641" width="5.42578125" style="326" customWidth="1"/>
    <col min="14642" max="14642" width="5.28515625" style="326" customWidth="1"/>
    <col min="14643" max="14643" width="4.85546875" style="326" customWidth="1"/>
    <col min="14644" max="14655" width="0" style="326" hidden="1" customWidth="1"/>
    <col min="14656" max="14656" width="5.85546875" style="326" customWidth="1"/>
    <col min="14657" max="14657" width="5.42578125" style="326" customWidth="1"/>
    <col min="14658" max="14658" width="5.140625" style="326" customWidth="1"/>
    <col min="14659" max="14659" width="4.140625" style="326" customWidth="1"/>
    <col min="14660" max="14660" width="6.140625" style="326" customWidth="1"/>
    <col min="14661" max="14662" width="5.5703125" style="326" customWidth="1"/>
    <col min="14663" max="14663" width="4.42578125" style="326" customWidth="1"/>
    <col min="14664" max="14675" width="0" style="326" hidden="1" customWidth="1"/>
    <col min="14676" max="14676" width="7.5703125" style="326" customWidth="1"/>
    <col min="14677" max="14677" width="6.42578125" style="326" customWidth="1"/>
    <col min="14678" max="14678" width="5.42578125" style="326" customWidth="1"/>
    <col min="14679" max="14679" width="5.140625" style="326" customWidth="1"/>
    <col min="14680" max="14680" width="5.7109375" style="326" customWidth="1"/>
    <col min="14681" max="14681" width="5.42578125" style="326" customWidth="1"/>
    <col min="14682" max="14682" width="4.5703125" style="326" customWidth="1"/>
    <col min="14683" max="14683" width="5.42578125" style="326" customWidth="1"/>
    <col min="14684" max="14686" width="5.85546875" style="326" customWidth="1"/>
    <col min="14687" max="14687" width="4.42578125" style="326" customWidth="1"/>
    <col min="14688" max="14702" width="0" style="326" hidden="1" customWidth="1"/>
    <col min="14703" max="14703" width="9.140625" style="326" customWidth="1"/>
    <col min="14704" max="14848" width="9.140625" style="326"/>
    <col min="14849" max="14849" width="3.140625" style="326" customWidth="1"/>
    <col min="14850" max="14850" width="12.28515625" style="326" customWidth="1"/>
    <col min="14851" max="14851" width="34.85546875" style="326" customWidth="1"/>
    <col min="14852" max="14852" width="8.42578125" style="326" customWidth="1"/>
    <col min="14853" max="14853" width="8.28515625" style="326" customWidth="1"/>
    <col min="14854" max="14854" width="9.42578125" style="326" customWidth="1"/>
    <col min="14855" max="14855" width="8.28515625" style="326" customWidth="1"/>
    <col min="14856" max="14858" width="6.42578125" style="326" customWidth="1"/>
    <col min="14859" max="14859" width="7.140625" style="326" customWidth="1"/>
    <col min="14860" max="14860" width="4.5703125" style="326" customWidth="1"/>
    <col min="14861" max="14861" width="6.7109375" style="326" customWidth="1"/>
    <col min="14862" max="14862" width="6.85546875" style="326" customWidth="1"/>
    <col min="14863" max="14863" width="6.28515625" style="326" customWidth="1"/>
    <col min="14864" max="14864" width="4" style="326" customWidth="1"/>
    <col min="14865" max="14865" width="7.28515625" style="326" customWidth="1"/>
    <col min="14866" max="14866" width="7.5703125" style="326" customWidth="1"/>
    <col min="14867" max="14867" width="6" style="326" customWidth="1"/>
    <col min="14868" max="14868" width="4.7109375" style="326" customWidth="1"/>
    <col min="14869" max="14869" width="5.42578125" style="326" customWidth="1"/>
    <col min="14870" max="14870" width="5.7109375" style="326" customWidth="1"/>
    <col min="14871" max="14871" width="5.85546875" style="326" customWidth="1"/>
    <col min="14872" max="14872" width="5.7109375" style="326" customWidth="1"/>
    <col min="14873" max="14883" width="0" style="326" hidden="1" customWidth="1"/>
    <col min="14884" max="14884" width="5.85546875" style="326" customWidth="1"/>
    <col min="14885" max="14885" width="5.7109375" style="326" customWidth="1"/>
    <col min="14886" max="14886" width="5" style="326" customWidth="1"/>
    <col min="14887" max="14887" width="4.140625" style="326" customWidth="1"/>
    <col min="14888" max="14888" width="5.85546875" style="326" customWidth="1"/>
    <col min="14889" max="14889" width="5.7109375" style="326" customWidth="1"/>
    <col min="14890" max="14890" width="4.7109375" style="326" customWidth="1"/>
    <col min="14891" max="14891" width="4.42578125" style="326" customWidth="1"/>
    <col min="14892" max="14895" width="0" style="326" hidden="1" customWidth="1"/>
    <col min="14896" max="14896" width="5.85546875" style="326" customWidth="1"/>
    <col min="14897" max="14897" width="5.42578125" style="326" customWidth="1"/>
    <col min="14898" max="14898" width="5.28515625" style="326" customWidth="1"/>
    <col min="14899" max="14899" width="4.85546875" style="326" customWidth="1"/>
    <col min="14900" max="14911" width="0" style="326" hidden="1" customWidth="1"/>
    <col min="14912" max="14912" width="5.85546875" style="326" customWidth="1"/>
    <col min="14913" max="14913" width="5.42578125" style="326" customWidth="1"/>
    <col min="14914" max="14914" width="5.140625" style="326" customWidth="1"/>
    <col min="14915" max="14915" width="4.140625" style="326" customWidth="1"/>
    <col min="14916" max="14916" width="6.140625" style="326" customWidth="1"/>
    <col min="14917" max="14918" width="5.5703125" style="326" customWidth="1"/>
    <col min="14919" max="14919" width="4.42578125" style="326" customWidth="1"/>
    <col min="14920" max="14931" width="0" style="326" hidden="1" customWidth="1"/>
    <col min="14932" max="14932" width="7.5703125" style="326" customWidth="1"/>
    <col min="14933" max="14933" width="6.42578125" style="326" customWidth="1"/>
    <col min="14934" max="14934" width="5.42578125" style="326" customWidth="1"/>
    <col min="14935" max="14935" width="5.140625" style="326" customWidth="1"/>
    <col min="14936" max="14936" width="5.7109375" style="326" customWidth="1"/>
    <col min="14937" max="14937" width="5.42578125" style="326" customWidth="1"/>
    <col min="14938" max="14938" width="4.5703125" style="326" customWidth="1"/>
    <col min="14939" max="14939" width="5.42578125" style="326" customWidth="1"/>
    <col min="14940" max="14942" width="5.85546875" style="326" customWidth="1"/>
    <col min="14943" max="14943" width="4.42578125" style="326" customWidth="1"/>
    <col min="14944" max="14958" width="0" style="326" hidden="1" customWidth="1"/>
    <col min="14959" max="14959" width="9.140625" style="326" customWidth="1"/>
    <col min="14960" max="15104" width="9.140625" style="326"/>
    <col min="15105" max="15105" width="3.140625" style="326" customWidth="1"/>
    <col min="15106" max="15106" width="12.28515625" style="326" customWidth="1"/>
    <col min="15107" max="15107" width="34.85546875" style="326" customWidth="1"/>
    <col min="15108" max="15108" width="8.42578125" style="326" customWidth="1"/>
    <col min="15109" max="15109" width="8.28515625" style="326" customWidth="1"/>
    <col min="15110" max="15110" width="9.42578125" style="326" customWidth="1"/>
    <col min="15111" max="15111" width="8.28515625" style="326" customWidth="1"/>
    <col min="15112" max="15114" width="6.42578125" style="326" customWidth="1"/>
    <col min="15115" max="15115" width="7.140625" style="326" customWidth="1"/>
    <col min="15116" max="15116" width="4.5703125" style="326" customWidth="1"/>
    <col min="15117" max="15117" width="6.7109375" style="326" customWidth="1"/>
    <col min="15118" max="15118" width="6.85546875" style="326" customWidth="1"/>
    <col min="15119" max="15119" width="6.28515625" style="326" customWidth="1"/>
    <col min="15120" max="15120" width="4" style="326" customWidth="1"/>
    <col min="15121" max="15121" width="7.28515625" style="326" customWidth="1"/>
    <col min="15122" max="15122" width="7.5703125" style="326" customWidth="1"/>
    <col min="15123" max="15123" width="6" style="326" customWidth="1"/>
    <col min="15124" max="15124" width="4.7109375" style="326" customWidth="1"/>
    <col min="15125" max="15125" width="5.42578125" style="326" customWidth="1"/>
    <col min="15126" max="15126" width="5.7109375" style="326" customWidth="1"/>
    <col min="15127" max="15127" width="5.85546875" style="326" customWidth="1"/>
    <col min="15128" max="15128" width="5.7109375" style="326" customWidth="1"/>
    <col min="15129" max="15139" width="0" style="326" hidden="1" customWidth="1"/>
    <col min="15140" max="15140" width="5.85546875" style="326" customWidth="1"/>
    <col min="15141" max="15141" width="5.7109375" style="326" customWidth="1"/>
    <col min="15142" max="15142" width="5" style="326" customWidth="1"/>
    <col min="15143" max="15143" width="4.140625" style="326" customWidth="1"/>
    <col min="15144" max="15144" width="5.85546875" style="326" customWidth="1"/>
    <col min="15145" max="15145" width="5.7109375" style="326" customWidth="1"/>
    <col min="15146" max="15146" width="4.7109375" style="326" customWidth="1"/>
    <col min="15147" max="15147" width="4.42578125" style="326" customWidth="1"/>
    <col min="15148" max="15151" width="0" style="326" hidden="1" customWidth="1"/>
    <col min="15152" max="15152" width="5.85546875" style="326" customWidth="1"/>
    <col min="15153" max="15153" width="5.42578125" style="326" customWidth="1"/>
    <col min="15154" max="15154" width="5.28515625" style="326" customWidth="1"/>
    <col min="15155" max="15155" width="4.85546875" style="326" customWidth="1"/>
    <col min="15156" max="15167" width="0" style="326" hidden="1" customWidth="1"/>
    <col min="15168" max="15168" width="5.85546875" style="326" customWidth="1"/>
    <col min="15169" max="15169" width="5.42578125" style="326" customWidth="1"/>
    <col min="15170" max="15170" width="5.140625" style="326" customWidth="1"/>
    <col min="15171" max="15171" width="4.140625" style="326" customWidth="1"/>
    <col min="15172" max="15172" width="6.140625" style="326" customWidth="1"/>
    <col min="15173" max="15174" width="5.5703125" style="326" customWidth="1"/>
    <col min="15175" max="15175" width="4.42578125" style="326" customWidth="1"/>
    <col min="15176" max="15187" width="0" style="326" hidden="1" customWidth="1"/>
    <col min="15188" max="15188" width="7.5703125" style="326" customWidth="1"/>
    <col min="15189" max="15189" width="6.42578125" style="326" customWidth="1"/>
    <col min="15190" max="15190" width="5.42578125" style="326" customWidth="1"/>
    <col min="15191" max="15191" width="5.140625" style="326" customWidth="1"/>
    <col min="15192" max="15192" width="5.7109375" style="326" customWidth="1"/>
    <col min="15193" max="15193" width="5.42578125" style="326" customWidth="1"/>
    <col min="15194" max="15194" width="4.5703125" style="326" customWidth="1"/>
    <col min="15195" max="15195" width="5.42578125" style="326" customWidth="1"/>
    <col min="15196" max="15198" width="5.85546875" style="326" customWidth="1"/>
    <col min="15199" max="15199" width="4.42578125" style="326" customWidth="1"/>
    <col min="15200" max="15214" width="0" style="326" hidden="1" customWidth="1"/>
    <col min="15215" max="15215" width="9.140625" style="326" customWidth="1"/>
    <col min="15216" max="15360" width="9.140625" style="326"/>
    <col min="15361" max="15361" width="3.140625" style="326" customWidth="1"/>
    <col min="15362" max="15362" width="12.28515625" style="326" customWidth="1"/>
    <col min="15363" max="15363" width="34.85546875" style="326" customWidth="1"/>
    <col min="15364" max="15364" width="8.42578125" style="326" customWidth="1"/>
    <col min="15365" max="15365" width="8.28515625" style="326" customWidth="1"/>
    <col min="15366" max="15366" width="9.42578125" style="326" customWidth="1"/>
    <col min="15367" max="15367" width="8.28515625" style="326" customWidth="1"/>
    <col min="15368" max="15370" width="6.42578125" style="326" customWidth="1"/>
    <col min="15371" max="15371" width="7.140625" style="326" customWidth="1"/>
    <col min="15372" max="15372" width="4.5703125" style="326" customWidth="1"/>
    <col min="15373" max="15373" width="6.7109375" style="326" customWidth="1"/>
    <col min="15374" max="15374" width="6.85546875" style="326" customWidth="1"/>
    <col min="15375" max="15375" width="6.28515625" style="326" customWidth="1"/>
    <col min="15376" max="15376" width="4" style="326" customWidth="1"/>
    <col min="15377" max="15377" width="7.28515625" style="326" customWidth="1"/>
    <col min="15378" max="15378" width="7.5703125" style="326" customWidth="1"/>
    <col min="15379" max="15379" width="6" style="326" customWidth="1"/>
    <col min="15380" max="15380" width="4.7109375" style="326" customWidth="1"/>
    <col min="15381" max="15381" width="5.42578125" style="326" customWidth="1"/>
    <col min="15382" max="15382" width="5.7109375" style="326" customWidth="1"/>
    <col min="15383" max="15383" width="5.85546875" style="326" customWidth="1"/>
    <col min="15384" max="15384" width="5.7109375" style="326" customWidth="1"/>
    <col min="15385" max="15395" width="0" style="326" hidden="1" customWidth="1"/>
    <col min="15396" max="15396" width="5.85546875" style="326" customWidth="1"/>
    <col min="15397" max="15397" width="5.7109375" style="326" customWidth="1"/>
    <col min="15398" max="15398" width="5" style="326" customWidth="1"/>
    <col min="15399" max="15399" width="4.140625" style="326" customWidth="1"/>
    <col min="15400" max="15400" width="5.85546875" style="326" customWidth="1"/>
    <col min="15401" max="15401" width="5.7109375" style="326" customWidth="1"/>
    <col min="15402" max="15402" width="4.7109375" style="326" customWidth="1"/>
    <col min="15403" max="15403" width="4.42578125" style="326" customWidth="1"/>
    <col min="15404" max="15407" width="0" style="326" hidden="1" customWidth="1"/>
    <col min="15408" max="15408" width="5.85546875" style="326" customWidth="1"/>
    <col min="15409" max="15409" width="5.42578125" style="326" customWidth="1"/>
    <col min="15410" max="15410" width="5.28515625" style="326" customWidth="1"/>
    <col min="15411" max="15411" width="4.85546875" style="326" customWidth="1"/>
    <col min="15412" max="15423" width="0" style="326" hidden="1" customWidth="1"/>
    <col min="15424" max="15424" width="5.85546875" style="326" customWidth="1"/>
    <col min="15425" max="15425" width="5.42578125" style="326" customWidth="1"/>
    <col min="15426" max="15426" width="5.140625" style="326" customWidth="1"/>
    <col min="15427" max="15427" width="4.140625" style="326" customWidth="1"/>
    <col min="15428" max="15428" width="6.140625" style="326" customWidth="1"/>
    <col min="15429" max="15430" width="5.5703125" style="326" customWidth="1"/>
    <col min="15431" max="15431" width="4.42578125" style="326" customWidth="1"/>
    <col min="15432" max="15443" width="0" style="326" hidden="1" customWidth="1"/>
    <col min="15444" max="15444" width="7.5703125" style="326" customWidth="1"/>
    <col min="15445" max="15445" width="6.42578125" style="326" customWidth="1"/>
    <col min="15446" max="15446" width="5.42578125" style="326" customWidth="1"/>
    <col min="15447" max="15447" width="5.140625" style="326" customWidth="1"/>
    <col min="15448" max="15448" width="5.7109375" style="326" customWidth="1"/>
    <col min="15449" max="15449" width="5.42578125" style="326" customWidth="1"/>
    <col min="15450" max="15450" width="4.5703125" style="326" customWidth="1"/>
    <col min="15451" max="15451" width="5.42578125" style="326" customWidth="1"/>
    <col min="15452" max="15454" width="5.85546875" style="326" customWidth="1"/>
    <col min="15455" max="15455" width="4.42578125" style="326" customWidth="1"/>
    <col min="15456" max="15470" width="0" style="326" hidden="1" customWidth="1"/>
    <col min="15471" max="15471" width="9.140625" style="326" customWidth="1"/>
    <col min="15472" max="15616" width="9.140625" style="326"/>
    <col min="15617" max="15617" width="3.140625" style="326" customWidth="1"/>
    <col min="15618" max="15618" width="12.28515625" style="326" customWidth="1"/>
    <col min="15619" max="15619" width="34.85546875" style="326" customWidth="1"/>
    <col min="15620" max="15620" width="8.42578125" style="326" customWidth="1"/>
    <col min="15621" max="15621" width="8.28515625" style="326" customWidth="1"/>
    <col min="15622" max="15622" width="9.42578125" style="326" customWidth="1"/>
    <col min="15623" max="15623" width="8.28515625" style="326" customWidth="1"/>
    <col min="15624" max="15626" width="6.42578125" style="326" customWidth="1"/>
    <col min="15627" max="15627" width="7.140625" style="326" customWidth="1"/>
    <col min="15628" max="15628" width="4.5703125" style="326" customWidth="1"/>
    <col min="15629" max="15629" width="6.7109375" style="326" customWidth="1"/>
    <col min="15630" max="15630" width="6.85546875" style="326" customWidth="1"/>
    <col min="15631" max="15631" width="6.28515625" style="326" customWidth="1"/>
    <col min="15632" max="15632" width="4" style="326" customWidth="1"/>
    <col min="15633" max="15633" width="7.28515625" style="326" customWidth="1"/>
    <col min="15634" max="15634" width="7.5703125" style="326" customWidth="1"/>
    <col min="15635" max="15635" width="6" style="326" customWidth="1"/>
    <col min="15636" max="15636" width="4.7109375" style="326" customWidth="1"/>
    <col min="15637" max="15637" width="5.42578125" style="326" customWidth="1"/>
    <col min="15638" max="15638" width="5.7109375" style="326" customWidth="1"/>
    <col min="15639" max="15639" width="5.85546875" style="326" customWidth="1"/>
    <col min="15640" max="15640" width="5.7109375" style="326" customWidth="1"/>
    <col min="15641" max="15651" width="0" style="326" hidden="1" customWidth="1"/>
    <col min="15652" max="15652" width="5.85546875" style="326" customWidth="1"/>
    <col min="15653" max="15653" width="5.7109375" style="326" customWidth="1"/>
    <col min="15654" max="15654" width="5" style="326" customWidth="1"/>
    <col min="15655" max="15655" width="4.140625" style="326" customWidth="1"/>
    <col min="15656" max="15656" width="5.85546875" style="326" customWidth="1"/>
    <col min="15657" max="15657" width="5.7109375" style="326" customWidth="1"/>
    <col min="15658" max="15658" width="4.7109375" style="326" customWidth="1"/>
    <col min="15659" max="15659" width="4.42578125" style="326" customWidth="1"/>
    <col min="15660" max="15663" width="0" style="326" hidden="1" customWidth="1"/>
    <col min="15664" max="15664" width="5.85546875" style="326" customWidth="1"/>
    <col min="15665" max="15665" width="5.42578125" style="326" customWidth="1"/>
    <col min="15666" max="15666" width="5.28515625" style="326" customWidth="1"/>
    <col min="15667" max="15667" width="4.85546875" style="326" customWidth="1"/>
    <col min="15668" max="15679" width="0" style="326" hidden="1" customWidth="1"/>
    <col min="15680" max="15680" width="5.85546875" style="326" customWidth="1"/>
    <col min="15681" max="15681" width="5.42578125" style="326" customWidth="1"/>
    <col min="15682" max="15682" width="5.140625" style="326" customWidth="1"/>
    <col min="15683" max="15683" width="4.140625" style="326" customWidth="1"/>
    <col min="15684" max="15684" width="6.140625" style="326" customWidth="1"/>
    <col min="15685" max="15686" width="5.5703125" style="326" customWidth="1"/>
    <col min="15687" max="15687" width="4.42578125" style="326" customWidth="1"/>
    <col min="15688" max="15699" width="0" style="326" hidden="1" customWidth="1"/>
    <col min="15700" max="15700" width="7.5703125" style="326" customWidth="1"/>
    <col min="15701" max="15701" width="6.42578125" style="326" customWidth="1"/>
    <col min="15702" max="15702" width="5.42578125" style="326" customWidth="1"/>
    <col min="15703" max="15703" width="5.140625" style="326" customWidth="1"/>
    <col min="15704" max="15704" width="5.7109375" style="326" customWidth="1"/>
    <col min="15705" max="15705" width="5.42578125" style="326" customWidth="1"/>
    <col min="15706" max="15706" width="4.5703125" style="326" customWidth="1"/>
    <col min="15707" max="15707" width="5.42578125" style="326" customWidth="1"/>
    <col min="15708" max="15710" width="5.85546875" style="326" customWidth="1"/>
    <col min="15711" max="15711" width="4.42578125" style="326" customWidth="1"/>
    <col min="15712" max="15726" width="0" style="326" hidden="1" customWidth="1"/>
    <col min="15727" max="15727" width="9.140625" style="326" customWidth="1"/>
    <col min="15728" max="15872" width="9.140625" style="326"/>
    <col min="15873" max="15873" width="3.140625" style="326" customWidth="1"/>
    <col min="15874" max="15874" width="12.28515625" style="326" customWidth="1"/>
    <col min="15875" max="15875" width="34.85546875" style="326" customWidth="1"/>
    <col min="15876" max="15876" width="8.42578125" style="326" customWidth="1"/>
    <col min="15877" max="15877" width="8.28515625" style="326" customWidth="1"/>
    <col min="15878" max="15878" width="9.42578125" style="326" customWidth="1"/>
    <col min="15879" max="15879" width="8.28515625" style="326" customWidth="1"/>
    <col min="15880" max="15882" width="6.42578125" style="326" customWidth="1"/>
    <col min="15883" max="15883" width="7.140625" style="326" customWidth="1"/>
    <col min="15884" max="15884" width="4.5703125" style="326" customWidth="1"/>
    <col min="15885" max="15885" width="6.7109375" style="326" customWidth="1"/>
    <col min="15886" max="15886" width="6.85546875" style="326" customWidth="1"/>
    <col min="15887" max="15887" width="6.28515625" style="326" customWidth="1"/>
    <col min="15888" max="15888" width="4" style="326" customWidth="1"/>
    <col min="15889" max="15889" width="7.28515625" style="326" customWidth="1"/>
    <col min="15890" max="15890" width="7.5703125" style="326" customWidth="1"/>
    <col min="15891" max="15891" width="6" style="326" customWidth="1"/>
    <col min="15892" max="15892" width="4.7109375" style="326" customWidth="1"/>
    <col min="15893" max="15893" width="5.42578125" style="326" customWidth="1"/>
    <col min="15894" max="15894" width="5.7109375" style="326" customWidth="1"/>
    <col min="15895" max="15895" width="5.85546875" style="326" customWidth="1"/>
    <col min="15896" max="15896" width="5.7109375" style="326" customWidth="1"/>
    <col min="15897" max="15907" width="0" style="326" hidden="1" customWidth="1"/>
    <col min="15908" max="15908" width="5.85546875" style="326" customWidth="1"/>
    <col min="15909" max="15909" width="5.7109375" style="326" customWidth="1"/>
    <col min="15910" max="15910" width="5" style="326" customWidth="1"/>
    <col min="15911" max="15911" width="4.140625" style="326" customWidth="1"/>
    <col min="15912" max="15912" width="5.85546875" style="326" customWidth="1"/>
    <col min="15913" max="15913" width="5.7109375" style="326" customWidth="1"/>
    <col min="15914" max="15914" width="4.7109375" style="326" customWidth="1"/>
    <col min="15915" max="15915" width="4.42578125" style="326" customWidth="1"/>
    <col min="15916" max="15919" width="0" style="326" hidden="1" customWidth="1"/>
    <col min="15920" max="15920" width="5.85546875" style="326" customWidth="1"/>
    <col min="15921" max="15921" width="5.42578125" style="326" customWidth="1"/>
    <col min="15922" max="15922" width="5.28515625" style="326" customWidth="1"/>
    <col min="15923" max="15923" width="4.85546875" style="326" customWidth="1"/>
    <col min="15924" max="15935" width="0" style="326" hidden="1" customWidth="1"/>
    <col min="15936" max="15936" width="5.85546875" style="326" customWidth="1"/>
    <col min="15937" max="15937" width="5.42578125" style="326" customWidth="1"/>
    <col min="15938" max="15938" width="5.140625" style="326" customWidth="1"/>
    <col min="15939" max="15939" width="4.140625" style="326" customWidth="1"/>
    <col min="15940" max="15940" width="6.140625" style="326" customWidth="1"/>
    <col min="15941" max="15942" width="5.5703125" style="326" customWidth="1"/>
    <col min="15943" max="15943" width="4.42578125" style="326" customWidth="1"/>
    <col min="15944" max="15955" width="0" style="326" hidden="1" customWidth="1"/>
    <col min="15956" max="15956" width="7.5703125" style="326" customWidth="1"/>
    <col min="15957" max="15957" width="6.42578125" style="326" customWidth="1"/>
    <col min="15958" max="15958" width="5.42578125" style="326" customWidth="1"/>
    <col min="15959" max="15959" width="5.140625" style="326" customWidth="1"/>
    <col min="15960" max="15960" width="5.7109375" style="326" customWidth="1"/>
    <col min="15961" max="15961" width="5.42578125" style="326" customWidth="1"/>
    <col min="15962" max="15962" width="4.5703125" style="326" customWidth="1"/>
    <col min="15963" max="15963" width="5.42578125" style="326" customWidth="1"/>
    <col min="15964" max="15966" width="5.85546875" style="326" customWidth="1"/>
    <col min="15967" max="15967" width="4.42578125" style="326" customWidth="1"/>
    <col min="15968" max="15982" width="0" style="326" hidden="1" customWidth="1"/>
    <col min="15983" max="15983" width="9.140625" style="326" customWidth="1"/>
    <col min="15984" max="16128" width="9.140625" style="326"/>
    <col min="16129" max="16129" width="3.140625" style="326" customWidth="1"/>
    <col min="16130" max="16130" width="12.28515625" style="326" customWidth="1"/>
    <col min="16131" max="16131" width="34.85546875" style="326" customWidth="1"/>
    <col min="16132" max="16132" width="8.42578125" style="326" customWidth="1"/>
    <col min="16133" max="16133" width="8.28515625" style="326" customWidth="1"/>
    <col min="16134" max="16134" width="9.42578125" style="326" customWidth="1"/>
    <col min="16135" max="16135" width="8.28515625" style="326" customWidth="1"/>
    <col min="16136" max="16138" width="6.42578125" style="326" customWidth="1"/>
    <col min="16139" max="16139" width="7.140625" style="326" customWidth="1"/>
    <col min="16140" max="16140" width="4.5703125" style="326" customWidth="1"/>
    <col min="16141" max="16141" width="6.7109375" style="326" customWidth="1"/>
    <col min="16142" max="16142" width="6.85546875" style="326" customWidth="1"/>
    <col min="16143" max="16143" width="6.28515625" style="326" customWidth="1"/>
    <col min="16144" max="16144" width="4" style="326" customWidth="1"/>
    <col min="16145" max="16145" width="7.28515625" style="326" customWidth="1"/>
    <col min="16146" max="16146" width="7.5703125" style="326" customWidth="1"/>
    <col min="16147" max="16147" width="6" style="326" customWidth="1"/>
    <col min="16148" max="16148" width="4.7109375" style="326" customWidth="1"/>
    <col min="16149" max="16149" width="5.42578125" style="326" customWidth="1"/>
    <col min="16150" max="16150" width="5.7109375" style="326" customWidth="1"/>
    <col min="16151" max="16151" width="5.85546875" style="326" customWidth="1"/>
    <col min="16152" max="16152" width="5.7109375" style="326" customWidth="1"/>
    <col min="16153" max="16163" width="0" style="326" hidden="1" customWidth="1"/>
    <col min="16164" max="16164" width="5.85546875" style="326" customWidth="1"/>
    <col min="16165" max="16165" width="5.7109375" style="326" customWidth="1"/>
    <col min="16166" max="16166" width="5" style="326" customWidth="1"/>
    <col min="16167" max="16167" width="4.140625" style="326" customWidth="1"/>
    <col min="16168" max="16168" width="5.85546875" style="326" customWidth="1"/>
    <col min="16169" max="16169" width="5.7109375" style="326" customWidth="1"/>
    <col min="16170" max="16170" width="4.7109375" style="326" customWidth="1"/>
    <col min="16171" max="16171" width="4.42578125" style="326" customWidth="1"/>
    <col min="16172" max="16175" width="0" style="326" hidden="1" customWidth="1"/>
    <col min="16176" max="16176" width="5.85546875" style="326" customWidth="1"/>
    <col min="16177" max="16177" width="5.42578125" style="326" customWidth="1"/>
    <col min="16178" max="16178" width="5.28515625" style="326" customWidth="1"/>
    <col min="16179" max="16179" width="4.85546875" style="326" customWidth="1"/>
    <col min="16180" max="16191" width="0" style="326" hidden="1" customWidth="1"/>
    <col min="16192" max="16192" width="5.85546875" style="326" customWidth="1"/>
    <col min="16193" max="16193" width="5.42578125" style="326" customWidth="1"/>
    <col min="16194" max="16194" width="5.140625" style="326" customWidth="1"/>
    <col min="16195" max="16195" width="4.140625" style="326" customWidth="1"/>
    <col min="16196" max="16196" width="6.140625" style="326" customWidth="1"/>
    <col min="16197" max="16198" width="5.5703125" style="326" customWidth="1"/>
    <col min="16199" max="16199" width="4.42578125" style="326" customWidth="1"/>
    <col min="16200" max="16211" width="0" style="326" hidden="1" customWidth="1"/>
    <col min="16212" max="16212" width="7.5703125" style="326" customWidth="1"/>
    <col min="16213" max="16213" width="6.42578125" style="326" customWidth="1"/>
    <col min="16214" max="16214" width="5.42578125" style="326" customWidth="1"/>
    <col min="16215" max="16215" width="5.140625" style="326" customWidth="1"/>
    <col min="16216" max="16216" width="5.7109375" style="326" customWidth="1"/>
    <col min="16217" max="16217" width="5.42578125" style="326" customWidth="1"/>
    <col min="16218" max="16218" width="4.5703125" style="326" customWidth="1"/>
    <col min="16219" max="16219" width="5.42578125" style="326" customWidth="1"/>
    <col min="16220" max="16222" width="5.85546875" style="326" customWidth="1"/>
    <col min="16223" max="16223" width="4.42578125" style="326" customWidth="1"/>
    <col min="16224" max="16238" width="0" style="326" hidden="1" customWidth="1"/>
    <col min="16239" max="16239" width="9.140625" style="326" customWidth="1"/>
    <col min="16240" max="16384" width="9.140625" style="326"/>
  </cols>
  <sheetData>
    <row r="1" spans="1:116" ht="15.75">
      <c r="A1" s="201"/>
      <c r="B1" s="671"/>
      <c r="C1" s="201" t="s">
        <v>685</v>
      </c>
      <c r="D1" s="324"/>
      <c r="E1" s="325" t="s">
        <v>893</v>
      </c>
      <c r="F1" s="202"/>
      <c r="G1" s="201"/>
      <c r="H1" s="201"/>
      <c r="I1" s="202"/>
      <c r="J1" s="202"/>
      <c r="K1" s="201"/>
      <c r="L1" s="201"/>
      <c r="M1" s="202"/>
      <c r="N1" s="202"/>
      <c r="O1" s="201"/>
      <c r="P1" s="201"/>
      <c r="Q1" s="202"/>
      <c r="R1" s="202"/>
      <c r="S1" s="201"/>
      <c r="T1" s="201"/>
      <c r="U1" s="202"/>
      <c r="V1" s="202"/>
      <c r="W1" s="201"/>
      <c r="X1" s="201"/>
      <c r="Y1" s="203"/>
      <c r="Z1" s="203"/>
      <c r="AA1" s="201"/>
      <c r="AB1" s="201"/>
      <c r="AC1" s="202"/>
      <c r="AD1" s="202"/>
      <c r="AE1" s="201"/>
      <c r="AF1" s="201"/>
      <c r="AG1" s="201"/>
      <c r="AH1" s="201"/>
      <c r="AI1" s="201"/>
      <c r="AJ1" s="202"/>
      <c r="AK1" s="202"/>
      <c r="AL1" s="201"/>
      <c r="AM1" s="201"/>
      <c r="AN1" s="202"/>
      <c r="AO1" s="202"/>
      <c r="AP1" s="201"/>
      <c r="AQ1" s="201"/>
      <c r="AR1" s="201"/>
      <c r="AS1" s="201"/>
      <c r="AT1" s="201"/>
      <c r="AU1" s="201"/>
      <c r="AV1" s="202"/>
      <c r="AW1" s="202"/>
      <c r="AX1" s="201"/>
      <c r="AY1" s="201"/>
      <c r="AZ1" s="201"/>
      <c r="BA1" s="201"/>
      <c r="BB1" s="201"/>
      <c r="BC1" s="201"/>
      <c r="BD1" s="202"/>
      <c r="BE1" s="202"/>
      <c r="BF1" s="201"/>
      <c r="BG1" s="201"/>
      <c r="BH1" s="202"/>
      <c r="BI1" s="202"/>
      <c r="BJ1" s="201"/>
      <c r="BK1" s="201"/>
      <c r="BL1" s="204"/>
      <c r="BM1" s="204"/>
      <c r="BN1" s="204"/>
      <c r="BO1" s="204"/>
      <c r="BP1" s="204"/>
      <c r="BQ1" s="204"/>
      <c r="BR1" s="204"/>
      <c r="BS1" s="204"/>
      <c r="BT1" s="204"/>
      <c r="BU1" s="759" t="s">
        <v>500</v>
      </c>
      <c r="BV1" s="759"/>
      <c r="BW1" s="759"/>
      <c r="BX1" s="759"/>
      <c r="BY1" s="759"/>
      <c r="BZ1" s="759"/>
      <c r="CA1" s="759"/>
      <c r="CB1" s="759"/>
      <c r="CC1" s="759"/>
      <c r="CD1" s="759"/>
      <c r="CE1" s="759"/>
      <c r="CF1" s="759"/>
      <c r="CG1" s="759"/>
      <c r="CH1" s="759"/>
      <c r="CI1" s="759"/>
      <c r="CJ1" s="759"/>
      <c r="CK1" s="759"/>
      <c r="CL1" s="759"/>
      <c r="CM1" s="759"/>
      <c r="CN1" s="759"/>
      <c r="CO1" s="759"/>
      <c r="CP1" s="759"/>
      <c r="CQ1" s="759"/>
      <c r="CR1" s="1"/>
      <c r="CS1" s="1"/>
      <c r="CT1" s="1"/>
      <c r="CU1" s="1"/>
      <c r="CV1" s="11"/>
      <c r="CW1" s="11"/>
      <c r="CX1" s="1"/>
      <c r="CY1" s="1"/>
      <c r="CZ1" s="11"/>
      <c r="DA1" s="11"/>
      <c r="DB1" s="1"/>
      <c r="DC1" s="1"/>
    </row>
    <row r="2" spans="1:116" ht="10.5" customHeight="1">
      <c r="A2" s="757" t="s">
        <v>303</v>
      </c>
      <c r="B2" s="662"/>
      <c r="C2" s="761" t="s">
        <v>304</v>
      </c>
      <c r="D2" s="764" t="s">
        <v>305</v>
      </c>
      <c r="E2" s="765"/>
      <c r="F2" s="766"/>
      <c r="G2" s="770" t="s">
        <v>501</v>
      </c>
      <c r="H2" s="770" t="s">
        <v>502</v>
      </c>
      <c r="I2" s="205"/>
      <c r="J2" s="205"/>
      <c r="K2" s="206"/>
      <c r="L2" s="206"/>
      <c r="M2" s="205"/>
      <c r="N2" s="205"/>
      <c r="O2" s="206"/>
      <c r="P2" s="206"/>
      <c r="Q2" s="205"/>
      <c r="R2" s="205"/>
      <c r="S2" s="206"/>
      <c r="T2" s="206"/>
      <c r="U2" s="205"/>
      <c r="V2" s="205"/>
      <c r="W2" s="206"/>
      <c r="X2" s="206"/>
      <c r="Y2" s="205"/>
      <c r="Z2" s="205"/>
      <c r="AA2" s="206"/>
      <c r="AB2" s="206"/>
      <c r="AC2" s="205"/>
      <c r="AD2" s="205"/>
      <c r="AE2" s="206"/>
      <c r="AF2" s="206"/>
      <c r="AG2" s="206" t="s">
        <v>503</v>
      </c>
      <c r="AH2" s="206" t="s">
        <v>503</v>
      </c>
      <c r="AI2" s="206"/>
      <c r="AJ2" s="205"/>
      <c r="AK2" s="205"/>
      <c r="AL2" s="206"/>
      <c r="AM2" s="206"/>
      <c r="AN2" s="205"/>
      <c r="AO2" s="205"/>
      <c r="AP2" s="206"/>
      <c r="AQ2" s="206"/>
      <c r="AR2" s="206"/>
      <c r="AS2" s="206"/>
      <c r="AT2" s="206"/>
      <c r="AU2" s="206"/>
      <c r="AV2" s="205"/>
      <c r="AW2" s="205"/>
      <c r="AX2" s="206"/>
      <c r="AY2" s="206"/>
      <c r="AZ2" s="206"/>
      <c r="BA2" s="206"/>
      <c r="BB2" s="206"/>
      <c r="BC2" s="206"/>
      <c r="BD2" s="205"/>
      <c r="BE2" s="205"/>
      <c r="BF2" s="207"/>
      <c r="BG2" s="207"/>
      <c r="BH2" s="205"/>
      <c r="BI2" s="205"/>
      <c r="BJ2" s="207"/>
      <c r="BK2" s="207"/>
      <c r="BL2" s="207"/>
      <c r="BM2" s="207"/>
      <c r="BN2" s="207"/>
      <c r="BO2" s="207"/>
      <c r="BP2" s="207"/>
      <c r="BQ2" s="207"/>
      <c r="BR2" s="207"/>
      <c r="BS2" s="207"/>
      <c r="BT2" s="207"/>
      <c r="BU2" s="207"/>
      <c r="BV2" s="207"/>
      <c r="BW2" s="207"/>
      <c r="BX2" s="205"/>
      <c r="BY2" s="205"/>
      <c r="BZ2" s="206"/>
      <c r="CA2" s="207"/>
      <c r="CB2" s="207"/>
      <c r="CC2" s="207"/>
      <c r="CD2" s="207"/>
      <c r="CE2" s="207"/>
      <c r="CF2" s="205"/>
      <c r="CG2" s="205"/>
      <c r="CH2" s="207"/>
      <c r="CI2" s="207"/>
      <c r="CJ2" s="205"/>
      <c r="CK2" s="205"/>
      <c r="CL2" s="207"/>
      <c r="CM2" s="207"/>
      <c r="CN2" s="207"/>
      <c r="CO2" s="207"/>
      <c r="CP2" s="207"/>
      <c r="CQ2" s="207"/>
      <c r="CR2" s="14"/>
      <c r="CS2" s="14"/>
      <c r="CT2" s="14"/>
      <c r="CU2" s="14"/>
      <c r="CV2" s="13"/>
      <c r="CW2" s="13"/>
      <c r="CX2" s="14"/>
      <c r="CY2" s="14"/>
      <c r="CZ2" s="13"/>
      <c r="DA2" s="13"/>
      <c r="DB2" s="14"/>
      <c r="DC2" s="14"/>
      <c r="DG2" s="652"/>
      <c r="DH2" s="652"/>
      <c r="DI2" s="652"/>
      <c r="DJ2" s="653"/>
      <c r="DK2" s="350"/>
      <c r="DL2" s="350"/>
    </row>
    <row r="3" spans="1:116" ht="48.75" customHeight="1">
      <c r="A3" s="760"/>
      <c r="B3" s="663"/>
      <c r="C3" s="762"/>
      <c r="D3" s="767"/>
      <c r="E3" s="768"/>
      <c r="F3" s="769"/>
      <c r="G3" s="771"/>
      <c r="H3" s="771"/>
      <c r="I3" s="753" t="s">
        <v>504</v>
      </c>
      <c r="J3" s="754"/>
      <c r="K3" s="757" t="s">
        <v>505</v>
      </c>
      <c r="L3" s="757" t="s">
        <v>502</v>
      </c>
      <c r="M3" s="753" t="s">
        <v>506</v>
      </c>
      <c r="N3" s="754"/>
      <c r="O3" s="757" t="s">
        <v>505</v>
      </c>
      <c r="P3" s="757" t="s">
        <v>502</v>
      </c>
      <c r="Q3" s="753" t="s">
        <v>507</v>
      </c>
      <c r="R3" s="754"/>
      <c r="S3" s="757" t="s">
        <v>505</v>
      </c>
      <c r="T3" s="757" t="s">
        <v>502</v>
      </c>
      <c r="U3" s="753" t="s">
        <v>508</v>
      </c>
      <c r="V3" s="754"/>
      <c r="W3" s="757" t="s">
        <v>509</v>
      </c>
      <c r="X3" s="757" t="s">
        <v>502</v>
      </c>
      <c r="Y3" s="753" t="s">
        <v>510</v>
      </c>
      <c r="Z3" s="754"/>
      <c r="AA3" s="757" t="s">
        <v>505</v>
      </c>
      <c r="AB3" s="757" t="s">
        <v>502</v>
      </c>
      <c r="AC3" s="753" t="s">
        <v>511</v>
      </c>
      <c r="AD3" s="754"/>
      <c r="AE3" s="757" t="s">
        <v>512</v>
      </c>
      <c r="AF3" s="757" t="s">
        <v>513</v>
      </c>
      <c r="AG3" s="753" t="s">
        <v>514</v>
      </c>
      <c r="AH3" s="754"/>
      <c r="AI3" s="757" t="s">
        <v>515</v>
      </c>
      <c r="AJ3" s="753" t="s">
        <v>516</v>
      </c>
      <c r="AK3" s="754"/>
      <c r="AL3" s="757" t="s">
        <v>512</v>
      </c>
      <c r="AM3" s="757" t="s">
        <v>502</v>
      </c>
      <c r="AN3" s="753" t="s">
        <v>517</v>
      </c>
      <c r="AO3" s="754"/>
      <c r="AP3" s="757" t="s">
        <v>505</v>
      </c>
      <c r="AQ3" s="757" t="s">
        <v>502</v>
      </c>
      <c r="AR3" s="753" t="s">
        <v>518</v>
      </c>
      <c r="AS3" s="754"/>
      <c r="AT3" s="757" t="s">
        <v>505</v>
      </c>
      <c r="AU3" s="757" t="s">
        <v>502</v>
      </c>
      <c r="AV3" s="753" t="s">
        <v>519</v>
      </c>
      <c r="AW3" s="754"/>
      <c r="AX3" s="757" t="s">
        <v>520</v>
      </c>
      <c r="AY3" s="757" t="s">
        <v>513</v>
      </c>
      <c r="AZ3" s="753" t="s">
        <v>521</v>
      </c>
      <c r="BA3" s="754"/>
      <c r="BB3" s="757" t="s">
        <v>520</v>
      </c>
      <c r="BC3" s="757" t="s">
        <v>513</v>
      </c>
      <c r="BD3" s="753" t="s">
        <v>522</v>
      </c>
      <c r="BE3" s="754"/>
      <c r="BF3" s="757" t="s">
        <v>520</v>
      </c>
      <c r="BG3" s="757" t="s">
        <v>513</v>
      </c>
      <c r="BH3" s="753" t="s">
        <v>523</v>
      </c>
      <c r="BI3" s="754"/>
      <c r="BJ3" s="757" t="s">
        <v>520</v>
      </c>
      <c r="BK3" s="757" t="s">
        <v>513</v>
      </c>
      <c r="BL3" s="753" t="s">
        <v>686</v>
      </c>
      <c r="BM3" s="754"/>
      <c r="BN3" s="757" t="s">
        <v>520</v>
      </c>
      <c r="BO3" s="757" t="s">
        <v>513</v>
      </c>
      <c r="BP3" s="753" t="s">
        <v>687</v>
      </c>
      <c r="BQ3" s="754"/>
      <c r="BR3" s="757" t="s">
        <v>520</v>
      </c>
      <c r="BS3" s="757" t="s">
        <v>513</v>
      </c>
      <c r="BT3" s="753" t="s">
        <v>524</v>
      </c>
      <c r="BU3" s="754"/>
      <c r="BV3" s="757" t="s">
        <v>520</v>
      </c>
      <c r="BW3" s="757" t="s">
        <v>513</v>
      </c>
      <c r="BX3" s="753" t="s">
        <v>525</v>
      </c>
      <c r="BY3" s="754"/>
      <c r="BZ3" s="757" t="s">
        <v>520</v>
      </c>
      <c r="CA3" s="757" t="s">
        <v>513</v>
      </c>
      <c r="CB3" s="753" t="s">
        <v>526</v>
      </c>
      <c r="CC3" s="754"/>
      <c r="CD3" s="757" t="s">
        <v>520</v>
      </c>
      <c r="CE3" s="757" t="s">
        <v>513</v>
      </c>
      <c r="CF3" s="753" t="s">
        <v>527</v>
      </c>
      <c r="CG3" s="754"/>
      <c r="CH3" s="757" t="s">
        <v>520</v>
      </c>
      <c r="CI3" s="757" t="s">
        <v>513</v>
      </c>
      <c r="CJ3" s="753" t="s">
        <v>528</v>
      </c>
      <c r="CK3" s="754"/>
      <c r="CL3" s="757" t="s">
        <v>520</v>
      </c>
      <c r="CM3" s="757" t="s">
        <v>513</v>
      </c>
      <c r="CN3" s="753" t="s">
        <v>529</v>
      </c>
      <c r="CO3" s="754"/>
      <c r="CP3" s="757" t="s">
        <v>520</v>
      </c>
      <c r="CQ3" s="757" t="s">
        <v>513</v>
      </c>
      <c r="CR3" s="751" t="s">
        <v>612</v>
      </c>
      <c r="CS3" s="752"/>
      <c r="CT3" s="749" t="s">
        <v>520</v>
      </c>
      <c r="CU3" s="749" t="s">
        <v>513</v>
      </c>
      <c r="CV3" s="751" t="s">
        <v>613</v>
      </c>
      <c r="CW3" s="752"/>
      <c r="CX3" s="749" t="s">
        <v>520</v>
      </c>
      <c r="CY3" s="749" t="s">
        <v>513</v>
      </c>
      <c r="CZ3" s="751" t="s">
        <v>614</v>
      </c>
      <c r="DA3" s="752"/>
      <c r="DB3" s="749" t="s">
        <v>520</v>
      </c>
      <c r="DC3" s="749" t="s">
        <v>513</v>
      </c>
      <c r="DG3" s="755" t="s">
        <v>521</v>
      </c>
      <c r="DH3" s="756"/>
      <c r="DI3" s="757" t="s">
        <v>520</v>
      </c>
      <c r="DJ3" s="747" t="s">
        <v>513</v>
      </c>
      <c r="DK3" s="350"/>
      <c r="DL3" s="350"/>
    </row>
    <row r="4" spans="1:116" ht="27" customHeight="1">
      <c r="A4" s="758"/>
      <c r="B4" s="664" t="s">
        <v>817</v>
      </c>
      <c r="C4" s="763"/>
      <c r="D4" s="208" t="s">
        <v>688</v>
      </c>
      <c r="E4" s="208" t="s">
        <v>845</v>
      </c>
      <c r="F4" s="209" t="s">
        <v>894</v>
      </c>
      <c r="G4" s="772"/>
      <c r="H4" s="772"/>
      <c r="I4" s="208" t="s">
        <v>845</v>
      </c>
      <c r="J4" s="209" t="s">
        <v>894</v>
      </c>
      <c r="K4" s="758"/>
      <c r="L4" s="758"/>
      <c r="M4" s="208" t="s">
        <v>845</v>
      </c>
      <c r="N4" s="209" t="s">
        <v>894</v>
      </c>
      <c r="O4" s="758"/>
      <c r="P4" s="758"/>
      <c r="Q4" s="208" t="s">
        <v>845</v>
      </c>
      <c r="R4" s="209" t="s">
        <v>894</v>
      </c>
      <c r="S4" s="758"/>
      <c r="T4" s="758"/>
      <c r="U4" s="208" t="s">
        <v>845</v>
      </c>
      <c r="V4" s="209" t="s">
        <v>894</v>
      </c>
      <c r="W4" s="758"/>
      <c r="X4" s="758"/>
      <c r="Y4" s="208" t="s">
        <v>531</v>
      </c>
      <c r="Z4" s="208" t="s">
        <v>532</v>
      </c>
      <c r="AA4" s="758"/>
      <c r="AB4" s="758"/>
      <c r="AC4" s="208" t="s">
        <v>533</v>
      </c>
      <c r="AD4" s="208" t="s">
        <v>532</v>
      </c>
      <c r="AE4" s="758"/>
      <c r="AF4" s="758"/>
      <c r="AG4" s="208" t="s">
        <v>531</v>
      </c>
      <c r="AH4" s="208" t="s">
        <v>532</v>
      </c>
      <c r="AI4" s="758"/>
      <c r="AJ4" s="208" t="s">
        <v>845</v>
      </c>
      <c r="AK4" s="209" t="s">
        <v>894</v>
      </c>
      <c r="AL4" s="758"/>
      <c r="AM4" s="758"/>
      <c r="AN4" s="208" t="s">
        <v>845</v>
      </c>
      <c r="AO4" s="209" t="s">
        <v>894</v>
      </c>
      <c r="AP4" s="758"/>
      <c r="AQ4" s="758"/>
      <c r="AR4" s="208" t="s">
        <v>499</v>
      </c>
      <c r="AS4" s="209" t="s">
        <v>689</v>
      </c>
      <c r="AT4" s="758"/>
      <c r="AU4" s="758"/>
      <c r="AV4" s="208" t="s">
        <v>845</v>
      </c>
      <c r="AW4" s="209" t="s">
        <v>894</v>
      </c>
      <c r="AX4" s="758"/>
      <c r="AY4" s="758"/>
      <c r="AZ4" s="208" t="s">
        <v>690</v>
      </c>
      <c r="BA4" s="208" t="s">
        <v>691</v>
      </c>
      <c r="BB4" s="758"/>
      <c r="BC4" s="758"/>
      <c r="BD4" s="208" t="s">
        <v>531</v>
      </c>
      <c r="BE4" s="208" t="s">
        <v>532</v>
      </c>
      <c r="BF4" s="758"/>
      <c r="BG4" s="758"/>
      <c r="BH4" s="208" t="s">
        <v>531</v>
      </c>
      <c r="BI4" s="208" t="s">
        <v>532</v>
      </c>
      <c r="BJ4" s="758"/>
      <c r="BK4" s="758"/>
      <c r="BL4" s="208" t="s">
        <v>845</v>
      </c>
      <c r="BM4" s="209" t="s">
        <v>894</v>
      </c>
      <c r="BN4" s="758"/>
      <c r="BO4" s="758"/>
      <c r="BP4" s="208" t="s">
        <v>845</v>
      </c>
      <c r="BQ4" s="209" t="s">
        <v>894</v>
      </c>
      <c r="BR4" s="758"/>
      <c r="BS4" s="758"/>
      <c r="BT4" s="208" t="s">
        <v>688</v>
      </c>
      <c r="BU4" s="209" t="s">
        <v>692</v>
      </c>
      <c r="BV4" s="758"/>
      <c r="BW4" s="758"/>
      <c r="BX4" s="208" t="s">
        <v>531</v>
      </c>
      <c r="BY4" s="208" t="s">
        <v>532</v>
      </c>
      <c r="BZ4" s="758"/>
      <c r="CA4" s="758"/>
      <c r="CB4" s="208" t="s">
        <v>531</v>
      </c>
      <c r="CC4" s="208" t="s">
        <v>534</v>
      </c>
      <c r="CD4" s="758"/>
      <c r="CE4" s="758"/>
      <c r="CF4" s="208" t="s">
        <v>845</v>
      </c>
      <c r="CG4" s="209" t="s">
        <v>894</v>
      </c>
      <c r="CH4" s="758"/>
      <c r="CI4" s="758"/>
      <c r="CJ4" s="208" t="s">
        <v>845</v>
      </c>
      <c r="CK4" s="209" t="s">
        <v>894</v>
      </c>
      <c r="CL4" s="758"/>
      <c r="CM4" s="758"/>
      <c r="CN4" s="208" t="s">
        <v>845</v>
      </c>
      <c r="CO4" s="209" t="s">
        <v>894</v>
      </c>
      <c r="CP4" s="758"/>
      <c r="CQ4" s="758"/>
      <c r="CR4" s="551" t="s">
        <v>531</v>
      </c>
      <c r="CS4" s="551" t="s">
        <v>532</v>
      </c>
      <c r="CT4" s="750"/>
      <c r="CU4" s="750"/>
      <c r="CV4" s="551" t="s">
        <v>531</v>
      </c>
      <c r="CW4" s="551" t="s">
        <v>615</v>
      </c>
      <c r="CX4" s="750"/>
      <c r="CY4" s="750"/>
      <c r="CZ4" s="551" t="s">
        <v>531</v>
      </c>
      <c r="DA4" s="551" t="s">
        <v>532</v>
      </c>
      <c r="DB4" s="750"/>
      <c r="DC4" s="750"/>
      <c r="DG4" s="208" t="s">
        <v>845</v>
      </c>
      <c r="DH4" s="209" t="s">
        <v>894</v>
      </c>
      <c r="DI4" s="758"/>
      <c r="DJ4" s="748"/>
      <c r="DK4" s="350"/>
      <c r="DL4" s="350"/>
    </row>
    <row r="5" spans="1:116" s="327" customFormat="1" ht="15" customHeight="1">
      <c r="A5" s="370" t="s">
        <v>306</v>
      </c>
      <c r="B5" s="665"/>
      <c r="C5" s="331" t="s">
        <v>307</v>
      </c>
      <c r="D5" s="210">
        <f>SUM(D6:D17)</f>
        <v>0</v>
      </c>
      <c r="E5" s="211">
        <f>SUM(E6:E17)</f>
        <v>0</v>
      </c>
      <c r="F5" s="211">
        <f>SUM(F6:F17)</f>
        <v>0.77954000000000001</v>
      </c>
      <c r="G5" s="212">
        <f>F5-E5</f>
        <v>0.77954000000000001</v>
      </c>
      <c r="H5" s="258">
        <v>0</v>
      </c>
      <c r="I5" s="211">
        <f t="shared" ref="I5:AD5" si="0">SUM(I6:I17)</f>
        <v>0</v>
      </c>
      <c r="J5" s="211">
        <f t="shared" si="0"/>
        <v>0</v>
      </c>
      <c r="K5" s="212">
        <f t="shared" si="0"/>
        <v>0</v>
      </c>
      <c r="L5" s="212">
        <v>0</v>
      </c>
      <c r="M5" s="211">
        <f t="shared" si="0"/>
        <v>0</v>
      </c>
      <c r="N5" s="211">
        <f t="shared" si="0"/>
        <v>8.9999999999999993E-3</v>
      </c>
      <c r="O5" s="212">
        <f t="shared" si="0"/>
        <v>8.9999999999999993E-3</v>
      </c>
      <c r="P5" s="212">
        <f t="shared" si="0"/>
        <v>0</v>
      </c>
      <c r="Q5" s="211">
        <f t="shared" si="0"/>
        <v>0</v>
      </c>
      <c r="R5" s="211">
        <f t="shared" si="0"/>
        <v>0</v>
      </c>
      <c r="S5" s="212">
        <f t="shared" si="0"/>
        <v>0</v>
      </c>
      <c r="T5" s="212">
        <f t="shared" si="0"/>
        <v>0</v>
      </c>
      <c r="U5" s="211">
        <f t="shared" si="0"/>
        <v>0</v>
      </c>
      <c r="V5" s="211">
        <f t="shared" si="0"/>
        <v>0.77054</v>
      </c>
      <c r="W5" s="212">
        <f t="shared" si="0"/>
        <v>0</v>
      </c>
      <c r="X5" s="212">
        <f t="shared" si="0"/>
        <v>0</v>
      </c>
      <c r="Y5" s="211">
        <f t="shared" si="0"/>
        <v>0</v>
      </c>
      <c r="Z5" s="211">
        <f t="shared" si="0"/>
        <v>0</v>
      </c>
      <c r="AA5" s="212">
        <f t="shared" si="0"/>
        <v>0</v>
      </c>
      <c r="AB5" s="212">
        <f t="shared" si="0"/>
        <v>0</v>
      </c>
      <c r="AC5" s="211">
        <f t="shared" si="0"/>
        <v>0</v>
      </c>
      <c r="AD5" s="211">
        <f t="shared" si="0"/>
        <v>0</v>
      </c>
      <c r="AE5" s="212">
        <f>AD5-AC5</f>
        <v>0</v>
      </c>
      <c r="AF5" s="212"/>
      <c r="AG5" s="211">
        <f t="shared" ref="AG5:AS5" si="1">SUM(AG6:AG17)</f>
        <v>0</v>
      </c>
      <c r="AH5" s="211">
        <f t="shared" si="1"/>
        <v>0</v>
      </c>
      <c r="AI5" s="212">
        <f t="shared" si="1"/>
        <v>0</v>
      </c>
      <c r="AJ5" s="211">
        <f t="shared" si="1"/>
        <v>0</v>
      </c>
      <c r="AK5" s="211">
        <f t="shared" si="1"/>
        <v>0</v>
      </c>
      <c r="AL5" s="212">
        <f t="shared" si="1"/>
        <v>0</v>
      </c>
      <c r="AM5" s="212">
        <f t="shared" si="1"/>
        <v>0</v>
      </c>
      <c r="AN5" s="211">
        <f t="shared" si="1"/>
        <v>0</v>
      </c>
      <c r="AO5" s="211">
        <f t="shared" si="1"/>
        <v>0</v>
      </c>
      <c r="AP5" s="212">
        <f t="shared" si="1"/>
        <v>0</v>
      </c>
      <c r="AQ5" s="212">
        <f t="shared" si="1"/>
        <v>0</v>
      </c>
      <c r="AR5" s="212">
        <f t="shared" si="1"/>
        <v>0</v>
      </c>
      <c r="AS5" s="212">
        <f t="shared" si="1"/>
        <v>0</v>
      </c>
      <c r="AT5" s="212">
        <f>AS5-AR5</f>
        <v>0</v>
      </c>
      <c r="AU5" s="212"/>
      <c r="AV5" s="211">
        <f t="shared" ref="AV5:CO5" si="2">SUM(AV6:AV17)</f>
        <v>0</v>
      </c>
      <c r="AW5" s="211">
        <f t="shared" si="2"/>
        <v>0</v>
      </c>
      <c r="AX5" s="212">
        <f t="shared" si="2"/>
        <v>0</v>
      </c>
      <c r="AY5" s="212">
        <f t="shared" si="2"/>
        <v>0</v>
      </c>
      <c r="AZ5" s="211">
        <f t="shared" si="2"/>
        <v>0</v>
      </c>
      <c r="BA5" s="211">
        <f t="shared" si="2"/>
        <v>0</v>
      </c>
      <c r="BB5" s="212">
        <f t="shared" si="2"/>
        <v>0</v>
      </c>
      <c r="BC5" s="212">
        <f t="shared" si="2"/>
        <v>0</v>
      </c>
      <c r="BD5" s="211">
        <f t="shared" si="2"/>
        <v>0</v>
      </c>
      <c r="BE5" s="211">
        <f t="shared" si="2"/>
        <v>0</v>
      </c>
      <c r="BF5" s="212">
        <f t="shared" si="2"/>
        <v>0</v>
      </c>
      <c r="BG5" s="212">
        <f t="shared" si="2"/>
        <v>0</v>
      </c>
      <c r="BH5" s="211">
        <f t="shared" si="2"/>
        <v>0</v>
      </c>
      <c r="BI5" s="211">
        <f t="shared" si="2"/>
        <v>0</v>
      </c>
      <c r="BJ5" s="212">
        <f t="shared" si="2"/>
        <v>0</v>
      </c>
      <c r="BK5" s="212">
        <f t="shared" si="2"/>
        <v>0</v>
      </c>
      <c r="BL5" s="211">
        <f t="shared" si="2"/>
        <v>0</v>
      </c>
      <c r="BM5" s="211">
        <f t="shared" si="2"/>
        <v>0</v>
      </c>
      <c r="BN5" s="212">
        <f t="shared" si="2"/>
        <v>0</v>
      </c>
      <c r="BO5" s="212"/>
      <c r="BP5" s="211">
        <f>SUM(BP6:BP17)</f>
        <v>0</v>
      </c>
      <c r="BQ5" s="211">
        <f>SUM(BQ6:BQ17)</f>
        <v>0</v>
      </c>
      <c r="BR5" s="212">
        <f>SUM(BR6:BR17)</f>
        <v>0</v>
      </c>
      <c r="BS5" s="212">
        <f>SUM(BS6:BS17)</f>
        <v>0</v>
      </c>
      <c r="BT5" s="211">
        <f t="shared" si="2"/>
        <v>0</v>
      </c>
      <c r="BU5" s="211">
        <f t="shared" si="2"/>
        <v>0</v>
      </c>
      <c r="BV5" s="212">
        <f t="shared" si="2"/>
        <v>0</v>
      </c>
      <c r="BW5" s="212">
        <f t="shared" si="2"/>
        <v>0</v>
      </c>
      <c r="BX5" s="211">
        <f t="shared" si="2"/>
        <v>0</v>
      </c>
      <c r="BY5" s="211">
        <f t="shared" si="2"/>
        <v>0</v>
      </c>
      <c r="BZ5" s="212">
        <f t="shared" si="2"/>
        <v>0</v>
      </c>
      <c r="CA5" s="212">
        <f t="shared" si="2"/>
        <v>0</v>
      </c>
      <c r="CB5" s="211">
        <f>SUM(CB6:CB17)</f>
        <v>0</v>
      </c>
      <c r="CC5" s="211">
        <f>SUM(CC6:CC17)</f>
        <v>0</v>
      </c>
      <c r="CD5" s="212">
        <f>SUM(CD6:CD17)</f>
        <v>0</v>
      </c>
      <c r="CE5" s="212">
        <f>SUM(CE6:CE17)</f>
        <v>0</v>
      </c>
      <c r="CF5" s="211">
        <f t="shared" si="2"/>
        <v>0</v>
      </c>
      <c r="CG5" s="211">
        <f t="shared" si="2"/>
        <v>0</v>
      </c>
      <c r="CH5" s="212">
        <f t="shared" si="2"/>
        <v>0</v>
      </c>
      <c r="CI5" s="212">
        <f t="shared" si="2"/>
        <v>0</v>
      </c>
      <c r="CJ5" s="211">
        <f t="shared" si="2"/>
        <v>0</v>
      </c>
      <c r="CK5" s="211">
        <f t="shared" si="2"/>
        <v>0</v>
      </c>
      <c r="CL5" s="212">
        <f t="shared" si="2"/>
        <v>0</v>
      </c>
      <c r="CM5" s="213"/>
      <c r="CN5" s="213">
        <f t="shared" si="2"/>
        <v>0</v>
      </c>
      <c r="CO5" s="213">
        <f t="shared" si="2"/>
        <v>0</v>
      </c>
      <c r="CP5" s="213">
        <f>CO5-CN5</f>
        <v>0</v>
      </c>
      <c r="CQ5" s="213"/>
      <c r="CR5" s="7">
        <f>SUM(CR6:CR17)</f>
        <v>0</v>
      </c>
      <c r="CS5" s="7">
        <f>SUM(CS6:CS17)</f>
        <v>0</v>
      </c>
      <c r="CT5" s="259">
        <f>CS5-CR5</f>
        <v>0</v>
      </c>
      <c r="CU5" s="260"/>
      <c r="CV5" s="15">
        <f t="shared" ref="CV5:DC5" si="3">SUM(CV6:CV17)</f>
        <v>0</v>
      </c>
      <c r="CW5" s="15">
        <f t="shared" si="3"/>
        <v>0</v>
      </c>
      <c r="CX5" s="7">
        <f t="shared" si="3"/>
        <v>0</v>
      </c>
      <c r="CY5" s="7">
        <f t="shared" si="3"/>
        <v>0</v>
      </c>
      <c r="CZ5" s="15">
        <f t="shared" si="3"/>
        <v>0</v>
      </c>
      <c r="DA5" s="15">
        <f t="shared" si="3"/>
        <v>0</v>
      </c>
      <c r="DB5" s="7">
        <f t="shared" si="3"/>
        <v>0</v>
      </c>
      <c r="DC5" s="7">
        <f t="shared" si="3"/>
        <v>0</v>
      </c>
      <c r="DG5" s="649"/>
      <c r="DH5" s="213">
        <f t="shared" ref="DH5:DI5" si="4">SUM(DH6:DH17)</f>
        <v>0</v>
      </c>
      <c r="DI5" s="212">
        <f t="shared" si="4"/>
        <v>0</v>
      </c>
      <c r="DJ5" s="654"/>
      <c r="DK5" s="658"/>
      <c r="DL5" s="658"/>
    </row>
    <row r="6" spans="1:116" ht="12" hidden="1" customHeight="1">
      <c r="A6" s="335"/>
      <c r="B6" s="666"/>
      <c r="C6" s="335" t="s">
        <v>308</v>
      </c>
      <c r="D6" s="215"/>
      <c r="E6" s="217">
        <f t="shared" ref="E6:E16" si="5">I6+M6+Q6+U6+Y6+AJ6+AN6+AR6+AV6+BD6+BH6+BX6+CF6+CJ6+CN6+CR6+CV6+CZ6+AZ6+BL6+BT6</f>
        <v>0</v>
      </c>
      <c r="F6" s="217">
        <f t="shared" ref="F6:F17" si="6">J6+N6+R6+V6+Z6+AK6+AO6+AS6+AW6+BE6+BI6+BY6+CG6+CK6+CO6+CS6+CW6+DA6+BM6+BU6</f>
        <v>0</v>
      </c>
      <c r="G6" s="218">
        <f t="shared" ref="G6:G33" si="7">F6-E6</f>
        <v>0</v>
      </c>
      <c r="H6" s="218"/>
      <c r="I6" s="217"/>
      <c r="J6" s="217"/>
      <c r="K6" s="219">
        <f>J6-I6</f>
        <v>0</v>
      </c>
      <c r="L6" s="219"/>
      <c r="M6" s="217"/>
      <c r="N6" s="217"/>
      <c r="O6" s="219">
        <f>N6-M6</f>
        <v>0</v>
      </c>
      <c r="P6" s="219"/>
      <c r="Q6" s="217"/>
      <c r="R6" s="217"/>
      <c r="S6" s="219">
        <f>R6-Q6</f>
        <v>0</v>
      </c>
      <c r="T6" s="219"/>
      <c r="U6" s="217"/>
      <c r="V6" s="217"/>
      <c r="W6" s="219">
        <f>V6-U6</f>
        <v>0</v>
      </c>
      <c r="X6" s="219"/>
      <c r="Y6" s="217">
        <f t="shared" ref="Y6:Z40" si="8">AC6</f>
        <v>0</v>
      </c>
      <c r="Z6" s="217">
        <f t="shared" si="8"/>
        <v>0</v>
      </c>
      <c r="AA6" s="219">
        <f>Z6-Y6</f>
        <v>0</v>
      </c>
      <c r="AB6" s="219"/>
      <c r="AC6" s="217"/>
      <c r="AD6" s="217"/>
      <c r="AE6" s="219">
        <f>AD6-AC6</f>
        <v>0</v>
      </c>
      <c r="AF6" s="219"/>
      <c r="AG6" s="217"/>
      <c r="AH6" s="217"/>
      <c r="AI6" s="219">
        <f>AH6-AG6</f>
        <v>0</v>
      </c>
      <c r="AJ6" s="217"/>
      <c r="AK6" s="217"/>
      <c r="AL6" s="219">
        <f>AK6-AJ6</f>
        <v>0</v>
      </c>
      <c r="AM6" s="219"/>
      <c r="AN6" s="217"/>
      <c r="AO6" s="217"/>
      <c r="AP6" s="219">
        <f>AO6-AN6</f>
        <v>0</v>
      </c>
      <c r="AQ6" s="219"/>
      <c r="AR6" s="219"/>
      <c r="AS6" s="219"/>
      <c r="AT6" s="219">
        <f>AS6-AR6</f>
        <v>0</v>
      </c>
      <c r="AU6" s="219"/>
      <c r="AV6" s="217"/>
      <c r="AW6" s="217"/>
      <c r="AX6" s="219">
        <f>AW6-AV6</f>
        <v>0</v>
      </c>
      <c r="AY6" s="219"/>
      <c r="AZ6" s="217"/>
      <c r="BA6" s="217"/>
      <c r="BB6" s="219">
        <f>BA6-AZ6</f>
        <v>0</v>
      </c>
      <c r="BC6" s="219"/>
      <c r="BD6" s="217"/>
      <c r="BE6" s="217"/>
      <c r="BF6" s="219">
        <f>BE6-BD6</f>
        <v>0</v>
      </c>
      <c r="BG6" s="219"/>
      <c r="BH6" s="217"/>
      <c r="BI6" s="217"/>
      <c r="BJ6" s="219">
        <f>BI6-BH6</f>
        <v>0</v>
      </c>
      <c r="BK6" s="219"/>
      <c r="BL6" s="217"/>
      <c r="BM6" s="217"/>
      <c r="BN6" s="219">
        <f>BM6-BL6</f>
        <v>0</v>
      </c>
      <c r="BO6" s="212"/>
      <c r="BP6" s="217"/>
      <c r="BQ6" s="217"/>
      <c r="BR6" s="219">
        <f>BQ6-BP6</f>
        <v>0</v>
      </c>
      <c r="BS6" s="219"/>
      <c r="BT6" s="217"/>
      <c r="BU6" s="217"/>
      <c r="BV6" s="219">
        <f>BU6-BT6</f>
        <v>0</v>
      </c>
      <c r="BW6" s="219"/>
      <c r="BX6" s="217"/>
      <c r="BY6" s="217"/>
      <c r="BZ6" s="219">
        <f>BY6-BX6</f>
        <v>0</v>
      </c>
      <c r="CA6" s="219"/>
      <c r="CB6" s="217"/>
      <c r="CC6" s="217"/>
      <c r="CD6" s="219">
        <f>CC6-CB6</f>
        <v>0</v>
      </c>
      <c r="CE6" s="219"/>
      <c r="CF6" s="217"/>
      <c r="CG6" s="217"/>
      <c r="CH6" s="219">
        <f>CG6-CF6</f>
        <v>0</v>
      </c>
      <c r="CI6" s="219"/>
      <c r="CJ6" s="217"/>
      <c r="CK6" s="217"/>
      <c r="CL6" s="219">
        <f>CK6-CJ6</f>
        <v>0</v>
      </c>
      <c r="CM6" s="213"/>
      <c r="CN6" s="220"/>
      <c r="CO6" s="220"/>
      <c r="CP6" s="220">
        <f>CO6-CN6</f>
        <v>0</v>
      </c>
      <c r="CQ6" s="220"/>
      <c r="CR6" s="14"/>
      <c r="CS6" s="14"/>
      <c r="CT6" s="261">
        <f>CS6-CR6</f>
        <v>0</v>
      </c>
      <c r="CU6" s="262"/>
      <c r="CV6" s="13"/>
      <c r="CW6" s="13"/>
      <c r="CX6" s="261">
        <f>CW6-CV6</f>
        <v>0</v>
      </c>
      <c r="CY6" s="262"/>
      <c r="CZ6" s="13"/>
      <c r="DA6" s="13"/>
      <c r="DB6" s="261">
        <f>DA6-CZ6</f>
        <v>0</v>
      </c>
      <c r="DC6" s="262"/>
      <c r="DG6" s="648"/>
      <c r="DH6" s="648"/>
      <c r="DI6" s="648"/>
      <c r="DJ6" s="655"/>
      <c r="DK6" s="350"/>
      <c r="DL6" s="350"/>
    </row>
    <row r="7" spans="1:116" ht="16.5" hidden="1" customHeight="1">
      <c r="A7" s="335"/>
      <c r="B7" s="666"/>
      <c r="C7" s="335" t="s">
        <v>309</v>
      </c>
      <c r="D7" s="221"/>
      <c r="E7" s="153">
        <f t="shared" si="5"/>
        <v>0</v>
      </c>
      <c r="F7" s="153">
        <f t="shared" si="6"/>
        <v>0</v>
      </c>
      <c r="G7" s="192">
        <f t="shared" si="7"/>
        <v>0</v>
      </c>
      <c r="H7" s="192"/>
      <c r="I7" s="153"/>
      <c r="J7" s="153"/>
      <c r="K7" s="156">
        <f>J7-I7</f>
        <v>0</v>
      </c>
      <c r="L7" s="156"/>
      <c r="M7" s="153"/>
      <c r="N7" s="153"/>
      <c r="O7" s="156">
        <f>N7-M7</f>
        <v>0</v>
      </c>
      <c r="P7" s="156"/>
      <c r="Q7" s="153"/>
      <c r="R7" s="153"/>
      <c r="S7" s="156">
        <f>R7-Q7</f>
        <v>0</v>
      </c>
      <c r="T7" s="156"/>
      <c r="U7" s="153"/>
      <c r="V7" s="153"/>
      <c r="W7" s="156">
        <f>V7-U7</f>
        <v>0</v>
      </c>
      <c r="X7" s="156"/>
      <c r="Y7" s="153">
        <f t="shared" si="8"/>
        <v>0</v>
      </c>
      <c r="Z7" s="153">
        <f t="shared" si="8"/>
        <v>0</v>
      </c>
      <c r="AA7" s="156">
        <f>Z7-Y7</f>
        <v>0</v>
      </c>
      <c r="AB7" s="156"/>
      <c r="AC7" s="153"/>
      <c r="AD7" s="153"/>
      <c r="AE7" s="156">
        <f>AD7-AC7</f>
        <v>0</v>
      </c>
      <c r="AF7" s="156"/>
      <c r="AG7" s="153"/>
      <c r="AH7" s="153"/>
      <c r="AI7" s="156">
        <f>AH7-AG7</f>
        <v>0</v>
      </c>
      <c r="AJ7" s="153"/>
      <c r="AK7" s="153"/>
      <c r="AL7" s="156">
        <f>AK7-AJ7</f>
        <v>0</v>
      </c>
      <c r="AM7" s="156"/>
      <c r="AN7" s="153"/>
      <c r="AO7" s="153"/>
      <c r="AP7" s="156">
        <f>AO7-AN7</f>
        <v>0</v>
      </c>
      <c r="AQ7" s="156"/>
      <c r="AR7" s="156"/>
      <c r="AS7" s="156"/>
      <c r="AT7" s="156">
        <f>AS7-AR7</f>
        <v>0</v>
      </c>
      <c r="AU7" s="156"/>
      <c r="AV7" s="153"/>
      <c r="AW7" s="153"/>
      <c r="AX7" s="156">
        <f>AW7-AV7</f>
        <v>0</v>
      </c>
      <c r="AY7" s="156"/>
      <c r="AZ7" s="153"/>
      <c r="BA7" s="153"/>
      <c r="BB7" s="156">
        <f>BA7-AZ7</f>
        <v>0</v>
      </c>
      <c r="BC7" s="156"/>
      <c r="BD7" s="153"/>
      <c r="BE7" s="153"/>
      <c r="BF7" s="156">
        <f>BE7-BD7</f>
        <v>0</v>
      </c>
      <c r="BG7" s="156"/>
      <c r="BH7" s="153"/>
      <c r="BI7" s="153"/>
      <c r="BJ7" s="156">
        <f>BI7-BH7</f>
        <v>0</v>
      </c>
      <c r="BK7" s="156"/>
      <c r="BL7" s="153"/>
      <c r="BM7" s="153"/>
      <c r="BN7" s="156">
        <f>BM7-BL7</f>
        <v>0</v>
      </c>
      <c r="BO7" s="212"/>
      <c r="BP7" s="153"/>
      <c r="BQ7" s="153"/>
      <c r="BR7" s="156">
        <f>BQ7-BP7</f>
        <v>0</v>
      </c>
      <c r="BS7" s="156"/>
      <c r="BT7" s="153"/>
      <c r="BU7" s="153"/>
      <c r="BV7" s="156">
        <f>BU7-BT7</f>
        <v>0</v>
      </c>
      <c r="BW7" s="156"/>
      <c r="BX7" s="153"/>
      <c r="BY7" s="153"/>
      <c r="BZ7" s="156">
        <f>BY7-BX7</f>
        <v>0</v>
      </c>
      <c r="CA7" s="156"/>
      <c r="CB7" s="153"/>
      <c r="CC7" s="153"/>
      <c r="CD7" s="156">
        <f>CC7-CB7</f>
        <v>0</v>
      </c>
      <c r="CE7" s="156"/>
      <c r="CF7" s="153"/>
      <c r="CG7" s="153"/>
      <c r="CH7" s="156">
        <f>CG7-CF7</f>
        <v>0</v>
      </c>
      <c r="CI7" s="156"/>
      <c r="CJ7" s="153"/>
      <c r="CK7" s="153"/>
      <c r="CL7" s="156">
        <f>CK7-CJ7</f>
        <v>0</v>
      </c>
      <c r="CM7" s="213"/>
      <c r="CN7" s="222"/>
      <c r="CO7" s="222"/>
      <c r="CP7" s="222">
        <f>CO7-CN7</f>
        <v>0</v>
      </c>
      <c r="CQ7" s="222"/>
      <c r="CR7" s="14"/>
      <c r="CS7" s="14"/>
      <c r="CT7" s="261">
        <f>CS7-CR7</f>
        <v>0</v>
      </c>
      <c r="CU7" s="262"/>
      <c r="CV7" s="13"/>
      <c r="CW7" s="13"/>
      <c r="CX7" s="261">
        <f>CW7-CV7</f>
        <v>0</v>
      </c>
      <c r="CY7" s="262"/>
      <c r="CZ7" s="13"/>
      <c r="DA7" s="13"/>
      <c r="DB7" s="261">
        <f>DA7-CZ7</f>
        <v>0</v>
      </c>
      <c r="DC7" s="262"/>
      <c r="DG7" s="648"/>
      <c r="DH7" s="648"/>
      <c r="DI7" s="648"/>
      <c r="DJ7" s="655"/>
      <c r="DK7" s="350"/>
      <c r="DL7" s="350"/>
    </row>
    <row r="8" spans="1:116" ht="26.25" hidden="1" customHeight="1">
      <c r="A8" s="335"/>
      <c r="B8" s="666"/>
      <c r="C8" s="334" t="s">
        <v>535</v>
      </c>
      <c r="D8" s="225"/>
      <c r="E8" s="153">
        <f t="shared" si="5"/>
        <v>0</v>
      </c>
      <c r="F8" s="153">
        <f t="shared" si="6"/>
        <v>0</v>
      </c>
      <c r="G8" s="192">
        <f t="shared" si="7"/>
        <v>0</v>
      </c>
      <c r="H8" s="192" t="e">
        <f t="shared" ref="H8:H20" si="9">F8/E8</f>
        <v>#DIV/0!</v>
      </c>
      <c r="I8" s="153"/>
      <c r="J8" s="153"/>
      <c r="K8" s="156">
        <f>J8-I8</f>
        <v>0</v>
      </c>
      <c r="L8" s="156"/>
      <c r="M8" s="153"/>
      <c r="N8" s="153"/>
      <c r="O8" s="156">
        <f>N8-M8</f>
        <v>0</v>
      </c>
      <c r="P8" s="156"/>
      <c r="Q8" s="153"/>
      <c r="R8" s="153"/>
      <c r="S8" s="156">
        <f>R8-Q8</f>
        <v>0</v>
      </c>
      <c r="T8" s="156"/>
      <c r="U8" s="153"/>
      <c r="V8" s="153"/>
      <c r="W8" s="156">
        <f>V8-U8</f>
        <v>0</v>
      </c>
      <c r="X8" s="156"/>
      <c r="Y8" s="153">
        <f t="shared" si="8"/>
        <v>0</v>
      </c>
      <c r="Z8" s="153">
        <f t="shared" si="8"/>
        <v>0</v>
      </c>
      <c r="AA8" s="156">
        <f>Z8-Y8</f>
        <v>0</v>
      </c>
      <c r="AB8" s="156"/>
      <c r="AC8" s="153"/>
      <c r="AD8" s="153"/>
      <c r="AE8" s="156">
        <f>AD8-AC8</f>
        <v>0</v>
      </c>
      <c r="AF8" s="156"/>
      <c r="AG8" s="153"/>
      <c r="AH8" s="153"/>
      <c r="AI8" s="156">
        <f>AH8-AG8</f>
        <v>0</v>
      </c>
      <c r="AJ8" s="153"/>
      <c r="AK8" s="153"/>
      <c r="AL8" s="156">
        <f>AK8-AJ8</f>
        <v>0</v>
      </c>
      <c r="AM8" s="156"/>
      <c r="AN8" s="153"/>
      <c r="AO8" s="153"/>
      <c r="AP8" s="156">
        <f>AO8-AN8</f>
        <v>0</v>
      </c>
      <c r="AQ8" s="156"/>
      <c r="AR8" s="156"/>
      <c r="AS8" s="156"/>
      <c r="AT8" s="156">
        <f>AS8-AR8</f>
        <v>0</v>
      </c>
      <c r="AU8" s="156"/>
      <c r="AV8" s="153"/>
      <c r="AW8" s="153"/>
      <c r="AX8" s="156">
        <f>AW8-AV8</f>
        <v>0</v>
      </c>
      <c r="AY8" s="156"/>
      <c r="AZ8" s="153"/>
      <c r="BA8" s="153"/>
      <c r="BB8" s="156">
        <f>BA8-AZ8</f>
        <v>0</v>
      </c>
      <c r="BC8" s="156"/>
      <c r="BD8" s="153"/>
      <c r="BE8" s="153"/>
      <c r="BF8" s="156">
        <f>BE8-BD8</f>
        <v>0</v>
      </c>
      <c r="BG8" s="156"/>
      <c r="BH8" s="153"/>
      <c r="BI8" s="153"/>
      <c r="BJ8" s="156">
        <f>BI8-BH8</f>
        <v>0</v>
      </c>
      <c r="BK8" s="156"/>
      <c r="BL8" s="153"/>
      <c r="BM8" s="153"/>
      <c r="BN8" s="156">
        <f>BM8-BL8</f>
        <v>0</v>
      </c>
      <c r="BO8" s="212"/>
      <c r="BP8" s="153"/>
      <c r="BQ8" s="153"/>
      <c r="BR8" s="156">
        <f>BQ8-BP8</f>
        <v>0</v>
      </c>
      <c r="BS8" s="156"/>
      <c r="BT8" s="153"/>
      <c r="BU8" s="153"/>
      <c r="BV8" s="156">
        <f>BU8-BT8</f>
        <v>0</v>
      </c>
      <c r="BW8" s="156"/>
      <c r="BX8" s="153"/>
      <c r="BY8" s="153"/>
      <c r="BZ8" s="156">
        <f>BY8-BX8</f>
        <v>0</v>
      </c>
      <c r="CA8" s="156"/>
      <c r="CB8" s="153"/>
      <c r="CC8" s="153"/>
      <c r="CD8" s="156">
        <f>CC8-CB8</f>
        <v>0</v>
      </c>
      <c r="CE8" s="156"/>
      <c r="CF8" s="153"/>
      <c r="CG8" s="153"/>
      <c r="CH8" s="156">
        <f>CG8-CF8</f>
        <v>0</v>
      </c>
      <c r="CI8" s="156"/>
      <c r="CJ8" s="153"/>
      <c r="CK8" s="153"/>
      <c r="CL8" s="156">
        <f>CK8-CJ8</f>
        <v>0</v>
      </c>
      <c r="CM8" s="213"/>
      <c r="CN8" s="222"/>
      <c r="CO8" s="222"/>
      <c r="CP8" s="222">
        <f>CO8-CN8</f>
        <v>0</v>
      </c>
      <c r="CQ8" s="222"/>
      <c r="CR8" s="14"/>
      <c r="CS8" s="14"/>
      <c r="CT8" s="261">
        <f>CS8-CR8</f>
        <v>0</v>
      </c>
      <c r="CU8" s="262"/>
      <c r="CV8" s="13"/>
      <c r="CW8" s="13"/>
      <c r="CX8" s="261">
        <f>CW8-CV8</f>
        <v>0</v>
      </c>
      <c r="CY8" s="262"/>
      <c r="CZ8" s="13"/>
      <c r="DA8" s="13"/>
      <c r="DB8" s="261">
        <f>DA8-CZ8</f>
        <v>0</v>
      </c>
      <c r="DC8" s="262"/>
      <c r="DG8" s="648"/>
      <c r="DH8" s="648"/>
      <c r="DI8" s="648"/>
      <c r="DJ8" s="655"/>
      <c r="DK8" s="350"/>
      <c r="DL8" s="350"/>
    </row>
    <row r="9" spans="1:116" ht="14.25" hidden="1" customHeight="1">
      <c r="A9" s="335"/>
      <c r="B9" s="666"/>
      <c r="C9" s="334" t="s">
        <v>310</v>
      </c>
      <c r="D9" s="225"/>
      <c r="E9" s="153">
        <f t="shared" si="5"/>
        <v>0</v>
      </c>
      <c r="F9" s="153">
        <f t="shared" si="6"/>
        <v>0</v>
      </c>
      <c r="G9" s="192">
        <f t="shared" si="7"/>
        <v>0</v>
      </c>
      <c r="H9" s="192" t="e">
        <f t="shared" si="9"/>
        <v>#DIV/0!</v>
      </c>
      <c r="I9" s="153"/>
      <c r="J9" s="153"/>
      <c r="K9" s="156">
        <f>J9-I9</f>
        <v>0</v>
      </c>
      <c r="L9" s="156"/>
      <c r="M9" s="153"/>
      <c r="N9" s="153"/>
      <c r="O9" s="156">
        <f>N9-M9</f>
        <v>0</v>
      </c>
      <c r="P9" s="156"/>
      <c r="Q9" s="153"/>
      <c r="R9" s="153"/>
      <c r="S9" s="156">
        <f>R9-Q9</f>
        <v>0</v>
      </c>
      <c r="T9" s="156"/>
      <c r="U9" s="153"/>
      <c r="V9" s="153"/>
      <c r="W9" s="156">
        <f>V9-U9</f>
        <v>0</v>
      </c>
      <c r="X9" s="156"/>
      <c r="Y9" s="153">
        <f t="shared" si="8"/>
        <v>0</v>
      </c>
      <c r="Z9" s="153">
        <f t="shared" si="8"/>
        <v>0</v>
      </c>
      <c r="AA9" s="156">
        <f>Z9-Y9</f>
        <v>0</v>
      </c>
      <c r="AB9" s="156"/>
      <c r="AC9" s="153"/>
      <c r="AD9" s="153"/>
      <c r="AE9" s="156">
        <f>AD9-AC9</f>
        <v>0</v>
      </c>
      <c r="AF9" s="156"/>
      <c r="AG9" s="153"/>
      <c r="AH9" s="153"/>
      <c r="AI9" s="156">
        <f>AH9-AG9</f>
        <v>0</v>
      </c>
      <c r="AJ9" s="153"/>
      <c r="AK9" s="153"/>
      <c r="AL9" s="156">
        <f>AK9-AJ9</f>
        <v>0</v>
      </c>
      <c r="AM9" s="156"/>
      <c r="AN9" s="153"/>
      <c r="AO9" s="153"/>
      <c r="AP9" s="156">
        <f>AO9-AN9</f>
        <v>0</v>
      </c>
      <c r="AQ9" s="156"/>
      <c r="AR9" s="156"/>
      <c r="AS9" s="156"/>
      <c r="AT9" s="156">
        <f>AS9-AR9</f>
        <v>0</v>
      </c>
      <c r="AU9" s="156"/>
      <c r="AV9" s="153"/>
      <c r="AW9" s="153"/>
      <c r="AX9" s="156">
        <f>AW9-AV9</f>
        <v>0</v>
      </c>
      <c r="AY9" s="156"/>
      <c r="AZ9" s="153"/>
      <c r="BA9" s="153"/>
      <c r="BB9" s="156">
        <f>BA9-AZ9</f>
        <v>0</v>
      </c>
      <c r="BC9" s="156"/>
      <c r="BD9" s="153"/>
      <c r="BE9" s="153"/>
      <c r="BF9" s="156">
        <f>BE9-BD9</f>
        <v>0</v>
      </c>
      <c r="BG9" s="156"/>
      <c r="BH9" s="153"/>
      <c r="BI9" s="153"/>
      <c r="BJ9" s="156">
        <f>BI9-BH9</f>
        <v>0</v>
      </c>
      <c r="BK9" s="156"/>
      <c r="BL9" s="153"/>
      <c r="BM9" s="153"/>
      <c r="BN9" s="156">
        <f>BM9-BL9</f>
        <v>0</v>
      </c>
      <c r="BO9" s="212"/>
      <c r="BP9" s="153"/>
      <c r="BQ9" s="153"/>
      <c r="BR9" s="156">
        <f>BQ9-BP9</f>
        <v>0</v>
      </c>
      <c r="BS9" s="156"/>
      <c r="BT9" s="153"/>
      <c r="BU9" s="153"/>
      <c r="BV9" s="156">
        <f>BU9-BT9</f>
        <v>0</v>
      </c>
      <c r="BW9" s="156"/>
      <c r="BX9" s="153"/>
      <c r="BY9" s="153"/>
      <c r="BZ9" s="156">
        <f>BY9-BX9</f>
        <v>0</v>
      </c>
      <c r="CA9" s="156"/>
      <c r="CB9" s="153"/>
      <c r="CC9" s="153"/>
      <c r="CD9" s="156">
        <f>CC9-CB9</f>
        <v>0</v>
      </c>
      <c r="CE9" s="156"/>
      <c r="CF9" s="153"/>
      <c r="CG9" s="153"/>
      <c r="CH9" s="156">
        <f>CG9-CF9</f>
        <v>0</v>
      </c>
      <c r="CI9" s="156"/>
      <c r="CJ9" s="153"/>
      <c r="CK9" s="153"/>
      <c r="CL9" s="156">
        <f>CK9-CJ9</f>
        <v>0</v>
      </c>
      <c r="CM9" s="213"/>
      <c r="CN9" s="222"/>
      <c r="CO9" s="222"/>
      <c r="CP9" s="222">
        <f>CO9-CN9</f>
        <v>0</v>
      </c>
      <c r="CQ9" s="222"/>
      <c r="CR9" s="14"/>
      <c r="CS9" s="14"/>
      <c r="CT9" s="261">
        <f>CS9-CR9</f>
        <v>0</v>
      </c>
      <c r="CU9" s="262"/>
      <c r="CV9" s="13"/>
      <c r="CW9" s="13"/>
      <c r="CX9" s="261">
        <f>CW9-CV9</f>
        <v>0</v>
      </c>
      <c r="CY9" s="262"/>
      <c r="CZ9" s="13"/>
      <c r="DA9" s="13"/>
      <c r="DB9" s="261">
        <f>DA9-CZ9</f>
        <v>0</v>
      </c>
      <c r="DC9" s="262"/>
      <c r="DG9" s="648"/>
      <c r="DH9" s="648"/>
      <c r="DI9" s="648"/>
      <c r="DJ9" s="655"/>
      <c r="DK9" s="350"/>
      <c r="DL9" s="350"/>
    </row>
    <row r="10" spans="1:116" ht="15.75" customHeight="1">
      <c r="A10" s="335"/>
      <c r="B10" s="666">
        <v>1701042113</v>
      </c>
      <c r="C10" s="334" t="s">
        <v>918</v>
      </c>
      <c r="D10" s="225">
        <v>0</v>
      </c>
      <c r="E10" s="153">
        <f t="shared" si="5"/>
        <v>0</v>
      </c>
      <c r="F10" s="16">
        <f t="shared" si="6"/>
        <v>0.77054</v>
      </c>
      <c r="G10" s="192">
        <f t="shared" si="7"/>
        <v>0.77054</v>
      </c>
      <c r="H10" s="192">
        <v>0</v>
      </c>
      <c r="I10" s="153"/>
      <c r="J10" s="153"/>
      <c r="K10" s="156"/>
      <c r="L10" s="156">
        <v>0</v>
      </c>
      <c r="M10" s="153"/>
      <c r="N10" s="153"/>
      <c r="O10" s="156"/>
      <c r="P10" s="156"/>
      <c r="Q10" s="153"/>
      <c r="R10" s="153"/>
      <c r="S10" s="156"/>
      <c r="T10" s="156"/>
      <c r="U10" s="153"/>
      <c r="V10" s="153">
        <v>0.77054</v>
      </c>
      <c r="W10" s="156"/>
      <c r="X10" s="156"/>
      <c r="Y10" s="153">
        <f t="shared" si="8"/>
        <v>0</v>
      </c>
      <c r="Z10" s="153">
        <f t="shared" si="8"/>
        <v>0</v>
      </c>
      <c r="AA10" s="156"/>
      <c r="AB10" s="156"/>
      <c r="AC10" s="153"/>
      <c r="AD10" s="153"/>
      <c r="AE10" s="156"/>
      <c r="AF10" s="156"/>
      <c r="AG10" s="153"/>
      <c r="AH10" s="153"/>
      <c r="AI10" s="156"/>
      <c r="AJ10" s="153"/>
      <c r="AK10" s="153"/>
      <c r="AL10" s="156"/>
      <c r="AM10" s="156"/>
      <c r="AN10" s="153"/>
      <c r="AO10" s="153"/>
      <c r="AP10" s="156"/>
      <c r="AQ10" s="156"/>
      <c r="AR10" s="156"/>
      <c r="AS10" s="156"/>
      <c r="AT10" s="156"/>
      <c r="AU10" s="156"/>
      <c r="AV10" s="153"/>
      <c r="AW10" s="153"/>
      <c r="AX10" s="156"/>
      <c r="AY10" s="156"/>
      <c r="AZ10" s="153"/>
      <c r="BA10" s="153"/>
      <c r="BB10" s="156"/>
      <c r="BC10" s="156"/>
      <c r="BD10" s="153"/>
      <c r="BE10" s="153"/>
      <c r="BF10" s="156"/>
      <c r="BG10" s="156"/>
      <c r="BH10" s="153"/>
      <c r="BI10" s="153"/>
      <c r="BJ10" s="156"/>
      <c r="BK10" s="156"/>
      <c r="BL10" s="153"/>
      <c r="BM10" s="153"/>
      <c r="BN10" s="156"/>
      <c r="BO10" s="212"/>
      <c r="BP10" s="153"/>
      <c r="BQ10" s="153"/>
      <c r="BR10" s="156"/>
      <c r="BS10" s="156"/>
      <c r="BT10" s="153"/>
      <c r="BU10" s="153"/>
      <c r="BV10" s="156"/>
      <c r="BW10" s="156"/>
      <c r="BX10" s="153"/>
      <c r="BY10" s="153"/>
      <c r="BZ10" s="156"/>
      <c r="CA10" s="156"/>
      <c r="CB10" s="153"/>
      <c r="CC10" s="153"/>
      <c r="CD10" s="156"/>
      <c r="CE10" s="156"/>
      <c r="CF10" s="153"/>
      <c r="CG10" s="153"/>
      <c r="CH10" s="156"/>
      <c r="CI10" s="156"/>
      <c r="CJ10" s="153"/>
      <c r="CK10" s="153"/>
      <c r="CL10" s="156"/>
      <c r="CM10" s="213"/>
      <c r="CN10" s="222"/>
      <c r="CO10" s="222"/>
      <c r="CP10" s="222"/>
      <c r="CQ10" s="222"/>
      <c r="CR10" s="14"/>
      <c r="CS10" s="14"/>
      <c r="CT10" s="261"/>
      <c r="CU10" s="262"/>
      <c r="CV10" s="13"/>
      <c r="CW10" s="13"/>
      <c r="CX10" s="261"/>
      <c r="CY10" s="262"/>
      <c r="CZ10" s="13"/>
      <c r="DA10" s="13"/>
      <c r="DB10" s="261"/>
      <c r="DC10" s="262"/>
      <c r="DG10" s="648"/>
      <c r="DH10" s="156">
        <f>DG10-DF10</f>
        <v>0</v>
      </c>
      <c r="DI10" s="156">
        <f>DH10-DG10</f>
        <v>0</v>
      </c>
      <c r="DJ10" s="655"/>
      <c r="DK10" s="350"/>
      <c r="DL10" s="350"/>
    </row>
    <row r="11" spans="1:116" ht="15.75" hidden="1" customHeight="1">
      <c r="A11" s="335"/>
      <c r="B11" s="666">
        <v>1718000337</v>
      </c>
      <c r="C11" s="334" t="s">
        <v>537</v>
      </c>
      <c r="D11" s="225"/>
      <c r="E11" s="153">
        <f t="shared" si="5"/>
        <v>0</v>
      </c>
      <c r="F11" s="16">
        <f t="shared" si="6"/>
        <v>0</v>
      </c>
      <c r="G11" s="192">
        <f t="shared" si="7"/>
        <v>0</v>
      </c>
      <c r="H11" s="192" t="e">
        <f t="shared" si="9"/>
        <v>#DIV/0!</v>
      </c>
      <c r="I11" s="153"/>
      <c r="J11" s="153"/>
      <c r="K11" s="156"/>
      <c r="L11" s="156"/>
      <c r="M11" s="153"/>
      <c r="N11" s="153"/>
      <c r="O11" s="156"/>
      <c r="P11" s="156"/>
      <c r="Q11" s="153"/>
      <c r="R11" s="153"/>
      <c r="S11" s="156"/>
      <c r="T11" s="156"/>
      <c r="U11" s="153"/>
      <c r="V11" s="153"/>
      <c r="W11" s="156"/>
      <c r="X11" s="156"/>
      <c r="Y11" s="153"/>
      <c r="Z11" s="153"/>
      <c r="AA11" s="156"/>
      <c r="AB11" s="156"/>
      <c r="AC11" s="153"/>
      <c r="AD11" s="153"/>
      <c r="AE11" s="156"/>
      <c r="AF11" s="156"/>
      <c r="AG11" s="153"/>
      <c r="AH11" s="153"/>
      <c r="AI11" s="156"/>
      <c r="AJ11" s="153"/>
      <c r="AK11" s="153"/>
      <c r="AL11" s="156"/>
      <c r="AM11" s="156"/>
      <c r="AN11" s="153"/>
      <c r="AO11" s="153"/>
      <c r="AP11" s="156"/>
      <c r="AQ11" s="156"/>
      <c r="AR11" s="156"/>
      <c r="AS11" s="156"/>
      <c r="AT11" s="156"/>
      <c r="AU11" s="156"/>
      <c r="AV11" s="153"/>
      <c r="AW11" s="153"/>
      <c r="AX11" s="156"/>
      <c r="AY11" s="156"/>
      <c r="AZ11" s="153"/>
      <c r="BA11" s="153"/>
      <c r="BB11" s="156"/>
      <c r="BC11" s="156"/>
      <c r="BD11" s="153"/>
      <c r="BE11" s="153"/>
      <c r="BF11" s="156"/>
      <c r="BG11" s="156"/>
      <c r="BH11" s="153"/>
      <c r="BI11" s="153"/>
      <c r="BJ11" s="156"/>
      <c r="BK11" s="156"/>
      <c r="BL11" s="153"/>
      <c r="BM11" s="153"/>
      <c r="BN11" s="156"/>
      <c r="BO11" s="212"/>
      <c r="BP11" s="153"/>
      <c r="BQ11" s="153"/>
      <c r="BR11" s="156"/>
      <c r="BS11" s="156"/>
      <c r="BT11" s="153"/>
      <c r="BU11" s="153"/>
      <c r="BV11" s="156"/>
      <c r="BW11" s="156"/>
      <c r="BX11" s="153"/>
      <c r="BY11" s="153"/>
      <c r="BZ11" s="156"/>
      <c r="CA11" s="156"/>
      <c r="CB11" s="153"/>
      <c r="CC11" s="153"/>
      <c r="CD11" s="156"/>
      <c r="CE11" s="156"/>
      <c r="CF11" s="153"/>
      <c r="CG11" s="153"/>
      <c r="CH11" s="156"/>
      <c r="CI11" s="156"/>
      <c r="CJ11" s="153"/>
      <c r="CK11" s="153"/>
      <c r="CL11" s="156"/>
      <c r="CM11" s="213"/>
      <c r="CN11" s="222"/>
      <c r="CO11" s="222"/>
      <c r="CP11" s="222"/>
      <c r="CQ11" s="222"/>
      <c r="CR11" s="14"/>
      <c r="CS11" s="14"/>
      <c r="CT11" s="261"/>
      <c r="CU11" s="262"/>
      <c r="CV11" s="13"/>
      <c r="CW11" s="13"/>
      <c r="CX11" s="261"/>
      <c r="CY11" s="262"/>
      <c r="CZ11" s="13"/>
      <c r="DA11" s="13"/>
      <c r="DB11" s="261"/>
      <c r="DC11" s="262"/>
      <c r="DG11" s="648"/>
      <c r="DH11" s="648"/>
      <c r="DI11" s="648"/>
      <c r="DJ11" s="655"/>
      <c r="DK11" s="350"/>
      <c r="DL11" s="350"/>
    </row>
    <row r="12" spans="1:116" ht="16.5" hidden="1" customHeight="1">
      <c r="A12" s="335"/>
      <c r="B12" s="666"/>
      <c r="C12" s="334" t="s">
        <v>311</v>
      </c>
      <c r="D12" s="225"/>
      <c r="E12" s="153">
        <f t="shared" si="5"/>
        <v>0</v>
      </c>
      <c r="F12" s="16">
        <f t="shared" si="6"/>
        <v>0</v>
      </c>
      <c r="G12" s="192">
        <f t="shared" si="7"/>
        <v>0</v>
      </c>
      <c r="H12" s="192" t="e">
        <f t="shared" si="9"/>
        <v>#DIV/0!</v>
      </c>
      <c r="I12" s="153"/>
      <c r="J12" s="153"/>
      <c r="K12" s="156">
        <f t="shared" ref="K12:K66" si="10">J12-I12</f>
        <v>0</v>
      </c>
      <c r="L12" s="156"/>
      <c r="M12" s="153"/>
      <c r="N12" s="153"/>
      <c r="O12" s="156">
        <f t="shared" ref="O12:O34" si="11">N12-M12</f>
        <v>0</v>
      </c>
      <c r="P12" s="156"/>
      <c r="Q12" s="153"/>
      <c r="R12" s="153"/>
      <c r="S12" s="156">
        <f t="shared" ref="S12:S34" si="12">R12-Q12</f>
        <v>0</v>
      </c>
      <c r="T12" s="156"/>
      <c r="U12" s="153"/>
      <c r="V12" s="153"/>
      <c r="W12" s="156">
        <f t="shared" ref="W12:W34" si="13">V12-U12</f>
        <v>0</v>
      </c>
      <c r="X12" s="156"/>
      <c r="Y12" s="153">
        <f t="shared" si="8"/>
        <v>0</v>
      </c>
      <c r="Z12" s="153">
        <f t="shared" si="8"/>
        <v>0</v>
      </c>
      <c r="AA12" s="156">
        <f t="shared" ref="AA12:AA34" si="14">Z12-Y12</f>
        <v>0</v>
      </c>
      <c r="AB12" s="156"/>
      <c r="AC12" s="153"/>
      <c r="AD12" s="153"/>
      <c r="AE12" s="156">
        <f t="shared" ref="AE12:AE20" si="15">AD12-AC12</f>
        <v>0</v>
      </c>
      <c r="AF12" s="156"/>
      <c r="AG12" s="153"/>
      <c r="AH12" s="153"/>
      <c r="AI12" s="156">
        <f t="shared" ref="AI12:AI34" si="16">AH12-AG12</f>
        <v>0</v>
      </c>
      <c r="AJ12" s="153"/>
      <c r="AK12" s="153"/>
      <c r="AL12" s="156">
        <f t="shared" ref="AL12:AL34" si="17">AK12-AJ12</f>
        <v>0</v>
      </c>
      <c r="AM12" s="156"/>
      <c r="AN12" s="153"/>
      <c r="AO12" s="153"/>
      <c r="AP12" s="156">
        <f t="shared" ref="AP12:AP34" si="18">AO12-AN12</f>
        <v>0</v>
      </c>
      <c r="AQ12" s="156"/>
      <c r="AR12" s="156"/>
      <c r="AS12" s="156"/>
      <c r="AT12" s="156">
        <f>AS12-AR12</f>
        <v>0</v>
      </c>
      <c r="AU12" s="156"/>
      <c r="AV12" s="153"/>
      <c r="AW12" s="153"/>
      <c r="AX12" s="156">
        <f t="shared" ref="AX12:AX34" si="19">AW12-AV12</f>
        <v>0</v>
      </c>
      <c r="AY12" s="156"/>
      <c r="AZ12" s="153"/>
      <c r="BA12" s="153"/>
      <c r="BB12" s="156">
        <f t="shared" ref="BB12:BB34" si="20">BA12-AZ12</f>
        <v>0</v>
      </c>
      <c r="BC12" s="156"/>
      <c r="BD12" s="153"/>
      <c r="BE12" s="153"/>
      <c r="BF12" s="156">
        <f t="shared" ref="BF12:BF34" si="21">BE12-BD12</f>
        <v>0</v>
      </c>
      <c r="BG12" s="156"/>
      <c r="BH12" s="153"/>
      <c r="BI12" s="153"/>
      <c r="BJ12" s="156">
        <f t="shared" ref="BJ12:BJ34" si="22">BI12-BH12</f>
        <v>0</v>
      </c>
      <c r="BK12" s="156"/>
      <c r="BL12" s="153"/>
      <c r="BM12" s="153"/>
      <c r="BN12" s="156">
        <f t="shared" ref="BN12:BN34" si="23">BM12-BL12</f>
        <v>0</v>
      </c>
      <c r="BO12" s="212"/>
      <c r="BP12" s="153"/>
      <c r="BQ12" s="153"/>
      <c r="BR12" s="156">
        <f t="shared" ref="BR12:BR34" si="24">BQ12-BP12</f>
        <v>0</v>
      </c>
      <c r="BS12" s="156"/>
      <c r="BT12" s="153"/>
      <c r="BU12" s="153"/>
      <c r="BV12" s="156">
        <f t="shared" ref="BV12:BV34" si="25">BU12-BT12</f>
        <v>0</v>
      </c>
      <c r="BW12" s="156"/>
      <c r="BX12" s="153"/>
      <c r="BY12" s="153"/>
      <c r="BZ12" s="156">
        <f t="shared" ref="BZ12:BZ34" si="26">BY12-BX12</f>
        <v>0</v>
      </c>
      <c r="CA12" s="156"/>
      <c r="CB12" s="153"/>
      <c r="CC12" s="153"/>
      <c r="CD12" s="156">
        <f t="shared" ref="CD12:CD34" si="27">CC12-CB12</f>
        <v>0</v>
      </c>
      <c r="CE12" s="156"/>
      <c r="CF12" s="153"/>
      <c r="CG12" s="153"/>
      <c r="CH12" s="156">
        <f t="shared" ref="CH12:CH34" si="28">CG12-CF12</f>
        <v>0</v>
      </c>
      <c r="CI12" s="156"/>
      <c r="CJ12" s="153"/>
      <c r="CK12" s="153"/>
      <c r="CL12" s="156">
        <f t="shared" ref="CL12:CL34" si="29">CK12-CJ12</f>
        <v>0</v>
      </c>
      <c r="CM12" s="213"/>
      <c r="CN12" s="222"/>
      <c r="CO12" s="222"/>
      <c r="CP12" s="222">
        <f>CO12-CN12</f>
        <v>0</v>
      </c>
      <c r="CQ12" s="222"/>
      <c r="CR12" s="14"/>
      <c r="CS12" s="14"/>
      <c r="CT12" s="261">
        <f>CS12-CR12</f>
        <v>0</v>
      </c>
      <c r="CU12" s="262"/>
      <c r="CV12" s="13"/>
      <c r="CW12" s="13"/>
      <c r="CX12" s="261">
        <f t="shared" ref="CX12:CX34" si="30">CW12-CV12</f>
        <v>0</v>
      </c>
      <c r="CY12" s="262"/>
      <c r="CZ12" s="13"/>
      <c r="DA12" s="13"/>
      <c r="DB12" s="261">
        <f t="shared" ref="DB12:DB34" si="31">DA12-CZ12</f>
        <v>0</v>
      </c>
      <c r="DC12" s="262"/>
      <c r="DG12" s="648"/>
      <c r="DH12" s="648"/>
      <c r="DI12" s="648"/>
      <c r="DJ12" s="655"/>
      <c r="DK12" s="350"/>
      <c r="DL12" s="350"/>
    </row>
    <row r="13" spans="1:116" ht="18" hidden="1" customHeight="1">
      <c r="A13" s="335"/>
      <c r="B13" s="666"/>
      <c r="C13" s="334" t="s">
        <v>693</v>
      </c>
      <c r="D13" s="225">
        <v>0</v>
      </c>
      <c r="E13" s="153">
        <f>I13+M13+Q13+U13+Y13+AJ13+AN13+AR13+AV13+BD13+BH13+BX13+CF13+CJ13+CN13+CR13+CV13+CZ13+AZ13+BL13+BT13</f>
        <v>0</v>
      </c>
      <c r="F13" s="16">
        <f>J13+N13+R13+V13+Z13+AK13+AO13+AS13+AW13+BE13+BI13+BY13+CG13+CK13+CO13+CS13+CW13+DA13+BM13+BU13</f>
        <v>8.9999999999999993E-3</v>
      </c>
      <c r="G13" s="192">
        <f>F13-E13</f>
        <v>8.9999999999999993E-3</v>
      </c>
      <c r="H13" s="192">
        <v>0</v>
      </c>
      <c r="I13" s="153"/>
      <c r="J13" s="153"/>
      <c r="K13" s="156">
        <f>J13-I13</f>
        <v>0</v>
      </c>
      <c r="L13" s="156"/>
      <c r="M13" s="153"/>
      <c r="N13" s="153">
        <v>8.9999999999999993E-3</v>
      </c>
      <c r="O13" s="156">
        <f>N13-M13</f>
        <v>8.9999999999999993E-3</v>
      </c>
      <c r="P13" s="156"/>
      <c r="Q13" s="153"/>
      <c r="R13" s="153"/>
      <c r="S13" s="156">
        <f>R13-Q13</f>
        <v>0</v>
      </c>
      <c r="T13" s="156"/>
      <c r="U13" s="153"/>
      <c r="V13" s="153"/>
      <c r="W13" s="156">
        <f>V13-U13</f>
        <v>0</v>
      </c>
      <c r="X13" s="156"/>
      <c r="Y13" s="153">
        <f>AC13</f>
        <v>0</v>
      </c>
      <c r="Z13" s="153">
        <f>AD13</f>
        <v>0</v>
      </c>
      <c r="AA13" s="156">
        <f>Z13-Y13</f>
        <v>0</v>
      </c>
      <c r="AB13" s="156"/>
      <c r="AC13" s="153"/>
      <c r="AD13" s="153"/>
      <c r="AE13" s="156">
        <f>AD13-AC13</f>
        <v>0</v>
      </c>
      <c r="AF13" s="156"/>
      <c r="AG13" s="153"/>
      <c r="AH13" s="153"/>
      <c r="AI13" s="156">
        <f>AH13-AG13</f>
        <v>0</v>
      </c>
      <c r="AJ13" s="153"/>
      <c r="AK13" s="153"/>
      <c r="AL13" s="156">
        <f>AK13-AJ13</f>
        <v>0</v>
      </c>
      <c r="AM13" s="156"/>
      <c r="AN13" s="153"/>
      <c r="AO13" s="153"/>
      <c r="AP13" s="156">
        <f>AO13-AN13</f>
        <v>0</v>
      </c>
      <c r="AQ13" s="156"/>
      <c r="AR13" s="156"/>
      <c r="AS13" s="156"/>
      <c r="AT13" s="156"/>
      <c r="AU13" s="156"/>
      <c r="AV13" s="153"/>
      <c r="AW13" s="153"/>
      <c r="AX13" s="156">
        <f>AW13-AV13</f>
        <v>0</v>
      </c>
      <c r="AY13" s="156"/>
      <c r="AZ13" s="153"/>
      <c r="BA13" s="153"/>
      <c r="BB13" s="156">
        <f>BA13-AZ13</f>
        <v>0</v>
      </c>
      <c r="BC13" s="156"/>
      <c r="BD13" s="153"/>
      <c r="BE13" s="153"/>
      <c r="BF13" s="156">
        <f>BE13-BD13</f>
        <v>0</v>
      </c>
      <c r="BG13" s="156"/>
      <c r="BH13" s="153"/>
      <c r="BI13" s="153"/>
      <c r="BJ13" s="156">
        <f>BI13-BH13</f>
        <v>0</v>
      </c>
      <c r="BK13" s="156"/>
      <c r="BL13" s="153"/>
      <c r="BM13" s="153"/>
      <c r="BN13" s="156">
        <f>BM13-BL13</f>
        <v>0</v>
      </c>
      <c r="BO13" s="212"/>
      <c r="BP13" s="153"/>
      <c r="BQ13" s="153"/>
      <c r="BR13" s="156">
        <f>BQ13-BP13</f>
        <v>0</v>
      </c>
      <c r="BS13" s="156"/>
      <c r="BT13" s="153"/>
      <c r="BU13" s="153"/>
      <c r="BV13" s="156">
        <f>BU13-BT13</f>
        <v>0</v>
      </c>
      <c r="BW13" s="156"/>
      <c r="BX13" s="153"/>
      <c r="BY13" s="153"/>
      <c r="BZ13" s="156">
        <f>BY13-BX13</f>
        <v>0</v>
      </c>
      <c r="CA13" s="156"/>
      <c r="CB13" s="153"/>
      <c r="CC13" s="153"/>
      <c r="CD13" s="156">
        <f>CC13-CB13</f>
        <v>0</v>
      </c>
      <c r="CE13" s="156"/>
      <c r="CF13" s="153"/>
      <c r="CG13" s="153"/>
      <c r="CH13" s="156">
        <f>CG13-CF13</f>
        <v>0</v>
      </c>
      <c r="CI13" s="156"/>
      <c r="CJ13" s="153"/>
      <c r="CK13" s="153"/>
      <c r="CL13" s="156">
        <f>CK13-CJ13</f>
        <v>0</v>
      </c>
      <c r="CM13" s="213"/>
      <c r="CN13" s="222"/>
      <c r="CO13" s="222"/>
      <c r="CP13" s="222"/>
      <c r="CQ13" s="222"/>
      <c r="CR13" s="14"/>
      <c r="CS13" s="14"/>
      <c r="CT13" s="261"/>
      <c r="CU13" s="262"/>
      <c r="CV13" s="13"/>
      <c r="CW13" s="13"/>
      <c r="CX13" s="261">
        <f>CW13-CV13</f>
        <v>0</v>
      </c>
      <c r="CY13" s="262"/>
      <c r="CZ13" s="13"/>
      <c r="DA13" s="13"/>
      <c r="DB13" s="261">
        <f>DA13-CZ13</f>
        <v>0</v>
      </c>
      <c r="DC13" s="262"/>
      <c r="DG13" s="648"/>
      <c r="DH13" s="648"/>
      <c r="DI13" s="648"/>
      <c r="DJ13" s="655"/>
      <c r="DK13" s="350"/>
      <c r="DL13" s="350"/>
    </row>
    <row r="14" spans="1:116" ht="18" hidden="1" customHeight="1">
      <c r="A14" s="335"/>
      <c r="B14" s="666"/>
      <c r="C14" s="334" t="s">
        <v>312</v>
      </c>
      <c r="D14" s="225">
        <v>0</v>
      </c>
      <c r="E14" s="153">
        <f t="shared" si="5"/>
        <v>0</v>
      </c>
      <c r="F14" s="16">
        <f t="shared" si="6"/>
        <v>0</v>
      </c>
      <c r="G14" s="192">
        <f t="shared" si="7"/>
        <v>0</v>
      </c>
      <c r="H14" s="192" t="e">
        <f t="shared" si="9"/>
        <v>#DIV/0!</v>
      </c>
      <c r="I14" s="153"/>
      <c r="J14" s="153"/>
      <c r="K14" s="156">
        <f t="shared" si="10"/>
        <v>0</v>
      </c>
      <c r="L14" s="156"/>
      <c r="M14" s="153"/>
      <c r="N14" s="153"/>
      <c r="O14" s="156">
        <f t="shared" si="11"/>
        <v>0</v>
      </c>
      <c r="P14" s="156"/>
      <c r="Q14" s="153"/>
      <c r="R14" s="153"/>
      <c r="S14" s="156">
        <f t="shared" si="12"/>
        <v>0</v>
      </c>
      <c r="T14" s="156"/>
      <c r="U14" s="153"/>
      <c r="V14" s="153"/>
      <c r="W14" s="156">
        <f t="shared" si="13"/>
        <v>0</v>
      </c>
      <c r="X14" s="156"/>
      <c r="Y14" s="153">
        <f t="shared" si="8"/>
        <v>0</v>
      </c>
      <c r="Z14" s="153">
        <f t="shared" si="8"/>
        <v>0</v>
      </c>
      <c r="AA14" s="156">
        <f t="shared" si="14"/>
        <v>0</v>
      </c>
      <c r="AB14" s="156"/>
      <c r="AC14" s="153"/>
      <c r="AD14" s="153"/>
      <c r="AE14" s="156">
        <f t="shared" si="15"/>
        <v>0</v>
      </c>
      <c r="AF14" s="156"/>
      <c r="AG14" s="153"/>
      <c r="AH14" s="153"/>
      <c r="AI14" s="156">
        <f t="shared" si="16"/>
        <v>0</v>
      </c>
      <c r="AJ14" s="153"/>
      <c r="AK14" s="153"/>
      <c r="AL14" s="156">
        <f t="shared" si="17"/>
        <v>0</v>
      </c>
      <c r="AM14" s="156"/>
      <c r="AN14" s="153"/>
      <c r="AO14" s="153"/>
      <c r="AP14" s="156">
        <f t="shared" si="18"/>
        <v>0</v>
      </c>
      <c r="AQ14" s="156"/>
      <c r="AR14" s="156"/>
      <c r="AS14" s="156"/>
      <c r="AT14" s="156"/>
      <c r="AU14" s="156"/>
      <c r="AV14" s="153"/>
      <c r="AW14" s="153"/>
      <c r="AX14" s="156">
        <f t="shared" si="19"/>
        <v>0</v>
      </c>
      <c r="AY14" s="156"/>
      <c r="AZ14" s="153"/>
      <c r="BA14" s="153"/>
      <c r="BB14" s="156">
        <f t="shared" si="20"/>
        <v>0</v>
      </c>
      <c r="BC14" s="156"/>
      <c r="BD14" s="153"/>
      <c r="BE14" s="153"/>
      <c r="BF14" s="156">
        <f t="shared" si="21"/>
        <v>0</v>
      </c>
      <c r="BG14" s="156"/>
      <c r="BH14" s="153"/>
      <c r="BI14" s="153"/>
      <c r="BJ14" s="156">
        <f t="shared" si="22"/>
        <v>0</v>
      </c>
      <c r="BK14" s="156"/>
      <c r="BL14" s="153"/>
      <c r="BM14" s="153"/>
      <c r="BN14" s="156">
        <f t="shared" si="23"/>
        <v>0</v>
      </c>
      <c r="BO14" s="212"/>
      <c r="BP14" s="153"/>
      <c r="BQ14" s="153"/>
      <c r="BR14" s="156">
        <f t="shared" si="24"/>
        <v>0</v>
      </c>
      <c r="BS14" s="156"/>
      <c r="BT14" s="153"/>
      <c r="BU14" s="153"/>
      <c r="BV14" s="156">
        <f t="shared" si="25"/>
        <v>0</v>
      </c>
      <c r="BW14" s="156"/>
      <c r="BX14" s="153"/>
      <c r="BY14" s="153"/>
      <c r="BZ14" s="156">
        <f t="shared" si="26"/>
        <v>0</v>
      </c>
      <c r="CA14" s="156"/>
      <c r="CB14" s="153"/>
      <c r="CC14" s="153"/>
      <c r="CD14" s="156">
        <f t="shared" si="27"/>
        <v>0</v>
      </c>
      <c r="CE14" s="156"/>
      <c r="CF14" s="153"/>
      <c r="CG14" s="153"/>
      <c r="CH14" s="156">
        <f t="shared" si="28"/>
        <v>0</v>
      </c>
      <c r="CI14" s="156"/>
      <c r="CJ14" s="153"/>
      <c r="CK14" s="153"/>
      <c r="CL14" s="156">
        <f t="shared" si="29"/>
        <v>0</v>
      </c>
      <c r="CM14" s="213"/>
      <c r="CN14" s="222"/>
      <c r="CO14" s="222"/>
      <c r="CP14" s="222"/>
      <c r="CQ14" s="222"/>
      <c r="CR14" s="14"/>
      <c r="CS14" s="14"/>
      <c r="CT14" s="261"/>
      <c r="CU14" s="262"/>
      <c r="CV14" s="13"/>
      <c r="CW14" s="13"/>
      <c r="CX14" s="261">
        <f t="shared" si="30"/>
        <v>0</v>
      </c>
      <c r="CY14" s="262"/>
      <c r="CZ14" s="13"/>
      <c r="DA14" s="13"/>
      <c r="DB14" s="261">
        <f t="shared" si="31"/>
        <v>0</v>
      </c>
      <c r="DC14" s="262"/>
      <c r="DG14" s="648"/>
      <c r="DH14" s="648"/>
      <c r="DI14" s="648"/>
      <c r="DJ14" s="655"/>
      <c r="DK14" s="350"/>
      <c r="DL14" s="350"/>
    </row>
    <row r="15" spans="1:116" ht="16.5" hidden="1" customHeight="1">
      <c r="A15" s="335"/>
      <c r="B15" s="666"/>
      <c r="C15" s="334" t="s">
        <v>851</v>
      </c>
      <c r="D15" s="225"/>
      <c r="E15" s="153">
        <f>I15+M15+Q15+U15+Y15+AJ15+AN15+AR15+AV15+BD15+BH15+BX15+CF15+CJ15+CN15+CR15+CV15+CZ15+AZ15+BL15+BT15</f>
        <v>0</v>
      </c>
      <c r="F15" s="16">
        <f>J15+N15+R15+V15+Z15+AK15+AO15+AS15+AW15+BE15+BI15+BY15+CG15+CK15+CO15+CS15+CW15+DA15+BM15+BU15</f>
        <v>0</v>
      </c>
      <c r="G15" s="192">
        <f>F15-E15</f>
        <v>0</v>
      </c>
      <c r="H15" s="192">
        <v>0</v>
      </c>
      <c r="I15" s="153"/>
      <c r="J15" s="153"/>
      <c r="K15" s="156">
        <f>J15-I15</f>
        <v>0</v>
      </c>
      <c r="L15" s="156">
        <v>0</v>
      </c>
      <c r="M15" s="153"/>
      <c r="N15" s="153"/>
      <c r="O15" s="156">
        <f>N15-M15</f>
        <v>0</v>
      </c>
      <c r="P15" s="156"/>
      <c r="Q15" s="153"/>
      <c r="R15" s="153"/>
      <c r="S15" s="156">
        <f>R15-Q15</f>
        <v>0</v>
      </c>
      <c r="T15" s="156"/>
      <c r="U15" s="153"/>
      <c r="V15" s="153"/>
      <c r="W15" s="156">
        <f>V15-U15</f>
        <v>0</v>
      </c>
      <c r="X15" s="156"/>
      <c r="Y15" s="153">
        <f>AC15</f>
        <v>0</v>
      </c>
      <c r="Z15" s="153">
        <f>AD15</f>
        <v>0</v>
      </c>
      <c r="AA15" s="156">
        <f>Z15-Y15</f>
        <v>0</v>
      </c>
      <c r="AB15" s="156"/>
      <c r="AC15" s="153"/>
      <c r="AD15" s="153"/>
      <c r="AE15" s="156">
        <f>AD15-AC15</f>
        <v>0</v>
      </c>
      <c r="AF15" s="156"/>
      <c r="AG15" s="153"/>
      <c r="AH15" s="153"/>
      <c r="AI15" s="156">
        <f>AH15-AG15</f>
        <v>0</v>
      </c>
      <c r="AJ15" s="153"/>
      <c r="AK15" s="153"/>
      <c r="AL15" s="156">
        <f>AK15-AJ15</f>
        <v>0</v>
      </c>
      <c r="AM15" s="156"/>
      <c r="AN15" s="153"/>
      <c r="AO15" s="153"/>
      <c r="AP15" s="156">
        <f>AO15-AN15</f>
        <v>0</v>
      </c>
      <c r="AQ15" s="156"/>
      <c r="AR15" s="156"/>
      <c r="AS15" s="156"/>
      <c r="AT15" s="156"/>
      <c r="AU15" s="156"/>
      <c r="AV15" s="153"/>
      <c r="AW15" s="153"/>
      <c r="AX15" s="156">
        <f>AW15-AV15</f>
        <v>0</v>
      </c>
      <c r="AY15" s="156"/>
      <c r="AZ15" s="153"/>
      <c r="BA15" s="153"/>
      <c r="BB15" s="156">
        <f>BA15-AZ15</f>
        <v>0</v>
      </c>
      <c r="BC15" s="156"/>
      <c r="BD15" s="153"/>
      <c r="BE15" s="153"/>
      <c r="BF15" s="156">
        <f>BE15-BD15</f>
        <v>0</v>
      </c>
      <c r="BG15" s="156"/>
      <c r="BH15" s="153"/>
      <c r="BI15" s="153"/>
      <c r="BJ15" s="156">
        <f>BI15-BH15</f>
        <v>0</v>
      </c>
      <c r="BK15" s="156"/>
      <c r="BL15" s="153"/>
      <c r="BM15" s="153"/>
      <c r="BN15" s="156">
        <f>BM15-BL15</f>
        <v>0</v>
      </c>
      <c r="BO15" s="212"/>
      <c r="BP15" s="153"/>
      <c r="BQ15" s="153"/>
      <c r="BR15" s="156">
        <f>BQ15-BP15</f>
        <v>0</v>
      </c>
      <c r="BS15" s="156"/>
      <c r="BT15" s="153"/>
      <c r="BU15" s="153"/>
      <c r="BV15" s="156">
        <f>BU15-BT15</f>
        <v>0</v>
      </c>
      <c r="BW15" s="156"/>
      <c r="BX15" s="153"/>
      <c r="BY15" s="153"/>
      <c r="BZ15" s="156">
        <f>BY15-BX15</f>
        <v>0</v>
      </c>
      <c r="CA15" s="156"/>
      <c r="CB15" s="153"/>
      <c r="CC15" s="153"/>
      <c r="CD15" s="156">
        <f>CC15-CB15</f>
        <v>0</v>
      </c>
      <c r="CE15" s="156"/>
      <c r="CF15" s="153"/>
      <c r="CG15" s="153"/>
      <c r="CH15" s="156">
        <f>CG15-CF15</f>
        <v>0</v>
      </c>
      <c r="CI15" s="156"/>
      <c r="CJ15" s="153"/>
      <c r="CK15" s="153"/>
      <c r="CL15" s="156">
        <f>CK15-CJ15</f>
        <v>0</v>
      </c>
      <c r="CM15" s="213"/>
      <c r="CN15" s="222"/>
      <c r="CO15" s="222"/>
      <c r="CP15" s="222">
        <v>0</v>
      </c>
      <c r="CQ15" s="222"/>
      <c r="CR15" s="14"/>
      <c r="CS15" s="14"/>
      <c r="CT15" s="261"/>
      <c r="CU15" s="262"/>
      <c r="CV15" s="13"/>
      <c r="CW15" s="13"/>
      <c r="CX15" s="261">
        <f>CW15-CV15</f>
        <v>0</v>
      </c>
      <c r="CY15" s="262"/>
      <c r="CZ15" s="13"/>
      <c r="DA15" s="13"/>
      <c r="DB15" s="261">
        <f>DA15-CZ15</f>
        <v>0</v>
      </c>
      <c r="DC15" s="262"/>
      <c r="DG15" s="648"/>
      <c r="DH15" s="648"/>
      <c r="DI15" s="648"/>
      <c r="DJ15" s="655"/>
      <c r="DK15" s="350"/>
      <c r="DL15" s="350"/>
    </row>
    <row r="16" spans="1:116" ht="16.5" hidden="1" customHeight="1">
      <c r="A16" s="335"/>
      <c r="B16" s="666"/>
      <c r="C16" s="334" t="s">
        <v>313</v>
      </c>
      <c r="D16" s="225"/>
      <c r="E16" s="153">
        <f t="shared" si="5"/>
        <v>0</v>
      </c>
      <c r="F16" s="16">
        <f t="shared" si="6"/>
        <v>0</v>
      </c>
      <c r="G16" s="192">
        <f t="shared" si="7"/>
        <v>0</v>
      </c>
      <c r="H16" s="192" t="e">
        <f t="shared" si="9"/>
        <v>#DIV/0!</v>
      </c>
      <c r="I16" s="153"/>
      <c r="J16" s="153"/>
      <c r="K16" s="156">
        <f t="shared" si="10"/>
        <v>0</v>
      </c>
      <c r="L16" s="156" t="e">
        <f>J16/I16</f>
        <v>#DIV/0!</v>
      </c>
      <c r="M16" s="153"/>
      <c r="N16" s="153"/>
      <c r="O16" s="156">
        <f t="shared" si="11"/>
        <v>0</v>
      </c>
      <c r="P16" s="156"/>
      <c r="Q16" s="153"/>
      <c r="R16" s="153"/>
      <c r="S16" s="156">
        <f t="shared" si="12"/>
        <v>0</v>
      </c>
      <c r="T16" s="156"/>
      <c r="U16" s="153"/>
      <c r="V16" s="153"/>
      <c r="W16" s="156">
        <f t="shared" si="13"/>
        <v>0</v>
      </c>
      <c r="X16" s="156"/>
      <c r="Y16" s="153">
        <f t="shared" si="8"/>
        <v>0</v>
      </c>
      <c r="Z16" s="153">
        <f t="shared" si="8"/>
        <v>0</v>
      </c>
      <c r="AA16" s="156">
        <f t="shared" si="14"/>
        <v>0</v>
      </c>
      <c r="AB16" s="156"/>
      <c r="AC16" s="153"/>
      <c r="AD16" s="153"/>
      <c r="AE16" s="156">
        <f t="shared" si="15"/>
        <v>0</v>
      </c>
      <c r="AF16" s="156"/>
      <c r="AG16" s="153"/>
      <c r="AH16" s="153"/>
      <c r="AI16" s="156">
        <f t="shared" si="16"/>
        <v>0</v>
      </c>
      <c r="AJ16" s="153"/>
      <c r="AK16" s="153"/>
      <c r="AL16" s="156">
        <f t="shared" si="17"/>
        <v>0</v>
      </c>
      <c r="AM16" s="156"/>
      <c r="AN16" s="153"/>
      <c r="AO16" s="153"/>
      <c r="AP16" s="156">
        <f t="shared" si="18"/>
        <v>0</v>
      </c>
      <c r="AQ16" s="156"/>
      <c r="AR16" s="156"/>
      <c r="AS16" s="156"/>
      <c r="AT16" s="156"/>
      <c r="AU16" s="156"/>
      <c r="AV16" s="153"/>
      <c r="AW16" s="153"/>
      <c r="AX16" s="156">
        <f t="shared" si="19"/>
        <v>0</v>
      </c>
      <c r="AY16" s="156"/>
      <c r="AZ16" s="153"/>
      <c r="BA16" s="153"/>
      <c r="BB16" s="156">
        <f t="shared" si="20"/>
        <v>0</v>
      </c>
      <c r="BC16" s="156"/>
      <c r="BD16" s="153"/>
      <c r="BE16" s="153"/>
      <c r="BF16" s="156">
        <f t="shared" si="21"/>
        <v>0</v>
      </c>
      <c r="BG16" s="156"/>
      <c r="BH16" s="153"/>
      <c r="BI16" s="153"/>
      <c r="BJ16" s="156">
        <f t="shared" si="22"/>
        <v>0</v>
      </c>
      <c r="BK16" s="156"/>
      <c r="BL16" s="153"/>
      <c r="BM16" s="153"/>
      <c r="BN16" s="156">
        <f t="shared" si="23"/>
        <v>0</v>
      </c>
      <c r="BO16" s="212"/>
      <c r="BP16" s="153"/>
      <c r="BQ16" s="153"/>
      <c r="BR16" s="156">
        <f t="shared" si="24"/>
        <v>0</v>
      </c>
      <c r="BS16" s="156"/>
      <c r="BT16" s="153"/>
      <c r="BU16" s="153"/>
      <c r="BV16" s="156">
        <f t="shared" si="25"/>
        <v>0</v>
      </c>
      <c r="BW16" s="156"/>
      <c r="BX16" s="153"/>
      <c r="BY16" s="153"/>
      <c r="BZ16" s="156">
        <f t="shared" si="26"/>
        <v>0</v>
      </c>
      <c r="CA16" s="156"/>
      <c r="CB16" s="153"/>
      <c r="CC16" s="153"/>
      <c r="CD16" s="156">
        <f t="shared" si="27"/>
        <v>0</v>
      </c>
      <c r="CE16" s="156"/>
      <c r="CF16" s="153"/>
      <c r="CG16" s="153"/>
      <c r="CH16" s="156">
        <f t="shared" si="28"/>
        <v>0</v>
      </c>
      <c r="CI16" s="156"/>
      <c r="CJ16" s="153"/>
      <c r="CK16" s="153"/>
      <c r="CL16" s="156">
        <f t="shared" si="29"/>
        <v>0</v>
      </c>
      <c r="CM16" s="213"/>
      <c r="CN16" s="222"/>
      <c r="CO16" s="222"/>
      <c r="CP16" s="222">
        <v>0</v>
      </c>
      <c r="CQ16" s="222"/>
      <c r="CR16" s="14"/>
      <c r="CS16" s="14"/>
      <c r="CT16" s="261"/>
      <c r="CU16" s="262"/>
      <c r="CV16" s="13"/>
      <c r="CW16" s="13"/>
      <c r="CX16" s="261">
        <f t="shared" si="30"/>
        <v>0</v>
      </c>
      <c r="CY16" s="262"/>
      <c r="CZ16" s="13"/>
      <c r="DA16" s="13"/>
      <c r="DB16" s="261">
        <f t="shared" si="31"/>
        <v>0</v>
      </c>
      <c r="DC16" s="262"/>
      <c r="DG16" s="648"/>
      <c r="DH16" s="648"/>
      <c r="DI16" s="648"/>
      <c r="DJ16" s="655"/>
      <c r="DK16" s="350"/>
      <c r="DL16" s="350"/>
    </row>
    <row r="17" spans="1:116" ht="22.5" hidden="1" customHeight="1">
      <c r="A17" s="335"/>
      <c r="B17" s="666"/>
      <c r="C17" s="334" t="s">
        <v>538</v>
      </c>
      <c r="D17" s="225"/>
      <c r="E17" s="153">
        <f>I17+M17+Q17+U17+Y17+AJ17+AN17+AR17+AV17+BD17+BH17+BX17+CF17+CJ17+CN17+CR17+CV17+CZ17</f>
        <v>0</v>
      </c>
      <c r="F17" s="16">
        <f t="shared" si="6"/>
        <v>0</v>
      </c>
      <c r="G17" s="192">
        <f t="shared" si="7"/>
        <v>0</v>
      </c>
      <c r="H17" s="192" t="e">
        <f t="shared" si="9"/>
        <v>#DIV/0!</v>
      </c>
      <c r="I17" s="153"/>
      <c r="J17" s="153"/>
      <c r="K17" s="156">
        <f t="shared" si="10"/>
        <v>0</v>
      </c>
      <c r="L17" s="156"/>
      <c r="M17" s="153"/>
      <c r="N17" s="153"/>
      <c r="O17" s="156">
        <f t="shared" si="11"/>
        <v>0</v>
      </c>
      <c r="P17" s="156"/>
      <c r="Q17" s="153"/>
      <c r="R17" s="153"/>
      <c r="S17" s="156">
        <f t="shared" si="12"/>
        <v>0</v>
      </c>
      <c r="T17" s="156"/>
      <c r="U17" s="153"/>
      <c r="V17" s="153"/>
      <c r="W17" s="156">
        <f t="shared" si="13"/>
        <v>0</v>
      </c>
      <c r="X17" s="156"/>
      <c r="Y17" s="153">
        <f t="shared" si="8"/>
        <v>0</v>
      </c>
      <c r="Z17" s="153">
        <f t="shared" si="8"/>
        <v>0</v>
      </c>
      <c r="AA17" s="156">
        <f t="shared" si="14"/>
        <v>0</v>
      </c>
      <c r="AB17" s="156"/>
      <c r="AC17" s="153"/>
      <c r="AD17" s="153"/>
      <c r="AE17" s="156">
        <f t="shared" si="15"/>
        <v>0</v>
      </c>
      <c r="AF17" s="156"/>
      <c r="AG17" s="153"/>
      <c r="AH17" s="153"/>
      <c r="AI17" s="156">
        <f t="shared" si="16"/>
        <v>0</v>
      </c>
      <c r="AJ17" s="153"/>
      <c r="AK17" s="153"/>
      <c r="AL17" s="156">
        <f t="shared" si="17"/>
        <v>0</v>
      </c>
      <c r="AM17" s="156"/>
      <c r="AN17" s="153"/>
      <c r="AO17" s="153"/>
      <c r="AP17" s="156">
        <f t="shared" si="18"/>
        <v>0</v>
      </c>
      <c r="AQ17" s="156"/>
      <c r="AR17" s="156"/>
      <c r="AS17" s="156"/>
      <c r="AT17" s="156">
        <f>AS17-AR17</f>
        <v>0</v>
      </c>
      <c r="AU17" s="156"/>
      <c r="AV17" s="153"/>
      <c r="AW17" s="153"/>
      <c r="AX17" s="156">
        <f t="shared" si="19"/>
        <v>0</v>
      </c>
      <c r="AY17" s="156"/>
      <c r="AZ17" s="153"/>
      <c r="BA17" s="153"/>
      <c r="BB17" s="156">
        <f t="shared" si="20"/>
        <v>0</v>
      </c>
      <c r="BC17" s="156"/>
      <c r="BD17" s="153"/>
      <c r="BE17" s="153"/>
      <c r="BF17" s="156">
        <f t="shared" si="21"/>
        <v>0</v>
      </c>
      <c r="BG17" s="156"/>
      <c r="BH17" s="153"/>
      <c r="BI17" s="153"/>
      <c r="BJ17" s="156">
        <f t="shared" si="22"/>
        <v>0</v>
      </c>
      <c r="BK17" s="156"/>
      <c r="BL17" s="153"/>
      <c r="BM17" s="153"/>
      <c r="BN17" s="156">
        <f t="shared" si="23"/>
        <v>0</v>
      </c>
      <c r="BO17" s="212"/>
      <c r="BP17" s="153"/>
      <c r="BQ17" s="153"/>
      <c r="BR17" s="156">
        <f t="shared" si="24"/>
        <v>0</v>
      </c>
      <c r="BS17" s="156"/>
      <c r="BT17" s="153"/>
      <c r="BU17" s="153"/>
      <c r="BV17" s="156">
        <f t="shared" si="25"/>
        <v>0</v>
      </c>
      <c r="BW17" s="156"/>
      <c r="BX17" s="153"/>
      <c r="BY17" s="153"/>
      <c r="BZ17" s="156">
        <f t="shared" si="26"/>
        <v>0</v>
      </c>
      <c r="CA17" s="156"/>
      <c r="CB17" s="153"/>
      <c r="CC17" s="153"/>
      <c r="CD17" s="156">
        <f t="shared" si="27"/>
        <v>0</v>
      </c>
      <c r="CE17" s="156"/>
      <c r="CF17" s="153"/>
      <c r="CG17" s="153"/>
      <c r="CH17" s="156">
        <f t="shared" si="28"/>
        <v>0</v>
      </c>
      <c r="CI17" s="156"/>
      <c r="CJ17" s="153"/>
      <c r="CK17" s="153"/>
      <c r="CL17" s="156">
        <f t="shared" si="29"/>
        <v>0</v>
      </c>
      <c r="CM17" s="213"/>
      <c r="CN17" s="222"/>
      <c r="CO17" s="222"/>
      <c r="CP17" s="222">
        <f>CO17-CN17</f>
        <v>0</v>
      </c>
      <c r="CQ17" s="222"/>
      <c r="CR17" s="14"/>
      <c r="CS17" s="14"/>
      <c r="CT17" s="261">
        <f>CS17-CR17</f>
        <v>0</v>
      </c>
      <c r="CU17" s="262"/>
      <c r="CV17" s="13"/>
      <c r="CW17" s="13"/>
      <c r="CX17" s="261">
        <f t="shared" si="30"/>
        <v>0</v>
      </c>
      <c r="CY17" s="262"/>
      <c r="CZ17" s="13"/>
      <c r="DA17" s="13"/>
      <c r="DB17" s="261">
        <f t="shared" si="31"/>
        <v>0</v>
      </c>
      <c r="DC17" s="262"/>
      <c r="DG17" s="648"/>
      <c r="DH17" s="648"/>
      <c r="DI17" s="648"/>
      <c r="DJ17" s="655"/>
      <c r="DK17" s="350"/>
      <c r="DL17" s="350"/>
    </row>
    <row r="18" spans="1:116" s="327" customFormat="1" ht="27.75" customHeight="1">
      <c r="A18" s="370" t="s">
        <v>314</v>
      </c>
      <c r="B18" s="665"/>
      <c r="C18" s="331" t="s">
        <v>315</v>
      </c>
      <c r="D18" s="328">
        <f>SUM(D19:D33)</f>
        <v>0</v>
      </c>
      <c r="E18" s="193">
        <f>SUM(E19:E33)</f>
        <v>7.4</v>
      </c>
      <c r="F18" s="15">
        <f>SUM(F19:F33)</f>
        <v>0.17644000000000001</v>
      </c>
      <c r="G18" s="329">
        <f>F18-E18</f>
        <v>-7.22356</v>
      </c>
      <c r="H18" s="329">
        <f>F18/E18</f>
        <v>2.3843243243243245E-2</v>
      </c>
      <c r="I18" s="193">
        <f>SUM(I19:I33)</f>
        <v>0</v>
      </c>
      <c r="J18" s="193">
        <f>SUM(J19:J33)</f>
        <v>0</v>
      </c>
      <c r="K18" s="226">
        <f t="shared" si="10"/>
        <v>0</v>
      </c>
      <c r="L18" s="226">
        <v>0</v>
      </c>
      <c r="M18" s="193">
        <f>SUM(M19:M33)</f>
        <v>0</v>
      </c>
      <c r="N18" s="193">
        <f>SUM(N19:N33)</f>
        <v>0</v>
      </c>
      <c r="O18" s="226">
        <f t="shared" si="11"/>
        <v>0</v>
      </c>
      <c r="P18" s="226">
        <v>0</v>
      </c>
      <c r="Q18" s="193">
        <f>SUM(Q19:Q33)</f>
        <v>0</v>
      </c>
      <c r="R18" s="193">
        <f>SUM(R19:R33)</f>
        <v>0.17419000000000001</v>
      </c>
      <c r="S18" s="226">
        <f t="shared" si="12"/>
        <v>0.17419000000000001</v>
      </c>
      <c r="T18" s="226"/>
      <c r="U18" s="193">
        <f>SUM(U19:U33)</f>
        <v>0</v>
      </c>
      <c r="V18" s="193">
        <f>SUM(V19:V33)</f>
        <v>2.2499999999999998E-3</v>
      </c>
      <c r="W18" s="226">
        <f t="shared" si="13"/>
        <v>2.2499999999999998E-3</v>
      </c>
      <c r="X18" s="226">
        <v>0</v>
      </c>
      <c r="Y18" s="193">
        <f t="shared" si="8"/>
        <v>0</v>
      </c>
      <c r="Z18" s="193">
        <f t="shared" si="8"/>
        <v>0</v>
      </c>
      <c r="AA18" s="226">
        <f t="shared" si="14"/>
        <v>0</v>
      </c>
      <c r="AB18" s="226"/>
      <c r="AC18" s="193">
        <f>SUM(AC19:AC33)</f>
        <v>0</v>
      </c>
      <c r="AD18" s="193">
        <f>SUM(AD19:AD33)</f>
        <v>0</v>
      </c>
      <c r="AE18" s="226">
        <f t="shared" si="15"/>
        <v>0</v>
      </c>
      <c r="AF18" s="226"/>
      <c r="AG18" s="193">
        <f>SUM(AG19:AG33)</f>
        <v>0</v>
      </c>
      <c r="AH18" s="193">
        <f>SUM(AH19:AH33)</f>
        <v>0</v>
      </c>
      <c r="AI18" s="226">
        <f t="shared" si="16"/>
        <v>0</v>
      </c>
      <c r="AJ18" s="193">
        <f>SUM(AJ19:AJ33)</f>
        <v>0</v>
      </c>
      <c r="AK18" s="193">
        <f>SUM(AK19:AK33)</f>
        <v>0</v>
      </c>
      <c r="AL18" s="226">
        <f t="shared" si="17"/>
        <v>0</v>
      </c>
      <c r="AM18" s="226"/>
      <c r="AN18" s="193">
        <f>SUM(AN19:AN33)</f>
        <v>0</v>
      </c>
      <c r="AO18" s="193">
        <f>SUM(AO19:AO33)</f>
        <v>0</v>
      </c>
      <c r="AP18" s="226">
        <f t="shared" si="18"/>
        <v>0</v>
      </c>
      <c r="AQ18" s="226"/>
      <c r="AR18" s="193">
        <f>SUM(AR19:AR33)</f>
        <v>0</v>
      </c>
      <c r="AS18" s="193">
        <f>SUM(AS19:AS33)</f>
        <v>0</v>
      </c>
      <c r="AT18" s="226">
        <f>AS18-AR18</f>
        <v>0</v>
      </c>
      <c r="AU18" s="226"/>
      <c r="AV18" s="193">
        <f>SUM(AV19:AV33)</f>
        <v>0</v>
      </c>
      <c r="AW18" s="193">
        <f>SUM(AW19:AW33)</f>
        <v>0</v>
      </c>
      <c r="AX18" s="226">
        <f t="shared" si="19"/>
        <v>0</v>
      </c>
      <c r="AY18" s="226"/>
      <c r="AZ18" s="193">
        <f>SUM(AZ19:AZ33)</f>
        <v>0</v>
      </c>
      <c r="BA18" s="193">
        <f>SUM(BA19:BA33)</f>
        <v>0</v>
      </c>
      <c r="BB18" s="226">
        <f t="shared" si="20"/>
        <v>0</v>
      </c>
      <c r="BC18" s="226"/>
      <c r="BD18" s="193">
        <f>SUM(BD19:BD33)</f>
        <v>0</v>
      </c>
      <c r="BE18" s="193">
        <f>SUM(BE19:BE33)</f>
        <v>0</v>
      </c>
      <c r="BF18" s="226">
        <f t="shared" si="21"/>
        <v>0</v>
      </c>
      <c r="BG18" s="226"/>
      <c r="BH18" s="193">
        <f>SUM(BH19:BH33)</f>
        <v>0</v>
      </c>
      <c r="BI18" s="193">
        <f>SUM(BI19:BI33)</f>
        <v>0</v>
      </c>
      <c r="BJ18" s="226">
        <f t="shared" si="22"/>
        <v>0</v>
      </c>
      <c r="BK18" s="226"/>
      <c r="BL18" s="193">
        <f>SUM(BL19:BL33)</f>
        <v>7.39</v>
      </c>
      <c r="BM18" s="193">
        <f>SUM(BM19:BM33)</f>
        <v>0</v>
      </c>
      <c r="BN18" s="226">
        <f t="shared" si="23"/>
        <v>-7.39</v>
      </c>
      <c r="BO18" s="212"/>
      <c r="BP18" s="193">
        <f>SUM(BP19:BP33)</f>
        <v>0</v>
      </c>
      <c r="BQ18" s="193">
        <f>SUM(BQ19:BQ33)</f>
        <v>0</v>
      </c>
      <c r="BR18" s="226">
        <f t="shared" si="24"/>
        <v>0</v>
      </c>
      <c r="BS18" s="226"/>
      <c r="BT18" s="193">
        <f>SUM(BT19:BT33)</f>
        <v>0</v>
      </c>
      <c r="BU18" s="193">
        <f>SUM(BU19:BU33)</f>
        <v>0</v>
      </c>
      <c r="BV18" s="226">
        <f t="shared" si="25"/>
        <v>0</v>
      </c>
      <c r="BW18" s="226"/>
      <c r="BX18" s="193">
        <f>SUM(BX19:BX33)</f>
        <v>0</v>
      </c>
      <c r="BY18" s="193">
        <f>SUM(BY19:BY33)</f>
        <v>0</v>
      </c>
      <c r="BZ18" s="226">
        <f t="shared" si="26"/>
        <v>0</v>
      </c>
      <c r="CA18" s="226"/>
      <c r="CB18" s="193">
        <f>SUM(CB19:CB33)</f>
        <v>0</v>
      </c>
      <c r="CC18" s="193">
        <f>SUM(CC19:CC33)</f>
        <v>0</v>
      </c>
      <c r="CD18" s="226">
        <f t="shared" si="27"/>
        <v>0</v>
      </c>
      <c r="CE18" s="226"/>
      <c r="CF18" s="193">
        <f>SUM(CF19:CF33)</f>
        <v>0</v>
      </c>
      <c r="CG18" s="193">
        <f>SUM(CG19:CG33)</f>
        <v>0</v>
      </c>
      <c r="CH18" s="226">
        <f t="shared" si="28"/>
        <v>0</v>
      </c>
      <c r="CI18" s="226"/>
      <c r="CJ18" s="193">
        <f>SUM(CJ19:CJ33)</f>
        <v>0</v>
      </c>
      <c r="CK18" s="193">
        <f>SUM(CK19:CK33)</f>
        <v>0</v>
      </c>
      <c r="CL18" s="226">
        <f t="shared" si="29"/>
        <v>0</v>
      </c>
      <c r="CM18" s="213"/>
      <c r="CN18" s="15">
        <f>SUM(CN19:CN33)</f>
        <v>0</v>
      </c>
      <c r="CO18" s="15">
        <f>SUM(CO19:CO33)</f>
        <v>0</v>
      </c>
      <c r="CP18" s="227">
        <f>CO18-CN18</f>
        <v>0</v>
      </c>
      <c r="CQ18" s="227"/>
      <c r="CR18" s="263">
        <f>SUM(CR19:CR33)</f>
        <v>0</v>
      </c>
      <c r="CS18" s="263">
        <f>SUM(CS19:CS33)</f>
        <v>0</v>
      </c>
      <c r="CT18" s="259">
        <f>CS18-CR18</f>
        <v>0</v>
      </c>
      <c r="CU18" s="260" t="e">
        <f>CS18/CR18</f>
        <v>#DIV/0!</v>
      </c>
      <c r="CV18" s="263">
        <f>SUM(CV19:CV33)</f>
        <v>0</v>
      </c>
      <c r="CW18" s="263">
        <f>SUM(CW19:CW33)</f>
        <v>0</v>
      </c>
      <c r="CX18" s="259">
        <f t="shared" si="30"/>
        <v>0</v>
      </c>
      <c r="CY18" s="260"/>
      <c r="CZ18" s="263">
        <f>SUM(CZ19:CZ33)</f>
        <v>0</v>
      </c>
      <c r="DA18" s="263">
        <f>SUM(DA19:DA33)</f>
        <v>0</v>
      </c>
      <c r="DB18" s="259">
        <f t="shared" si="31"/>
        <v>0</v>
      </c>
      <c r="DC18" s="260"/>
      <c r="DG18" s="649"/>
      <c r="DH18" s="15">
        <f>SUM(DH19:DH33)</f>
        <v>0</v>
      </c>
      <c r="DI18" s="649"/>
      <c r="DJ18" s="654"/>
      <c r="DK18" s="658"/>
      <c r="DL18" s="658"/>
    </row>
    <row r="19" spans="1:116" ht="13.5" hidden="1" customHeight="1">
      <c r="A19" s="335"/>
      <c r="B19" s="666">
        <v>1718002292</v>
      </c>
      <c r="C19" s="335" t="s">
        <v>316</v>
      </c>
      <c r="D19" s="221"/>
      <c r="E19" s="153">
        <f>I19+M19+Q19+U19+Y19+AJ19+AN19+AR19+AV19+BD19+BH19+BX19+CF19+CJ19+CN19+CR19+CV19+CZ19</f>
        <v>0</v>
      </c>
      <c r="F19" s="16">
        <f>J19+N19+R19+V19+Z19+AK19+AO19+AS19+AW19+BE19+BI19+BY19+CG19+CK19+CO19+CS19+CW19+DA19+BM19+BU19</f>
        <v>0</v>
      </c>
      <c r="G19" s="192">
        <f t="shared" si="7"/>
        <v>0</v>
      </c>
      <c r="H19" s="192">
        <v>0</v>
      </c>
      <c r="I19" s="153"/>
      <c r="J19" s="153"/>
      <c r="K19" s="156">
        <f t="shared" si="10"/>
        <v>0</v>
      </c>
      <c r="L19" s="156"/>
      <c r="M19" s="153"/>
      <c r="N19" s="153"/>
      <c r="O19" s="156">
        <f t="shared" si="11"/>
        <v>0</v>
      </c>
      <c r="P19" s="156"/>
      <c r="Q19" s="153"/>
      <c r="R19" s="153"/>
      <c r="S19" s="156">
        <f t="shared" si="12"/>
        <v>0</v>
      </c>
      <c r="T19" s="156" t="e">
        <f>R19/Q19</f>
        <v>#DIV/0!</v>
      </c>
      <c r="U19" s="153"/>
      <c r="V19" s="153"/>
      <c r="W19" s="156">
        <f t="shared" si="13"/>
        <v>0</v>
      </c>
      <c r="X19" s="156"/>
      <c r="Y19" s="153">
        <f t="shared" si="8"/>
        <v>0</v>
      </c>
      <c r="Z19" s="153">
        <f t="shared" si="8"/>
        <v>0</v>
      </c>
      <c r="AA19" s="156">
        <f t="shared" si="14"/>
        <v>0</v>
      </c>
      <c r="AB19" s="156"/>
      <c r="AC19" s="153"/>
      <c r="AD19" s="153"/>
      <c r="AE19" s="156">
        <f t="shared" si="15"/>
        <v>0</v>
      </c>
      <c r="AF19" s="156"/>
      <c r="AG19" s="153"/>
      <c r="AH19" s="153"/>
      <c r="AI19" s="156">
        <f t="shared" si="16"/>
        <v>0</v>
      </c>
      <c r="AJ19" s="153"/>
      <c r="AK19" s="153"/>
      <c r="AL19" s="156">
        <f t="shared" si="17"/>
        <v>0</v>
      </c>
      <c r="AM19" s="156"/>
      <c r="AN19" s="153"/>
      <c r="AO19" s="153"/>
      <c r="AP19" s="156">
        <f t="shared" si="18"/>
        <v>0</v>
      </c>
      <c r="AQ19" s="156"/>
      <c r="AR19" s="156"/>
      <c r="AS19" s="156"/>
      <c r="AT19" s="156">
        <f>AS19-AR19</f>
        <v>0</v>
      </c>
      <c r="AU19" s="156"/>
      <c r="AV19" s="153"/>
      <c r="AW19" s="153"/>
      <c r="AX19" s="156">
        <f t="shared" si="19"/>
        <v>0</v>
      </c>
      <c r="AY19" s="156"/>
      <c r="AZ19" s="153"/>
      <c r="BA19" s="153"/>
      <c r="BB19" s="156">
        <f t="shared" si="20"/>
        <v>0</v>
      </c>
      <c r="BC19" s="156"/>
      <c r="BD19" s="153"/>
      <c r="BE19" s="153"/>
      <c r="BF19" s="156">
        <f t="shared" si="21"/>
        <v>0</v>
      </c>
      <c r="BG19" s="156"/>
      <c r="BH19" s="153"/>
      <c r="BI19" s="153"/>
      <c r="BJ19" s="156">
        <f t="shared" si="22"/>
        <v>0</v>
      </c>
      <c r="BK19" s="156"/>
      <c r="BL19" s="153"/>
      <c r="BM19" s="153"/>
      <c r="BN19" s="156">
        <f t="shared" si="23"/>
        <v>0</v>
      </c>
      <c r="BO19" s="212"/>
      <c r="BP19" s="153"/>
      <c r="BQ19" s="153"/>
      <c r="BR19" s="156">
        <f t="shared" si="24"/>
        <v>0</v>
      </c>
      <c r="BS19" s="156"/>
      <c r="BT19" s="153"/>
      <c r="BU19" s="153"/>
      <c r="BV19" s="156">
        <f t="shared" si="25"/>
        <v>0</v>
      </c>
      <c r="BW19" s="156"/>
      <c r="BX19" s="153"/>
      <c r="BY19" s="153"/>
      <c r="BZ19" s="156">
        <f t="shared" si="26"/>
        <v>0</v>
      </c>
      <c r="CA19" s="156"/>
      <c r="CB19" s="153"/>
      <c r="CC19" s="153"/>
      <c r="CD19" s="156">
        <f t="shared" si="27"/>
        <v>0</v>
      </c>
      <c r="CE19" s="156"/>
      <c r="CF19" s="153"/>
      <c r="CG19" s="153"/>
      <c r="CH19" s="156">
        <f t="shared" si="28"/>
        <v>0</v>
      </c>
      <c r="CI19" s="156"/>
      <c r="CJ19" s="153"/>
      <c r="CK19" s="153"/>
      <c r="CL19" s="156">
        <f t="shared" si="29"/>
        <v>0</v>
      </c>
      <c r="CM19" s="213"/>
      <c r="CN19" s="222"/>
      <c r="CO19" s="222"/>
      <c r="CP19" s="222">
        <f>CO19-CN19</f>
        <v>0</v>
      </c>
      <c r="CQ19" s="222"/>
      <c r="CR19" s="14"/>
      <c r="CS19" s="14"/>
      <c r="CT19" s="261">
        <f>CS19-CR19</f>
        <v>0</v>
      </c>
      <c r="CU19" s="262"/>
      <c r="CV19" s="13"/>
      <c r="CW19" s="13"/>
      <c r="CX19" s="261">
        <f t="shared" si="30"/>
        <v>0</v>
      </c>
      <c r="CY19" s="262"/>
      <c r="CZ19" s="13"/>
      <c r="DA19" s="13"/>
      <c r="DB19" s="261">
        <f t="shared" si="31"/>
        <v>0</v>
      </c>
      <c r="DC19" s="262"/>
      <c r="DG19" s="648"/>
      <c r="DH19" s="648"/>
      <c r="DI19" s="648"/>
      <c r="DJ19" s="655"/>
      <c r="DK19" s="350"/>
      <c r="DL19" s="350"/>
    </row>
    <row r="20" spans="1:116" ht="12.75" hidden="1" customHeight="1">
      <c r="A20" s="335"/>
      <c r="B20" s="666"/>
      <c r="C20" s="334" t="s">
        <v>317</v>
      </c>
      <c r="D20" s="225"/>
      <c r="E20" s="153">
        <f>I20+M20+Q20+U20+Y20+AJ20+AN20+AR20+AV20+BD20+BH20+BX20+CF20+CJ20+CN20+CR20+CV20+CZ20</f>
        <v>0</v>
      </c>
      <c r="F20" s="16">
        <f>J20+N20+R20+V20+Z20+AK20+AO20+AS20+AW20+BE20+BI20+BY20+CG20+CK20+CO20+CS20+CW20+DA20+BM20+BU20</f>
        <v>0</v>
      </c>
      <c r="G20" s="192">
        <f t="shared" si="7"/>
        <v>0</v>
      </c>
      <c r="H20" s="192" t="e">
        <f t="shared" si="9"/>
        <v>#DIV/0!</v>
      </c>
      <c r="I20" s="153"/>
      <c r="J20" s="153"/>
      <c r="K20" s="156">
        <f t="shared" si="10"/>
        <v>0</v>
      </c>
      <c r="L20" s="156" t="e">
        <f>J20/I20</f>
        <v>#DIV/0!</v>
      </c>
      <c r="M20" s="153"/>
      <c r="N20" s="153"/>
      <c r="O20" s="156">
        <f t="shared" si="11"/>
        <v>0</v>
      </c>
      <c r="P20" s="156" t="e">
        <f>N20/M20</f>
        <v>#DIV/0!</v>
      </c>
      <c r="Q20" s="153"/>
      <c r="R20" s="153"/>
      <c r="S20" s="156">
        <f t="shared" si="12"/>
        <v>0</v>
      </c>
      <c r="T20" s="156" t="e">
        <f>R20/Q20</f>
        <v>#DIV/0!</v>
      </c>
      <c r="U20" s="153"/>
      <c r="V20" s="153"/>
      <c r="W20" s="156">
        <f t="shared" si="13"/>
        <v>0</v>
      </c>
      <c r="X20" s="156" t="e">
        <f>V20/U20</f>
        <v>#DIV/0!</v>
      </c>
      <c r="Y20" s="153">
        <f t="shared" si="8"/>
        <v>0</v>
      </c>
      <c r="Z20" s="153">
        <f t="shared" si="8"/>
        <v>0</v>
      </c>
      <c r="AA20" s="156">
        <f t="shared" si="14"/>
        <v>0</v>
      </c>
      <c r="AB20" s="156" t="e">
        <f>Z20/Y20</f>
        <v>#DIV/0!</v>
      </c>
      <c r="AC20" s="153"/>
      <c r="AD20" s="153"/>
      <c r="AE20" s="156">
        <f t="shared" si="15"/>
        <v>0</v>
      </c>
      <c r="AF20" s="156" t="e">
        <f>AD20/AC20</f>
        <v>#DIV/0!</v>
      </c>
      <c r="AG20" s="153"/>
      <c r="AH20" s="153"/>
      <c r="AI20" s="156">
        <f t="shared" si="16"/>
        <v>0</v>
      </c>
      <c r="AJ20" s="153"/>
      <c r="AK20" s="153"/>
      <c r="AL20" s="156">
        <f t="shared" si="17"/>
        <v>0</v>
      </c>
      <c r="AM20" s="156"/>
      <c r="AN20" s="153"/>
      <c r="AO20" s="153"/>
      <c r="AP20" s="156">
        <f t="shared" si="18"/>
        <v>0</v>
      </c>
      <c r="AQ20" s="156" t="e">
        <f>AO20/AN20</f>
        <v>#DIV/0!</v>
      </c>
      <c r="AR20" s="156"/>
      <c r="AS20" s="156"/>
      <c r="AT20" s="156">
        <f>AS20-AR20</f>
        <v>0</v>
      </c>
      <c r="AU20" s="156"/>
      <c r="AV20" s="153"/>
      <c r="AW20" s="153"/>
      <c r="AX20" s="156">
        <f t="shared" si="19"/>
        <v>0</v>
      </c>
      <c r="AY20" s="156"/>
      <c r="AZ20" s="153"/>
      <c r="BA20" s="153"/>
      <c r="BB20" s="156">
        <f t="shared" si="20"/>
        <v>0</v>
      </c>
      <c r="BC20" s="156"/>
      <c r="BD20" s="153"/>
      <c r="BE20" s="153"/>
      <c r="BF20" s="156">
        <f t="shared" si="21"/>
        <v>0</v>
      </c>
      <c r="BG20" s="156"/>
      <c r="BH20" s="153"/>
      <c r="BI20" s="153"/>
      <c r="BJ20" s="156">
        <f t="shared" si="22"/>
        <v>0</v>
      </c>
      <c r="BK20" s="156"/>
      <c r="BL20" s="153"/>
      <c r="BM20" s="153"/>
      <c r="BN20" s="156">
        <f t="shared" si="23"/>
        <v>0</v>
      </c>
      <c r="BO20" s="212"/>
      <c r="BP20" s="153"/>
      <c r="BQ20" s="153"/>
      <c r="BR20" s="156">
        <f t="shared" si="24"/>
        <v>0</v>
      </c>
      <c r="BS20" s="156"/>
      <c r="BT20" s="153"/>
      <c r="BU20" s="153"/>
      <c r="BV20" s="156">
        <f t="shared" si="25"/>
        <v>0</v>
      </c>
      <c r="BW20" s="156"/>
      <c r="BX20" s="153"/>
      <c r="BY20" s="153"/>
      <c r="BZ20" s="156">
        <f t="shared" si="26"/>
        <v>0</v>
      </c>
      <c r="CA20" s="156"/>
      <c r="CB20" s="153"/>
      <c r="CC20" s="153"/>
      <c r="CD20" s="156">
        <f t="shared" si="27"/>
        <v>0</v>
      </c>
      <c r="CE20" s="156"/>
      <c r="CF20" s="153"/>
      <c r="CG20" s="153"/>
      <c r="CH20" s="156">
        <f t="shared" si="28"/>
        <v>0</v>
      </c>
      <c r="CI20" s="156"/>
      <c r="CJ20" s="153"/>
      <c r="CK20" s="153"/>
      <c r="CL20" s="156">
        <f t="shared" si="29"/>
        <v>0</v>
      </c>
      <c r="CM20" s="213"/>
      <c r="CN20" s="222"/>
      <c r="CO20" s="222"/>
      <c r="CP20" s="222">
        <f>CO20-CN20</f>
        <v>0</v>
      </c>
      <c r="CQ20" s="222"/>
      <c r="CR20" s="14"/>
      <c r="CS20" s="14"/>
      <c r="CT20" s="261">
        <f>CS20-CR20</f>
        <v>0</v>
      </c>
      <c r="CU20" s="262"/>
      <c r="CV20" s="13"/>
      <c r="CW20" s="13"/>
      <c r="CX20" s="261">
        <f t="shared" si="30"/>
        <v>0</v>
      </c>
      <c r="CY20" s="262"/>
      <c r="CZ20" s="13"/>
      <c r="DA20" s="13"/>
      <c r="DB20" s="261">
        <f t="shared" si="31"/>
        <v>0</v>
      </c>
      <c r="DC20" s="262"/>
      <c r="DG20" s="648"/>
      <c r="DH20" s="648"/>
      <c r="DI20" s="648"/>
      <c r="DJ20" s="655"/>
      <c r="DK20" s="350"/>
      <c r="DL20" s="350"/>
    </row>
    <row r="21" spans="1:116" ht="12" hidden="1" customHeight="1">
      <c r="A21" s="335"/>
      <c r="B21" s="666">
        <v>1712001334</v>
      </c>
      <c r="C21" s="334" t="s">
        <v>846</v>
      </c>
      <c r="D21" s="225">
        <v>0</v>
      </c>
      <c r="E21" s="153">
        <f>I21+M21+Q21+U21+Y21+AJ21+AN21+AR21+AV21+BD21+BH21+BX21+CF21+CJ21+CN21+CR21+CV21+CZ21</f>
        <v>0</v>
      </c>
      <c r="F21" s="16">
        <f>J21+N21+R21+V21+Z21+AK21+AO21+AS21+AW21+BE21+BI21+BY21+CG21+CK21+CO21+CS21+CW21+DA21+BM21+BU21</f>
        <v>0</v>
      </c>
      <c r="G21" s="192">
        <f t="shared" si="7"/>
        <v>0</v>
      </c>
      <c r="H21" s="192"/>
      <c r="I21" s="153"/>
      <c r="J21" s="153"/>
      <c r="K21" s="156">
        <f t="shared" si="10"/>
        <v>0</v>
      </c>
      <c r="L21" s="156"/>
      <c r="M21" s="153"/>
      <c r="N21" s="153"/>
      <c r="O21" s="156">
        <f t="shared" si="11"/>
        <v>0</v>
      </c>
      <c r="P21" s="156"/>
      <c r="Q21" s="153"/>
      <c r="R21" s="153"/>
      <c r="S21" s="156">
        <f t="shared" si="12"/>
        <v>0</v>
      </c>
      <c r="T21" s="156"/>
      <c r="U21" s="153"/>
      <c r="V21" s="153"/>
      <c r="W21" s="156">
        <f t="shared" si="13"/>
        <v>0</v>
      </c>
      <c r="X21" s="156"/>
      <c r="Y21" s="153">
        <f t="shared" si="8"/>
        <v>0</v>
      </c>
      <c r="Z21" s="153">
        <f t="shared" si="8"/>
        <v>0</v>
      </c>
      <c r="AA21" s="156">
        <f t="shared" si="14"/>
        <v>0</v>
      </c>
      <c r="AB21" s="156"/>
      <c r="AC21" s="153"/>
      <c r="AD21" s="153"/>
      <c r="AE21" s="156"/>
      <c r="AF21" s="156"/>
      <c r="AG21" s="153"/>
      <c r="AH21" s="153"/>
      <c r="AI21" s="156">
        <f t="shared" si="16"/>
        <v>0</v>
      </c>
      <c r="AJ21" s="153"/>
      <c r="AK21" s="153"/>
      <c r="AL21" s="156">
        <f t="shared" si="17"/>
        <v>0</v>
      </c>
      <c r="AM21" s="156"/>
      <c r="AN21" s="153"/>
      <c r="AO21" s="153"/>
      <c r="AP21" s="156">
        <f t="shared" si="18"/>
        <v>0</v>
      </c>
      <c r="AQ21" s="156" t="e">
        <f>AO21/AN21</f>
        <v>#DIV/0!</v>
      </c>
      <c r="AR21" s="156"/>
      <c r="AS21" s="156"/>
      <c r="AT21" s="156"/>
      <c r="AU21" s="156"/>
      <c r="AV21" s="153"/>
      <c r="AW21" s="153"/>
      <c r="AX21" s="156">
        <f t="shared" si="19"/>
        <v>0</v>
      </c>
      <c r="AY21" s="156"/>
      <c r="AZ21" s="153"/>
      <c r="BA21" s="153"/>
      <c r="BB21" s="156">
        <f t="shared" si="20"/>
        <v>0</v>
      </c>
      <c r="BC21" s="156"/>
      <c r="BD21" s="153"/>
      <c r="BE21" s="153"/>
      <c r="BF21" s="156">
        <f t="shared" si="21"/>
        <v>0</v>
      </c>
      <c r="BG21" s="156"/>
      <c r="BH21" s="153"/>
      <c r="BI21" s="153"/>
      <c r="BJ21" s="156">
        <f t="shared" si="22"/>
        <v>0</v>
      </c>
      <c r="BK21" s="156"/>
      <c r="BL21" s="153"/>
      <c r="BM21" s="153"/>
      <c r="BN21" s="156">
        <f t="shared" si="23"/>
        <v>0</v>
      </c>
      <c r="BO21" s="212"/>
      <c r="BP21" s="153"/>
      <c r="BQ21" s="153"/>
      <c r="BR21" s="156">
        <f t="shared" si="24"/>
        <v>0</v>
      </c>
      <c r="BS21" s="156"/>
      <c r="BT21" s="153"/>
      <c r="BU21" s="153"/>
      <c r="BV21" s="156">
        <f t="shared" si="25"/>
        <v>0</v>
      </c>
      <c r="BW21" s="156"/>
      <c r="BX21" s="153"/>
      <c r="BY21" s="153"/>
      <c r="BZ21" s="156">
        <f t="shared" si="26"/>
        <v>0</v>
      </c>
      <c r="CA21" s="156"/>
      <c r="CB21" s="153"/>
      <c r="CC21" s="153"/>
      <c r="CD21" s="156">
        <f t="shared" si="27"/>
        <v>0</v>
      </c>
      <c r="CE21" s="156"/>
      <c r="CF21" s="153"/>
      <c r="CG21" s="153"/>
      <c r="CH21" s="156">
        <f t="shared" si="28"/>
        <v>0</v>
      </c>
      <c r="CI21" s="156"/>
      <c r="CJ21" s="153"/>
      <c r="CK21" s="153"/>
      <c r="CL21" s="156">
        <f t="shared" si="29"/>
        <v>0</v>
      </c>
      <c r="CM21" s="213"/>
      <c r="CN21" s="222"/>
      <c r="CO21" s="222"/>
      <c r="CP21" s="222"/>
      <c r="CQ21" s="222"/>
      <c r="CR21" s="14"/>
      <c r="CS21" s="14"/>
      <c r="CT21" s="261"/>
      <c r="CU21" s="262"/>
      <c r="CV21" s="13"/>
      <c r="CW21" s="13"/>
      <c r="CX21" s="261">
        <f t="shared" si="30"/>
        <v>0</v>
      </c>
      <c r="CY21" s="262"/>
      <c r="CZ21" s="13"/>
      <c r="DA21" s="13"/>
      <c r="DB21" s="261">
        <f t="shared" si="31"/>
        <v>0</v>
      </c>
      <c r="DC21" s="262"/>
      <c r="DG21" s="648"/>
      <c r="DH21" s="648"/>
      <c r="DI21" s="648"/>
      <c r="DJ21" s="655"/>
      <c r="DK21" s="350"/>
      <c r="DL21" s="350"/>
    </row>
    <row r="22" spans="1:116" ht="12.75" customHeight="1">
      <c r="A22" s="335"/>
      <c r="B22" s="666">
        <v>1718001468</v>
      </c>
      <c r="C22" s="335" t="s">
        <v>318</v>
      </c>
      <c r="D22" s="221">
        <v>0</v>
      </c>
      <c r="E22" s="153">
        <f t="shared" ref="E22:F33" si="32">I22+M22+Q22+U22+Y22+AJ22+AN22+AR22+AV22+BD22+BH22+BX22+CF22+CJ22+CN22+CR22+CV22+CZ22+AZ22+BL22+BT22</f>
        <v>0</v>
      </c>
      <c r="F22" s="16">
        <f>J22+N22+R22+V22+Z22+AK22+AO22+AS22+AW22+BE22+BI22+BY22+CG22+CK22+CO22+CS22+CW22+DA22+BM22+BU22</f>
        <v>0.17419000000000001</v>
      </c>
      <c r="G22" s="192">
        <f t="shared" si="7"/>
        <v>0.17419000000000001</v>
      </c>
      <c r="H22" s="192">
        <v>0</v>
      </c>
      <c r="I22" s="153"/>
      <c r="J22" s="153"/>
      <c r="K22" s="156">
        <f t="shared" si="10"/>
        <v>0</v>
      </c>
      <c r="L22" s="156"/>
      <c r="M22" s="153"/>
      <c r="N22" s="153"/>
      <c r="O22" s="156">
        <f t="shared" si="11"/>
        <v>0</v>
      </c>
      <c r="P22" s="156"/>
      <c r="Q22" s="153"/>
      <c r="R22" s="153">
        <v>0.17419000000000001</v>
      </c>
      <c r="S22" s="156">
        <f t="shared" si="12"/>
        <v>0.17419000000000001</v>
      </c>
      <c r="T22" s="156"/>
      <c r="U22" s="153"/>
      <c r="V22" s="153"/>
      <c r="W22" s="156">
        <f t="shared" si="13"/>
        <v>0</v>
      </c>
      <c r="X22" s="156"/>
      <c r="Y22" s="153">
        <f t="shared" si="8"/>
        <v>0</v>
      </c>
      <c r="Z22" s="153">
        <f t="shared" si="8"/>
        <v>0</v>
      </c>
      <c r="AA22" s="156">
        <f t="shared" si="14"/>
        <v>0</v>
      </c>
      <c r="AB22" s="156" t="e">
        <f>Z22/Y22</f>
        <v>#DIV/0!</v>
      </c>
      <c r="AC22" s="153"/>
      <c r="AD22" s="153"/>
      <c r="AE22" s="156">
        <f t="shared" ref="AE22:AE27" si="33">AD22-AC22</f>
        <v>0</v>
      </c>
      <c r="AF22" s="156" t="e">
        <f>AD22/AC22</f>
        <v>#DIV/0!</v>
      </c>
      <c r="AG22" s="153"/>
      <c r="AH22" s="153"/>
      <c r="AI22" s="156">
        <f t="shared" si="16"/>
        <v>0</v>
      </c>
      <c r="AJ22" s="153"/>
      <c r="AK22" s="153"/>
      <c r="AL22" s="156">
        <f t="shared" si="17"/>
        <v>0</v>
      </c>
      <c r="AM22" s="156"/>
      <c r="AN22" s="153"/>
      <c r="AO22" s="153"/>
      <c r="AP22" s="156">
        <f t="shared" si="18"/>
        <v>0</v>
      </c>
      <c r="AQ22" s="156"/>
      <c r="AR22" s="156"/>
      <c r="AS22" s="156"/>
      <c r="AT22" s="156">
        <f>AS22-AR22</f>
        <v>0</v>
      </c>
      <c r="AU22" s="156"/>
      <c r="AV22" s="153"/>
      <c r="AW22" s="153"/>
      <c r="AX22" s="156">
        <f t="shared" si="19"/>
        <v>0</v>
      </c>
      <c r="AY22" s="156"/>
      <c r="AZ22" s="153"/>
      <c r="BA22" s="153"/>
      <c r="BB22" s="156">
        <f t="shared" si="20"/>
        <v>0</v>
      </c>
      <c r="BC22" s="156" t="e">
        <f>BA22/AZ22</f>
        <v>#DIV/0!</v>
      </c>
      <c r="BD22" s="153"/>
      <c r="BE22" s="153"/>
      <c r="BF22" s="156">
        <f t="shared" si="21"/>
        <v>0</v>
      </c>
      <c r="BG22" s="156" t="e">
        <f>BE22/BD22</f>
        <v>#DIV/0!</v>
      </c>
      <c r="BH22" s="153"/>
      <c r="BI22" s="153"/>
      <c r="BJ22" s="156">
        <f t="shared" si="22"/>
        <v>0</v>
      </c>
      <c r="BK22" s="156" t="e">
        <f>BI22/BH22</f>
        <v>#DIV/0!</v>
      </c>
      <c r="BL22" s="153"/>
      <c r="BM22" s="153"/>
      <c r="BN22" s="156">
        <f t="shared" si="23"/>
        <v>0</v>
      </c>
      <c r="BO22" s="212"/>
      <c r="BP22" s="153"/>
      <c r="BQ22" s="153"/>
      <c r="BR22" s="156">
        <f t="shared" si="24"/>
        <v>0</v>
      </c>
      <c r="BS22" s="156"/>
      <c r="BT22" s="153"/>
      <c r="BU22" s="153"/>
      <c r="BV22" s="156">
        <f t="shared" si="25"/>
        <v>0</v>
      </c>
      <c r="BW22" s="156"/>
      <c r="BX22" s="153"/>
      <c r="BY22" s="153"/>
      <c r="BZ22" s="156">
        <f t="shared" si="26"/>
        <v>0</v>
      </c>
      <c r="CA22" s="156" t="e">
        <f>BY22/BX22</f>
        <v>#DIV/0!</v>
      </c>
      <c r="CB22" s="153"/>
      <c r="CC22" s="153"/>
      <c r="CD22" s="156">
        <f t="shared" si="27"/>
        <v>0</v>
      </c>
      <c r="CE22" s="156"/>
      <c r="CF22" s="153"/>
      <c r="CG22" s="153"/>
      <c r="CH22" s="156">
        <f t="shared" si="28"/>
        <v>0</v>
      </c>
      <c r="CI22" s="156"/>
      <c r="CJ22" s="153"/>
      <c r="CK22" s="153"/>
      <c r="CL22" s="156">
        <f t="shared" si="29"/>
        <v>0</v>
      </c>
      <c r="CM22" s="213"/>
      <c r="CN22" s="222"/>
      <c r="CO22" s="222"/>
      <c r="CP22" s="222">
        <f>CO22-CN22</f>
        <v>0</v>
      </c>
      <c r="CQ22" s="222"/>
      <c r="CR22" s="14"/>
      <c r="CS22" s="14"/>
      <c r="CT22" s="261">
        <f>CS22-CR22</f>
        <v>0</v>
      </c>
      <c r="CU22" s="262"/>
      <c r="CV22" s="13"/>
      <c r="CW22" s="13"/>
      <c r="CX22" s="261">
        <f t="shared" si="30"/>
        <v>0</v>
      </c>
      <c r="CY22" s="262" t="e">
        <f>CW22/CV22</f>
        <v>#DIV/0!</v>
      </c>
      <c r="CZ22" s="13"/>
      <c r="DA22" s="13"/>
      <c r="DB22" s="261">
        <f t="shared" si="31"/>
        <v>0</v>
      </c>
      <c r="DC22" s="262" t="e">
        <f>DA22/CZ22</f>
        <v>#DIV/0!</v>
      </c>
      <c r="DG22" s="648"/>
      <c r="DH22" s="648"/>
      <c r="DI22" s="648"/>
      <c r="DJ22" s="655"/>
      <c r="DK22" s="350"/>
      <c r="DL22" s="350"/>
    </row>
    <row r="23" spans="1:116" ht="12.75" hidden="1" customHeight="1">
      <c r="A23" s="335"/>
      <c r="B23" s="666"/>
      <c r="C23" s="335" t="s">
        <v>695</v>
      </c>
      <c r="D23" s="221"/>
      <c r="E23" s="153">
        <f t="shared" si="32"/>
        <v>0</v>
      </c>
      <c r="F23" s="16">
        <f>J23+N23+R23+V23+Z23+AK23+AO23+AS23+AW23+BE23+BI23+BY23+CG23+CK23+CO23+CS23+CW23+DA23+BM23+BU23</f>
        <v>0</v>
      </c>
      <c r="G23" s="192">
        <f t="shared" si="7"/>
        <v>0</v>
      </c>
      <c r="H23" s="192" t="e">
        <f>F23/E23</f>
        <v>#DIV/0!</v>
      </c>
      <c r="I23" s="153"/>
      <c r="J23" s="153"/>
      <c r="K23" s="156">
        <f t="shared" si="10"/>
        <v>0</v>
      </c>
      <c r="L23" s="156"/>
      <c r="M23" s="153"/>
      <c r="N23" s="153"/>
      <c r="O23" s="156">
        <f t="shared" si="11"/>
        <v>0</v>
      </c>
      <c r="P23" s="156"/>
      <c r="Q23" s="153"/>
      <c r="R23" s="153"/>
      <c r="S23" s="156">
        <f t="shared" si="12"/>
        <v>0</v>
      </c>
      <c r="T23" s="156"/>
      <c r="U23" s="153"/>
      <c r="V23" s="153"/>
      <c r="W23" s="156">
        <f t="shared" si="13"/>
        <v>0</v>
      </c>
      <c r="X23" s="156"/>
      <c r="Y23" s="153">
        <f t="shared" si="8"/>
        <v>0</v>
      </c>
      <c r="Z23" s="153">
        <f t="shared" si="8"/>
        <v>0</v>
      </c>
      <c r="AA23" s="156">
        <f t="shared" si="14"/>
        <v>0</v>
      </c>
      <c r="AB23" s="156"/>
      <c r="AC23" s="153"/>
      <c r="AD23" s="153"/>
      <c r="AE23" s="156">
        <f t="shared" si="33"/>
        <v>0</v>
      </c>
      <c r="AF23" s="156"/>
      <c r="AG23" s="153"/>
      <c r="AH23" s="153"/>
      <c r="AI23" s="156">
        <f t="shared" si="16"/>
        <v>0</v>
      </c>
      <c r="AJ23" s="153"/>
      <c r="AK23" s="153"/>
      <c r="AL23" s="156">
        <f t="shared" si="17"/>
        <v>0</v>
      </c>
      <c r="AM23" s="156"/>
      <c r="AN23" s="153"/>
      <c r="AO23" s="153"/>
      <c r="AP23" s="156">
        <f t="shared" si="18"/>
        <v>0</v>
      </c>
      <c r="AQ23" s="156"/>
      <c r="AR23" s="156"/>
      <c r="AS23" s="156"/>
      <c r="AT23" s="156">
        <f>AS23-AR23</f>
        <v>0</v>
      </c>
      <c r="AU23" s="156"/>
      <c r="AV23" s="153"/>
      <c r="AW23" s="153"/>
      <c r="AX23" s="156">
        <f t="shared" si="19"/>
        <v>0</v>
      </c>
      <c r="AY23" s="156"/>
      <c r="AZ23" s="153"/>
      <c r="BA23" s="153"/>
      <c r="BB23" s="156">
        <f t="shared" si="20"/>
        <v>0</v>
      </c>
      <c r="BC23" s="156"/>
      <c r="BD23" s="153"/>
      <c r="BE23" s="153"/>
      <c r="BF23" s="156">
        <f t="shared" si="21"/>
        <v>0</v>
      </c>
      <c r="BG23" s="156"/>
      <c r="BH23" s="153"/>
      <c r="BI23" s="153"/>
      <c r="BJ23" s="156">
        <f t="shared" si="22"/>
        <v>0</v>
      </c>
      <c r="BK23" s="156"/>
      <c r="BL23" s="153"/>
      <c r="BM23" s="153"/>
      <c r="BN23" s="156">
        <f t="shared" si="23"/>
        <v>0</v>
      </c>
      <c r="BO23" s="212"/>
      <c r="BP23" s="153"/>
      <c r="BQ23" s="153"/>
      <c r="BR23" s="156">
        <f t="shared" si="24"/>
        <v>0</v>
      </c>
      <c r="BS23" s="156"/>
      <c r="BT23" s="153"/>
      <c r="BU23" s="153"/>
      <c r="BV23" s="156">
        <f t="shared" si="25"/>
        <v>0</v>
      </c>
      <c r="BW23" s="156"/>
      <c r="BX23" s="153"/>
      <c r="BY23" s="153"/>
      <c r="BZ23" s="156">
        <f t="shared" si="26"/>
        <v>0</v>
      </c>
      <c r="CA23" s="156"/>
      <c r="CB23" s="153"/>
      <c r="CC23" s="153"/>
      <c r="CD23" s="156">
        <f t="shared" si="27"/>
        <v>0</v>
      </c>
      <c r="CE23" s="156"/>
      <c r="CF23" s="153"/>
      <c r="CG23" s="153"/>
      <c r="CH23" s="156">
        <f t="shared" si="28"/>
        <v>0</v>
      </c>
      <c r="CI23" s="156"/>
      <c r="CJ23" s="153"/>
      <c r="CK23" s="153"/>
      <c r="CL23" s="156">
        <f t="shared" si="29"/>
        <v>0</v>
      </c>
      <c r="CM23" s="213"/>
      <c r="CN23" s="222"/>
      <c r="CO23" s="222"/>
      <c r="CP23" s="222">
        <f>CO23-CN23</f>
        <v>0</v>
      </c>
      <c r="CQ23" s="222"/>
      <c r="CR23" s="14"/>
      <c r="CS23" s="14"/>
      <c r="CT23" s="261">
        <f>CS23-CR23</f>
        <v>0</v>
      </c>
      <c r="CU23" s="262"/>
      <c r="CV23" s="13"/>
      <c r="CW23" s="13"/>
      <c r="CX23" s="261">
        <f t="shared" si="30"/>
        <v>0</v>
      </c>
      <c r="CY23" s="262"/>
      <c r="CZ23" s="13"/>
      <c r="DA23" s="13"/>
      <c r="DB23" s="261">
        <f t="shared" si="31"/>
        <v>0</v>
      </c>
      <c r="DC23" s="262"/>
      <c r="DG23" s="648"/>
      <c r="DH23" s="648"/>
      <c r="DI23" s="648"/>
      <c r="DJ23" s="655"/>
      <c r="DK23" s="350"/>
      <c r="DL23" s="350"/>
    </row>
    <row r="24" spans="1:116" ht="12" hidden="1" customHeight="1">
      <c r="A24" s="335"/>
      <c r="B24" s="666"/>
      <c r="C24" s="334" t="s">
        <v>539</v>
      </c>
      <c r="D24" s="225"/>
      <c r="E24" s="153">
        <f t="shared" si="32"/>
        <v>0</v>
      </c>
      <c r="F24" s="16">
        <f t="shared" si="32"/>
        <v>0</v>
      </c>
      <c r="G24" s="192">
        <f t="shared" si="7"/>
        <v>0</v>
      </c>
      <c r="H24" s="192">
        <v>0</v>
      </c>
      <c r="I24" s="153"/>
      <c r="J24" s="153"/>
      <c r="K24" s="156">
        <f t="shared" si="10"/>
        <v>0</v>
      </c>
      <c r="L24" s="156"/>
      <c r="M24" s="153"/>
      <c r="N24" s="153"/>
      <c r="O24" s="156">
        <f t="shared" si="11"/>
        <v>0</v>
      </c>
      <c r="P24" s="156"/>
      <c r="Q24" s="153"/>
      <c r="R24" s="153"/>
      <c r="S24" s="156">
        <f t="shared" si="12"/>
        <v>0</v>
      </c>
      <c r="T24" s="156"/>
      <c r="U24" s="153"/>
      <c r="V24" s="153"/>
      <c r="W24" s="156">
        <f t="shared" si="13"/>
        <v>0</v>
      </c>
      <c r="X24" s="156"/>
      <c r="Y24" s="153">
        <f t="shared" si="8"/>
        <v>0</v>
      </c>
      <c r="Z24" s="153">
        <f t="shared" si="8"/>
        <v>0</v>
      </c>
      <c r="AA24" s="156">
        <f t="shared" si="14"/>
        <v>0</v>
      </c>
      <c r="AB24" s="156"/>
      <c r="AC24" s="153"/>
      <c r="AD24" s="153"/>
      <c r="AE24" s="156">
        <f t="shared" si="33"/>
        <v>0</v>
      </c>
      <c r="AF24" s="156"/>
      <c r="AG24" s="153"/>
      <c r="AH24" s="153"/>
      <c r="AI24" s="156">
        <f t="shared" si="16"/>
        <v>0</v>
      </c>
      <c r="AJ24" s="153"/>
      <c r="AK24" s="153"/>
      <c r="AL24" s="156">
        <f t="shared" si="17"/>
        <v>0</v>
      </c>
      <c r="AM24" s="156"/>
      <c r="AN24" s="153"/>
      <c r="AO24" s="153"/>
      <c r="AP24" s="156">
        <f t="shared" si="18"/>
        <v>0</v>
      </c>
      <c r="AQ24" s="156"/>
      <c r="AR24" s="156"/>
      <c r="AS24" s="156"/>
      <c r="AT24" s="156"/>
      <c r="AU24" s="156"/>
      <c r="AV24" s="153"/>
      <c r="AW24" s="153"/>
      <c r="AX24" s="156">
        <f t="shared" si="19"/>
        <v>0</v>
      </c>
      <c r="AY24" s="156"/>
      <c r="AZ24" s="153"/>
      <c r="BA24" s="153"/>
      <c r="BB24" s="156">
        <f t="shared" si="20"/>
        <v>0</v>
      </c>
      <c r="BC24" s="156"/>
      <c r="BD24" s="153"/>
      <c r="BE24" s="153"/>
      <c r="BF24" s="156">
        <f t="shared" si="21"/>
        <v>0</v>
      </c>
      <c r="BG24" s="156"/>
      <c r="BH24" s="153"/>
      <c r="BI24" s="153"/>
      <c r="BJ24" s="156">
        <f t="shared" si="22"/>
        <v>0</v>
      </c>
      <c r="BK24" s="156"/>
      <c r="BL24" s="153"/>
      <c r="BM24" s="153"/>
      <c r="BN24" s="156">
        <f t="shared" si="23"/>
        <v>0</v>
      </c>
      <c r="BO24" s="212"/>
      <c r="BP24" s="153"/>
      <c r="BQ24" s="153"/>
      <c r="BR24" s="156">
        <f t="shared" si="24"/>
        <v>0</v>
      </c>
      <c r="BS24" s="156"/>
      <c r="BT24" s="153"/>
      <c r="BU24" s="153"/>
      <c r="BV24" s="156">
        <f t="shared" si="25"/>
        <v>0</v>
      </c>
      <c r="BW24" s="156"/>
      <c r="BX24" s="153"/>
      <c r="BY24" s="153"/>
      <c r="BZ24" s="156">
        <f t="shared" si="26"/>
        <v>0</v>
      </c>
      <c r="CA24" s="156"/>
      <c r="CB24" s="153"/>
      <c r="CC24" s="153"/>
      <c r="CD24" s="156">
        <f t="shared" si="27"/>
        <v>0</v>
      </c>
      <c r="CE24" s="156"/>
      <c r="CF24" s="153"/>
      <c r="CG24" s="153"/>
      <c r="CH24" s="156">
        <f t="shared" si="28"/>
        <v>0</v>
      </c>
      <c r="CI24" s="156"/>
      <c r="CJ24" s="153"/>
      <c r="CK24" s="153"/>
      <c r="CL24" s="156">
        <f t="shared" si="29"/>
        <v>0</v>
      </c>
      <c r="CM24" s="213"/>
      <c r="CN24" s="222"/>
      <c r="CO24" s="222"/>
      <c r="CP24" s="222"/>
      <c r="CQ24" s="222"/>
      <c r="CR24" s="14"/>
      <c r="CS24" s="14"/>
      <c r="CT24" s="261"/>
      <c r="CU24" s="262"/>
      <c r="CV24" s="13"/>
      <c r="CW24" s="13"/>
      <c r="CX24" s="261">
        <f t="shared" si="30"/>
        <v>0</v>
      </c>
      <c r="CY24" s="262"/>
      <c r="CZ24" s="13"/>
      <c r="DA24" s="13"/>
      <c r="DB24" s="261">
        <f t="shared" si="31"/>
        <v>0</v>
      </c>
      <c r="DC24" s="262"/>
      <c r="DG24" s="648"/>
      <c r="DH24" s="648"/>
      <c r="DI24" s="648"/>
      <c r="DJ24" s="655"/>
      <c r="DK24" s="350"/>
      <c r="DL24" s="350"/>
    </row>
    <row r="25" spans="1:116" ht="12" hidden="1" customHeight="1">
      <c r="A25" s="335"/>
      <c r="B25" s="666">
        <v>1701010288</v>
      </c>
      <c r="C25" s="334" t="s">
        <v>540</v>
      </c>
      <c r="D25" s="225">
        <v>0</v>
      </c>
      <c r="E25" s="153">
        <v>7.4</v>
      </c>
      <c r="F25" s="16">
        <f t="shared" si="32"/>
        <v>0</v>
      </c>
      <c r="G25" s="192">
        <f t="shared" si="7"/>
        <v>-7.4</v>
      </c>
      <c r="H25" s="192">
        <v>0</v>
      </c>
      <c r="I25" s="153"/>
      <c r="J25" s="153"/>
      <c r="K25" s="156">
        <f t="shared" si="10"/>
        <v>0</v>
      </c>
      <c r="L25" s="156"/>
      <c r="M25" s="153"/>
      <c r="N25" s="153"/>
      <c r="O25" s="156">
        <f t="shared" si="11"/>
        <v>0</v>
      </c>
      <c r="P25" s="156"/>
      <c r="Q25" s="153"/>
      <c r="R25" s="153"/>
      <c r="S25" s="156">
        <f t="shared" si="12"/>
        <v>0</v>
      </c>
      <c r="T25" s="156"/>
      <c r="U25" s="153"/>
      <c r="V25" s="153"/>
      <c r="W25" s="156">
        <f t="shared" si="13"/>
        <v>0</v>
      </c>
      <c r="X25" s="156"/>
      <c r="Y25" s="153">
        <f t="shared" si="8"/>
        <v>0</v>
      </c>
      <c r="Z25" s="153">
        <f t="shared" si="8"/>
        <v>0</v>
      </c>
      <c r="AA25" s="156">
        <f t="shared" si="14"/>
        <v>0</v>
      </c>
      <c r="AB25" s="156"/>
      <c r="AC25" s="153"/>
      <c r="AD25" s="153"/>
      <c r="AE25" s="156">
        <f t="shared" si="33"/>
        <v>0</v>
      </c>
      <c r="AF25" s="156"/>
      <c r="AG25" s="153"/>
      <c r="AH25" s="153"/>
      <c r="AI25" s="156">
        <f t="shared" si="16"/>
        <v>0</v>
      </c>
      <c r="AJ25" s="153"/>
      <c r="AK25" s="153"/>
      <c r="AL25" s="156">
        <f t="shared" si="17"/>
        <v>0</v>
      </c>
      <c r="AM25" s="156"/>
      <c r="AN25" s="153"/>
      <c r="AO25" s="153"/>
      <c r="AP25" s="156">
        <f t="shared" si="18"/>
        <v>0</v>
      </c>
      <c r="AQ25" s="156"/>
      <c r="AR25" s="156"/>
      <c r="AS25" s="156"/>
      <c r="AT25" s="156">
        <f>AS25-AR25</f>
        <v>0</v>
      </c>
      <c r="AU25" s="156"/>
      <c r="AV25" s="153"/>
      <c r="AW25" s="153"/>
      <c r="AX25" s="156">
        <f t="shared" si="19"/>
        <v>0</v>
      </c>
      <c r="AY25" s="156"/>
      <c r="AZ25" s="153"/>
      <c r="BA25" s="153"/>
      <c r="BB25" s="156">
        <f t="shared" si="20"/>
        <v>0</v>
      </c>
      <c r="BC25" s="156"/>
      <c r="BD25" s="153"/>
      <c r="BE25" s="153"/>
      <c r="BF25" s="156">
        <f t="shared" si="21"/>
        <v>0</v>
      </c>
      <c r="BG25" s="156"/>
      <c r="BH25" s="153"/>
      <c r="BI25" s="153"/>
      <c r="BJ25" s="156">
        <f t="shared" si="22"/>
        <v>0</v>
      </c>
      <c r="BK25" s="156"/>
      <c r="BL25" s="16">
        <v>7.39</v>
      </c>
      <c r="BM25" s="16"/>
      <c r="BN25" s="156">
        <f t="shared" si="23"/>
        <v>-7.39</v>
      </c>
      <c r="BO25" s="212"/>
      <c r="BP25" s="153"/>
      <c r="BQ25" s="153"/>
      <c r="BR25" s="156">
        <f t="shared" si="24"/>
        <v>0</v>
      </c>
      <c r="BS25" s="156"/>
      <c r="BT25" s="153"/>
      <c r="BU25" s="153"/>
      <c r="BV25" s="156">
        <f t="shared" si="25"/>
        <v>0</v>
      </c>
      <c r="BW25" s="156"/>
      <c r="BX25" s="153"/>
      <c r="BY25" s="153"/>
      <c r="BZ25" s="156">
        <f t="shared" si="26"/>
        <v>0</v>
      </c>
      <c r="CA25" s="156"/>
      <c r="CB25" s="153"/>
      <c r="CC25" s="153"/>
      <c r="CD25" s="156">
        <f t="shared" si="27"/>
        <v>0</v>
      </c>
      <c r="CE25" s="156"/>
      <c r="CF25" s="153"/>
      <c r="CG25" s="153"/>
      <c r="CH25" s="156">
        <f t="shared" si="28"/>
        <v>0</v>
      </c>
      <c r="CI25" s="156"/>
      <c r="CJ25" s="153"/>
      <c r="CK25" s="153"/>
      <c r="CL25" s="156">
        <f t="shared" si="29"/>
        <v>0</v>
      </c>
      <c r="CM25" s="213"/>
      <c r="CN25" s="222"/>
      <c r="CO25" s="222"/>
      <c r="CP25" s="222">
        <f>CO25-CN25</f>
        <v>0</v>
      </c>
      <c r="CQ25" s="222"/>
      <c r="CR25" s="14"/>
      <c r="CS25" s="14"/>
      <c r="CT25" s="261">
        <f>CS25-CR25</f>
        <v>0</v>
      </c>
      <c r="CU25" s="262"/>
      <c r="CV25" s="13"/>
      <c r="CW25" s="13"/>
      <c r="CX25" s="261">
        <f t="shared" si="30"/>
        <v>0</v>
      </c>
      <c r="CY25" s="262"/>
      <c r="CZ25" s="13"/>
      <c r="DA25" s="13"/>
      <c r="DB25" s="261">
        <f t="shared" si="31"/>
        <v>0</v>
      </c>
      <c r="DC25" s="262"/>
      <c r="DG25" s="648"/>
      <c r="DH25" s="648"/>
      <c r="DI25" s="648"/>
      <c r="DJ25" s="655"/>
      <c r="DK25" s="350"/>
      <c r="DL25" s="350"/>
    </row>
    <row r="26" spans="1:116" ht="12.75" hidden="1" customHeight="1">
      <c r="A26" s="335"/>
      <c r="B26" s="666"/>
      <c r="C26" s="334" t="s">
        <v>696</v>
      </c>
      <c r="D26" s="225"/>
      <c r="E26" s="153">
        <f t="shared" si="32"/>
        <v>0</v>
      </c>
      <c r="F26" s="16">
        <f t="shared" si="32"/>
        <v>0</v>
      </c>
      <c r="G26" s="192">
        <f t="shared" si="7"/>
        <v>0</v>
      </c>
      <c r="H26" s="192" t="e">
        <f t="shared" ref="H26:H33" si="34">F26/E26</f>
        <v>#DIV/0!</v>
      </c>
      <c r="I26" s="153"/>
      <c r="J26" s="153"/>
      <c r="K26" s="156">
        <f t="shared" si="10"/>
        <v>0</v>
      </c>
      <c r="L26" s="156"/>
      <c r="M26" s="153"/>
      <c r="N26" s="153"/>
      <c r="O26" s="156">
        <f t="shared" si="11"/>
        <v>0</v>
      </c>
      <c r="P26" s="156"/>
      <c r="Q26" s="153"/>
      <c r="R26" s="153"/>
      <c r="S26" s="156">
        <f t="shared" si="12"/>
        <v>0</v>
      </c>
      <c r="T26" s="156"/>
      <c r="U26" s="153"/>
      <c r="V26" s="153"/>
      <c r="W26" s="156">
        <f t="shared" si="13"/>
        <v>0</v>
      </c>
      <c r="X26" s="156"/>
      <c r="Y26" s="153">
        <f t="shared" si="8"/>
        <v>0</v>
      </c>
      <c r="Z26" s="153">
        <f t="shared" si="8"/>
        <v>0</v>
      </c>
      <c r="AA26" s="156">
        <f t="shared" si="14"/>
        <v>0</v>
      </c>
      <c r="AB26" s="156"/>
      <c r="AC26" s="153"/>
      <c r="AD26" s="153"/>
      <c r="AE26" s="156">
        <f t="shared" si="33"/>
        <v>0</v>
      </c>
      <c r="AF26" s="156" t="e">
        <f>AD26/AC26</f>
        <v>#DIV/0!</v>
      </c>
      <c r="AG26" s="153"/>
      <c r="AH26" s="153"/>
      <c r="AI26" s="156">
        <f t="shared" si="16"/>
        <v>0</v>
      </c>
      <c r="AJ26" s="153"/>
      <c r="AK26" s="153"/>
      <c r="AL26" s="156">
        <f t="shared" si="17"/>
        <v>0</v>
      </c>
      <c r="AM26" s="156"/>
      <c r="AN26" s="153"/>
      <c r="AO26" s="153"/>
      <c r="AP26" s="156">
        <f t="shared" si="18"/>
        <v>0</v>
      </c>
      <c r="AQ26" s="156"/>
      <c r="AR26" s="156"/>
      <c r="AS26" s="156"/>
      <c r="AT26" s="156">
        <f>AS26-AR26</f>
        <v>0</v>
      </c>
      <c r="AU26" s="156"/>
      <c r="AV26" s="153"/>
      <c r="AW26" s="153"/>
      <c r="AX26" s="156">
        <f t="shared" si="19"/>
        <v>0</v>
      </c>
      <c r="AY26" s="156"/>
      <c r="AZ26" s="153"/>
      <c r="BA26" s="153"/>
      <c r="BB26" s="156">
        <f t="shared" si="20"/>
        <v>0</v>
      </c>
      <c r="BC26" s="156"/>
      <c r="BD26" s="153"/>
      <c r="BE26" s="153"/>
      <c r="BF26" s="156">
        <f t="shared" si="21"/>
        <v>0</v>
      </c>
      <c r="BG26" s="156"/>
      <c r="BH26" s="153"/>
      <c r="BI26" s="153"/>
      <c r="BJ26" s="156">
        <f t="shared" si="22"/>
        <v>0</v>
      </c>
      <c r="BK26" s="156"/>
      <c r="BL26" s="153"/>
      <c r="BM26" s="153"/>
      <c r="BN26" s="156">
        <f t="shared" si="23"/>
        <v>0</v>
      </c>
      <c r="BO26" s="212"/>
      <c r="BP26" s="153"/>
      <c r="BQ26" s="153"/>
      <c r="BR26" s="156">
        <f t="shared" si="24"/>
        <v>0</v>
      </c>
      <c r="BS26" s="156"/>
      <c r="BT26" s="153"/>
      <c r="BU26" s="153"/>
      <c r="BV26" s="156">
        <f t="shared" si="25"/>
        <v>0</v>
      </c>
      <c r="BW26" s="156"/>
      <c r="BX26" s="153"/>
      <c r="BY26" s="153"/>
      <c r="BZ26" s="156">
        <f t="shared" si="26"/>
        <v>0</v>
      </c>
      <c r="CA26" s="156"/>
      <c r="CB26" s="153"/>
      <c r="CC26" s="153"/>
      <c r="CD26" s="156">
        <f t="shared" si="27"/>
        <v>0</v>
      </c>
      <c r="CE26" s="156"/>
      <c r="CF26" s="153"/>
      <c r="CG26" s="153"/>
      <c r="CH26" s="156">
        <f t="shared" si="28"/>
        <v>0</v>
      </c>
      <c r="CI26" s="156"/>
      <c r="CJ26" s="153"/>
      <c r="CK26" s="153"/>
      <c r="CL26" s="156">
        <f t="shared" si="29"/>
        <v>0</v>
      </c>
      <c r="CM26" s="213"/>
      <c r="CN26" s="222"/>
      <c r="CO26" s="222"/>
      <c r="CP26" s="222">
        <f>CO26-CN26</f>
        <v>0</v>
      </c>
      <c r="CQ26" s="222"/>
      <c r="CR26" s="14"/>
      <c r="CS26" s="14"/>
      <c r="CT26" s="261">
        <f>CS26-CR26</f>
        <v>0</v>
      </c>
      <c r="CU26" s="262"/>
      <c r="CV26" s="13"/>
      <c r="CW26" s="13"/>
      <c r="CX26" s="261">
        <f t="shared" si="30"/>
        <v>0</v>
      </c>
      <c r="CY26" s="262"/>
      <c r="CZ26" s="13"/>
      <c r="DA26" s="13"/>
      <c r="DB26" s="261">
        <f t="shared" si="31"/>
        <v>0</v>
      </c>
      <c r="DC26" s="262"/>
      <c r="DG26" s="648"/>
      <c r="DH26" s="648"/>
      <c r="DI26" s="648"/>
      <c r="DJ26" s="655"/>
      <c r="DK26" s="350"/>
      <c r="DL26" s="350"/>
    </row>
    <row r="27" spans="1:116" ht="12.75" hidden="1" customHeight="1">
      <c r="A27" s="335"/>
      <c r="B27" s="666"/>
      <c r="C27" s="334" t="s">
        <v>319</v>
      </c>
      <c r="D27" s="225"/>
      <c r="E27" s="153">
        <f t="shared" si="32"/>
        <v>0</v>
      </c>
      <c r="F27" s="16">
        <f t="shared" si="32"/>
        <v>0</v>
      </c>
      <c r="G27" s="192">
        <f t="shared" si="7"/>
        <v>0</v>
      </c>
      <c r="H27" s="192" t="e">
        <f t="shared" si="34"/>
        <v>#DIV/0!</v>
      </c>
      <c r="I27" s="153"/>
      <c r="J27" s="153"/>
      <c r="K27" s="156">
        <f t="shared" si="10"/>
        <v>0</v>
      </c>
      <c r="L27" s="156"/>
      <c r="M27" s="153"/>
      <c r="N27" s="153"/>
      <c r="O27" s="156">
        <f t="shared" si="11"/>
        <v>0</v>
      </c>
      <c r="P27" s="156"/>
      <c r="Q27" s="153"/>
      <c r="R27" s="153"/>
      <c r="S27" s="156">
        <f t="shared" si="12"/>
        <v>0</v>
      </c>
      <c r="T27" s="156"/>
      <c r="U27" s="153"/>
      <c r="V27" s="153"/>
      <c r="W27" s="156">
        <f t="shared" si="13"/>
        <v>0</v>
      </c>
      <c r="X27" s="156"/>
      <c r="Y27" s="153">
        <f t="shared" si="8"/>
        <v>0</v>
      </c>
      <c r="Z27" s="153">
        <f t="shared" si="8"/>
        <v>0</v>
      </c>
      <c r="AA27" s="156">
        <f t="shared" si="14"/>
        <v>0</v>
      </c>
      <c r="AB27" s="156"/>
      <c r="AC27" s="153"/>
      <c r="AD27" s="153"/>
      <c r="AE27" s="156">
        <f t="shared" si="33"/>
        <v>0</v>
      </c>
      <c r="AF27" s="156"/>
      <c r="AG27" s="153"/>
      <c r="AH27" s="153"/>
      <c r="AI27" s="156">
        <f t="shared" si="16"/>
        <v>0</v>
      </c>
      <c r="AJ27" s="153"/>
      <c r="AK27" s="153"/>
      <c r="AL27" s="156">
        <f t="shared" si="17"/>
        <v>0</v>
      </c>
      <c r="AM27" s="156"/>
      <c r="AN27" s="153"/>
      <c r="AO27" s="153"/>
      <c r="AP27" s="156">
        <f t="shared" si="18"/>
        <v>0</v>
      </c>
      <c r="AQ27" s="156"/>
      <c r="AR27" s="156"/>
      <c r="AS27" s="156"/>
      <c r="AT27" s="156">
        <f>AS27-AR27</f>
        <v>0</v>
      </c>
      <c r="AU27" s="156"/>
      <c r="AV27" s="153"/>
      <c r="AW27" s="153"/>
      <c r="AX27" s="156">
        <f t="shared" si="19"/>
        <v>0</v>
      </c>
      <c r="AY27" s="156"/>
      <c r="AZ27" s="153"/>
      <c r="BA27" s="153"/>
      <c r="BB27" s="156">
        <f t="shared" si="20"/>
        <v>0</v>
      </c>
      <c r="BC27" s="156"/>
      <c r="BD27" s="153"/>
      <c r="BE27" s="153"/>
      <c r="BF27" s="156">
        <f t="shared" si="21"/>
        <v>0</v>
      </c>
      <c r="BG27" s="156"/>
      <c r="BH27" s="153"/>
      <c r="BI27" s="153"/>
      <c r="BJ27" s="156">
        <f t="shared" si="22"/>
        <v>0</v>
      </c>
      <c r="BK27" s="156"/>
      <c r="BL27" s="153"/>
      <c r="BM27" s="153"/>
      <c r="BN27" s="156">
        <f t="shared" si="23"/>
        <v>0</v>
      </c>
      <c r="BO27" s="212"/>
      <c r="BP27" s="153"/>
      <c r="BQ27" s="153"/>
      <c r="BR27" s="156">
        <f t="shared" si="24"/>
        <v>0</v>
      </c>
      <c r="BS27" s="156"/>
      <c r="BT27" s="153"/>
      <c r="BU27" s="153"/>
      <c r="BV27" s="156">
        <f t="shared" si="25"/>
        <v>0</v>
      </c>
      <c r="BW27" s="156"/>
      <c r="BX27" s="153"/>
      <c r="BY27" s="153"/>
      <c r="BZ27" s="156">
        <f t="shared" si="26"/>
        <v>0</v>
      </c>
      <c r="CA27" s="156"/>
      <c r="CB27" s="153"/>
      <c r="CC27" s="153"/>
      <c r="CD27" s="156">
        <f t="shared" si="27"/>
        <v>0</v>
      </c>
      <c r="CE27" s="156"/>
      <c r="CF27" s="153"/>
      <c r="CG27" s="153"/>
      <c r="CH27" s="156">
        <f t="shared" si="28"/>
        <v>0</v>
      </c>
      <c r="CI27" s="156"/>
      <c r="CJ27" s="153"/>
      <c r="CK27" s="153"/>
      <c r="CL27" s="156">
        <f t="shared" si="29"/>
        <v>0</v>
      </c>
      <c r="CM27" s="213"/>
      <c r="CN27" s="222"/>
      <c r="CO27" s="222"/>
      <c r="CP27" s="222">
        <f>CO27-CN27</f>
        <v>0</v>
      </c>
      <c r="CQ27" s="222"/>
      <c r="CR27" s="14"/>
      <c r="CS27" s="14"/>
      <c r="CT27" s="261">
        <f>CS27-CR27</f>
        <v>0</v>
      </c>
      <c r="CU27" s="262"/>
      <c r="CV27" s="13"/>
      <c r="CW27" s="13"/>
      <c r="CX27" s="261">
        <f t="shared" si="30"/>
        <v>0</v>
      </c>
      <c r="CY27" s="262"/>
      <c r="CZ27" s="13"/>
      <c r="DA27" s="13"/>
      <c r="DB27" s="261">
        <f t="shared" si="31"/>
        <v>0</v>
      </c>
      <c r="DC27" s="262"/>
      <c r="DG27" s="648"/>
      <c r="DH27" s="648"/>
      <c r="DI27" s="648"/>
      <c r="DJ27" s="655"/>
      <c r="DK27" s="350"/>
      <c r="DL27" s="350"/>
    </row>
    <row r="28" spans="1:116" ht="12.75" hidden="1" customHeight="1">
      <c r="A28" s="335"/>
      <c r="B28" s="666">
        <v>1701033729</v>
      </c>
      <c r="C28" s="334" t="s">
        <v>320</v>
      </c>
      <c r="D28" s="225"/>
      <c r="E28" s="153">
        <f t="shared" si="32"/>
        <v>0</v>
      </c>
      <c r="F28" s="16">
        <f t="shared" si="32"/>
        <v>0</v>
      </c>
      <c r="G28" s="192">
        <f t="shared" si="7"/>
        <v>0</v>
      </c>
      <c r="H28" s="192" t="e">
        <f t="shared" si="34"/>
        <v>#DIV/0!</v>
      </c>
      <c r="I28" s="153"/>
      <c r="J28" s="153"/>
      <c r="K28" s="156">
        <f t="shared" si="10"/>
        <v>0</v>
      </c>
      <c r="L28" s="156"/>
      <c r="M28" s="153"/>
      <c r="N28" s="153"/>
      <c r="O28" s="156">
        <f t="shared" si="11"/>
        <v>0</v>
      </c>
      <c r="P28" s="156"/>
      <c r="Q28" s="153"/>
      <c r="R28" s="153"/>
      <c r="S28" s="156">
        <f t="shared" si="12"/>
        <v>0</v>
      </c>
      <c r="T28" s="156"/>
      <c r="U28" s="153"/>
      <c r="V28" s="153"/>
      <c r="W28" s="156">
        <f t="shared" si="13"/>
        <v>0</v>
      </c>
      <c r="X28" s="156"/>
      <c r="Y28" s="153">
        <f t="shared" si="8"/>
        <v>0</v>
      </c>
      <c r="Z28" s="153">
        <f t="shared" si="8"/>
        <v>0</v>
      </c>
      <c r="AA28" s="156">
        <f t="shared" si="14"/>
        <v>0</v>
      </c>
      <c r="AB28" s="156"/>
      <c r="AC28" s="153"/>
      <c r="AD28" s="153"/>
      <c r="AE28" s="156"/>
      <c r="AF28" s="156"/>
      <c r="AG28" s="153"/>
      <c r="AH28" s="153"/>
      <c r="AI28" s="156">
        <f t="shared" si="16"/>
        <v>0</v>
      </c>
      <c r="AJ28" s="153"/>
      <c r="AK28" s="153"/>
      <c r="AL28" s="156">
        <f t="shared" si="17"/>
        <v>0</v>
      </c>
      <c r="AM28" s="156"/>
      <c r="AN28" s="153"/>
      <c r="AO28" s="153"/>
      <c r="AP28" s="156">
        <f t="shared" si="18"/>
        <v>0</v>
      </c>
      <c r="AQ28" s="156"/>
      <c r="AR28" s="156"/>
      <c r="AS28" s="156"/>
      <c r="AT28" s="156"/>
      <c r="AU28" s="156"/>
      <c r="AV28" s="153"/>
      <c r="AW28" s="153"/>
      <c r="AX28" s="156">
        <f t="shared" si="19"/>
        <v>0</v>
      </c>
      <c r="AY28" s="156"/>
      <c r="AZ28" s="153"/>
      <c r="BA28" s="153"/>
      <c r="BB28" s="156">
        <f t="shared" si="20"/>
        <v>0</v>
      </c>
      <c r="BC28" s="156"/>
      <c r="BD28" s="153"/>
      <c r="BE28" s="153"/>
      <c r="BF28" s="156">
        <f t="shared" si="21"/>
        <v>0</v>
      </c>
      <c r="BG28" s="156"/>
      <c r="BH28" s="153"/>
      <c r="BI28" s="153"/>
      <c r="BJ28" s="156">
        <f t="shared" si="22"/>
        <v>0</v>
      </c>
      <c r="BK28" s="156"/>
      <c r="BL28" s="153"/>
      <c r="BM28" s="153"/>
      <c r="BN28" s="156">
        <f t="shared" si="23"/>
        <v>0</v>
      </c>
      <c r="BO28" s="212"/>
      <c r="BP28" s="153"/>
      <c r="BQ28" s="153"/>
      <c r="BR28" s="156">
        <f t="shared" si="24"/>
        <v>0</v>
      </c>
      <c r="BS28" s="156"/>
      <c r="BT28" s="153"/>
      <c r="BU28" s="153"/>
      <c r="BV28" s="156">
        <f t="shared" si="25"/>
        <v>0</v>
      </c>
      <c r="BW28" s="156"/>
      <c r="BX28" s="153"/>
      <c r="BY28" s="153"/>
      <c r="BZ28" s="156">
        <f t="shared" si="26"/>
        <v>0</v>
      </c>
      <c r="CA28" s="156"/>
      <c r="CB28" s="153"/>
      <c r="CC28" s="153"/>
      <c r="CD28" s="156">
        <f t="shared" si="27"/>
        <v>0</v>
      </c>
      <c r="CE28" s="156"/>
      <c r="CF28" s="153"/>
      <c r="CG28" s="153"/>
      <c r="CH28" s="156">
        <f t="shared" si="28"/>
        <v>0</v>
      </c>
      <c r="CI28" s="156"/>
      <c r="CJ28" s="153"/>
      <c r="CK28" s="153"/>
      <c r="CL28" s="156">
        <f t="shared" si="29"/>
        <v>0</v>
      </c>
      <c r="CM28" s="213"/>
      <c r="CN28" s="222"/>
      <c r="CO28" s="222"/>
      <c r="CP28" s="222"/>
      <c r="CQ28" s="222"/>
      <c r="CR28" s="14"/>
      <c r="CS28" s="14"/>
      <c r="CT28" s="261"/>
      <c r="CU28" s="262"/>
      <c r="CV28" s="13"/>
      <c r="CW28" s="13"/>
      <c r="CX28" s="261">
        <f t="shared" si="30"/>
        <v>0</v>
      </c>
      <c r="CY28" s="262"/>
      <c r="CZ28" s="13"/>
      <c r="DA28" s="13"/>
      <c r="DB28" s="261">
        <f t="shared" si="31"/>
        <v>0</v>
      </c>
      <c r="DC28" s="262"/>
      <c r="DG28" s="648"/>
      <c r="DH28" s="648"/>
      <c r="DI28" s="648"/>
      <c r="DJ28" s="655"/>
      <c r="DK28" s="350"/>
      <c r="DL28" s="350"/>
    </row>
    <row r="29" spans="1:116" ht="12.75" hidden="1" customHeight="1">
      <c r="A29" s="335"/>
      <c r="B29" s="666"/>
      <c r="C29" s="334" t="s">
        <v>321</v>
      </c>
      <c r="D29" s="225"/>
      <c r="E29" s="153">
        <f t="shared" si="32"/>
        <v>0</v>
      </c>
      <c r="F29" s="16">
        <f t="shared" si="32"/>
        <v>0</v>
      </c>
      <c r="G29" s="192">
        <f t="shared" si="7"/>
        <v>0</v>
      </c>
      <c r="H29" s="192" t="e">
        <f t="shared" si="34"/>
        <v>#DIV/0!</v>
      </c>
      <c r="I29" s="153"/>
      <c r="J29" s="153"/>
      <c r="K29" s="156">
        <f t="shared" si="10"/>
        <v>0</v>
      </c>
      <c r="L29" s="156"/>
      <c r="M29" s="153"/>
      <c r="N29" s="153"/>
      <c r="O29" s="156">
        <f t="shared" si="11"/>
        <v>0</v>
      </c>
      <c r="P29" s="156"/>
      <c r="Q29" s="153"/>
      <c r="R29" s="153"/>
      <c r="S29" s="156">
        <f t="shared" si="12"/>
        <v>0</v>
      </c>
      <c r="T29" s="156"/>
      <c r="U29" s="153"/>
      <c r="V29" s="153"/>
      <c r="W29" s="156">
        <f t="shared" si="13"/>
        <v>0</v>
      </c>
      <c r="X29" s="156"/>
      <c r="Y29" s="153">
        <f t="shared" si="8"/>
        <v>0</v>
      </c>
      <c r="Z29" s="153">
        <f t="shared" si="8"/>
        <v>0</v>
      </c>
      <c r="AA29" s="156">
        <f t="shared" si="14"/>
        <v>0</v>
      </c>
      <c r="AB29" s="156"/>
      <c r="AC29" s="153"/>
      <c r="AD29" s="153"/>
      <c r="AE29" s="156">
        <f>AD29-AC29</f>
        <v>0</v>
      </c>
      <c r="AF29" s="156"/>
      <c r="AG29" s="153"/>
      <c r="AH29" s="153"/>
      <c r="AI29" s="156">
        <f t="shared" si="16"/>
        <v>0</v>
      </c>
      <c r="AJ29" s="153"/>
      <c r="AK29" s="153"/>
      <c r="AL29" s="156">
        <f t="shared" si="17"/>
        <v>0</v>
      </c>
      <c r="AM29" s="156"/>
      <c r="AN29" s="153"/>
      <c r="AO29" s="153"/>
      <c r="AP29" s="156">
        <f t="shared" si="18"/>
        <v>0</v>
      </c>
      <c r="AQ29" s="156"/>
      <c r="AR29" s="156"/>
      <c r="AS29" s="156"/>
      <c r="AT29" s="156">
        <f>AS29-AR29</f>
        <v>0</v>
      </c>
      <c r="AU29" s="156"/>
      <c r="AV29" s="153"/>
      <c r="AW29" s="153"/>
      <c r="AX29" s="156">
        <f t="shared" si="19"/>
        <v>0</v>
      </c>
      <c r="AY29" s="156"/>
      <c r="AZ29" s="153"/>
      <c r="BA29" s="153"/>
      <c r="BB29" s="156">
        <f t="shared" si="20"/>
        <v>0</v>
      </c>
      <c r="BC29" s="156"/>
      <c r="BD29" s="153"/>
      <c r="BE29" s="153"/>
      <c r="BF29" s="156">
        <f t="shared" si="21"/>
        <v>0</v>
      </c>
      <c r="BG29" s="156"/>
      <c r="BH29" s="153"/>
      <c r="BI29" s="153"/>
      <c r="BJ29" s="156">
        <f t="shared" si="22"/>
        <v>0</v>
      </c>
      <c r="BK29" s="156"/>
      <c r="BL29" s="153"/>
      <c r="BM29" s="153"/>
      <c r="BN29" s="156">
        <f t="shared" si="23"/>
        <v>0</v>
      </c>
      <c r="BO29" s="212"/>
      <c r="BP29" s="153"/>
      <c r="BQ29" s="153"/>
      <c r="BR29" s="156">
        <f t="shared" si="24"/>
        <v>0</v>
      </c>
      <c r="BS29" s="156"/>
      <c r="BT29" s="153"/>
      <c r="BU29" s="153"/>
      <c r="BV29" s="156">
        <f t="shared" si="25"/>
        <v>0</v>
      </c>
      <c r="BW29" s="156"/>
      <c r="BX29" s="153"/>
      <c r="BY29" s="153"/>
      <c r="BZ29" s="156">
        <f t="shared" si="26"/>
        <v>0</v>
      </c>
      <c r="CA29" s="156"/>
      <c r="CB29" s="153"/>
      <c r="CC29" s="153"/>
      <c r="CD29" s="156">
        <f t="shared" si="27"/>
        <v>0</v>
      </c>
      <c r="CE29" s="156"/>
      <c r="CF29" s="153"/>
      <c r="CG29" s="153"/>
      <c r="CH29" s="156">
        <f t="shared" si="28"/>
        <v>0</v>
      </c>
      <c r="CI29" s="156"/>
      <c r="CJ29" s="153"/>
      <c r="CK29" s="153"/>
      <c r="CL29" s="156">
        <f t="shared" si="29"/>
        <v>0</v>
      </c>
      <c r="CM29" s="213"/>
      <c r="CN29" s="222"/>
      <c r="CO29" s="222"/>
      <c r="CP29" s="222">
        <f>CO29-CN29</f>
        <v>0</v>
      </c>
      <c r="CQ29" s="222"/>
      <c r="CR29" s="14"/>
      <c r="CS29" s="14"/>
      <c r="CT29" s="261">
        <f>CS29-CR29</f>
        <v>0</v>
      </c>
      <c r="CU29" s="262"/>
      <c r="CV29" s="13"/>
      <c r="CW29" s="13"/>
      <c r="CX29" s="261">
        <f t="shared" si="30"/>
        <v>0</v>
      </c>
      <c r="CY29" s="262"/>
      <c r="CZ29" s="13"/>
      <c r="DA29" s="13"/>
      <c r="DB29" s="261">
        <f t="shared" si="31"/>
        <v>0</v>
      </c>
      <c r="DC29" s="262"/>
      <c r="DG29" s="648"/>
      <c r="DH29" s="648"/>
      <c r="DI29" s="648"/>
      <c r="DJ29" s="655"/>
      <c r="DK29" s="350"/>
      <c r="DL29" s="350"/>
    </row>
    <row r="30" spans="1:116" ht="12.75" hidden="1" customHeight="1">
      <c r="A30" s="335"/>
      <c r="B30" s="666"/>
      <c r="C30" s="334" t="s">
        <v>322</v>
      </c>
      <c r="D30" s="225"/>
      <c r="E30" s="153">
        <f t="shared" si="32"/>
        <v>0</v>
      </c>
      <c r="F30" s="16">
        <f t="shared" si="32"/>
        <v>0</v>
      </c>
      <c r="G30" s="192">
        <f t="shared" si="7"/>
        <v>0</v>
      </c>
      <c r="H30" s="192" t="e">
        <f t="shared" si="34"/>
        <v>#DIV/0!</v>
      </c>
      <c r="I30" s="153"/>
      <c r="J30" s="153"/>
      <c r="K30" s="156">
        <f t="shared" si="10"/>
        <v>0</v>
      </c>
      <c r="L30" s="156"/>
      <c r="M30" s="153"/>
      <c r="N30" s="153"/>
      <c r="O30" s="156">
        <f t="shared" si="11"/>
        <v>0</v>
      </c>
      <c r="P30" s="156"/>
      <c r="Q30" s="153"/>
      <c r="R30" s="153"/>
      <c r="S30" s="156">
        <f t="shared" si="12"/>
        <v>0</v>
      </c>
      <c r="T30" s="156"/>
      <c r="U30" s="153"/>
      <c r="V30" s="153"/>
      <c r="W30" s="156">
        <f t="shared" si="13"/>
        <v>0</v>
      </c>
      <c r="X30" s="156"/>
      <c r="Y30" s="153">
        <f t="shared" si="8"/>
        <v>0</v>
      </c>
      <c r="Z30" s="153">
        <f t="shared" si="8"/>
        <v>0</v>
      </c>
      <c r="AA30" s="156">
        <f t="shared" si="14"/>
        <v>0</v>
      </c>
      <c r="AB30" s="156"/>
      <c r="AC30" s="153"/>
      <c r="AD30" s="153"/>
      <c r="AE30" s="156"/>
      <c r="AF30" s="156"/>
      <c r="AG30" s="153"/>
      <c r="AH30" s="153"/>
      <c r="AI30" s="156">
        <f t="shared" si="16"/>
        <v>0</v>
      </c>
      <c r="AJ30" s="153"/>
      <c r="AK30" s="153"/>
      <c r="AL30" s="156">
        <f t="shared" si="17"/>
        <v>0</v>
      </c>
      <c r="AM30" s="156"/>
      <c r="AN30" s="153"/>
      <c r="AO30" s="153"/>
      <c r="AP30" s="156">
        <f t="shared" si="18"/>
        <v>0</v>
      </c>
      <c r="AQ30" s="156"/>
      <c r="AR30" s="156"/>
      <c r="AS30" s="156"/>
      <c r="AT30" s="156"/>
      <c r="AU30" s="156"/>
      <c r="AV30" s="153"/>
      <c r="AW30" s="153"/>
      <c r="AX30" s="156">
        <f t="shared" si="19"/>
        <v>0</v>
      </c>
      <c r="AY30" s="156"/>
      <c r="AZ30" s="153"/>
      <c r="BA30" s="153"/>
      <c r="BB30" s="156">
        <f t="shared" si="20"/>
        <v>0</v>
      </c>
      <c r="BC30" s="156"/>
      <c r="BD30" s="153"/>
      <c r="BE30" s="153"/>
      <c r="BF30" s="156">
        <f t="shared" si="21"/>
        <v>0</v>
      </c>
      <c r="BG30" s="156"/>
      <c r="BH30" s="153"/>
      <c r="BI30" s="153"/>
      <c r="BJ30" s="156">
        <f t="shared" si="22"/>
        <v>0</v>
      </c>
      <c r="BK30" s="156"/>
      <c r="BL30" s="153"/>
      <c r="BM30" s="153"/>
      <c r="BN30" s="156">
        <f t="shared" si="23"/>
        <v>0</v>
      </c>
      <c r="BO30" s="212"/>
      <c r="BP30" s="153"/>
      <c r="BQ30" s="153"/>
      <c r="BR30" s="156">
        <f t="shared" si="24"/>
        <v>0</v>
      </c>
      <c r="BS30" s="156"/>
      <c r="BT30" s="153"/>
      <c r="BU30" s="153"/>
      <c r="BV30" s="156">
        <f t="shared" si="25"/>
        <v>0</v>
      </c>
      <c r="BW30" s="156"/>
      <c r="BX30" s="153"/>
      <c r="BY30" s="153"/>
      <c r="BZ30" s="156">
        <f t="shared" si="26"/>
        <v>0</v>
      </c>
      <c r="CA30" s="156"/>
      <c r="CB30" s="153"/>
      <c r="CC30" s="153"/>
      <c r="CD30" s="156">
        <f t="shared" si="27"/>
        <v>0</v>
      </c>
      <c r="CE30" s="156"/>
      <c r="CF30" s="153"/>
      <c r="CG30" s="153"/>
      <c r="CH30" s="156">
        <f t="shared" si="28"/>
        <v>0</v>
      </c>
      <c r="CI30" s="156"/>
      <c r="CJ30" s="153"/>
      <c r="CK30" s="153"/>
      <c r="CL30" s="156">
        <f t="shared" si="29"/>
        <v>0</v>
      </c>
      <c r="CM30" s="213"/>
      <c r="CN30" s="222"/>
      <c r="CO30" s="222"/>
      <c r="CP30" s="222"/>
      <c r="CQ30" s="222"/>
      <c r="CR30" s="14"/>
      <c r="CS30" s="14"/>
      <c r="CT30" s="261"/>
      <c r="CU30" s="262"/>
      <c r="CV30" s="13"/>
      <c r="CW30" s="13"/>
      <c r="CX30" s="261">
        <f t="shared" si="30"/>
        <v>0</v>
      </c>
      <c r="CY30" s="262"/>
      <c r="CZ30" s="13"/>
      <c r="DA30" s="13"/>
      <c r="DB30" s="261">
        <f t="shared" si="31"/>
        <v>0</v>
      </c>
      <c r="DC30" s="262"/>
      <c r="DG30" s="648"/>
      <c r="DH30" s="648"/>
      <c r="DI30" s="648"/>
      <c r="DJ30" s="655"/>
      <c r="DK30" s="350"/>
      <c r="DL30" s="350"/>
    </row>
    <row r="31" spans="1:116" ht="12.75" customHeight="1">
      <c r="A31" s="214"/>
      <c r="B31" s="672" t="s">
        <v>905</v>
      </c>
      <c r="C31" s="214" t="s">
        <v>904</v>
      </c>
      <c r="D31" s="13"/>
      <c r="E31" s="16">
        <f t="shared" si="32"/>
        <v>0</v>
      </c>
      <c r="F31" s="16">
        <f t="shared" si="32"/>
        <v>2.2499999999999998E-3</v>
      </c>
      <c r="G31" s="262">
        <f t="shared" si="7"/>
        <v>2.2499999999999998E-3</v>
      </c>
      <c r="H31" s="262">
        <v>0</v>
      </c>
      <c r="I31" s="16"/>
      <c r="J31" s="16"/>
      <c r="K31" s="222">
        <f t="shared" si="10"/>
        <v>0</v>
      </c>
      <c r="L31" s="222"/>
      <c r="M31" s="16"/>
      <c r="N31" s="16"/>
      <c r="O31" s="222">
        <f t="shared" si="11"/>
        <v>0</v>
      </c>
      <c r="P31" s="222"/>
      <c r="Q31" s="16"/>
      <c r="R31" s="16"/>
      <c r="S31" s="222">
        <f t="shared" si="12"/>
        <v>0</v>
      </c>
      <c r="T31" s="222"/>
      <c r="U31" s="16"/>
      <c r="V31" s="16">
        <v>2.2499999999999998E-3</v>
      </c>
      <c r="W31" s="222">
        <f t="shared" si="13"/>
        <v>2.2499999999999998E-3</v>
      </c>
      <c r="X31" s="222"/>
      <c r="Y31" s="16">
        <f t="shared" si="8"/>
        <v>0</v>
      </c>
      <c r="Z31" s="16">
        <f t="shared" si="8"/>
        <v>0</v>
      </c>
      <c r="AA31" s="222">
        <f t="shared" si="14"/>
        <v>0</v>
      </c>
      <c r="AB31" s="222"/>
      <c r="AC31" s="16"/>
      <c r="AD31" s="16"/>
      <c r="AE31" s="222">
        <f>AD31-AC31</f>
        <v>0</v>
      </c>
      <c r="AF31" s="222"/>
      <c r="AG31" s="16"/>
      <c r="AH31" s="16"/>
      <c r="AI31" s="222">
        <f t="shared" si="16"/>
        <v>0</v>
      </c>
      <c r="AJ31" s="16"/>
      <c r="AK31" s="16"/>
      <c r="AL31" s="222">
        <f t="shared" si="17"/>
        <v>0</v>
      </c>
      <c r="AM31" s="222"/>
      <c r="AN31" s="16"/>
      <c r="AO31" s="16"/>
      <c r="AP31" s="222">
        <f t="shared" si="18"/>
        <v>0</v>
      </c>
      <c r="AQ31" s="222"/>
      <c r="AR31" s="222"/>
      <c r="AS31" s="222"/>
      <c r="AT31" s="222">
        <f>AS31-AR31</f>
        <v>0</v>
      </c>
      <c r="AU31" s="222"/>
      <c r="AV31" s="16"/>
      <c r="AW31" s="16"/>
      <c r="AX31" s="222">
        <f t="shared" si="19"/>
        <v>0</v>
      </c>
      <c r="AY31" s="222"/>
      <c r="AZ31" s="16"/>
      <c r="BA31" s="16"/>
      <c r="BB31" s="222">
        <f t="shared" si="20"/>
        <v>0</v>
      </c>
      <c r="BC31" s="222"/>
      <c r="BD31" s="16"/>
      <c r="BE31" s="16"/>
      <c r="BF31" s="222">
        <f t="shared" si="21"/>
        <v>0</v>
      </c>
      <c r="BG31" s="222"/>
      <c r="BH31" s="16"/>
      <c r="BI31" s="16"/>
      <c r="BJ31" s="222">
        <f t="shared" si="22"/>
        <v>0</v>
      </c>
      <c r="BK31" s="222"/>
      <c r="BL31" s="16"/>
      <c r="BM31" s="16"/>
      <c r="BN31" s="222">
        <f t="shared" si="23"/>
        <v>0</v>
      </c>
      <c r="BO31" s="212"/>
      <c r="BP31" s="16"/>
      <c r="BQ31" s="16"/>
      <c r="BR31" s="222">
        <f t="shared" si="24"/>
        <v>0</v>
      </c>
      <c r="BS31" s="222"/>
      <c r="BT31" s="16"/>
      <c r="BU31" s="16"/>
      <c r="BV31" s="222">
        <f t="shared" si="25"/>
        <v>0</v>
      </c>
      <c r="BW31" s="222"/>
      <c r="BX31" s="16"/>
      <c r="BY31" s="16"/>
      <c r="BZ31" s="222">
        <f t="shared" si="26"/>
        <v>0</v>
      </c>
      <c r="CA31" s="222"/>
      <c r="CB31" s="16"/>
      <c r="CC31" s="16"/>
      <c r="CD31" s="222">
        <f t="shared" si="27"/>
        <v>0</v>
      </c>
      <c r="CE31" s="222"/>
      <c r="CF31" s="16"/>
      <c r="CG31" s="16"/>
      <c r="CH31" s="222">
        <f t="shared" si="28"/>
        <v>0</v>
      </c>
      <c r="CI31" s="222"/>
      <c r="CJ31" s="16"/>
      <c r="CK31" s="16"/>
      <c r="CL31" s="222">
        <f t="shared" si="29"/>
        <v>0</v>
      </c>
      <c r="CM31" s="213"/>
      <c r="CN31" s="222"/>
      <c r="CO31" s="222"/>
      <c r="CP31" s="222">
        <f>CO31-CN31</f>
        <v>0</v>
      </c>
      <c r="CQ31" s="222"/>
      <c r="CR31" s="14"/>
      <c r="CS31" s="14"/>
      <c r="CT31" s="261">
        <f>CS31-CR31</f>
        <v>0</v>
      </c>
      <c r="CU31" s="262"/>
      <c r="CV31" s="13"/>
      <c r="CW31" s="13"/>
      <c r="CX31" s="261">
        <f t="shared" si="30"/>
        <v>0</v>
      </c>
      <c r="CY31" s="262"/>
      <c r="CZ31" s="13"/>
      <c r="DA31" s="13"/>
      <c r="DB31" s="261">
        <f t="shared" si="31"/>
        <v>0</v>
      </c>
      <c r="DC31" s="262"/>
      <c r="DG31" s="648"/>
      <c r="DH31" s="648"/>
      <c r="DI31" s="648"/>
      <c r="DJ31" s="655"/>
      <c r="DK31" s="350"/>
      <c r="DL31" s="350"/>
    </row>
    <row r="32" spans="1:116" ht="12.75" hidden="1" customHeight="1">
      <c r="A32" s="335"/>
      <c r="B32" s="666"/>
      <c r="C32" s="335" t="s">
        <v>323</v>
      </c>
      <c r="D32" s="153"/>
      <c r="E32" s="153">
        <f t="shared" si="32"/>
        <v>0</v>
      </c>
      <c r="F32" s="153">
        <f t="shared" si="32"/>
        <v>0</v>
      </c>
      <c r="G32" s="192">
        <f t="shared" si="7"/>
        <v>0</v>
      </c>
      <c r="H32" s="192" t="e">
        <f t="shared" si="34"/>
        <v>#DIV/0!</v>
      </c>
      <c r="I32" s="153"/>
      <c r="J32" s="153"/>
      <c r="K32" s="156">
        <f t="shared" si="10"/>
        <v>0</v>
      </c>
      <c r="L32" s="156"/>
      <c r="M32" s="153"/>
      <c r="N32" s="153"/>
      <c r="O32" s="156">
        <f t="shared" si="11"/>
        <v>0</v>
      </c>
      <c r="P32" s="156"/>
      <c r="Q32" s="153"/>
      <c r="R32" s="153"/>
      <c r="S32" s="156">
        <f t="shared" si="12"/>
        <v>0</v>
      </c>
      <c r="T32" s="156"/>
      <c r="U32" s="153"/>
      <c r="V32" s="153"/>
      <c r="W32" s="156">
        <f t="shared" si="13"/>
        <v>0</v>
      </c>
      <c r="X32" s="156"/>
      <c r="Y32" s="153">
        <f t="shared" si="8"/>
        <v>0</v>
      </c>
      <c r="Z32" s="153">
        <f t="shared" si="8"/>
        <v>0</v>
      </c>
      <c r="AA32" s="156">
        <f t="shared" si="14"/>
        <v>0</v>
      </c>
      <c r="AB32" s="156"/>
      <c r="AC32" s="153"/>
      <c r="AD32" s="153"/>
      <c r="AE32" s="156">
        <f>AD32-AC32</f>
        <v>0</v>
      </c>
      <c r="AF32" s="156"/>
      <c r="AG32" s="153"/>
      <c r="AH32" s="153"/>
      <c r="AI32" s="156">
        <f t="shared" si="16"/>
        <v>0</v>
      </c>
      <c r="AJ32" s="153"/>
      <c r="AK32" s="153"/>
      <c r="AL32" s="156">
        <f t="shared" si="17"/>
        <v>0</v>
      </c>
      <c r="AM32" s="156"/>
      <c r="AN32" s="153"/>
      <c r="AO32" s="153"/>
      <c r="AP32" s="156">
        <f t="shared" si="18"/>
        <v>0</v>
      </c>
      <c r="AQ32" s="156"/>
      <c r="AR32" s="156"/>
      <c r="AS32" s="156"/>
      <c r="AT32" s="156">
        <f>AS32-AR32</f>
        <v>0</v>
      </c>
      <c r="AU32" s="156"/>
      <c r="AV32" s="153"/>
      <c r="AW32" s="153"/>
      <c r="AX32" s="156">
        <f t="shared" si="19"/>
        <v>0</v>
      </c>
      <c r="AY32" s="156"/>
      <c r="AZ32" s="153"/>
      <c r="BA32" s="153"/>
      <c r="BB32" s="156">
        <f t="shared" si="20"/>
        <v>0</v>
      </c>
      <c r="BC32" s="156"/>
      <c r="BD32" s="153"/>
      <c r="BE32" s="153"/>
      <c r="BF32" s="156">
        <f t="shared" si="21"/>
        <v>0</v>
      </c>
      <c r="BG32" s="156"/>
      <c r="BH32" s="153"/>
      <c r="BI32" s="153"/>
      <c r="BJ32" s="156">
        <f t="shared" si="22"/>
        <v>0</v>
      </c>
      <c r="BK32" s="156"/>
      <c r="BL32" s="153"/>
      <c r="BM32" s="153"/>
      <c r="BN32" s="156">
        <f t="shared" si="23"/>
        <v>0</v>
      </c>
      <c r="BO32" s="212"/>
      <c r="BP32" s="153"/>
      <c r="BQ32" s="153"/>
      <c r="BR32" s="156">
        <f t="shared" si="24"/>
        <v>0</v>
      </c>
      <c r="BS32" s="156"/>
      <c r="BT32" s="153"/>
      <c r="BU32" s="153"/>
      <c r="BV32" s="156">
        <f t="shared" si="25"/>
        <v>0</v>
      </c>
      <c r="BW32" s="156"/>
      <c r="BX32" s="153"/>
      <c r="BY32" s="153"/>
      <c r="BZ32" s="156">
        <f t="shared" si="26"/>
        <v>0</v>
      </c>
      <c r="CA32" s="156"/>
      <c r="CB32" s="153"/>
      <c r="CC32" s="153"/>
      <c r="CD32" s="156">
        <f t="shared" si="27"/>
        <v>0</v>
      </c>
      <c r="CE32" s="156"/>
      <c r="CF32" s="153"/>
      <c r="CG32" s="153"/>
      <c r="CH32" s="156">
        <f t="shared" si="28"/>
        <v>0</v>
      </c>
      <c r="CI32" s="156"/>
      <c r="CJ32" s="153"/>
      <c r="CK32" s="153"/>
      <c r="CL32" s="156">
        <f t="shared" si="29"/>
        <v>0</v>
      </c>
      <c r="CM32" s="213"/>
      <c r="CN32" s="222"/>
      <c r="CO32" s="222"/>
      <c r="CP32" s="222">
        <f>CO32-CN32</f>
        <v>0</v>
      </c>
      <c r="CQ32" s="222"/>
      <c r="CR32" s="14"/>
      <c r="CS32" s="14"/>
      <c r="CT32" s="261">
        <f>CS32-CR32</f>
        <v>0</v>
      </c>
      <c r="CU32" s="262" t="e">
        <f>CS32/CR32</f>
        <v>#DIV/0!</v>
      </c>
      <c r="CV32" s="13"/>
      <c r="CW32" s="13"/>
      <c r="CX32" s="261">
        <f t="shared" si="30"/>
        <v>0</v>
      </c>
      <c r="CY32" s="262"/>
      <c r="CZ32" s="13"/>
      <c r="DA32" s="13"/>
      <c r="DB32" s="261">
        <f t="shared" si="31"/>
        <v>0</v>
      </c>
      <c r="DC32" s="262"/>
      <c r="DG32" s="648"/>
      <c r="DH32" s="648"/>
      <c r="DI32" s="648"/>
      <c r="DJ32" s="655"/>
      <c r="DK32" s="350"/>
      <c r="DL32" s="350"/>
    </row>
    <row r="33" spans="1:116" ht="12.75" hidden="1" customHeight="1">
      <c r="A33" s="335"/>
      <c r="B33" s="666">
        <v>1701051164</v>
      </c>
      <c r="C33" s="335" t="s">
        <v>542</v>
      </c>
      <c r="D33" s="221"/>
      <c r="E33" s="153">
        <f t="shared" si="32"/>
        <v>0</v>
      </c>
      <c r="F33" s="153">
        <f>J33+N33+R33+V33+Z33+AK33+AO33+AS33+AW33+BE33+BI33+BY33+CG33+CK33+CO33+CS33+CW33+DA33+BM33+BU33</f>
        <v>0</v>
      </c>
      <c r="G33" s="156">
        <f t="shared" si="7"/>
        <v>0</v>
      </c>
      <c r="H33" s="192" t="e">
        <f t="shared" si="34"/>
        <v>#DIV/0!</v>
      </c>
      <c r="I33" s="153"/>
      <c r="J33" s="153"/>
      <c r="K33" s="156">
        <f t="shared" si="10"/>
        <v>0</v>
      </c>
      <c r="L33" s="156"/>
      <c r="M33" s="153"/>
      <c r="N33" s="153"/>
      <c r="O33" s="156">
        <f t="shared" si="11"/>
        <v>0</v>
      </c>
      <c r="P33" s="156"/>
      <c r="Q33" s="153"/>
      <c r="R33" s="153"/>
      <c r="S33" s="156">
        <f t="shared" si="12"/>
        <v>0</v>
      </c>
      <c r="T33" s="156"/>
      <c r="U33" s="153"/>
      <c r="V33" s="153"/>
      <c r="W33" s="156">
        <f t="shared" si="13"/>
        <v>0</v>
      </c>
      <c r="X33" s="156"/>
      <c r="Y33" s="153">
        <f t="shared" si="8"/>
        <v>0</v>
      </c>
      <c r="Z33" s="153">
        <f t="shared" si="8"/>
        <v>0</v>
      </c>
      <c r="AA33" s="156">
        <f t="shared" si="14"/>
        <v>0</v>
      </c>
      <c r="AB33" s="156"/>
      <c r="AC33" s="153"/>
      <c r="AD33" s="153"/>
      <c r="AE33" s="156">
        <f>AD33-AC33</f>
        <v>0</v>
      </c>
      <c r="AF33" s="156"/>
      <c r="AG33" s="153"/>
      <c r="AH33" s="153"/>
      <c r="AI33" s="156">
        <f t="shared" si="16"/>
        <v>0</v>
      </c>
      <c r="AJ33" s="153"/>
      <c r="AK33" s="153"/>
      <c r="AL33" s="156">
        <f t="shared" si="17"/>
        <v>0</v>
      </c>
      <c r="AM33" s="156"/>
      <c r="AN33" s="153"/>
      <c r="AO33" s="153"/>
      <c r="AP33" s="156">
        <f t="shared" si="18"/>
        <v>0</v>
      </c>
      <c r="AQ33" s="156"/>
      <c r="AR33" s="156"/>
      <c r="AS33" s="156"/>
      <c r="AT33" s="156">
        <f>AS33-AR33</f>
        <v>0</v>
      </c>
      <c r="AU33" s="156"/>
      <c r="AV33" s="153"/>
      <c r="AW33" s="153"/>
      <c r="AX33" s="156">
        <f t="shared" si="19"/>
        <v>0</v>
      </c>
      <c r="AY33" s="156"/>
      <c r="AZ33" s="153"/>
      <c r="BA33" s="153"/>
      <c r="BB33" s="156">
        <f t="shared" si="20"/>
        <v>0</v>
      </c>
      <c r="BC33" s="156"/>
      <c r="BD33" s="153"/>
      <c r="BE33" s="153"/>
      <c r="BF33" s="156">
        <f t="shared" si="21"/>
        <v>0</v>
      </c>
      <c r="BG33" s="156"/>
      <c r="BH33" s="153"/>
      <c r="BI33" s="153"/>
      <c r="BJ33" s="156">
        <f t="shared" si="22"/>
        <v>0</v>
      </c>
      <c r="BK33" s="156"/>
      <c r="BL33" s="153"/>
      <c r="BM33" s="153"/>
      <c r="BN33" s="156">
        <f t="shared" si="23"/>
        <v>0</v>
      </c>
      <c r="BO33" s="212"/>
      <c r="BP33" s="153"/>
      <c r="BQ33" s="153"/>
      <c r="BR33" s="156">
        <f t="shared" si="24"/>
        <v>0</v>
      </c>
      <c r="BS33" s="156"/>
      <c r="BT33" s="153"/>
      <c r="BU33" s="153"/>
      <c r="BV33" s="156">
        <f t="shared" si="25"/>
        <v>0</v>
      </c>
      <c r="BW33" s="156"/>
      <c r="BX33" s="153"/>
      <c r="BY33" s="153"/>
      <c r="BZ33" s="156">
        <f t="shared" si="26"/>
        <v>0</v>
      </c>
      <c r="CA33" s="156"/>
      <c r="CB33" s="153"/>
      <c r="CC33" s="153"/>
      <c r="CD33" s="156">
        <f t="shared" si="27"/>
        <v>0</v>
      </c>
      <c r="CE33" s="156"/>
      <c r="CF33" s="153"/>
      <c r="CG33" s="153"/>
      <c r="CH33" s="156">
        <f t="shared" si="28"/>
        <v>0</v>
      </c>
      <c r="CI33" s="156"/>
      <c r="CJ33" s="153"/>
      <c r="CK33" s="153"/>
      <c r="CL33" s="156">
        <f t="shared" si="29"/>
        <v>0</v>
      </c>
      <c r="CM33" s="213"/>
      <c r="CN33" s="222"/>
      <c r="CO33" s="222"/>
      <c r="CP33" s="222">
        <f>CO33-CN33</f>
        <v>0</v>
      </c>
      <c r="CQ33" s="222"/>
      <c r="CR33" s="14"/>
      <c r="CS33" s="14"/>
      <c r="CT33" s="261">
        <f>CS33-CR33</f>
        <v>0</v>
      </c>
      <c r="CU33" s="262" t="e">
        <f>CS33/CR33</f>
        <v>#DIV/0!</v>
      </c>
      <c r="CV33" s="13"/>
      <c r="CW33" s="13"/>
      <c r="CX33" s="261">
        <f t="shared" si="30"/>
        <v>0</v>
      </c>
      <c r="CY33" s="262"/>
      <c r="CZ33" s="13"/>
      <c r="DA33" s="13"/>
      <c r="DB33" s="261">
        <f t="shared" si="31"/>
        <v>0</v>
      </c>
      <c r="DC33" s="262"/>
      <c r="DG33" s="648"/>
      <c r="DH33" s="648"/>
      <c r="DI33" s="648"/>
      <c r="DJ33" s="655"/>
      <c r="DK33" s="350"/>
      <c r="DL33" s="350"/>
    </row>
    <row r="34" spans="1:116" s="327" customFormat="1" ht="22.5" customHeight="1">
      <c r="A34" s="370" t="s">
        <v>324</v>
      </c>
      <c r="B34" s="665"/>
      <c r="C34" s="331" t="s">
        <v>325</v>
      </c>
      <c r="D34" s="330">
        <f>SUM(D36:D70)</f>
        <v>147.79999999999998</v>
      </c>
      <c r="E34" s="193">
        <f>SUM(E36:E70)</f>
        <v>468.5</v>
      </c>
      <c r="F34" s="193">
        <f>SUM(F36:F70)</f>
        <v>112.58803</v>
      </c>
      <c r="G34" s="329">
        <f>F34-E34</f>
        <v>-355.91197</v>
      </c>
      <c r="H34" s="329">
        <f>F34/E34</f>
        <v>0.24031596584845252</v>
      </c>
      <c r="I34" s="193">
        <f>SUM(I36:I70)</f>
        <v>288.95599999999996</v>
      </c>
      <c r="J34" s="193">
        <f>SUM(J36:J70)</f>
        <v>0</v>
      </c>
      <c r="K34" s="156">
        <f t="shared" si="10"/>
        <v>-288.95599999999996</v>
      </c>
      <c r="L34" s="156"/>
      <c r="M34" s="193">
        <f>SUM(M36:M70)</f>
        <v>47.417000000000002</v>
      </c>
      <c r="N34" s="193">
        <f>SUM(N36:N70)</f>
        <v>0</v>
      </c>
      <c r="O34" s="226">
        <f t="shared" si="11"/>
        <v>-47.417000000000002</v>
      </c>
      <c r="P34" s="226"/>
      <c r="Q34" s="193">
        <f>SUM(Q36:Q70)</f>
        <v>28.192</v>
      </c>
      <c r="R34" s="193">
        <f>SUM(R36:R70)</f>
        <v>0.1084</v>
      </c>
      <c r="S34" s="226">
        <f t="shared" si="12"/>
        <v>-28.083600000000001</v>
      </c>
      <c r="T34" s="226"/>
      <c r="U34" s="193">
        <f>SUM(U36:U70)</f>
        <v>42.87</v>
      </c>
      <c r="V34" s="193">
        <f>SUM(V36:V70)</f>
        <v>0</v>
      </c>
      <c r="W34" s="226">
        <f t="shared" si="13"/>
        <v>-42.87</v>
      </c>
      <c r="X34" s="226"/>
      <c r="Y34" s="193">
        <f t="shared" si="8"/>
        <v>0</v>
      </c>
      <c r="Z34" s="193">
        <f t="shared" si="8"/>
        <v>0</v>
      </c>
      <c r="AA34" s="226">
        <f t="shared" si="14"/>
        <v>0</v>
      </c>
      <c r="AB34" s="226"/>
      <c r="AC34" s="193">
        <f>SUM(AC36:AC70)</f>
        <v>0</v>
      </c>
      <c r="AD34" s="193">
        <f>SUM(AD36:AD70)</f>
        <v>0</v>
      </c>
      <c r="AE34" s="226">
        <f>AD34-AC34</f>
        <v>0</v>
      </c>
      <c r="AF34" s="226" t="e">
        <f>AD34/AC34</f>
        <v>#DIV/0!</v>
      </c>
      <c r="AG34" s="193">
        <f>SUM(AG36:AG70)</f>
        <v>0</v>
      </c>
      <c r="AH34" s="193">
        <f>SUM(AH36:AH70)</f>
        <v>0</v>
      </c>
      <c r="AI34" s="226">
        <f t="shared" si="16"/>
        <v>0</v>
      </c>
      <c r="AJ34" s="193">
        <f>SUM(AJ36:AJ70)</f>
        <v>0</v>
      </c>
      <c r="AK34" s="193">
        <f>SUM(AK36:AK70)</f>
        <v>0</v>
      </c>
      <c r="AL34" s="226">
        <f t="shared" si="17"/>
        <v>0</v>
      </c>
      <c r="AM34" s="226"/>
      <c r="AN34" s="193">
        <f>SUM(AN36:AN70)</f>
        <v>0</v>
      </c>
      <c r="AO34" s="193">
        <f>SUM(AO36:AO70)</f>
        <v>0</v>
      </c>
      <c r="AP34" s="226">
        <f t="shared" si="18"/>
        <v>0</v>
      </c>
      <c r="AQ34" s="226"/>
      <c r="AR34" s="193">
        <f>SUM(AR36:AR70)</f>
        <v>0</v>
      </c>
      <c r="AS34" s="193">
        <f>SUM(AS36:AS70)</f>
        <v>0</v>
      </c>
      <c r="AT34" s="226">
        <f>AS34-AR34</f>
        <v>0</v>
      </c>
      <c r="AU34" s="226"/>
      <c r="AV34" s="193">
        <f>SUM(AV36:AV70)</f>
        <v>1.4999999999999999E-2</v>
      </c>
      <c r="AW34" s="193">
        <f>SUM(AW36:AW70)</f>
        <v>1.4999999999999999E-2</v>
      </c>
      <c r="AX34" s="226">
        <f t="shared" si="19"/>
        <v>0</v>
      </c>
      <c r="AY34" s="226"/>
      <c r="AZ34" s="193">
        <f>SUM(AZ36:AZ70)</f>
        <v>0</v>
      </c>
      <c r="BA34" s="193">
        <f>SUM(BA36:BA70)</f>
        <v>0</v>
      </c>
      <c r="BB34" s="226">
        <f t="shared" si="20"/>
        <v>0</v>
      </c>
      <c r="BC34" s="226"/>
      <c r="BD34" s="193">
        <f>SUM(BD36:BD70)</f>
        <v>0</v>
      </c>
      <c r="BE34" s="193">
        <f>SUM(BE36:BE70)</f>
        <v>0</v>
      </c>
      <c r="BF34" s="226">
        <f t="shared" si="21"/>
        <v>0</v>
      </c>
      <c r="BG34" s="226"/>
      <c r="BH34" s="193">
        <f>SUM(BH36:BH70)</f>
        <v>0</v>
      </c>
      <c r="BI34" s="193">
        <f>SUM(BI36:BI70)</f>
        <v>0</v>
      </c>
      <c r="BJ34" s="226">
        <f t="shared" si="22"/>
        <v>0</v>
      </c>
      <c r="BK34" s="226"/>
      <c r="BL34" s="193">
        <f>SUM(BL36:BL70)</f>
        <v>48.995000000000005</v>
      </c>
      <c r="BM34" s="193">
        <f>SUM(BM36:BM70)</f>
        <v>108.80839999999999</v>
      </c>
      <c r="BN34" s="226">
        <f t="shared" si="23"/>
        <v>59.813399999999987</v>
      </c>
      <c r="BO34" s="212"/>
      <c r="BP34" s="193">
        <f>SUM(BP36:BP70)</f>
        <v>0</v>
      </c>
      <c r="BQ34" s="193">
        <f>SUM(BQ36:BQ70)</f>
        <v>3.6562299999999999</v>
      </c>
      <c r="BR34" s="226">
        <f t="shared" si="24"/>
        <v>3.6562299999999999</v>
      </c>
      <c r="BS34" s="226"/>
      <c r="BT34" s="193">
        <f>SUM(BT36:BT70)</f>
        <v>0</v>
      </c>
      <c r="BU34" s="193">
        <f>SUM(BU36:BU70)</f>
        <v>0</v>
      </c>
      <c r="BV34" s="226">
        <f t="shared" si="25"/>
        <v>0</v>
      </c>
      <c r="BW34" s="226"/>
      <c r="BX34" s="193">
        <f>SUM(BX36:BX70)</f>
        <v>0</v>
      </c>
      <c r="BY34" s="193">
        <f>SUM(BY36:BY70)</f>
        <v>0</v>
      </c>
      <c r="BZ34" s="226">
        <f t="shared" si="26"/>
        <v>0</v>
      </c>
      <c r="CA34" s="226"/>
      <c r="CB34" s="193">
        <f>SUM(CB36:CB70)</f>
        <v>0</v>
      </c>
      <c r="CC34" s="193">
        <f>SUM(CC36:CC70)</f>
        <v>0</v>
      </c>
      <c r="CD34" s="226">
        <f t="shared" si="27"/>
        <v>0</v>
      </c>
      <c r="CE34" s="226"/>
      <c r="CF34" s="193">
        <f>SUM(CF36:CF70)</f>
        <v>11.51</v>
      </c>
      <c r="CG34" s="193">
        <f>SUM(CG36:CG70)</f>
        <v>0</v>
      </c>
      <c r="CH34" s="226">
        <f t="shared" si="28"/>
        <v>-11.51</v>
      </c>
      <c r="CI34" s="226"/>
      <c r="CJ34" s="193">
        <f>SUM(CJ36:CJ70)</f>
        <v>0</v>
      </c>
      <c r="CK34" s="193">
        <f>SUM(CK36:CK70)</f>
        <v>0</v>
      </c>
      <c r="CL34" s="226">
        <f t="shared" si="29"/>
        <v>0</v>
      </c>
      <c r="CM34" s="213"/>
      <c r="CN34" s="15">
        <f>SUM(CN36:CN70)</f>
        <v>0</v>
      </c>
      <c r="CO34" s="15">
        <f>SUM(CO36:CO70)</f>
        <v>0</v>
      </c>
      <c r="CP34" s="227">
        <f>CO34-CN34</f>
        <v>0</v>
      </c>
      <c r="CQ34" s="227"/>
      <c r="CR34" s="263">
        <f>SUM(CR36:CR70)</f>
        <v>0</v>
      </c>
      <c r="CS34" s="263">
        <f>SUM(CS36:CS70)</f>
        <v>0</v>
      </c>
      <c r="CT34" s="259">
        <f>CS34-CR34</f>
        <v>0</v>
      </c>
      <c r="CU34" s="260"/>
      <c r="CV34" s="263">
        <f>SUM(CV36:CV70)</f>
        <v>0</v>
      </c>
      <c r="CW34" s="263">
        <f>SUM(CW36:CW70)</f>
        <v>0</v>
      </c>
      <c r="CX34" s="259">
        <f t="shared" si="30"/>
        <v>0</v>
      </c>
      <c r="CY34" s="260"/>
      <c r="CZ34" s="263">
        <f>SUM(CZ36:CZ70)</f>
        <v>0</v>
      </c>
      <c r="DA34" s="263">
        <f>SUM(DA36:DA70)</f>
        <v>0</v>
      </c>
      <c r="DB34" s="259">
        <f t="shared" si="31"/>
        <v>0</v>
      </c>
      <c r="DC34" s="260"/>
      <c r="DG34" s="649"/>
      <c r="DH34" s="15">
        <f>SUM(DH36:DH70)</f>
        <v>0</v>
      </c>
      <c r="DI34" s="649"/>
      <c r="DJ34" s="654"/>
      <c r="DK34" s="658"/>
      <c r="DL34" s="658"/>
    </row>
    <row r="35" spans="1:116" s="333" customFormat="1" ht="12.6" customHeight="1">
      <c r="A35" s="370"/>
      <c r="B35" s="665"/>
      <c r="C35" s="331" t="s">
        <v>326</v>
      </c>
      <c r="D35" s="328">
        <f>SUM(D36:D57)</f>
        <v>8</v>
      </c>
      <c r="E35" s="193">
        <f>SUM(E36:E57)</f>
        <v>0</v>
      </c>
      <c r="F35" s="193">
        <f>SUM(F36:F57)</f>
        <v>0.1084</v>
      </c>
      <c r="G35" s="332">
        <f>SUM(G36:G57)</f>
        <v>0.1084</v>
      </c>
      <c r="H35" s="332">
        <v>0</v>
      </c>
      <c r="I35" s="193">
        <f>SUM(I36:I57)</f>
        <v>0</v>
      </c>
      <c r="J35" s="193">
        <f>SUM(J36:J57)</f>
        <v>0</v>
      </c>
      <c r="K35" s="156">
        <f t="shared" si="10"/>
        <v>0</v>
      </c>
      <c r="L35" s="156"/>
      <c r="M35" s="193">
        <f>SUM(M36:M57)</f>
        <v>0</v>
      </c>
      <c r="N35" s="193">
        <f>SUM(N36:N57)</f>
        <v>0</v>
      </c>
      <c r="O35" s="193"/>
      <c r="P35" s="193"/>
      <c r="Q35" s="193">
        <f>SUM(Q36:Q57)</f>
        <v>0</v>
      </c>
      <c r="R35" s="193">
        <f>SUM(R36:R57)</f>
        <v>0.1084</v>
      </c>
      <c r="S35" s="193"/>
      <c r="T35" s="193"/>
      <c r="U35" s="193">
        <f>SUM(U36:U57)</f>
        <v>0</v>
      </c>
      <c r="V35" s="193">
        <f>SUM(V36:V57)</f>
        <v>0</v>
      </c>
      <c r="W35" s="193"/>
      <c r="X35" s="193"/>
      <c r="Y35" s="193">
        <f t="shared" si="8"/>
        <v>0</v>
      </c>
      <c r="Z35" s="193">
        <f t="shared" si="8"/>
        <v>0</v>
      </c>
      <c r="AA35" s="193"/>
      <c r="AB35" s="193"/>
      <c r="AC35" s="193">
        <f>SUM(AC36:AC57)</f>
        <v>0</v>
      </c>
      <c r="AD35" s="193">
        <f>SUM(AD36:AD57)</f>
        <v>0</v>
      </c>
      <c r="AE35" s="193"/>
      <c r="AF35" s="193"/>
      <c r="AG35" s="193">
        <f>SUM(AG36:AG57)</f>
        <v>0</v>
      </c>
      <c r="AH35" s="193">
        <f>SUM(AH36:AH57)</f>
        <v>0</v>
      </c>
      <c r="AI35" s="193"/>
      <c r="AJ35" s="193">
        <f>SUM(AJ36:AJ57)</f>
        <v>0</v>
      </c>
      <c r="AK35" s="193">
        <f>SUM(AK36:AK57)</f>
        <v>0</v>
      </c>
      <c r="AL35" s="193"/>
      <c r="AM35" s="193"/>
      <c r="AN35" s="193">
        <f>SUM(AN36:AN57)</f>
        <v>0</v>
      </c>
      <c r="AO35" s="193">
        <f>SUM(AO36:AO57)</f>
        <v>0</v>
      </c>
      <c r="AP35" s="193"/>
      <c r="AQ35" s="193"/>
      <c r="AR35" s="193"/>
      <c r="AS35" s="193"/>
      <c r="AT35" s="193"/>
      <c r="AU35" s="193"/>
      <c r="AV35" s="193">
        <f>SUM(AV36:AV57)</f>
        <v>0</v>
      </c>
      <c r="AW35" s="193">
        <f>SUM(AW36:AW57)</f>
        <v>0</v>
      </c>
      <c r="AX35" s="193"/>
      <c r="AY35" s="193"/>
      <c r="AZ35" s="193">
        <f>SUM(AZ36:AZ57)</f>
        <v>0</v>
      </c>
      <c r="BA35" s="193">
        <f>SUM(BA36:BA57)</f>
        <v>0</v>
      </c>
      <c r="BB35" s="193"/>
      <c r="BC35" s="193"/>
      <c r="BD35" s="193">
        <f>SUM(BD36:BD57)</f>
        <v>0</v>
      </c>
      <c r="BE35" s="193">
        <f>SUM(BE36:BE57)</f>
        <v>0</v>
      </c>
      <c r="BF35" s="193"/>
      <c r="BG35" s="193"/>
      <c r="BH35" s="193">
        <f>SUM(BH36:BH57)</f>
        <v>0</v>
      </c>
      <c r="BI35" s="193">
        <f>SUM(BI36:BI57)</f>
        <v>0</v>
      </c>
      <c r="BJ35" s="193"/>
      <c r="BK35" s="193"/>
      <c r="BL35" s="193">
        <f>SUM(BL36:BL57)</f>
        <v>0</v>
      </c>
      <c r="BM35" s="193">
        <f>SUM(BM36:BM57)</f>
        <v>0</v>
      </c>
      <c r="BN35" s="193"/>
      <c r="BO35" s="212"/>
      <c r="BP35" s="193">
        <f>SUM(BP36:BP57)</f>
        <v>0</v>
      </c>
      <c r="BQ35" s="193">
        <f>SUM(BQ36:BQ57)</f>
        <v>0</v>
      </c>
      <c r="BR35" s="193"/>
      <c r="BS35" s="193"/>
      <c r="BT35" s="193">
        <f>SUM(BT36:BT57)</f>
        <v>0</v>
      </c>
      <c r="BU35" s="193">
        <f>SUM(BU36:BU57)</f>
        <v>0</v>
      </c>
      <c r="BV35" s="193"/>
      <c r="BW35" s="193"/>
      <c r="BX35" s="193">
        <f>SUM(BX36:BX57)</f>
        <v>0</v>
      </c>
      <c r="BY35" s="193">
        <f>SUM(BY36:BY57)</f>
        <v>0</v>
      </c>
      <c r="BZ35" s="193"/>
      <c r="CA35" s="193"/>
      <c r="CB35" s="193">
        <f>SUM(CB36:CB57)</f>
        <v>0</v>
      </c>
      <c r="CC35" s="193">
        <f>SUM(CC36:CC57)</f>
        <v>0</v>
      </c>
      <c r="CD35" s="193"/>
      <c r="CE35" s="193"/>
      <c r="CF35" s="193">
        <f>SUM(CF36:CF57)</f>
        <v>0</v>
      </c>
      <c r="CG35" s="193">
        <f>SUM(CG36:CG57)</f>
        <v>0</v>
      </c>
      <c r="CH35" s="193"/>
      <c r="CI35" s="193"/>
      <c r="CJ35" s="193">
        <f>SUM(CJ36:CJ57)</f>
        <v>0</v>
      </c>
      <c r="CK35" s="193">
        <f>SUM(CK36:CK57)</f>
        <v>0</v>
      </c>
      <c r="CL35" s="193"/>
      <c r="CM35" s="213"/>
      <c r="CN35" s="15"/>
      <c r="CO35" s="15"/>
      <c r="CP35" s="15"/>
      <c r="CQ35" s="15"/>
      <c r="CR35" s="263"/>
      <c r="CS35" s="263"/>
      <c r="CT35" s="264"/>
      <c r="CU35" s="265"/>
      <c r="CV35" s="263">
        <f>SUM(CV36:CV57)</f>
        <v>0</v>
      </c>
      <c r="CW35" s="263">
        <f>SUM(CW36:CW57)</f>
        <v>0</v>
      </c>
      <c r="CX35" s="264"/>
      <c r="CY35" s="265"/>
      <c r="CZ35" s="263">
        <f>SUM(CZ36:CZ57)</f>
        <v>0</v>
      </c>
      <c r="DA35" s="263">
        <f>SUM(DA36:DA57)</f>
        <v>0</v>
      </c>
      <c r="DB35" s="264"/>
      <c r="DC35" s="265"/>
      <c r="DG35" s="650"/>
      <c r="DH35" s="650"/>
      <c r="DI35" s="650"/>
      <c r="DJ35" s="656"/>
      <c r="DK35" s="354"/>
      <c r="DL35" s="354"/>
    </row>
    <row r="36" spans="1:116" ht="13.9" hidden="1" customHeight="1">
      <c r="A36" s="335"/>
      <c r="B36" s="666"/>
      <c r="C36" s="334" t="s">
        <v>327</v>
      </c>
      <c r="D36" s="225"/>
      <c r="E36" s="153">
        <f>I36+M36+Q36+U36+Y36+AJ36+AN36+AR36+AV36+BD36+BH36+BX36+CF36+CJ36+CN36+CR36+CV36+CZ36</f>
        <v>0</v>
      </c>
      <c r="F36" s="153">
        <f t="shared" ref="F36:F53" si="35">J36+N36+R36+V36+Z36+AK36+AO36+AS36+AW36+BE36+BI36+BY36+CG36+CK36+CO36+CS36+CW36+DA36+BM36+BU36</f>
        <v>0</v>
      </c>
      <c r="G36" s="192">
        <f t="shared" ref="G36:G68" si="36">F36-E36</f>
        <v>0</v>
      </c>
      <c r="H36" s="192" t="e">
        <f t="shared" ref="H36:H53" si="37">F36/E36</f>
        <v>#DIV/0!</v>
      </c>
      <c r="I36" s="153"/>
      <c r="J36" s="153"/>
      <c r="K36" s="156">
        <f t="shared" si="10"/>
        <v>0</v>
      </c>
      <c r="L36" s="156"/>
      <c r="M36" s="153"/>
      <c r="N36" s="153"/>
      <c r="O36" s="156">
        <f t="shared" ref="O36:O63" si="38">N36-M36</f>
        <v>0</v>
      </c>
      <c r="P36" s="156"/>
      <c r="Q36" s="153"/>
      <c r="R36" s="153"/>
      <c r="S36" s="156">
        <f t="shared" ref="S36:S63" si="39">R36-Q36</f>
        <v>0</v>
      </c>
      <c r="T36" s="156"/>
      <c r="U36" s="153"/>
      <c r="V36" s="153"/>
      <c r="W36" s="156">
        <f t="shared" ref="W36:W63" si="40">V36-U36</f>
        <v>0</v>
      </c>
      <c r="X36" s="156"/>
      <c r="Y36" s="153">
        <f t="shared" si="8"/>
        <v>0</v>
      </c>
      <c r="Z36" s="153">
        <f t="shared" si="8"/>
        <v>0</v>
      </c>
      <c r="AA36" s="156">
        <f t="shared" ref="AA36:AA66" si="41">Z36-Y36</f>
        <v>0</v>
      </c>
      <c r="AB36" s="156"/>
      <c r="AC36" s="153"/>
      <c r="AD36" s="153"/>
      <c r="AE36" s="156">
        <f t="shared" ref="AE36:AE66" si="42">AD36-AC36</f>
        <v>0</v>
      </c>
      <c r="AF36" s="156" t="e">
        <f>AD36/AC36</f>
        <v>#DIV/0!</v>
      </c>
      <c r="AG36" s="153"/>
      <c r="AH36" s="153"/>
      <c r="AI36" s="156">
        <f t="shared" ref="AI36:AI63" si="43">AH36-AG36</f>
        <v>0</v>
      </c>
      <c r="AJ36" s="153"/>
      <c r="AK36" s="153"/>
      <c r="AL36" s="156">
        <f t="shared" ref="AL36:AL61" si="44">AK36-AJ36</f>
        <v>0</v>
      </c>
      <c r="AM36" s="156"/>
      <c r="AN36" s="153"/>
      <c r="AO36" s="153"/>
      <c r="AP36" s="156">
        <f t="shared" ref="AP36:AP61" si="45">AO36-AN36</f>
        <v>0</v>
      </c>
      <c r="AQ36" s="156"/>
      <c r="AR36" s="156"/>
      <c r="AS36" s="156"/>
      <c r="AT36" s="156">
        <f t="shared" ref="AT36:AT63" si="46">AS36-AR36</f>
        <v>0</v>
      </c>
      <c r="AU36" s="156"/>
      <c r="AV36" s="153"/>
      <c r="AW36" s="153"/>
      <c r="AX36" s="156">
        <f t="shared" ref="AX36:AX61" si="47">AW36-AV36</f>
        <v>0</v>
      </c>
      <c r="AY36" s="156"/>
      <c r="AZ36" s="153"/>
      <c r="BA36" s="153"/>
      <c r="BB36" s="156">
        <f t="shared" ref="BB36:BB63" si="48">BA36-AZ36</f>
        <v>0</v>
      </c>
      <c r="BC36" s="156"/>
      <c r="BD36" s="153"/>
      <c r="BE36" s="153"/>
      <c r="BF36" s="156">
        <f t="shared" ref="BF36:BF63" si="49">BE36-BD36</f>
        <v>0</v>
      </c>
      <c r="BG36" s="156"/>
      <c r="BH36" s="153"/>
      <c r="BI36" s="153"/>
      <c r="BJ36" s="156">
        <f t="shared" ref="BJ36:BJ63" si="50">BI36-BH36</f>
        <v>0</v>
      </c>
      <c r="BK36" s="156"/>
      <c r="BL36" s="153"/>
      <c r="BM36" s="153"/>
      <c r="BN36" s="156">
        <f t="shared" ref="BN36:BN67" si="51">BM36-BL36</f>
        <v>0</v>
      </c>
      <c r="BO36" s="212"/>
      <c r="BP36" s="153"/>
      <c r="BQ36" s="153"/>
      <c r="BR36" s="156">
        <f t="shared" ref="BR36:BR66" si="52">BQ36-BP36</f>
        <v>0</v>
      </c>
      <c r="BS36" s="156"/>
      <c r="BT36" s="153"/>
      <c r="BU36" s="153"/>
      <c r="BV36" s="156">
        <f t="shared" ref="BV36:BV63" si="53">BU36-BT36</f>
        <v>0</v>
      </c>
      <c r="BW36" s="156"/>
      <c r="BX36" s="153"/>
      <c r="BY36" s="153"/>
      <c r="BZ36" s="156">
        <f t="shared" ref="BZ36:BZ63" si="54">BY36-BX36</f>
        <v>0</v>
      </c>
      <c r="CA36" s="156"/>
      <c r="CB36" s="153"/>
      <c r="CC36" s="153"/>
      <c r="CD36" s="156">
        <f t="shared" ref="CD36:CD63" si="55">CC36-CB36</f>
        <v>0</v>
      </c>
      <c r="CE36" s="156"/>
      <c r="CF36" s="153"/>
      <c r="CG36" s="153"/>
      <c r="CH36" s="156">
        <f t="shared" ref="CH36:CH63" si="56">CG36-CF36</f>
        <v>0</v>
      </c>
      <c r="CI36" s="156"/>
      <c r="CJ36" s="153"/>
      <c r="CK36" s="153"/>
      <c r="CL36" s="156">
        <f t="shared" ref="CL36:CL63" si="57">CK36-CJ36</f>
        <v>0</v>
      </c>
      <c r="CM36" s="213"/>
      <c r="CN36" s="222"/>
      <c r="CO36" s="222"/>
      <c r="CP36" s="222">
        <f t="shared" ref="CP36:CP63" si="58">CO36-CN36</f>
        <v>0</v>
      </c>
      <c r="CQ36" s="222"/>
      <c r="CR36" s="14"/>
      <c r="CS36" s="14"/>
      <c r="CT36" s="261">
        <f t="shared" ref="CT36:CT63" si="59">CS36-CR36</f>
        <v>0</v>
      </c>
      <c r="CU36" s="262"/>
      <c r="CV36" s="13"/>
      <c r="CW36" s="13"/>
      <c r="CX36" s="261">
        <f t="shared" ref="CX36:CX63" si="60">CW36-CV36</f>
        <v>0</v>
      </c>
      <c r="CY36" s="262"/>
      <c r="CZ36" s="13"/>
      <c r="DA36" s="13"/>
      <c r="DB36" s="261">
        <f t="shared" ref="DB36:DB63" si="61">DA36-CZ36</f>
        <v>0</v>
      </c>
      <c r="DC36" s="262"/>
      <c r="DG36" s="648"/>
      <c r="DH36" s="648"/>
      <c r="DI36" s="648"/>
      <c r="DJ36" s="655"/>
      <c r="DK36" s="350"/>
      <c r="DL36" s="350"/>
    </row>
    <row r="37" spans="1:116" ht="14.45" hidden="1" customHeight="1">
      <c r="A37" s="335"/>
      <c r="B37" s="666"/>
      <c r="C37" s="334" t="s">
        <v>328</v>
      </c>
      <c r="D37" s="225"/>
      <c r="E37" s="153">
        <f>I37+M37+Q37+U37+Y37+AJ37+AN37+AR37+AV37+BD37+BH37+BX37+CF37+CJ37+CN37+CR37+CV37+CZ37</f>
        <v>0</v>
      </c>
      <c r="F37" s="153">
        <f t="shared" si="35"/>
        <v>0</v>
      </c>
      <c r="G37" s="192">
        <f t="shared" si="36"/>
        <v>0</v>
      </c>
      <c r="H37" s="192" t="e">
        <f t="shared" si="37"/>
        <v>#DIV/0!</v>
      </c>
      <c r="I37" s="153"/>
      <c r="J37" s="153"/>
      <c r="K37" s="156">
        <f t="shared" si="10"/>
        <v>0</v>
      </c>
      <c r="L37" s="156"/>
      <c r="M37" s="153"/>
      <c r="N37" s="153"/>
      <c r="O37" s="156">
        <f t="shared" si="38"/>
        <v>0</v>
      </c>
      <c r="P37" s="156"/>
      <c r="Q37" s="153"/>
      <c r="R37" s="153"/>
      <c r="S37" s="156">
        <f t="shared" si="39"/>
        <v>0</v>
      </c>
      <c r="T37" s="156"/>
      <c r="U37" s="153"/>
      <c r="V37" s="153"/>
      <c r="W37" s="156">
        <f t="shared" si="40"/>
        <v>0</v>
      </c>
      <c r="X37" s="156"/>
      <c r="Y37" s="153">
        <f t="shared" si="8"/>
        <v>0</v>
      </c>
      <c r="Z37" s="153">
        <f t="shared" si="8"/>
        <v>0</v>
      </c>
      <c r="AA37" s="156">
        <f t="shared" si="41"/>
        <v>0</v>
      </c>
      <c r="AB37" s="156"/>
      <c r="AC37" s="153"/>
      <c r="AD37" s="153"/>
      <c r="AE37" s="156">
        <f t="shared" si="42"/>
        <v>0</v>
      </c>
      <c r="AF37" s="156"/>
      <c r="AG37" s="153"/>
      <c r="AH37" s="153"/>
      <c r="AI37" s="156">
        <f t="shared" si="43"/>
        <v>0</v>
      </c>
      <c r="AJ37" s="153"/>
      <c r="AK37" s="153"/>
      <c r="AL37" s="156">
        <f t="shared" si="44"/>
        <v>0</v>
      </c>
      <c r="AM37" s="156"/>
      <c r="AN37" s="153"/>
      <c r="AO37" s="153"/>
      <c r="AP37" s="156">
        <f t="shared" si="45"/>
        <v>0</v>
      </c>
      <c r="AQ37" s="156"/>
      <c r="AR37" s="156"/>
      <c r="AS37" s="156"/>
      <c r="AT37" s="156">
        <f t="shared" si="46"/>
        <v>0</v>
      </c>
      <c r="AU37" s="156"/>
      <c r="AV37" s="153"/>
      <c r="AW37" s="153"/>
      <c r="AX37" s="156">
        <f t="shared" si="47"/>
        <v>0</v>
      </c>
      <c r="AY37" s="156"/>
      <c r="AZ37" s="153"/>
      <c r="BA37" s="153"/>
      <c r="BB37" s="156">
        <f t="shared" si="48"/>
        <v>0</v>
      </c>
      <c r="BC37" s="156"/>
      <c r="BD37" s="153"/>
      <c r="BE37" s="153"/>
      <c r="BF37" s="156">
        <f t="shared" si="49"/>
        <v>0</v>
      </c>
      <c r="BG37" s="156"/>
      <c r="BH37" s="153"/>
      <c r="BI37" s="153"/>
      <c r="BJ37" s="156">
        <f t="shared" si="50"/>
        <v>0</v>
      </c>
      <c r="BK37" s="156"/>
      <c r="BL37" s="153"/>
      <c r="BM37" s="153"/>
      <c r="BN37" s="156">
        <f t="shared" si="51"/>
        <v>0</v>
      </c>
      <c r="BO37" s="212"/>
      <c r="BP37" s="153"/>
      <c r="BQ37" s="153"/>
      <c r="BR37" s="156">
        <f t="shared" si="52"/>
        <v>0</v>
      </c>
      <c r="BS37" s="156"/>
      <c r="BT37" s="153"/>
      <c r="BU37" s="153"/>
      <c r="BV37" s="156">
        <f t="shared" si="53"/>
        <v>0</v>
      </c>
      <c r="BW37" s="156"/>
      <c r="BX37" s="153"/>
      <c r="BY37" s="153"/>
      <c r="BZ37" s="156">
        <f t="shared" si="54"/>
        <v>0</v>
      </c>
      <c r="CA37" s="156"/>
      <c r="CB37" s="153"/>
      <c r="CC37" s="153"/>
      <c r="CD37" s="156">
        <f t="shared" si="55"/>
        <v>0</v>
      </c>
      <c r="CE37" s="156"/>
      <c r="CF37" s="153"/>
      <c r="CG37" s="153"/>
      <c r="CH37" s="156">
        <f t="shared" si="56"/>
        <v>0</v>
      </c>
      <c r="CI37" s="156"/>
      <c r="CJ37" s="153"/>
      <c r="CK37" s="153"/>
      <c r="CL37" s="156">
        <f t="shared" si="57"/>
        <v>0</v>
      </c>
      <c r="CM37" s="213"/>
      <c r="CN37" s="222"/>
      <c r="CO37" s="222"/>
      <c r="CP37" s="222">
        <f t="shared" si="58"/>
        <v>0</v>
      </c>
      <c r="CQ37" s="222"/>
      <c r="CR37" s="14"/>
      <c r="CS37" s="14"/>
      <c r="CT37" s="261">
        <f t="shared" si="59"/>
        <v>0</v>
      </c>
      <c r="CU37" s="262"/>
      <c r="CV37" s="13"/>
      <c r="CW37" s="13"/>
      <c r="CX37" s="261">
        <f t="shared" si="60"/>
        <v>0</v>
      </c>
      <c r="CY37" s="262"/>
      <c r="CZ37" s="13"/>
      <c r="DA37" s="13"/>
      <c r="DB37" s="261">
        <f t="shared" si="61"/>
        <v>0</v>
      </c>
      <c r="DC37" s="262"/>
      <c r="DG37" s="648"/>
      <c r="DH37" s="648"/>
      <c r="DI37" s="648"/>
      <c r="DJ37" s="655"/>
      <c r="DK37" s="350"/>
      <c r="DL37" s="350"/>
    </row>
    <row r="38" spans="1:116" ht="12.75" hidden="1" customHeight="1">
      <c r="A38" s="335"/>
      <c r="B38" s="666"/>
      <c r="C38" s="334" t="s">
        <v>329</v>
      </c>
      <c r="D38" s="225"/>
      <c r="E38" s="153">
        <f>I38+M38+Q38+U38+Y38+AJ38+AN38+AR38+AV38+BD38+BH38+BX38+CF38+CJ38+CN38+CR38+CV38+CZ38</f>
        <v>0</v>
      </c>
      <c r="F38" s="153">
        <f t="shared" si="35"/>
        <v>0</v>
      </c>
      <c r="G38" s="192">
        <f t="shared" si="36"/>
        <v>0</v>
      </c>
      <c r="H38" s="192" t="e">
        <f t="shared" si="37"/>
        <v>#DIV/0!</v>
      </c>
      <c r="I38" s="153"/>
      <c r="J38" s="153"/>
      <c r="K38" s="156">
        <f t="shared" si="10"/>
        <v>0</v>
      </c>
      <c r="L38" s="156"/>
      <c r="M38" s="153"/>
      <c r="N38" s="153"/>
      <c r="O38" s="156">
        <f t="shared" si="38"/>
        <v>0</v>
      </c>
      <c r="P38" s="156"/>
      <c r="Q38" s="153"/>
      <c r="R38" s="153"/>
      <c r="S38" s="156">
        <f t="shared" si="39"/>
        <v>0</v>
      </c>
      <c r="T38" s="156"/>
      <c r="U38" s="153"/>
      <c r="V38" s="153"/>
      <c r="W38" s="156">
        <f t="shared" si="40"/>
        <v>0</v>
      </c>
      <c r="X38" s="156"/>
      <c r="Y38" s="153">
        <f t="shared" si="8"/>
        <v>0</v>
      </c>
      <c r="Z38" s="153">
        <f t="shared" si="8"/>
        <v>0</v>
      </c>
      <c r="AA38" s="156">
        <f t="shared" si="41"/>
        <v>0</v>
      </c>
      <c r="AB38" s="156"/>
      <c r="AC38" s="153"/>
      <c r="AD38" s="153"/>
      <c r="AE38" s="156">
        <f t="shared" si="42"/>
        <v>0</v>
      </c>
      <c r="AF38" s="156"/>
      <c r="AG38" s="153"/>
      <c r="AH38" s="153"/>
      <c r="AI38" s="156">
        <f t="shared" si="43"/>
        <v>0</v>
      </c>
      <c r="AJ38" s="153"/>
      <c r="AK38" s="153"/>
      <c r="AL38" s="156">
        <f t="shared" si="44"/>
        <v>0</v>
      </c>
      <c r="AM38" s="156"/>
      <c r="AN38" s="153"/>
      <c r="AO38" s="153"/>
      <c r="AP38" s="156">
        <f t="shared" si="45"/>
        <v>0</v>
      </c>
      <c r="AQ38" s="156"/>
      <c r="AR38" s="156"/>
      <c r="AS38" s="156"/>
      <c r="AT38" s="156">
        <f t="shared" si="46"/>
        <v>0</v>
      </c>
      <c r="AU38" s="156"/>
      <c r="AV38" s="153"/>
      <c r="AW38" s="153"/>
      <c r="AX38" s="156">
        <f t="shared" si="47"/>
        <v>0</v>
      </c>
      <c r="AY38" s="156"/>
      <c r="AZ38" s="153"/>
      <c r="BA38" s="153"/>
      <c r="BB38" s="156">
        <f t="shared" si="48"/>
        <v>0</v>
      </c>
      <c r="BC38" s="156"/>
      <c r="BD38" s="153"/>
      <c r="BE38" s="153"/>
      <c r="BF38" s="156">
        <f t="shared" si="49"/>
        <v>0</v>
      </c>
      <c r="BG38" s="156"/>
      <c r="BH38" s="153"/>
      <c r="BI38" s="153"/>
      <c r="BJ38" s="156">
        <f t="shared" si="50"/>
        <v>0</v>
      </c>
      <c r="BK38" s="156"/>
      <c r="BL38" s="153"/>
      <c r="BM38" s="153"/>
      <c r="BN38" s="156">
        <f t="shared" si="51"/>
        <v>0</v>
      </c>
      <c r="BO38" s="212"/>
      <c r="BP38" s="153"/>
      <c r="BQ38" s="153"/>
      <c r="BR38" s="156">
        <f t="shared" si="52"/>
        <v>0</v>
      </c>
      <c r="BS38" s="156"/>
      <c r="BT38" s="153"/>
      <c r="BU38" s="153"/>
      <c r="BV38" s="156">
        <f t="shared" si="53"/>
        <v>0</v>
      </c>
      <c r="BW38" s="156"/>
      <c r="BX38" s="153"/>
      <c r="BY38" s="153"/>
      <c r="BZ38" s="156">
        <f t="shared" si="54"/>
        <v>0</v>
      </c>
      <c r="CA38" s="156"/>
      <c r="CB38" s="153"/>
      <c r="CC38" s="153"/>
      <c r="CD38" s="156">
        <f t="shared" si="55"/>
        <v>0</v>
      </c>
      <c r="CE38" s="156"/>
      <c r="CF38" s="153"/>
      <c r="CG38" s="153"/>
      <c r="CH38" s="156">
        <f t="shared" si="56"/>
        <v>0</v>
      </c>
      <c r="CI38" s="156"/>
      <c r="CJ38" s="153"/>
      <c r="CK38" s="153"/>
      <c r="CL38" s="156">
        <f t="shared" si="57"/>
        <v>0</v>
      </c>
      <c r="CM38" s="213"/>
      <c r="CN38" s="222"/>
      <c r="CO38" s="222"/>
      <c r="CP38" s="222">
        <f t="shared" si="58"/>
        <v>0</v>
      </c>
      <c r="CQ38" s="222"/>
      <c r="CR38" s="14"/>
      <c r="CS38" s="14"/>
      <c r="CT38" s="261">
        <f t="shared" si="59"/>
        <v>0</v>
      </c>
      <c r="CU38" s="262"/>
      <c r="CV38" s="13"/>
      <c r="CW38" s="13"/>
      <c r="CX38" s="261">
        <f t="shared" si="60"/>
        <v>0</v>
      </c>
      <c r="CY38" s="262"/>
      <c r="CZ38" s="13"/>
      <c r="DA38" s="13"/>
      <c r="DB38" s="261">
        <f t="shared" si="61"/>
        <v>0</v>
      </c>
      <c r="DC38" s="262"/>
      <c r="DG38" s="648"/>
      <c r="DH38" s="648"/>
      <c r="DI38" s="648"/>
      <c r="DJ38" s="655"/>
      <c r="DK38" s="350"/>
      <c r="DL38" s="350"/>
    </row>
    <row r="39" spans="1:116" ht="12.75" hidden="1" customHeight="1">
      <c r="A39" s="335"/>
      <c r="B39" s="666"/>
      <c r="C39" s="335" t="s">
        <v>330</v>
      </c>
      <c r="D39" s="221">
        <v>0</v>
      </c>
      <c r="E39" s="153">
        <f t="shared" ref="E39:E56" si="62">I39+M39+Q39+U39+Y39+AJ39+AN39+AR39+AV39+BD39+BH39+BX39+CF39+CJ39+CN39+CR39+CV39+CZ39+AZ39+BL39+BT39</f>
        <v>0</v>
      </c>
      <c r="F39" s="153">
        <f t="shared" si="35"/>
        <v>0</v>
      </c>
      <c r="G39" s="192">
        <f t="shared" si="36"/>
        <v>0</v>
      </c>
      <c r="H39" s="192" t="e">
        <f t="shared" si="37"/>
        <v>#DIV/0!</v>
      </c>
      <c r="I39" s="153"/>
      <c r="J39" s="153"/>
      <c r="K39" s="156">
        <f t="shared" si="10"/>
        <v>0</v>
      </c>
      <c r="L39" s="156"/>
      <c r="M39" s="153"/>
      <c r="N39" s="153"/>
      <c r="O39" s="156">
        <f t="shared" si="38"/>
        <v>0</v>
      </c>
      <c r="P39" s="156"/>
      <c r="Q39" s="153"/>
      <c r="R39" s="153"/>
      <c r="S39" s="156">
        <f t="shared" si="39"/>
        <v>0</v>
      </c>
      <c r="T39" s="156"/>
      <c r="U39" s="153"/>
      <c r="V39" s="153"/>
      <c r="W39" s="156">
        <f t="shared" si="40"/>
        <v>0</v>
      </c>
      <c r="X39" s="156"/>
      <c r="Y39" s="153">
        <f t="shared" si="8"/>
        <v>0</v>
      </c>
      <c r="Z39" s="153">
        <f t="shared" si="8"/>
        <v>0</v>
      </c>
      <c r="AA39" s="156">
        <f t="shared" si="41"/>
        <v>0</v>
      </c>
      <c r="AB39" s="156"/>
      <c r="AC39" s="153"/>
      <c r="AD39" s="153"/>
      <c r="AE39" s="156">
        <f t="shared" si="42"/>
        <v>0</v>
      </c>
      <c r="AF39" s="156" t="e">
        <f>AD39/AC39</f>
        <v>#DIV/0!</v>
      </c>
      <c r="AG39" s="153"/>
      <c r="AH39" s="153"/>
      <c r="AI39" s="156">
        <f t="shared" si="43"/>
        <v>0</v>
      </c>
      <c r="AJ39" s="153"/>
      <c r="AK39" s="153"/>
      <c r="AL39" s="156">
        <f t="shared" si="44"/>
        <v>0</v>
      </c>
      <c r="AM39" s="156"/>
      <c r="AN39" s="153"/>
      <c r="AO39" s="153"/>
      <c r="AP39" s="156">
        <f t="shared" si="45"/>
        <v>0</v>
      </c>
      <c r="AQ39" s="156"/>
      <c r="AR39" s="156"/>
      <c r="AS39" s="156"/>
      <c r="AT39" s="156">
        <f t="shared" si="46"/>
        <v>0</v>
      </c>
      <c r="AU39" s="156"/>
      <c r="AV39" s="153"/>
      <c r="AW39" s="153"/>
      <c r="AX39" s="156">
        <f t="shared" si="47"/>
        <v>0</v>
      </c>
      <c r="AY39" s="156"/>
      <c r="AZ39" s="153"/>
      <c r="BA39" s="153"/>
      <c r="BB39" s="156">
        <f t="shared" si="48"/>
        <v>0</v>
      </c>
      <c r="BC39" s="156"/>
      <c r="BD39" s="153"/>
      <c r="BE39" s="153"/>
      <c r="BF39" s="156">
        <f t="shared" si="49"/>
        <v>0</v>
      </c>
      <c r="BG39" s="156"/>
      <c r="BH39" s="153"/>
      <c r="BI39" s="153"/>
      <c r="BJ39" s="156">
        <f t="shared" si="50"/>
        <v>0</v>
      </c>
      <c r="BK39" s="156"/>
      <c r="BL39" s="153"/>
      <c r="BM39" s="153"/>
      <c r="BN39" s="156">
        <f t="shared" si="51"/>
        <v>0</v>
      </c>
      <c r="BO39" s="212"/>
      <c r="BP39" s="153"/>
      <c r="BQ39" s="153"/>
      <c r="BR39" s="156">
        <f t="shared" si="52"/>
        <v>0</v>
      </c>
      <c r="BS39" s="156"/>
      <c r="BT39" s="153"/>
      <c r="BU39" s="153"/>
      <c r="BV39" s="156">
        <f t="shared" si="53"/>
        <v>0</v>
      </c>
      <c r="BW39" s="156"/>
      <c r="BX39" s="153"/>
      <c r="BY39" s="153"/>
      <c r="BZ39" s="156">
        <f t="shared" si="54"/>
        <v>0</v>
      </c>
      <c r="CA39" s="156"/>
      <c r="CB39" s="153"/>
      <c r="CC39" s="153"/>
      <c r="CD39" s="156">
        <f t="shared" si="55"/>
        <v>0</v>
      </c>
      <c r="CE39" s="156"/>
      <c r="CF39" s="153"/>
      <c r="CG39" s="153"/>
      <c r="CH39" s="156">
        <f t="shared" si="56"/>
        <v>0</v>
      </c>
      <c r="CI39" s="156"/>
      <c r="CJ39" s="153"/>
      <c r="CK39" s="153"/>
      <c r="CL39" s="156">
        <f t="shared" si="57"/>
        <v>0</v>
      </c>
      <c r="CM39" s="213"/>
      <c r="CN39" s="222"/>
      <c r="CO39" s="222"/>
      <c r="CP39" s="222">
        <f t="shared" si="58"/>
        <v>0</v>
      </c>
      <c r="CQ39" s="222"/>
      <c r="CR39" s="14"/>
      <c r="CS39" s="14"/>
      <c r="CT39" s="261">
        <f t="shared" si="59"/>
        <v>0</v>
      </c>
      <c r="CU39" s="262"/>
      <c r="CV39" s="13"/>
      <c r="CW39" s="13"/>
      <c r="CX39" s="261">
        <f t="shared" si="60"/>
        <v>0</v>
      </c>
      <c r="CY39" s="262"/>
      <c r="CZ39" s="13"/>
      <c r="DA39" s="13"/>
      <c r="DB39" s="261">
        <f t="shared" si="61"/>
        <v>0</v>
      </c>
      <c r="DC39" s="262"/>
      <c r="DG39" s="648"/>
      <c r="DH39" s="648"/>
      <c r="DI39" s="648"/>
      <c r="DJ39" s="655"/>
      <c r="DK39" s="350"/>
      <c r="DL39" s="350"/>
    </row>
    <row r="40" spans="1:116" ht="12.75" hidden="1" customHeight="1">
      <c r="A40" s="335"/>
      <c r="B40" s="666"/>
      <c r="C40" s="335" t="s">
        <v>331</v>
      </c>
      <c r="D40" s="221"/>
      <c r="E40" s="153">
        <f t="shared" si="62"/>
        <v>0</v>
      </c>
      <c r="F40" s="153">
        <f t="shared" si="35"/>
        <v>0</v>
      </c>
      <c r="G40" s="192">
        <f t="shared" si="36"/>
        <v>0</v>
      </c>
      <c r="H40" s="192" t="e">
        <f t="shared" si="37"/>
        <v>#DIV/0!</v>
      </c>
      <c r="I40" s="153"/>
      <c r="J40" s="153"/>
      <c r="K40" s="156">
        <f t="shared" si="10"/>
        <v>0</v>
      </c>
      <c r="L40" s="156"/>
      <c r="M40" s="153"/>
      <c r="N40" s="153"/>
      <c r="O40" s="156">
        <f t="shared" si="38"/>
        <v>0</v>
      </c>
      <c r="P40" s="156"/>
      <c r="Q40" s="153"/>
      <c r="R40" s="153"/>
      <c r="S40" s="156">
        <f t="shared" si="39"/>
        <v>0</v>
      </c>
      <c r="T40" s="156"/>
      <c r="U40" s="153"/>
      <c r="V40" s="153"/>
      <c r="W40" s="156">
        <f t="shared" si="40"/>
        <v>0</v>
      </c>
      <c r="X40" s="156"/>
      <c r="Y40" s="153">
        <f t="shared" si="8"/>
        <v>0</v>
      </c>
      <c r="Z40" s="153">
        <f t="shared" si="8"/>
        <v>0</v>
      </c>
      <c r="AA40" s="156">
        <f t="shared" si="41"/>
        <v>0</v>
      </c>
      <c r="AB40" s="156"/>
      <c r="AC40" s="153"/>
      <c r="AD40" s="153"/>
      <c r="AE40" s="156">
        <f t="shared" si="42"/>
        <v>0</v>
      </c>
      <c r="AF40" s="156"/>
      <c r="AG40" s="153"/>
      <c r="AH40" s="153"/>
      <c r="AI40" s="156">
        <f t="shared" si="43"/>
        <v>0</v>
      </c>
      <c r="AJ40" s="153"/>
      <c r="AK40" s="153"/>
      <c r="AL40" s="156">
        <f t="shared" si="44"/>
        <v>0</v>
      </c>
      <c r="AM40" s="156"/>
      <c r="AN40" s="153"/>
      <c r="AO40" s="153"/>
      <c r="AP40" s="156">
        <f t="shared" si="45"/>
        <v>0</v>
      </c>
      <c r="AQ40" s="156"/>
      <c r="AR40" s="156"/>
      <c r="AS40" s="156"/>
      <c r="AT40" s="156">
        <f t="shared" si="46"/>
        <v>0</v>
      </c>
      <c r="AU40" s="156"/>
      <c r="AV40" s="153"/>
      <c r="AW40" s="153"/>
      <c r="AX40" s="156">
        <f t="shared" si="47"/>
        <v>0</v>
      </c>
      <c r="AY40" s="156"/>
      <c r="AZ40" s="153"/>
      <c r="BA40" s="153"/>
      <c r="BB40" s="156">
        <f t="shared" si="48"/>
        <v>0</v>
      </c>
      <c r="BC40" s="156"/>
      <c r="BD40" s="153"/>
      <c r="BE40" s="153"/>
      <c r="BF40" s="156">
        <f t="shared" si="49"/>
        <v>0</v>
      </c>
      <c r="BG40" s="156"/>
      <c r="BH40" s="153"/>
      <c r="BI40" s="153"/>
      <c r="BJ40" s="156">
        <f t="shared" si="50"/>
        <v>0</v>
      </c>
      <c r="BK40" s="156"/>
      <c r="BL40" s="153"/>
      <c r="BM40" s="153"/>
      <c r="BN40" s="156">
        <f t="shared" si="51"/>
        <v>0</v>
      </c>
      <c r="BO40" s="212"/>
      <c r="BP40" s="153"/>
      <c r="BQ40" s="153"/>
      <c r="BR40" s="156">
        <f t="shared" si="52"/>
        <v>0</v>
      </c>
      <c r="BS40" s="156"/>
      <c r="BT40" s="153"/>
      <c r="BU40" s="153"/>
      <c r="BV40" s="156">
        <f t="shared" si="53"/>
        <v>0</v>
      </c>
      <c r="BW40" s="156"/>
      <c r="BX40" s="153"/>
      <c r="BY40" s="153"/>
      <c r="BZ40" s="156">
        <f t="shared" si="54"/>
        <v>0</v>
      </c>
      <c r="CA40" s="156"/>
      <c r="CB40" s="153"/>
      <c r="CC40" s="153"/>
      <c r="CD40" s="156">
        <f t="shared" si="55"/>
        <v>0</v>
      </c>
      <c r="CE40" s="156"/>
      <c r="CF40" s="153"/>
      <c r="CG40" s="153"/>
      <c r="CH40" s="156">
        <f t="shared" si="56"/>
        <v>0</v>
      </c>
      <c r="CI40" s="156"/>
      <c r="CJ40" s="153"/>
      <c r="CK40" s="153"/>
      <c r="CL40" s="156">
        <f t="shared" si="57"/>
        <v>0</v>
      </c>
      <c r="CM40" s="213"/>
      <c r="CN40" s="222"/>
      <c r="CO40" s="222"/>
      <c r="CP40" s="222">
        <f t="shared" si="58"/>
        <v>0</v>
      </c>
      <c r="CQ40" s="222"/>
      <c r="CR40" s="14"/>
      <c r="CS40" s="14"/>
      <c r="CT40" s="261">
        <f t="shared" si="59"/>
        <v>0</v>
      </c>
      <c r="CU40" s="262"/>
      <c r="CV40" s="13"/>
      <c r="CW40" s="13"/>
      <c r="CX40" s="261">
        <f t="shared" si="60"/>
        <v>0</v>
      </c>
      <c r="CY40" s="262"/>
      <c r="CZ40" s="13"/>
      <c r="DA40" s="13"/>
      <c r="DB40" s="261">
        <f t="shared" si="61"/>
        <v>0</v>
      </c>
      <c r="DC40" s="262"/>
      <c r="DG40" s="648"/>
      <c r="DH40" s="648"/>
      <c r="DI40" s="648"/>
      <c r="DJ40" s="655"/>
      <c r="DK40" s="350"/>
      <c r="DL40" s="350"/>
    </row>
    <row r="41" spans="1:116" ht="13.5" hidden="1" customHeight="1">
      <c r="A41" s="335"/>
      <c r="B41" s="666"/>
      <c r="C41" s="335" t="s">
        <v>332</v>
      </c>
      <c r="D41" s="221"/>
      <c r="E41" s="153">
        <f t="shared" si="62"/>
        <v>0</v>
      </c>
      <c r="F41" s="153">
        <f t="shared" si="35"/>
        <v>0</v>
      </c>
      <c r="G41" s="192">
        <f t="shared" si="36"/>
        <v>0</v>
      </c>
      <c r="H41" s="192" t="e">
        <f t="shared" si="37"/>
        <v>#DIV/0!</v>
      </c>
      <c r="I41" s="153"/>
      <c r="J41" s="153"/>
      <c r="K41" s="156">
        <f t="shared" si="10"/>
        <v>0</v>
      </c>
      <c r="L41" s="156"/>
      <c r="M41" s="153"/>
      <c r="N41" s="153"/>
      <c r="O41" s="156">
        <f t="shared" si="38"/>
        <v>0</v>
      </c>
      <c r="P41" s="156"/>
      <c r="Q41" s="153"/>
      <c r="R41" s="153"/>
      <c r="S41" s="156">
        <f t="shared" si="39"/>
        <v>0</v>
      </c>
      <c r="T41" s="156"/>
      <c r="U41" s="153"/>
      <c r="V41" s="153"/>
      <c r="W41" s="156">
        <f t="shared" si="40"/>
        <v>0</v>
      </c>
      <c r="X41" s="156"/>
      <c r="Y41" s="153">
        <f t="shared" ref="Y41:Z66" si="63">AC41</f>
        <v>0</v>
      </c>
      <c r="Z41" s="153">
        <f t="shared" si="63"/>
        <v>0</v>
      </c>
      <c r="AA41" s="156">
        <f t="shared" si="41"/>
        <v>0</v>
      </c>
      <c r="AB41" s="156"/>
      <c r="AC41" s="153"/>
      <c r="AD41" s="153"/>
      <c r="AE41" s="156">
        <f t="shared" si="42"/>
        <v>0</v>
      </c>
      <c r="AF41" s="156" t="e">
        <f>AD41/AC41</f>
        <v>#DIV/0!</v>
      </c>
      <c r="AG41" s="153"/>
      <c r="AH41" s="153"/>
      <c r="AI41" s="156">
        <f t="shared" si="43"/>
        <v>0</v>
      </c>
      <c r="AJ41" s="153"/>
      <c r="AK41" s="153"/>
      <c r="AL41" s="156">
        <f t="shared" si="44"/>
        <v>0</v>
      </c>
      <c r="AM41" s="156"/>
      <c r="AN41" s="153"/>
      <c r="AO41" s="153"/>
      <c r="AP41" s="156">
        <f t="shared" si="45"/>
        <v>0</v>
      </c>
      <c r="AQ41" s="156"/>
      <c r="AR41" s="156"/>
      <c r="AS41" s="156"/>
      <c r="AT41" s="156">
        <f t="shared" si="46"/>
        <v>0</v>
      </c>
      <c r="AU41" s="156"/>
      <c r="AV41" s="153"/>
      <c r="AW41" s="153"/>
      <c r="AX41" s="156">
        <f t="shared" si="47"/>
        <v>0</v>
      </c>
      <c r="AY41" s="156"/>
      <c r="AZ41" s="153"/>
      <c r="BA41" s="153"/>
      <c r="BB41" s="156">
        <f t="shared" si="48"/>
        <v>0</v>
      </c>
      <c r="BC41" s="156"/>
      <c r="BD41" s="153"/>
      <c r="BE41" s="153"/>
      <c r="BF41" s="156">
        <f t="shared" si="49"/>
        <v>0</v>
      </c>
      <c r="BG41" s="156"/>
      <c r="BH41" s="153"/>
      <c r="BI41" s="153"/>
      <c r="BJ41" s="156">
        <f t="shared" si="50"/>
        <v>0</v>
      </c>
      <c r="BK41" s="156"/>
      <c r="BL41" s="153"/>
      <c r="BM41" s="153"/>
      <c r="BN41" s="156">
        <f t="shared" si="51"/>
        <v>0</v>
      </c>
      <c r="BO41" s="212"/>
      <c r="BP41" s="153"/>
      <c r="BQ41" s="153"/>
      <c r="BR41" s="156">
        <f t="shared" si="52"/>
        <v>0</v>
      </c>
      <c r="BS41" s="156"/>
      <c r="BT41" s="153"/>
      <c r="BU41" s="153"/>
      <c r="BV41" s="156">
        <f t="shared" si="53"/>
        <v>0</v>
      </c>
      <c r="BW41" s="156"/>
      <c r="BX41" s="153"/>
      <c r="BY41" s="153"/>
      <c r="BZ41" s="156">
        <f t="shared" si="54"/>
        <v>0</v>
      </c>
      <c r="CA41" s="156"/>
      <c r="CB41" s="153"/>
      <c r="CC41" s="153"/>
      <c r="CD41" s="156">
        <f t="shared" si="55"/>
        <v>0</v>
      </c>
      <c r="CE41" s="156"/>
      <c r="CF41" s="153"/>
      <c r="CG41" s="153"/>
      <c r="CH41" s="156">
        <f t="shared" si="56"/>
        <v>0</v>
      </c>
      <c r="CI41" s="156"/>
      <c r="CJ41" s="153"/>
      <c r="CK41" s="153"/>
      <c r="CL41" s="156">
        <f t="shared" si="57"/>
        <v>0</v>
      </c>
      <c r="CM41" s="213"/>
      <c r="CN41" s="222"/>
      <c r="CO41" s="222"/>
      <c r="CP41" s="222">
        <f t="shared" si="58"/>
        <v>0</v>
      </c>
      <c r="CQ41" s="222"/>
      <c r="CR41" s="14"/>
      <c r="CS41" s="14"/>
      <c r="CT41" s="261">
        <f t="shared" si="59"/>
        <v>0</v>
      </c>
      <c r="CU41" s="262"/>
      <c r="CV41" s="13"/>
      <c r="CW41" s="13"/>
      <c r="CX41" s="261">
        <f t="shared" si="60"/>
        <v>0</v>
      </c>
      <c r="CY41" s="262"/>
      <c r="CZ41" s="13"/>
      <c r="DA41" s="13"/>
      <c r="DB41" s="261">
        <f t="shared" si="61"/>
        <v>0</v>
      </c>
      <c r="DC41" s="262"/>
      <c r="DG41" s="648"/>
      <c r="DH41" s="648"/>
      <c r="DI41" s="648"/>
      <c r="DJ41" s="655"/>
      <c r="DK41" s="350"/>
      <c r="DL41" s="350"/>
    </row>
    <row r="42" spans="1:116" ht="12.75" hidden="1" customHeight="1">
      <c r="A42" s="335"/>
      <c r="B42" s="666"/>
      <c r="C42" s="335" t="s">
        <v>333</v>
      </c>
      <c r="D42" s="221">
        <v>5.7</v>
      </c>
      <c r="E42" s="153">
        <v>0</v>
      </c>
      <c r="F42" s="153">
        <f t="shared" si="35"/>
        <v>0</v>
      </c>
      <c r="G42" s="192">
        <f t="shared" si="36"/>
        <v>0</v>
      </c>
      <c r="H42" s="192">
        <v>0</v>
      </c>
      <c r="I42" s="153"/>
      <c r="J42" s="153"/>
      <c r="K42" s="156">
        <f t="shared" si="10"/>
        <v>0</v>
      </c>
      <c r="L42" s="156"/>
      <c r="M42" s="153"/>
      <c r="N42" s="153"/>
      <c r="O42" s="156">
        <f t="shared" si="38"/>
        <v>0</v>
      </c>
      <c r="P42" s="156"/>
      <c r="Q42" s="153"/>
      <c r="R42" s="153"/>
      <c r="S42" s="156">
        <f t="shared" si="39"/>
        <v>0</v>
      </c>
      <c r="T42" s="156"/>
      <c r="U42" s="153"/>
      <c r="V42" s="153"/>
      <c r="W42" s="156">
        <f t="shared" si="40"/>
        <v>0</v>
      </c>
      <c r="X42" s="156"/>
      <c r="Y42" s="153">
        <f t="shared" si="63"/>
        <v>0</v>
      </c>
      <c r="Z42" s="153">
        <f t="shared" si="63"/>
        <v>0</v>
      </c>
      <c r="AA42" s="156">
        <f t="shared" si="41"/>
        <v>0</v>
      </c>
      <c r="AB42" s="156"/>
      <c r="AC42" s="153"/>
      <c r="AD42" s="153"/>
      <c r="AE42" s="156">
        <f t="shared" si="42"/>
        <v>0</v>
      </c>
      <c r="AF42" s="156" t="e">
        <f>AD42/AC42</f>
        <v>#DIV/0!</v>
      </c>
      <c r="AG42" s="153"/>
      <c r="AH42" s="153"/>
      <c r="AI42" s="156">
        <f t="shared" si="43"/>
        <v>0</v>
      </c>
      <c r="AJ42" s="153"/>
      <c r="AK42" s="153"/>
      <c r="AL42" s="156">
        <f t="shared" si="44"/>
        <v>0</v>
      </c>
      <c r="AM42" s="156"/>
      <c r="AN42" s="153"/>
      <c r="AO42" s="153"/>
      <c r="AP42" s="156">
        <f t="shared" si="45"/>
        <v>0</v>
      </c>
      <c r="AQ42" s="156"/>
      <c r="AR42" s="156"/>
      <c r="AS42" s="156"/>
      <c r="AT42" s="156">
        <f t="shared" si="46"/>
        <v>0</v>
      </c>
      <c r="AU42" s="156"/>
      <c r="AV42" s="153"/>
      <c r="AW42" s="153"/>
      <c r="AX42" s="156">
        <f t="shared" si="47"/>
        <v>0</v>
      </c>
      <c r="AY42" s="156"/>
      <c r="AZ42" s="153"/>
      <c r="BA42" s="153"/>
      <c r="BB42" s="156">
        <f t="shared" si="48"/>
        <v>0</v>
      </c>
      <c r="BC42" s="156"/>
      <c r="BD42" s="153"/>
      <c r="BE42" s="153"/>
      <c r="BF42" s="156">
        <f t="shared" si="49"/>
        <v>0</v>
      </c>
      <c r="BG42" s="156"/>
      <c r="BH42" s="153"/>
      <c r="BI42" s="153"/>
      <c r="BJ42" s="156">
        <f t="shared" si="50"/>
        <v>0</v>
      </c>
      <c r="BK42" s="156"/>
      <c r="BL42" s="153"/>
      <c r="BM42" s="153"/>
      <c r="BN42" s="156">
        <f t="shared" si="51"/>
        <v>0</v>
      </c>
      <c r="BO42" s="212"/>
      <c r="BP42" s="153"/>
      <c r="BQ42" s="153"/>
      <c r="BR42" s="156">
        <f t="shared" si="52"/>
        <v>0</v>
      </c>
      <c r="BS42" s="156"/>
      <c r="BT42" s="153"/>
      <c r="BU42" s="153"/>
      <c r="BV42" s="156">
        <f t="shared" si="53"/>
        <v>0</v>
      </c>
      <c r="BW42" s="156"/>
      <c r="BX42" s="153"/>
      <c r="BY42" s="153"/>
      <c r="BZ42" s="156">
        <f t="shared" si="54"/>
        <v>0</v>
      </c>
      <c r="CA42" s="156"/>
      <c r="CB42" s="153"/>
      <c r="CC42" s="153"/>
      <c r="CD42" s="156">
        <f t="shared" si="55"/>
        <v>0</v>
      </c>
      <c r="CE42" s="156"/>
      <c r="CF42" s="153"/>
      <c r="CG42" s="153"/>
      <c r="CH42" s="156">
        <f t="shared" si="56"/>
        <v>0</v>
      </c>
      <c r="CI42" s="156"/>
      <c r="CJ42" s="153"/>
      <c r="CK42" s="153"/>
      <c r="CL42" s="156">
        <f t="shared" si="57"/>
        <v>0</v>
      </c>
      <c r="CM42" s="213"/>
      <c r="CN42" s="222"/>
      <c r="CO42" s="222"/>
      <c r="CP42" s="222">
        <f t="shared" si="58"/>
        <v>0</v>
      </c>
      <c r="CQ42" s="222"/>
      <c r="CR42" s="14"/>
      <c r="CS42" s="14"/>
      <c r="CT42" s="261">
        <f t="shared" si="59"/>
        <v>0</v>
      </c>
      <c r="CU42" s="262"/>
      <c r="CV42" s="13"/>
      <c r="CW42" s="13"/>
      <c r="CX42" s="261">
        <f t="shared" si="60"/>
        <v>0</v>
      </c>
      <c r="CY42" s="262"/>
      <c r="CZ42" s="13"/>
      <c r="DA42" s="13"/>
      <c r="DB42" s="261">
        <f t="shared" si="61"/>
        <v>0</v>
      </c>
      <c r="DC42" s="262"/>
      <c r="DG42" s="648"/>
      <c r="DH42" s="648"/>
      <c r="DI42" s="648"/>
      <c r="DJ42" s="655"/>
      <c r="DK42" s="350"/>
      <c r="DL42" s="350"/>
    </row>
    <row r="43" spans="1:116" ht="16.5" hidden="1" customHeight="1">
      <c r="A43" s="335"/>
      <c r="B43" s="666"/>
      <c r="C43" s="335" t="s">
        <v>334</v>
      </c>
      <c r="D43" s="221">
        <v>0</v>
      </c>
      <c r="E43" s="153">
        <f t="shared" si="62"/>
        <v>0</v>
      </c>
      <c r="F43" s="153">
        <f t="shared" si="35"/>
        <v>0</v>
      </c>
      <c r="G43" s="192">
        <f t="shared" si="36"/>
        <v>0</v>
      </c>
      <c r="H43" s="192">
        <v>0</v>
      </c>
      <c r="I43" s="153"/>
      <c r="J43" s="153"/>
      <c r="K43" s="156">
        <f t="shared" si="10"/>
        <v>0</v>
      </c>
      <c r="L43" s="156"/>
      <c r="M43" s="153"/>
      <c r="N43" s="153"/>
      <c r="O43" s="156">
        <f t="shared" si="38"/>
        <v>0</v>
      </c>
      <c r="P43" s="156"/>
      <c r="Q43" s="153"/>
      <c r="R43" s="153"/>
      <c r="S43" s="156">
        <f t="shared" si="39"/>
        <v>0</v>
      </c>
      <c r="T43" s="156"/>
      <c r="U43" s="153"/>
      <c r="V43" s="153"/>
      <c r="W43" s="156">
        <f t="shared" si="40"/>
        <v>0</v>
      </c>
      <c r="X43" s="156"/>
      <c r="Y43" s="153">
        <f t="shared" si="63"/>
        <v>0</v>
      </c>
      <c r="Z43" s="153">
        <f t="shared" si="63"/>
        <v>0</v>
      </c>
      <c r="AA43" s="156">
        <f t="shared" si="41"/>
        <v>0</v>
      </c>
      <c r="AB43" s="156"/>
      <c r="AC43" s="153"/>
      <c r="AD43" s="153"/>
      <c r="AE43" s="156">
        <f t="shared" si="42"/>
        <v>0</v>
      </c>
      <c r="AF43" s="156"/>
      <c r="AG43" s="153"/>
      <c r="AH43" s="153"/>
      <c r="AI43" s="156">
        <f t="shared" si="43"/>
        <v>0</v>
      </c>
      <c r="AJ43" s="153"/>
      <c r="AK43" s="153"/>
      <c r="AL43" s="156">
        <f t="shared" si="44"/>
        <v>0</v>
      </c>
      <c r="AM43" s="156"/>
      <c r="AN43" s="153"/>
      <c r="AO43" s="153"/>
      <c r="AP43" s="156">
        <f t="shared" si="45"/>
        <v>0</v>
      </c>
      <c r="AQ43" s="156"/>
      <c r="AR43" s="156"/>
      <c r="AS43" s="156"/>
      <c r="AT43" s="156">
        <f t="shared" si="46"/>
        <v>0</v>
      </c>
      <c r="AU43" s="156"/>
      <c r="AV43" s="153"/>
      <c r="AW43" s="153"/>
      <c r="AX43" s="156">
        <f t="shared" si="47"/>
        <v>0</v>
      </c>
      <c r="AY43" s="156"/>
      <c r="AZ43" s="153"/>
      <c r="BA43" s="153"/>
      <c r="BB43" s="156">
        <f t="shared" si="48"/>
        <v>0</v>
      </c>
      <c r="BC43" s="156"/>
      <c r="BD43" s="153"/>
      <c r="BE43" s="153"/>
      <c r="BF43" s="156">
        <f t="shared" si="49"/>
        <v>0</v>
      </c>
      <c r="BG43" s="156"/>
      <c r="BH43" s="153"/>
      <c r="BI43" s="153"/>
      <c r="BJ43" s="156">
        <f t="shared" si="50"/>
        <v>0</v>
      </c>
      <c r="BK43" s="156"/>
      <c r="BL43" s="153"/>
      <c r="BM43" s="153"/>
      <c r="BN43" s="156">
        <f t="shared" si="51"/>
        <v>0</v>
      </c>
      <c r="BO43" s="212"/>
      <c r="BP43" s="153"/>
      <c r="BQ43" s="153"/>
      <c r="BR43" s="156">
        <f t="shared" si="52"/>
        <v>0</v>
      </c>
      <c r="BS43" s="156"/>
      <c r="BT43" s="153"/>
      <c r="BU43" s="153"/>
      <c r="BV43" s="156">
        <f t="shared" si="53"/>
        <v>0</v>
      </c>
      <c r="BW43" s="156"/>
      <c r="BX43" s="153"/>
      <c r="BY43" s="153"/>
      <c r="BZ43" s="156">
        <f t="shared" si="54"/>
        <v>0</v>
      </c>
      <c r="CA43" s="156"/>
      <c r="CB43" s="153"/>
      <c r="CC43" s="153"/>
      <c r="CD43" s="156">
        <f t="shared" si="55"/>
        <v>0</v>
      </c>
      <c r="CE43" s="156"/>
      <c r="CF43" s="153"/>
      <c r="CG43" s="153"/>
      <c r="CH43" s="156">
        <f t="shared" si="56"/>
        <v>0</v>
      </c>
      <c r="CI43" s="156"/>
      <c r="CJ43" s="153"/>
      <c r="CK43" s="153"/>
      <c r="CL43" s="156">
        <f t="shared" si="57"/>
        <v>0</v>
      </c>
      <c r="CM43" s="213"/>
      <c r="CN43" s="222"/>
      <c r="CO43" s="222"/>
      <c r="CP43" s="222">
        <f t="shared" si="58"/>
        <v>0</v>
      </c>
      <c r="CQ43" s="222"/>
      <c r="CR43" s="14"/>
      <c r="CS43" s="14"/>
      <c r="CT43" s="261">
        <f t="shared" si="59"/>
        <v>0</v>
      </c>
      <c r="CU43" s="262"/>
      <c r="CV43" s="13"/>
      <c r="CW43" s="13"/>
      <c r="CX43" s="261">
        <f t="shared" si="60"/>
        <v>0</v>
      </c>
      <c r="CY43" s="262"/>
      <c r="CZ43" s="13"/>
      <c r="DA43" s="13"/>
      <c r="DB43" s="261">
        <f t="shared" si="61"/>
        <v>0</v>
      </c>
      <c r="DC43" s="262"/>
      <c r="DG43" s="648"/>
      <c r="DH43" s="648"/>
      <c r="DI43" s="648"/>
      <c r="DJ43" s="655"/>
      <c r="DK43" s="350"/>
      <c r="DL43" s="350"/>
    </row>
    <row r="44" spans="1:116" ht="12.75" hidden="1" customHeight="1">
      <c r="A44" s="335"/>
      <c r="B44" s="666"/>
      <c r="C44" s="335" t="s">
        <v>335</v>
      </c>
      <c r="D44" s="221"/>
      <c r="E44" s="153">
        <f t="shared" si="62"/>
        <v>0</v>
      </c>
      <c r="F44" s="153">
        <f t="shared" si="35"/>
        <v>0</v>
      </c>
      <c r="G44" s="192">
        <f t="shared" si="36"/>
        <v>0</v>
      </c>
      <c r="H44" s="192" t="e">
        <f t="shared" si="37"/>
        <v>#DIV/0!</v>
      </c>
      <c r="I44" s="153"/>
      <c r="J44" s="153"/>
      <c r="K44" s="156">
        <f t="shared" si="10"/>
        <v>0</v>
      </c>
      <c r="L44" s="156"/>
      <c r="M44" s="153"/>
      <c r="N44" s="153"/>
      <c r="O44" s="156">
        <f t="shared" si="38"/>
        <v>0</v>
      </c>
      <c r="P44" s="156"/>
      <c r="Q44" s="153"/>
      <c r="R44" s="153"/>
      <c r="S44" s="156">
        <f t="shared" si="39"/>
        <v>0</v>
      </c>
      <c r="T44" s="156"/>
      <c r="U44" s="153"/>
      <c r="V44" s="153"/>
      <c r="W44" s="156">
        <f t="shared" si="40"/>
        <v>0</v>
      </c>
      <c r="X44" s="156"/>
      <c r="Y44" s="153">
        <f t="shared" si="63"/>
        <v>0</v>
      </c>
      <c r="Z44" s="153">
        <f t="shared" si="63"/>
        <v>0</v>
      </c>
      <c r="AA44" s="156">
        <f t="shared" si="41"/>
        <v>0</v>
      </c>
      <c r="AB44" s="156"/>
      <c r="AC44" s="153"/>
      <c r="AD44" s="153"/>
      <c r="AE44" s="156">
        <f t="shared" si="42"/>
        <v>0</v>
      </c>
      <c r="AF44" s="156"/>
      <c r="AG44" s="153"/>
      <c r="AH44" s="153"/>
      <c r="AI44" s="156">
        <f t="shared" si="43"/>
        <v>0</v>
      </c>
      <c r="AJ44" s="153"/>
      <c r="AK44" s="153"/>
      <c r="AL44" s="156">
        <f t="shared" si="44"/>
        <v>0</v>
      </c>
      <c r="AM44" s="156"/>
      <c r="AN44" s="153"/>
      <c r="AO44" s="153"/>
      <c r="AP44" s="156">
        <f t="shared" si="45"/>
        <v>0</v>
      </c>
      <c r="AQ44" s="156"/>
      <c r="AR44" s="156"/>
      <c r="AS44" s="156"/>
      <c r="AT44" s="156">
        <f t="shared" si="46"/>
        <v>0</v>
      </c>
      <c r="AU44" s="156"/>
      <c r="AV44" s="153"/>
      <c r="AW44" s="153"/>
      <c r="AX44" s="156">
        <f t="shared" si="47"/>
        <v>0</v>
      </c>
      <c r="AY44" s="156"/>
      <c r="AZ44" s="153"/>
      <c r="BA44" s="153"/>
      <c r="BB44" s="156">
        <f t="shared" si="48"/>
        <v>0</v>
      </c>
      <c r="BC44" s="156"/>
      <c r="BD44" s="153"/>
      <c r="BE44" s="153"/>
      <c r="BF44" s="156">
        <f t="shared" si="49"/>
        <v>0</v>
      </c>
      <c r="BG44" s="156"/>
      <c r="BH44" s="153"/>
      <c r="BI44" s="153"/>
      <c r="BJ44" s="156">
        <f t="shared" si="50"/>
        <v>0</v>
      </c>
      <c r="BK44" s="156"/>
      <c r="BL44" s="153"/>
      <c r="BM44" s="153"/>
      <c r="BN44" s="156">
        <f t="shared" si="51"/>
        <v>0</v>
      </c>
      <c r="BO44" s="212"/>
      <c r="BP44" s="153"/>
      <c r="BQ44" s="153"/>
      <c r="BR44" s="156">
        <f t="shared" si="52"/>
        <v>0</v>
      </c>
      <c r="BS44" s="156"/>
      <c r="BT44" s="153"/>
      <c r="BU44" s="153"/>
      <c r="BV44" s="156">
        <f t="shared" si="53"/>
        <v>0</v>
      </c>
      <c r="BW44" s="156"/>
      <c r="BX44" s="153"/>
      <c r="BY44" s="153"/>
      <c r="BZ44" s="156">
        <f t="shared" si="54"/>
        <v>0</v>
      </c>
      <c r="CA44" s="156"/>
      <c r="CB44" s="153"/>
      <c r="CC44" s="153"/>
      <c r="CD44" s="156">
        <f t="shared" si="55"/>
        <v>0</v>
      </c>
      <c r="CE44" s="156"/>
      <c r="CF44" s="153"/>
      <c r="CG44" s="153"/>
      <c r="CH44" s="156">
        <f t="shared" si="56"/>
        <v>0</v>
      </c>
      <c r="CI44" s="156"/>
      <c r="CJ44" s="153"/>
      <c r="CK44" s="153"/>
      <c r="CL44" s="156">
        <f t="shared" si="57"/>
        <v>0</v>
      </c>
      <c r="CM44" s="213"/>
      <c r="CN44" s="222"/>
      <c r="CO44" s="222"/>
      <c r="CP44" s="222">
        <f t="shared" si="58"/>
        <v>0</v>
      </c>
      <c r="CQ44" s="222"/>
      <c r="CR44" s="14"/>
      <c r="CS44" s="14"/>
      <c r="CT44" s="261">
        <f t="shared" si="59"/>
        <v>0</v>
      </c>
      <c r="CU44" s="262"/>
      <c r="CV44" s="13"/>
      <c r="CW44" s="13"/>
      <c r="CX44" s="261">
        <f t="shared" si="60"/>
        <v>0</v>
      </c>
      <c r="CY44" s="262"/>
      <c r="CZ44" s="13"/>
      <c r="DA44" s="13"/>
      <c r="DB44" s="261">
        <f t="shared" si="61"/>
        <v>0</v>
      </c>
      <c r="DC44" s="262"/>
      <c r="DG44" s="648"/>
      <c r="DH44" s="648"/>
      <c r="DI44" s="648"/>
      <c r="DJ44" s="655"/>
      <c r="DK44" s="350"/>
      <c r="DL44" s="350"/>
    </row>
    <row r="45" spans="1:116" ht="12.75" hidden="1" customHeight="1">
      <c r="A45" s="335"/>
      <c r="B45" s="666"/>
      <c r="C45" s="335" t="s">
        <v>336</v>
      </c>
      <c r="D45" s="221">
        <v>0.3</v>
      </c>
      <c r="E45" s="153">
        <v>0</v>
      </c>
      <c r="F45" s="153">
        <f t="shared" si="35"/>
        <v>0</v>
      </c>
      <c r="G45" s="192">
        <f t="shared" si="36"/>
        <v>0</v>
      </c>
      <c r="H45" s="192">
        <v>0</v>
      </c>
      <c r="I45" s="153"/>
      <c r="J45" s="153"/>
      <c r="K45" s="156">
        <f t="shared" si="10"/>
        <v>0</v>
      </c>
      <c r="L45" s="153"/>
      <c r="M45" s="153"/>
      <c r="N45" s="153"/>
      <c r="O45" s="156">
        <f t="shared" si="38"/>
        <v>0</v>
      </c>
      <c r="P45" s="156"/>
      <c r="Q45" s="153"/>
      <c r="R45" s="153"/>
      <c r="S45" s="156">
        <f t="shared" si="39"/>
        <v>0</v>
      </c>
      <c r="T45" s="156"/>
      <c r="U45" s="153"/>
      <c r="V45" s="153"/>
      <c r="W45" s="156">
        <f t="shared" si="40"/>
        <v>0</v>
      </c>
      <c r="X45" s="156"/>
      <c r="Y45" s="153">
        <f t="shared" si="63"/>
        <v>0</v>
      </c>
      <c r="Z45" s="153">
        <f t="shared" si="63"/>
        <v>0</v>
      </c>
      <c r="AA45" s="156">
        <f t="shared" si="41"/>
        <v>0</v>
      </c>
      <c r="AB45" s="156"/>
      <c r="AC45" s="153"/>
      <c r="AD45" s="153"/>
      <c r="AE45" s="156">
        <f t="shared" si="42"/>
        <v>0</v>
      </c>
      <c r="AF45" s="156"/>
      <c r="AG45" s="153"/>
      <c r="AH45" s="153"/>
      <c r="AI45" s="156">
        <f t="shared" si="43"/>
        <v>0</v>
      </c>
      <c r="AJ45" s="153"/>
      <c r="AK45" s="153"/>
      <c r="AL45" s="156">
        <f t="shared" si="44"/>
        <v>0</v>
      </c>
      <c r="AM45" s="156"/>
      <c r="AN45" s="153"/>
      <c r="AO45" s="153"/>
      <c r="AP45" s="156">
        <f t="shared" si="45"/>
        <v>0</v>
      </c>
      <c r="AQ45" s="156"/>
      <c r="AR45" s="156"/>
      <c r="AS45" s="156"/>
      <c r="AT45" s="156">
        <f t="shared" si="46"/>
        <v>0</v>
      </c>
      <c r="AU45" s="156"/>
      <c r="AV45" s="153"/>
      <c r="AW45" s="153"/>
      <c r="AX45" s="156">
        <f t="shared" si="47"/>
        <v>0</v>
      </c>
      <c r="AY45" s="156"/>
      <c r="AZ45" s="153"/>
      <c r="BA45" s="153"/>
      <c r="BB45" s="156">
        <f t="shared" si="48"/>
        <v>0</v>
      </c>
      <c r="BC45" s="156"/>
      <c r="BD45" s="153"/>
      <c r="BE45" s="153"/>
      <c r="BF45" s="156">
        <f t="shared" si="49"/>
        <v>0</v>
      </c>
      <c r="BG45" s="156"/>
      <c r="BH45" s="153"/>
      <c r="BI45" s="153"/>
      <c r="BJ45" s="156">
        <f t="shared" si="50"/>
        <v>0</v>
      </c>
      <c r="BK45" s="156"/>
      <c r="BL45" s="153"/>
      <c r="BM45" s="153"/>
      <c r="BN45" s="156">
        <f t="shared" si="51"/>
        <v>0</v>
      </c>
      <c r="BO45" s="212"/>
      <c r="BP45" s="153"/>
      <c r="BQ45" s="153"/>
      <c r="BR45" s="156">
        <f t="shared" si="52"/>
        <v>0</v>
      </c>
      <c r="BS45" s="156"/>
      <c r="BT45" s="153"/>
      <c r="BU45" s="153"/>
      <c r="BV45" s="156">
        <f t="shared" si="53"/>
        <v>0</v>
      </c>
      <c r="BW45" s="156"/>
      <c r="BX45" s="153"/>
      <c r="BY45" s="153"/>
      <c r="BZ45" s="156">
        <f t="shared" si="54"/>
        <v>0</v>
      </c>
      <c r="CA45" s="156"/>
      <c r="CB45" s="153"/>
      <c r="CC45" s="153"/>
      <c r="CD45" s="156">
        <f t="shared" si="55"/>
        <v>0</v>
      </c>
      <c r="CE45" s="156"/>
      <c r="CF45" s="153"/>
      <c r="CG45" s="153"/>
      <c r="CH45" s="156">
        <f t="shared" si="56"/>
        <v>0</v>
      </c>
      <c r="CI45" s="156"/>
      <c r="CJ45" s="153"/>
      <c r="CK45" s="153"/>
      <c r="CL45" s="156">
        <f t="shared" si="57"/>
        <v>0</v>
      </c>
      <c r="CM45" s="213"/>
      <c r="CN45" s="222"/>
      <c r="CO45" s="222"/>
      <c r="CP45" s="222">
        <f t="shared" si="58"/>
        <v>0</v>
      </c>
      <c r="CQ45" s="222"/>
      <c r="CR45" s="14"/>
      <c r="CS45" s="14"/>
      <c r="CT45" s="261">
        <f t="shared" si="59"/>
        <v>0</v>
      </c>
      <c r="CU45" s="262"/>
      <c r="CV45" s="13"/>
      <c r="CW45" s="13"/>
      <c r="CX45" s="261">
        <f t="shared" si="60"/>
        <v>0</v>
      </c>
      <c r="CY45" s="262"/>
      <c r="CZ45" s="13"/>
      <c r="DA45" s="13"/>
      <c r="DB45" s="261">
        <f t="shared" si="61"/>
        <v>0</v>
      </c>
      <c r="DC45" s="262"/>
      <c r="DG45" s="648"/>
      <c r="DH45" s="648"/>
      <c r="DI45" s="648"/>
      <c r="DJ45" s="655"/>
      <c r="DK45" s="350"/>
      <c r="DL45" s="350"/>
    </row>
    <row r="46" spans="1:116" ht="12.75" hidden="1" customHeight="1">
      <c r="A46" s="335"/>
      <c r="B46" s="666"/>
      <c r="C46" s="335" t="s">
        <v>337</v>
      </c>
      <c r="D46" s="221"/>
      <c r="E46" s="153">
        <f t="shared" si="62"/>
        <v>0</v>
      </c>
      <c r="F46" s="153">
        <f t="shared" si="35"/>
        <v>0</v>
      </c>
      <c r="G46" s="192">
        <f t="shared" si="36"/>
        <v>0</v>
      </c>
      <c r="H46" s="192" t="e">
        <f t="shared" si="37"/>
        <v>#DIV/0!</v>
      </c>
      <c r="I46" s="153"/>
      <c r="J46" s="153"/>
      <c r="K46" s="156">
        <f t="shared" si="10"/>
        <v>0</v>
      </c>
      <c r="L46" s="156"/>
      <c r="M46" s="153"/>
      <c r="N46" s="153"/>
      <c r="O46" s="156">
        <f t="shared" si="38"/>
        <v>0</v>
      </c>
      <c r="P46" s="156"/>
      <c r="Q46" s="153"/>
      <c r="R46" s="153"/>
      <c r="S46" s="156">
        <f t="shared" si="39"/>
        <v>0</v>
      </c>
      <c r="T46" s="156"/>
      <c r="U46" s="153"/>
      <c r="V46" s="153"/>
      <c r="W46" s="156">
        <f t="shared" si="40"/>
        <v>0</v>
      </c>
      <c r="X46" s="156"/>
      <c r="Y46" s="153">
        <f t="shared" si="63"/>
        <v>0</v>
      </c>
      <c r="Z46" s="153">
        <f t="shared" si="63"/>
        <v>0</v>
      </c>
      <c r="AA46" s="156">
        <f t="shared" si="41"/>
        <v>0</v>
      </c>
      <c r="AB46" s="156"/>
      <c r="AC46" s="153"/>
      <c r="AD46" s="153"/>
      <c r="AE46" s="156">
        <f t="shared" si="42"/>
        <v>0</v>
      </c>
      <c r="AF46" s="156" t="e">
        <f>AD46/AC46</f>
        <v>#DIV/0!</v>
      </c>
      <c r="AG46" s="153"/>
      <c r="AH46" s="153"/>
      <c r="AI46" s="156">
        <f t="shared" si="43"/>
        <v>0</v>
      </c>
      <c r="AJ46" s="153"/>
      <c r="AK46" s="153"/>
      <c r="AL46" s="156">
        <f t="shared" si="44"/>
        <v>0</v>
      </c>
      <c r="AM46" s="156"/>
      <c r="AN46" s="153"/>
      <c r="AO46" s="153"/>
      <c r="AP46" s="156">
        <f t="shared" si="45"/>
        <v>0</v>
      </c>
      <c r="AQ46" s="156"/>
      <c r="AR46" s="156"/>
      <c r="AS46" s="156"/>
      <c r="AT46" s="156">
        <f t="shared" si="46"/>
        <v>0</v>
      </c>
      <c r="AU46" s="156"/>
      <c r="AV46" s="153"/>
      <c r="AW46" s="153"/>
      <c r="AX46" s="156">
        <f t="shared" si="47"/>
        <v>0</v>
      </c>
      <c r="AY46" s="156"/>
      <c r="AZ46" s="153"/>
      <c r="BA46" s="153"/>
      <c r="BB46" s="156">
        <f t="shared" si="48"/>
        <v>0</v>
      </c>
      <c r="BC46" s="156"/>
      <c r="BD46" s="153"/>
      <c r="BE46" s="153"/>
      <c r="BF46" s="156">
        <f t="shared" si="49"/>
        <v>0</v>
      </c>
      <c r="BG46" s="156"/>
      <c r="BH46" s="153"/>
      <c r="BI46" s="153"/>
      <c r="BJ46" s="156">
        <f t="shared" si="50"/>
        <v>0</v>
      </c>
      <c r="BK46" s="156"/>
      <c r="BL46" s="153"/>
      <c r="BM46" s="153"/>
      <c r="BN46" s="156">
        <f t="shared" si="51"/>
        <v>0</v>
      </c>
      <c r="BO46" s="212"/>
      <c r="BP46" s="153"/>
      <c r="BQ46" s="153"/>
      <c r="BR46" s="156">
        <f t="shared" si="52"/>
        <v>0</v>
      </c>
      <c r="BS46" s="156"/>
      <c r="BT46" s="153"/>
      <c r="BU46" s="153"/>
      <c r="BV46" s="156">
        <f t="shared" si="53"/>
        <v>0</v>
      </c>
      <c r="BW46" s="156"/>
      <c r="BX46" s="153"/>
      <c r="BY46" s="153"/>
      <c r="BZ46" s="156">
        <f t="shared" si="54"/>
        <v>0</v>
      </c>
      <c r="CA46" s="156"/>
      <c r="CB46" s="153"/>
      <c r="CC46" s="153"/>
      <c r="CD46" s="156">
        <f t="shared" si="55"/>
        <v>0</v>
      </c>
      <c r="CE46" s="156"/>
      <c r="CF46" s="153"/>
      <c r="CG46" s="153"/>
      <c r="CH46" s="156">
        <f t="shared" si="56"/>
        <v>0</v>
      </c>
      <c r="CI46" s="156"/>
      <c r="CJ46" s="153"/>
      <c r="CK46" s="153"/>
      <c r="CL46" s="156">
        <f t="shared" si="57"/>
        <v>0</v>
      </c>
      <c r="CM46" s="213"/>
      <c r="CN46" s="222"/>
      <c r="CO46" s="222"/>
      <c r="CP46" s="222">
        <f t="shared" si="58"/>
        <v>0</v>
      </c>
      <c r="CQ46" s="222"/>
      <c r="CR46" s="14"/>
      <c r="CS46" s="14"/>
      <c r="CT46" s="261">
        <f t="shared" si="59"/>
        <v>0</v>
      </c>
      <c r="CU46" s="262"/>
      <c r="CV46" s="13"/>
      <c r="CW46" s="13"/>
      <c r="CX46" s="261">
        <f t="shared" si="60"/>
        <v>0</v>
      </c>
      <c r="CY46" s="262"/>
      <c r="CZ46" s="13"/>
      <c r="DA46" s="13"/>
      <c r="DB46" s="261">
        <f t="shared" si="61"/>
        <v>0</v>
      </c>
      <c r="DC46" s="262"/>
      <c r="DG46" s="648"/>
      <c r="DH46" s="648"/>
      <c r="DI46" s="648"/>
      <c r="DJ46" s="655"/>
      <c r="DK46" s="350"/>
      <c r="DL46" s="350"/>
    </row>
    <row r="47" spans="1:116" ht="12.75" hidden="1" customHeight="1">
      <c r="A47" s="335"/>
      <c r="B47" s="666"/>
      <c r="C47" s="336" t="s">
        <v>338</v>
      </c>
      <c r="D47" s="221"/>
      <c r="E47" s="153">
        <f t="shared" si="62"/>
        <v>0</v>
      </c>
      <c r="F47" s="153">
        <f t="shared" si="35"/>
        <v>0</v>
      </c>
      <c r="G47" s="192">
        <f t="shared" si="36"/>
        <v>0</v>
      </c>
      <c r="H47" s="192" t="e">
        <f t="shared" si="37"/>
        <v>#DIV/0!</v>
      </c>
      <c r="I47" s="153"/>
      <c r="J47" s="153"/>
      <c r="K47" s="156">
        <f t="shared" si="10"/>
        <v>0</v>
      </c>
      <c r="L47" s="156"/>
      <c r="M47" s="153"/>
      <c r="N47" s="153"/>
      <c r="O47" s="156">
        <f t="shared" si="38"/>
        <v>0</v>
      </c>
      <c r="P47" s="156"/>
      <c r="Q47" s="153"/>
      <c r="R47" s="153"/>
      <c r="S47" s="156">
        <f t="shared" si="39"/>
        <v>0</v>
      </c>
      <c r="T47" s="156"/>
      <c r="U47" s="153"/>
      <c r="V47" s="153"/>
      <c r="W47" s="156">
        <f t="shared" si="40"/>
        <v>0</v>
      </c>
      <c r="X47" s="156"/>
      <c r="Y47" s="153">
        <f t="shared" si="63"/>
        <v>0</v>
      </c>
      <c r="Z47" s="153">
        <f t="shared" si="63"/>
        <v>0</v>
      </c>
      <c r="AA47" s="156">
        <f t="shared" si="41"/>
        <v>0</v>
      </c>
      <c r="AB47" s="156"/>
      <c r="AC47" s="153"/>
      <c r="AD47" s="153"/>
      <c r="AE47" s="156">
        <f t="shared" si="42"/>
        <v>0</v>
      </c>
      <c r="AF47" s="156" t="e">
        <f>AD47/AC47</f>
        <v>#DIV/0!</v>
      </c>
      <c r="AG47" s="153"/>
      <c r="AH47" s="153"/>
      <c r="AI47" s="156">
        <f t="shared" si="43"/>
        <v>0</v>
      </c>
      <c r="AJ47" s="153"/>
      <c r="AK47" s="153"/>
      <c r="AL47" s="156">
        <f t="shared" si="44"/>
        <v>0</v>
      </c>
      <c r="AM47" s="156"/>
      <c r="AN47" s="153"/>
      <c r="AO47" s="153"/>
      <c r="AP47" s="156">
        <f t="shared" si="45"/>
        <v>0</v>
      </c>
      <c r="AQ47" s="156"/>
      <c r="AR47" s="156"/>
      <c r="AS47" s="156"/>
      <c r="AT47" s="156">
        <f t="shared" si="46"/>
        <v>0</v>
      </c>
      <c r="AU47" s="156"/>
      <c r="AV47" s="153"/>
      <c r="AW47" s="153"/>
      <c r="AX47" s="156">
        <f t="shared" si="47"/>
        <v>0</v>
      </c>
      <c r="AY47" s="156"/>
      <c r="AZ47" s="153"/>
      <c r="BA47" s="153"/>
      <c r="BB47" s="156">
        <f t="shared" si="48"/>
        <v>0</v>
      </c>
      <c r="BC47" s="156"/>
      <c r="BD47" s="153"/>
      <c r="BE47" s="153"/>
      <c r="BF47" s="156">
        <f t="shared" si="49"/>
        <v>0</v>
      </c>
      <c r="BG47" s="156"/>
      <c r="BH47" s="153"/>
      <c r="BI47" s="153"/>
      <c r="BJ47" s="156">
        <f t="shared" si="50"/>
        <v>0</v>
      </c>
      <c r="BK47" s="156"/>
      <c r="BL47" s="153"/>
      <c r="BM47" s="153"/>
      <c r="BN47" s="156">
        <f t="shared" si="51"/>
        <v>0</v>
      </c>
      <c r="BO47" s="212"/>
      <c r="BP47" s="153"/>
      <c r="BQ47" s="153"/>
      <c r="BR47" s="156">
        <f t="shared" si="52"/>
        <v>0</v>
      </c>
      <c r="BS47" s="156"/>
      <c r="BT47" s="153"/>
      <c r="BU47" s="153"/>
      <c r="BV47" s="156">
        <f t="shared" si="53"/>
        <v>0</v>
      </c>
      <c r="BW47" s="156"/>
      <c r="BX47" s="153"/>
      <c r="BY47" s="153"/>
      <c r="BZ47" s="156">
        <f t="shared" si="54"/>
        <v>0</v>
      </c>
      <c r="CA47" s="156"/>
      <c r="CB47" s="153"/>
      <c r="CC47" s="153"/>
      <c r="CD47" s="156">
        <f t="shared" si="55"/>
        <v>0</v>
      </c>
      <c r="CE47" s="156"/>
      <c r="CF47" s="153"/>
      <c r="CG47" s="153"/>
      <c r="CH47" s="156">
        <f t="shared" si="56"/>
        <v>0</v>
      </c>
      <c r="CI47" s="156"/>
      <c r="CJ47" s="153"/>
      <c r="CK47" s="153"/>
      <c r="CL47" s="156">
        <f t="shared" si="57"/>
        <v>0</v>
      </c>
      <c r="CM47" s="213"/>
      <c r="CN47" s="222"/>
      <c r="CO47" s="222"/>
      <c r="CP47" s="222">
        <f t="shared" si="58"/>
        <v>0</v>
      </c>
      <c r="CQ47" s="222"/>
      <c r="CR47" s="14"/>
      <c r="CS47" s="14"/>
      <c r="CT47" s="261">
        <f t="shared" si="59"/>
        <v>0</v>
      </c>
      <c r="CU47" s="262"/>
      <c r="CV47" s="13"/>
      <c r="CW47" s="13"/>
      <c r="CX47" s="261">
        <f t="shared" si="60"/>
        <v>0</v>
      </c>
      <c r="CY47" s="262"/>
      <c r="CZ47" s="13"/>
      <c r="DA47" s="13"/>
      <c r="DB47" s="261">
        <f t="shared" si="61"/>
        <v>0</v>
      </c>
      <c r="DC47" s="262"/>
      <c r="DG47" s="648"/>
      <c r="DH47" s="648"/>
      <c r="DI47" s="648"/>
      <c r="DJ47" s="655"/>
      <c r="DK47" s="350"/>
      <c r="DL47" s="350"/>
    </row>
    <row r="48" spans="1:116" ht="12.75" customHeight="1">
      <c r="A48" s="214"/>
      <c r="B48" s="672" t="s">
        <v>906</v>
      </c>
      <c r="C48" s="214" t="s">
        <v>907</v>
      </c>
      <c r="D48" s="13"/>
      <c r="E48" s="16">
        <f t="shared" si="62"/>
        <v>0</v>
      </c>
      <c r="F48" s="16">
        <f t="shared" si="35"/>
        <v>0.1084</v>
      </c>
      <c r="G48" s="262">
        <f t="shared" si="36"/>
        <v>0.1084</v>
      </c>
      <c r="H48" s="262">
        <v>0</v>
      </c>
      <c r="I48" s="16"/>
      <c r="J48" s="16"/>
      <c r="K48" s="222">
        <f t="shared" si="10"/>
        <v>0</v>
      </c>
      <c r="L48" s="222"/>
      <c r="M48" s="16"/>
      <c r="N48" s="16"/>
      <c r="O48" s="222">
        <f t="shared" si="38"/>
        <v>0</v>
      </c>
      <c r="P48" s="222"/>
      <c r="Q48" s="16"/>
      <c r="R48" s="16">
        <v>0.1084</v>
      </c>
      <c r="S48" s="222">
        <f t="shared" si="39"/>
        <v>0.1084</v>
      </c>
      <c r="T48" s="222"/>
      <c r="U48" s="16"/>
      <c r="V48" s="16"/>
      <c r="W48" s="222">
        <f t="shared" si="40"/>
        <v>0</v>
      </c>
      <c r="X48" s="222"/>
      <c r="Y48" s="16">
        <f t="shared" si="63"/>
        <v>0</v>
      </c>
      <c r="Z48" s="16">
        <f t="shared" si="63"/>
        <v>0</v>
      </c>
      <c r="AA48" s="222">
        <f t="shared" si="41"/>
        <v>0</v>
      </c>
      <c r="AB48" s="222"/>
      <c r="AC48" s="16"/>
      <c r="AD48" s="16"/>
      <c r="AE48" s="222">
        <f t="shared" si="42"/>
        <v>0</v>
      </c>
      <c r="AF48" s="222" t="e">
        <f>AD48/AC48</f>
        <v>#DIV/0!</v>
      </c>
      <c r="AG48" s="16"/>
      <c r="AH48" s="16"/>
      <c r="AI48" s="222">
        <f t="shared" si="43"/>
        <v>0</v>
      </c>
      <c r="AJ48" s="16"/>
      <c r="AK48" s="16"/>
      <c r="AL48" s="222">
        <f t="shared" si="44"/>
        <v>0</v>
      </c>
      <c r="AM48" s="222"/>
      <c r="AN48" s="16"/>
      <c r="AO48" s="16"/>
      <c r="AP48" s="222">
        <f t="shared" si="45"/>
        <v>0</v>
      </c>
      <c r="AQ48" s="222"/>
      <c r="AR48" s="222"/>
      <c r="AS48" s="222"/>
      <c r="AT48" s="222">
        <f t="shared" si="46"/>
        <v>0</v>
      </c>
      <c r="AU48" s="222"/>
      <c r="AV48" s="16"/>
      <c r="AW48" s="16"/>
      <c r="AX48" s="222">
        <f t="shared" si="47"/>
        <v>0</v>
      </c>
      <c r="AY48" s="222"/>
      <c r="AZ48" s="16"/>
      <c r="BA48" s="16"/>
      <c r="BB48" s="222">
        <f t="shared" si="48"/>
        <v>0</v>
      </c>
      <c r="BC48" s="222"/>
      <c r="BD48" s="16"/>
      <c r="BE48" s="16"/>
      <c r="BF48" s="222">
        <f t="shared" si="49"/>
        <v>0</v>
      </c>
      <c r="BG48" s="222"/>
      <c r="BH48" s="16"/>
      <c r="BI48" s="16"/>
      <c r="BJ48" s="222">
        <f t="shared" si="50"/>
        <v>0</v>
      </c>
      <c r="BK48" s="222"/>
      <c r="BL48" s="16"/>
      <c r="BM48" s="16"/>
      <c r="BN48" s="222">
        <f t="shared" si="51"/>
        <v>0</v>
      </c>
      <c r="BO48" s="212"/>
      <c r="BP48" s="16"/>
      <c r="BQ48" s="16"/>
      <c r="BR48" s="222">
        <f t="shared" si="52"/>
        <v>0</v>
      </c>
      <c r="BS48" s="222"/>
      <c r="BT48" s="16"/>
      <c r="BU48" s="16"/>
      <c r="BV48" s="222">
        <f t="shared" si="53"/>
        <v>0</v>
      </c>
      <c r="BW48" s="222"/>
      <c r="BX48" s="16"/>
      <c r="BY48" s="16"/>
      <c r="BZ48" s="222">
        <f t="shared" si="54"/>
        <v>0</v>
      </c>
      <c r="CA48" s="222"/>
      <c r="CB48" s="16"/>
      <c r="CC48" s="16"/>
      <c r="CD48" s="222">
        <f t="shared" si="55"/>
        <v>0</v>
      </c>
      <c r="CE48" s="222"/>
      <c r="CF48" s="16"/>
      <c r="CG48" s="16"/>
      <c r="CH48" s="222">
        <f t="shared" si="56"/>
        <v>0</v>
      </c>
      <c r="CI48" s="222"/>
      <c r="CJ48" s="16"/>
      <c r="CK48" s="16"/>
      <c r="CL48" s="222">
        <f t="shared" si="57"/>
        <v>0</v>
      </c>
      <c r="CM48" s="213"/>
      <c r="CN48" s="222"/>
      <c r="CO48" s="222"/>
      <c r="CP48" s="222">
        <f t="shared" si="58"/>
        <v>0</v>
      </c>
      <c r="CQ48" s="222"/>
      <c r="CR48" s="14"/>
      <c r="CS48" s="14"/>
      <c r="CT48" s="261">
        <f t="shared" si="59"/>
        <v>0</v>
      </c>
      <c r="CU48" s="262"/>
      <c r="CV48" s="13"/>
      <c r="CW48" s="13"/>
      <c r="CX48" s="261">
        <f t="shared" si="60"/>
        <v>0</v>
      </c>
      <c r="CY48" s="262"/>
      <c r="CZ48" s="13"/>
      <c r="DA48" s="13"/>
      <c r="DB48" s="261">
        <f t="shared" si="61"/>
        <v>0</v>
      </c>
      <c r="DC48" s="262"/>
      <c r="DG48" s="648"/>
      <c r="DH48" s="648"/>
      <c r="DI48" s="648"/>
      <c r="DJ48" s="655"/>
      <c r="DK48" s="350"/>
      <c r="DL48" s="350"/>
    </row>
    <row r="49" spans="1:116" ht="12.75" hidden="1" customHeight="1">
      <c r="A49" s="335"/>
      <c r="B49" s="666"/>
      <c r="C49" s="335" t="s">
        <v>339</v>
      </c>
      <c r="D49" s="221">
        <v>2</v>
      </c>
      <c r="E49" s="153">
        <v>0</v>
      </c>
      <c r="F49" s="153">
        <f t="shared" si="35"/>
        <v>0</v>
      </c>
      <c r="G49" s="192">
        <f t="shared" si="36"/>
        <v>0</v>
      </c>
      <c r="H49" s="192">
        <v>0</v>
      </c>
      <c r="I49" s="153"/>
      <c r="J49" s="153"/>
      <c r="K49" s="156">
        <f t="shared" si="10"/>
        <v>0</v>
      </c>
      <c r="L49" s="156"/>
      <c r="M49" s="153"/>
      <c r="N49" s="153"/>
      <c r="O49" s="156">
        <f t="shared" si="38"/>
        <v>0</v>
      </c>
      <c r="P49" s="156"/>
      <c r="Q49" s="153"/>
      <c r="R49" s="153"/>
      <c r="S49" s="156">
        <f t="shared" si="39"/>
        <v>0</v>
      </c>
      <c r="T49" s="156"/>
      <c r="U49" s="153"/>
      <c r="V49" s="153"/>
      <c r="W49" s="156">
        <f t="shared" si="40"/>
        <v>0</v>
      </c>
      <c r="X49" s="156"/>
      <c r="Y49" s="153">
        <f t="shared" si="63"/>
        <v>0</v>
      </c>
      <c r="Z49" s="153">
        <f t="shared" si="63"/>
        <v>0</v>
      </c>
      <c r="AA49" s="156">
        <f t="shared" si="41"/>
        <v>0</v>
      </c>
      <c r="AB49" s="156"/>
      <c r="AC49" s="153"/>
      <c r="AD49" s="153"/>
      <c r="AE49" s="156">
        <f t="shared" si="42"/>
        <v>0</v>
      </c>
      <c r="AF49" s="156"/>
      <c r="AG49" s="153"/>
      <c r="AH49" s="153"/>
      <c r="AI49" s="156">
        <f t="shared" si="43"/>
        <v>0</v>
      </c>
      <c r="AJ49" s="153"/>
      <c r="AK49" s="153"/>
      <c r="AL49" s="156">
        <f t="shared" si="44"/>
        <v>0</v>
      </c>
      <c r="AM49" s="156"/>
      <c r="AN49" s="153"/>
      <c r="AO49" s="153"/>
      <c r="AP49" s="156">
        <f t="shared" si="45"/>
        <v>0</v>
      </c>
      <c r="AQ49" s="156"/>
      <c r="AR49" s="156"/>
      <c r="AS49" s="156"/>
      <c r="AT49" s="156">
        <f t="shared" si="46"/>
        <v>0</v>
      </c>
      <c r="AU49" s="156"/>
      <c r="AV49" s="153"/>
      <c r="AW49" s="153"/>
      <c r="AX49" s="156">
        <f t="shared" si="47"/>
        <v>0</v>
      </c>
      <c r="AY49" s="156"/>
      <c r="AZ49" s="153"/>
      <c r="BA49" s="153"/>
      <c r="BB49" s="156">
        <f t="shared" si="48"/>
        <v>0</v>
      </c>
      <c r="BC49" s="156"/>
      <c r="BD49" s="153"/>
      <c r="BE49" s="153"/>
      <c r="BF49" s="156">
        <f t="shared" si="49"/>
        <v>0</v>
      </c>
      <c r="BG49" s="156"/>
      <c r="BH49" s="153"/>
      <c r="BI49" s="153"/>
      <c r="BJ49" s="156">
        <f t="shared" si="50"/>
        <v>0</v>
      </c>
      <c r="BK49" s="156"/>
      <c r="BL49" s="153"/>
      <c r="BM49" s="153"/>
      <c r="BN49" s="156">
        <f t="shared" si="51"/>
        <v>0</v>
      </c>
      <c r="BO49" s="212"/>
      <c r="BP49" s="153"/>
      <c r="BQ49" s="153"/>
      <c r="BR49" s="156">
        <f t="shared" si="52"/>
        <v>0</v>
      </c>
      <c r="BS49" s="156"/>
      <c r="BT49" s="153"/>
      <c r="BU49" s="153"/>
      <c r="BV49" s="156">
        <f t="shared" si="53"/>
        <v>0</v>
      </c>
      <c r="BW49" s="156"/>
      <c r="BX49" s="153"/>
      <c r="BY49" s="153"/>
      <c r="BZ49" s="156">
        <f t="shared" si="54"/>
        <v>0</v>
      </c>
      <c r="CA49" s="156"/>
      <c r="CB49" s="153"/>
      <c r="CC49" s="153"/>
      <c r="CD49" s="156">
        <f t="shared" si="55"/>
        <v>0</v>
      </c>
      <c r="CE49" s="156"/>
      <c r="CF49" s="153"/>
      <c r="CG49" s="153"/>
      <c r="CH49" s="156">
        <f t="shared" si="56"/>
        <v>0</v>
      </c>
      <c r="CI49" s="156"/>
      <c r="CJ49" s="153"/>
      <c r="CK49" s="153"/>
      <c r="CL49" s="156">
        <f t="shared" si="57"/>
        <v>0</v>
      </c>
      <c r="CM49" s="213"/>
      <c r="CN49" s="222"/>
      <c r="CO49" s="222"/>
      <c r="CP49" s="222">
        <f t="shared" si="58"/>
        <v>0</v>
      </c>
      <c r="CQ49" s="222"/>
      <c r="CR49" s="14"/>
      <c r="CS49" s="14"/>
      <c r="CT49" s="261">
        <f t="shared" si="59"/>
        <v>0</v>
      </c>
      <c r="CU49" s="262"/>
      <c r="CV49" s="13"/>
      <c r="CW49" s="13"/>
      <c r="CX49" s="261">
        <f t="shared" si="60"/>
        <v>0</v>
      </c>
      <c r="CY49" s="262"/>
      <c r="CZ49" s="13"/>
      <c r="DA49" s="13"/>
      <c r="DB49" s="261">
        <f t="shared" si="61"/>
        <v>0</v>
      </c>
      <c r="DC49" s="262"/>
      <c r="DG49" s="648"/>
      <c r="DH49" s="648"/>
      <c r="DI49" s="648"/>
      <c r="DJ49" s="655"/>
      <c r="DK49" s="350"/>
      <c r="DL49" s="350"/>
    </row>
    <row r="50" spans="1:116" ht="12.75" hidden="1" customHeight="1">
      <c r="A50" s="335"/>
      <c r="B50" s="666"/>
      <c r="C50" s="335" t="s">
        <v>340</v>
      </c>
      <c r="D50" s="221"/>
      <c r="E50" s="153">
        <f t="shared" si="62"/>
        <v>0</v>
      </c>
      <c r="F50" s="153">
        <f t="shared" si="35"/>
        <v>0</v>
      </c>
      <c r="G50" s="192">
        <f t="shared" si="36"/>
        <v>0</v>
      </c>
      <c r="H50" s="192" t="e">
        <f t="shared" si="37"/>
        <v>#DIV/0!</v>
      </c>
      <c r="I50" s="153"/>
      <c r="J50" s="153"/>
      <c r="K50" s="156">
        <f t="shared" si="10"/>
        <v>0</v>
      </c>
      <c r="L50" s="156"/>
      <c r="M50" s="153"/>
      <c r="N50" s="153"/>
      <c r="O50" s="156">
        <f t="shared" si="38"/>
        <v>0</v>
      </c>
      <c r="P50" s="156"/>
      <c r="Q50" s="153"/>
      <c r="R50" s="153"/>
      <c r="S50" s="156">
        <f t="shared" si="39"/>
        <v>0</v>
      </c>
      <c r="T50" s="156"/>
      <c r="U50" s="153"/>
      <c r="V50" s="153"/>
      <c r="W50" s="156">
        <f t="shared" si="40"/>
        <v>0</v>
      </c>
      <c r="X50" s="156"/>
      <c r="Y50" s="153">
        <f t="shared" si="63"/>
        <v>0</v>
      </c>
      <c r="Z50" s="153">
        <f t="shared" si="63"/>
        <v>0</v>
      </c>
      <c r="AA50" s="156">
        <f t="shared" si="41"/>
        <v>0</v>
      </c>
      <c r="AB50" s="156"/>
      <c r="AC50" s="153"/>
      <c r="AD50" s="153"/>
      <c r="AE50" s="156">
        <f t="shared" si="42"/>
        <v>0</v>
      </c>
      <c r="AF50" s="156" t="e">
        <f>AD50/AC50</f>
        <v>#DIV/0!</v>
      </c>
      <c r="AG50" s="153"/>
      <c r="AH50" s="153"/>
      <c r="AI50" s="156">
        <f t="shared" si="43"/>
        <v>0</v>
      </c>
      <c r="AJ50" s="153"/>
      <c r="AK50" s="153"/>
      <c r="AL50" s="156">
        <f t="shared" si="44"/>
        <v>0</v>
      </c>
      <c r="AM50" s="156"/>
      <c r="AN50" s="153"/>
      <c r="AO50" s="153"/>
      <c r="AP50" s="156">
        <f t="shared" si="45"/>
        <v>0</v>
      </c>
      <c r="AQ50" s="156"/>
      <c r="AR50" s="156"/>
      <c r="AS50" s="156"/>
      <c r="AT50" s="156">
        <f t="shared" si="46"/>
        <v>0</v>
      </c>
      <c r="AU50" s="156"/>
      <c r="AV50" s="153"/>
      <c r="AW50" s="153"/>
      <c r="AX50" s="156">
        <f t="shared" si="47"/>
        <v>0</v>
      </c>
      <c r="AY50" s="156"/>
      <c r="AZ50" s="153"/>
      <c r="BA50" s="153"/>
      <c r="BB50" s="156">
        <f t="shared" si="48"/>
        <v>0</v>
      </c>
      <c r="BC50" s="156"/>
      <c r="BD50" s="153"/>
      <c r="BE50" s="153"/>
      <c r="BF50" s="156">
        <f t="shared" si="49"/>
        <v>0</v>
      </c>
      <c r="BG50" s="156"/>
      <c r="BH50" s="153"/>
      <c r="BI50" s="153"/>
      <c r="BJ50" s="156">
        <f t="shared" si="50"/>
        <v>0</v>
      </c>
      <c r="BK50" s="156"/>
      <c r="BL50" s="153"/>
      <c r="BM50" s="153"/>
      <c r="BN50" s="156">
        <f t="shared" si="51"/>
        <v>0</v>
      </c>
      <c r="BO50" s="212"/>
      <c r="BP50" s="153"/>
      <c r="BQ50" s="153"/>
      <c r="BR50" s="156">
        <f t="shared" si="52"/>
        <v>0</v>
      </c>
      <c r="BS50" s="156"/>
      <c r="BT50" s="153"/>
      <c r="BU50" s="153"/>
      <c r="BV50" s="156">
        <f t="shared" si="53"/>
        <v>0</v>
      </c>
      <c r="BW50" s="156"/>
      <c r="BX50" s="153"/>
      <c r="BY50" s="153"/>
      <c r="BZ50" s="156">
        <f t="shared" si="54"/>
        <v>0</v>
      </c>
      <c r="CA50" s="156"/>
      <c r="CB50" s="153"/>
      <c r="CC50" s="153"/>
      <c r="CD50" s="156">
        <f t="shared" si="55"/>
        <v>0</v>
      </c>
      <c r="CE50" s="156"/>
      <c r="CF50" s="153"/>
      <c r="CG50" s="153"/>
      <c r="CH50" s="156">
        <f t="shared" si="56"/>
        <v>0</v>
      </c>
      <c r="CI50" s="156"/>
      <c r="CJ50" s="153"/>
      <c r="CK50" s="153"/>
      <c r="CL50" s="156">
        <f t="shared" si="57"/>
        <v>0</v>
      </c>
      <c r="CM50" s="213"/>
      <c r="CN50" s="222"/>
      <c r="CO50" s="222"/>
      <c r="CP50" s="222">
        <f t="shared" si="58"/>
        <v>0</v>
      </c>
      <c r="CQ50" s="222"/>
      <c r="CR50" s="14"/>
      <c r="CS50" s="14"/>
      <c r="CT50" s="261">
        <f t="shared" si="59"/>
        <v>0</v>
      </c>
      <c r="CU50" s="262"/>
      <c r="CV50" s="13"/>
      <c r="CW50" s="13"/>
      <c r="CX50" s="261">
        <f t="shared" si="60"/>
        <v>0</v>
      </c>
      <c r="CY50" s="262"/>
      <c r="CZ50" s="13"/>
      <c r="DA50" s="13"/>
      <c r="DB50" s="261">
        <f t="shared" si="61"/>
        <v>0</v>
      </c>
      <c r="DC50" s="262"/>
      <c r="DG50" s="648"/>
      <c r="DH50" s="648"/>
      <c r="DI50" s="648"/>
      <c r="DJ50" s="655"/>
      <c r="DK50" s="350"/>
      <c r="DL50" s="350"/>
    </row>
    <row r="51" spans="1:116" ht="12.75" hidden="1" customHeight="1">
      <c r="A51" s="335"/>
      <c r="B51" s="666"/>
      <c r="C51" s="335" t="s">
        <v>697</v>
      </c>
      <c r="D51" s="221">
        <v>0</v>
      </c>
      <c r="E51" s="153">
        <f t="shared" si="62"/>
        <v>0</v>
      </c>
      <c r="F51" s="153">
        <f t="shared" si="35"/>
        <v>0</v>
      </c>
      <c r="G51" s="192">
        <f t="shared" si="36"/>
        <v>0</v>
      </c>
      <c r="H51" s="192">
        <v>0</v>
      </c>
      <c r="I51" s="153"/>
      <c r="J51" s="153"/>
      <c r="K51" s="156">
        <f t="shared" si="10"/>
        <v>0</v>
      </c>
      <c r="L51" s="156"/>
      <c r="M51" s="153"/>
      <c r="N51" s="153"/>
      <c r="O51" s="156">
        <f t="shared" si="38"/>
        <v>0</v>
      </c>
      <c r="P51" s="156"/>
      <c r="Q51" s="153"/>
      <c r="R51" s="153"/>
      <c r="S51" s="156">
        <f t="shared" si="39"/>
        <v>0</v>
      </c>
      <c r="T51" s="156"/>
      <c r="U51" s="153"/>
      <c r="V51" s="153"/>
      <c r="W51" s="156">
        <f t="shared" si="40"/>
        <v>0</v>
      </c>
      <c r="X51" s="156"/>
      <c r="Y51" s="153">
        <f t="shared" si="63"/>
        <v>0</v>
      </c>
      <c r="Z51" s="153">
        <f t="shared" si="63"/>
        <v>0</v>
      </c>
      <c r="AA51" s="156">
        <f t="shared" si="41"/>
        <v>0</v>
      </c>
      <c r="AB51" s="156"/>
      <c r="AC51" s="153"/>
      <c r="AD51" s="153"/>
      <c r="AE51" s="156">
        <f t="shared" si="42"/>
        <v>0</v>
      </c>
      <c r="AF51" s="156" t="e">
        <f>AD51/AC51</f>
        <v>#DIV/0!</v>
      </c>
      <c r="AG51" s="153"/>
      <c r="AH51" s="153"/>
      <c r="AI51" s="156">
        <f t="shared" si="43"/>
        <v>0</v>
      </c>
      <c r="AJ51" s="153"/>
      <c r="AK51" s="153"/>
      <c r="AL51" s="156">
        <f t="shared" si="44"/>
        <v>0</v>
      </c>
      <c r="AM51" s="156"/>
      <c r="AN51" s="153"/>
      <c r="AO51" s="153"/>
      <c r="AP51" s="156">
        <f t="shared" si="45"/>
        <v>0</v>
      </c>
      <c r="AQ51" s="156"/>
      <c r="AR51" s="156"/>
      <c r="AS51" s="156"/>
      <c r="AT51" s="156">
        <f t="shared" si="46"/>
        <v>0</v>
      </c>
      <c r="AU51" s="156"/>
      <c r="AV51" s="153"/>
      <c r="AW51" s="153"/>
      <c r="AX51" s="156">
        <f t="shared" si="47"/>
        <v>0</v>
      </c>
      <c r="AY51" s="156"/>
      <c r="AZ51" s="153"/>
      <c r="BA51" s="153"/>
      <c r="BB51" s="156">
        <f t="shared" si="48"/>
        <v>0</v>
      </c>
      <c r="BC51" s="156"/>
      <c r="BD51" s="153"/>
      <c r="BE51" s="153"/>
      <c r="BF51" s="156">
        <f t="shared" si="49"/>
        <v>0</v>
      </c>
      <c r="BG51" s="156"/>
      <c r="BH51" s="153"/>
      <c r="BI51" s="153"/>
      <c r="BJ51" s="156">
        <f t="shared" si="50"/>
        <v>0</v>
      </c>
      <c r="BK51" s="156"/>
      <c r="BL51" s="153"/>
      <c r="BM51" s="153"/>
      <c r="BN51" s="156">
        <f t="shared" si="51"/>
        <v>0</v>
      </c>
      <c r="BO51" s="212"/>
      <c r="BP51" s="153"/>
      <c r="BQ51" s="153"/>
      <c r="BR51" s="156">
        <f t="shared" si="52"/>
        <v>0</v>
      </c>
      <c r="BS51" s="156"/>
      <c r="BT51" s="153"/>
      <c r="BU51" s="153"/>
      <c r="BV51" s="156">
        <f t="shared" si="53"/>
        <v>0</v>
      </c>
      <c r="BW51" s="156"/>
      <c r="BX51" s="153"/>
      <c r="BY51" s="153"/>
      <c r="BZ51" s="156">
        <f t="shared" si="54"/>
        <v>0</v>
      </c>
      <c r="CA51" s="156"/>
      <c r="CB51" s="153"/>
      <c r="CC51" s="153"/>
      <c r="CD51" s="156">
        <f t="shared" si="55"/>
        <v>0</v>
      </c>
      <c r="CE51" s="156"/>
      <c r="CF51" s="153"/>
      <c r="CG51" s="153"/>
      <c r="CH51" s="156">
        <f t="shared" si="56"/>
        <v>0</v>
      </c>
      <c r="CI51" s="156"/>
      <c r="CJ51" s="153"/>
      <c r="CK51" s="153"/>
      <c r="CL51" s="156">
        <f t="shared" si="57"/>
        <v>0</v>
      </c>
      <c r="CM51" s="213"/>
      <c r="CN51" s="222"/>
      <c r="CO51" s="222"/>
      <c r="CP51" s="222">
        <f t="shared" si="58"/>
        <v>0</v>
      </c>
      <c r="CQ51" s="222"/>
      <c r="CR51" s="14"/>
      <c r="CS51" s="14"/>
      <c r="CT51" s="261">
        <f t="shared" si="59"/>
        <v>0</v>
      </c>
      <c r="CU51" s="262"/>
      <c r="CV51" s="13"/>
      <c r="CW51" s="13"/>
      <c r="CX51" s="261">
        <f t="shared" si="60"/>
        <v>0</v>
      </c>
      <c r="CY51" s="262"/>
      <c r="CZ51" s="13"/>
      <c r="DA51" s="13"/>
      <c r="DB51" s="261">
        <f t="shared" si="61"/>
        <v>0</v>
      </c>
      <c r="DC51" s="262"/>
      <c r="DG51" s="648"/>
      <c r="DH51" s="648"/>
      <c r="DI51" s="648"/>
      <c r="DJ51" s="655"/>
      <c r="DK51" s="350"/>
      <c r="DL51" s="350"/>
    </row>
    <row r="52" spans="1:116" ht="12.75" hidden="1" customHeight="1">
      <c r="A52" s="335"/>
      <c r="B52" s="666"/>
      <c r="C52" s="335" t="s">
        <v>698</v>
      </c>
      <c r="D52" s="221"/>
      <c r="E52" s="153">
        <f t="shared" si="62"/>
        <v>0</v>
      </c>
      <c r="F52" s="153">
        <f t="shared" si="35"/>
        <v>0</v>
      </c>
      <c r="G52" s="192">
        <f t="shared" si="36"/>
        <v>0</v>
      </c>
      <c r="H52" s="192" t="e">
        <f t="shared" si="37"/>
        <v>#DIV/0!</v>
      </c>
      <c r="I52" s="153"/>
      <c r="J52" s="153"/>
      <c r="K52" s="156">
        <f t="shared" si="10"/>
        <v>0</v>
      </c>
      <c r="L52" s="156"/>
      <c r="M52" s="153"/>
      <c r="N52" s="153"/>
      <c r="O52" s="156">
        <f t="shared" si="38"/>
        <v>0</v>
      </c>
      <c r="P52" s="156"/>
      <c r="Q52" s="153"/>
      <c r="R52" s="153"/>
      <c r="S52" s="156">
        <f t="shared" si="39"/>
        <v>0</v>
      </c>
      <c r="T52" s="156"/>
      <c r="U52" s="153"/>
      <c r="V52" s="153"/>
      <c r="W52" s="156">
        <f t="shared" si="40"/>
        <v>0</v>
      </c>
      <c r="X52" s="156"/>
      <c r="Y52" s="153">
        <f t="shared" si="63"/>
        <v>0</v>
      </c>
      <c r="Z52" s="153">
        <f t="shared" si="63"/>
        <v>0</v>
      </c>
      <c r="AA52" s="156">
        <f t="shared" si="41"/>
        <v>0</v>
      </c>
      <c r="AB52" s="156"/>
      <c r="AC52" s="153"/>
      <c r="AD52" s="153"/>
      <c r="AE52" s="156">
        <f t="shared" si="42"/>
        <v>0</v>
      </c>
      <c r="AF52" s="156" t="e">
        <f>AD52/AC52</f>
        <v>#DIV/0!</v>
      </c>
      <c r="AG52" s="153"/>
      <c r="AH52" s="153"/>
      <c r="AI52" s="156">
        <f t="shared" si="43"/>
        <v>0</v>
      </c>
      <c r="AJ52" s="153"/>
      <c r="AK52" s="153"/>
      <c r="AL52" s="156">
        <f t="shared" si="44"/>
        <v>0</v>
      </c>
      <c r="AM52" s="156"/>
      <c r="AN52" s="153"/>
      <c r="AO52" s="153"/>
      <c r="AP52" s="156">
        <f t="shared" si="45"/>
        <v>0</v>
      </c>
      <c r="AQ52" s="156"/>
      <c r="AR52" s="156"/>
      <c r="AS52" s="156"/>
      <c r="AT52" s="156">
        <f t="shared" si="46"/>
        <v>0</v>
      </c>
      <c r="AU52" s="156"/>
      <c r="AV52" s="153"/>
      <c r="AW52" s="153"/>
      <c r="AX52" s="156">
        <f t="shared" si="47"/>
        <v>0</v>
      </c>
      <c r="AY52" s="156"/>
      <c r="AZ52" s="153"/>
      <c r="BA52" s="153"/>
      <c r="BB52" s="156">
        <f t="shared" si="48"/>
        <v>0</v>
      </c>
      <c r="BC52" s="156"/>
      <c r="BD52" s="153"/>
      <c r="BE52" s="153"/>
      <c r="BF52" s="156">
        <f t="shared" si="49"/>
        <v>0</v>
      </c>
      <c r="BG52" s="156"/>
      <c r="BH52" s="153"/>
      <c r="BI52" s="153"/>
      <c r="BJ52" s="156">
        <f t="shared" si="50"/>
        <v>0</v>
      </c>
      <c r="BK52" s="156"/>
      <c r="BL52" s="153"/>
      <c r="BM52" s="153"/>
      <c r="BN52" s="156">
        <f t="shared" si="51"/>
        <v>0</v>
      </c>
      <c r="BO52" s="212"/>
      <c r="BP52" s="153"/>
      <c r="BQ52" s="153"/>
      <c r="BR52" s="156">
        <f t="shared" si="52"/>
        <v>0</v>
      </c>
      <c r="BS52" s="156"/>
      <c r="BT52" s="153"/>
      <c r="BU52" s="153"/>
      <c r="BV52" s="156">
        <f t="shared" si="53"/>
        <v>0</v>
      </c>
      <c r="BW52" s="156"/>
      <c r="BX52" s="153"/>
      <c r="BY52" s="153"/>
      <c r="BZ52" s="156">
        <f t="shared" si="54"/>
        <v>0</v>
      </c>
      <c r="CA52" s="156"/>
      <c r="CB52" s="153"/>
      <c r="CC52" s="153"/>
      <c r="CD52" s="156">
        <f t="shared" si="55"/>
        <v>0</v>
      </c>
      <c r="CE52" s="156"/>
      <c r="CF52" s="153"/>
      <c r="CG52" s="153"/>
      <c r="CH52" s="156">
        <f t="shared" si="56"/>
        <v>0</v>
      </c>
      <c r="CI52" s="156"/>
      <c r="CJ52" s="153"/>
      <c r="CK52" s="153"/>
      <c r="CL52" s="156">
        <f t="shared" si="57"/>
        <v>0</v>
      </c>
      <c r="CM52" s="213"/>
      <c r="CN52" s="222"/>
      <c r="CO52" s="222"/>
      <c r="CP52" s="222">
        <f t="shared" si="58"/>
        <v>0</v>
      </c>
      <c r="CQ52" s="222"/>
      <c r="CR52" s="14"/>
      <c r="CS52" s="14"/>
      <c r="CT52" s="261">
        <f t="shared" si="59"/>
        <v>0</v>
      </c>
      <c r="CU52" s="262"/>
      <c r="CV52" s="13"/>
      <c r="CW52" s="13"/>
      <c r="CX52" s="261">
        <f t="shared" si="60"/>
        <v>0</v>
      </c>
      <c r="CY52" s="262"/>
      <c r="CZ52" s="13"/>
      <c r="DA52" s="13"/>
      <c r="DB52" s="261">
        <f t="shared" si="61"/>
        <v>0</v>
      </c>
      <c r="DC52" s="262"/>
      <c r="DG52" s="648"/>
      <c r="DH52" s="648"/>
      <c r="DI52" s="648"/>
      <c r="DJ52" s="655"/>
      <c r="DK52" s="350"/>
      <c r="DL52" s="350"/>
    </row>
    <row r="53" spans="1:116" ht="12.75" hidden="1" customHeight="1">
      <c r="A53" s="335"/>
      <c r="B53" s="666"/>
      <c r="C53" s="336" t="s">
        <v>341</v>
      </c>
      <c r="D53" s="221"/>
      <c r="E53" s="153">
        <f t="shared" si="62"/>
        <v>0</v>
      </c>
      <c r="F53" s="153">
        <f t="shared" si="35"/>
        <v>0</v>
      </c>
      <c r="G53" s="192">
        <f t="shared" si="36"/>
        <v>0</v>
      </c>
      <c r="H53" s="192" t="e">
        <f t="shared" si="37"/>
        <v>#DIV/0!</v>
      </c>
      <c r="I53" s="153"/>
      <c r="J53" s="153"/>
      <c r="K53" s="156">
        <f t="shared" si="10"/>
        <v>0</v>
      </c>
      <c r="L53" s="156"/>
      <c r="M53" s="153"/>
      <c r="N53" s="153"/>
      <c r="O53" s="156">
        <f t="shared" si="38"/>
        <v>0</v>
      </c>
      <c r="P53" s="156"/>
      <c r="Q53" s="153"/>
      <c r="R53" s="153"/>
      <c r="S53" s="156">
        <f t="shared" si="39"/>
        <v>0</v>
      </c>
      <c r="T53" s="156"/>
      <c r="U53" s="153"/>
      <c r="V53" s="153"/>
      <c r="W53" s="156">
        <f t="shared" si="40"/>
        <v>0</v>
      </c>
      <c r="X53" s="156"/>
      <c r="Y53" s="153">
        <f t="shared" si="63"/>
        <v>0</v>
      </c>
      <c r="Z53" s="153">
        <f t="shared" si="63"/>
        <v>0</v>
      </c>
      <c r="AA53" s="156">
        <f t="shared" si="41"/>
        <v>0</v>
      </c>
      <c r="AB53" s="156"/>
      <c r="AC53" s="153"/>
      <c r="AD53" s="153"/>
      <c r="AE53" s="156">
        <f t="shared" si="42"/>
        <v>0</v>
      </c>
      <c r="AF53" s="156"/>
      <c r="AG53" s="153"/>
      <c r="AH53" s="153"/>
      <c r="AI53" s="156">
        <f t="shared" si="43"/>
        <v>0</v>
      </c>
      <c r="AJ53" s="153"/>
      <c r="AK53" s="153"/>
      <c r="AL53" s="156">
        <f t="shared" si="44"/>
        <v>0</v>
      </c>
      <c r="AM53" s="156"/>
      <c r="AN53" s="153"/>
      <c r="AO53" s="153"/>
      <c r="AP53" s="156">
        <f t="shared" si="45"/>
        <v>0</v>
      </c>
      <c r="AQ53" s="156"/>
      <c r="AR53" s="156"/>
      <c r="AS53" s="156"/>
      <c r="AT53" s="156">
        <f t="shared" si="46"/>
        <v>0</v>
      </c>
      <c r="AU53" s="156"/>
      <c r="AV53" s="153"/>
      <c r="AW53" s="153"/>
      <c r="AX53" s="156">
        <f t="shared" si="47"/>
        <v>0</v>
      </c>
      <c r="AY53" s="156"/>
      <c r="AZ53" s="153"/>
      <c r="BA53" s="153"/>
      <c r="BB53" s="156">
        <f t="shared" si="48"/>
        <v>0</v>
      </c>
      <c r="BC53" s="156"/>
      <c r="BD53" s="153"/>
      <c r="BE53" s="153"/>
      <c r="BF53" s="156">
        <f t="shared" si="49"/>
        <v>0</v>
      </c>
      <c r="BG53" s="156"/>
      <c r="BH53" s="153"/>
      <c r="BI53" s="153"/>
      <c r="BJ53" s="156">
        <f t="shared" si="50"/>
        <v>0</v>
      </c>
      <c r="BK53" s="156"/>
      <c r="BL53" s="153"/>
      <c r="BM53" s="153"/>
      <c r="BN53" s="156">
        <f t="shared" si="51"/>
        <v>0</v>
      </c>
      <c r="BO53" s="212"/>
      <c r="BP53" s="153"/>
      <c r="BQ53" s="153"/>
      <c r="BR53" s="156">
        <f t="shared" si="52"/>
        <v>0</v>
      </c>
      <c r="BS53" s="156"/>
      <c r="BT53" s="153"/>
      <c r="BU53" s="153"/>
      <c r="BV53" s="156">
        <f t="shared" si="53"/>
        <v>0</v>
      </c>
      <c r="BW53" s="156"/>
      <c r="BX53" s="153"/>
      <c r="BY53" s="153"/>
      <c r="BZ53" s="156">
        <f t="shared" si="54"/>
        <v>0</v>
      </c>
      <c r="CA53" s="156"/>
      <c r="CB53" s="153"/>
      <c r="CC53" s="153"/>
      <c r="CD53" s="156">
        <f t="shared" si="55"/>
        <v>0</v>
      </c>
      <c r="CE53" s="156"/>
      <c r="CF53" s="153"/>
      <c r="CG53" s="153"/>
      <c r="CH53" s="156">
        <f t="shared" si="56"/>
        <v>0</v>
      </c>
      <c r="CI53" s="156"/>
      <c r="CJ53" s="153"/>
      <c r="CK53" s="153"/>
      <c r="CL53" s="156">
        <f t="shared" si="57"/>
        <v>0</v>
      </c>
      <c r="CM53" s="213"/>
      <c r="CN53" s="222"/>
      <c r="CO53" s="222"/>
      <c r="CP53" s="222">
        <f t="shared" si="58"/>
        <v>0</v>
      </c>
      <c r="CQ53" s="222"/>
      <c r="CR53" s="14"/>
      <c r="CS53" s="14"/>
      <c r="CT53" s="261">
        <f t="shared" si="59"/>
        <v>0</v>
      </c>
      <c r="CU53" s="262"/>
      <c r="CV53" s="13"/>
      <c r="CW53" s="13"/>
      <c r="CX53" s="261">
        <f t="shared" si="60"/>
        <v>0</v>
      </c>
      <c r="CY53" s="262"/>
      <c r="CZ53" s="13"/>
      <c r="DA53" s="13"/>
      <c r="DB53" s="261">
        <f t="shared" si="61"/>
        <v>0</v>
      </c>
      <c r="DC53" s="262"/>
      <c r="DG53" s="648"/>
      <c r="DH53" s="648"/>
      <c r="DI53" s="648"/>
      <c r="DJ53" s="655"/>
      <c r="DK53" s="350"/>
      <c r="DL53" s="350"/>
    </row>
    <row r="54" spans="1:116" ht="12.75" hidden="1" customHeight="1">
      <c r="A54" s="335"/>
      <c r="B54" s="666"/>
      <c r="C54" s="335" t="s">
        <v>342</v>
      </c>
      <c r="D54" s="221">
        <v>0</v>
      </c>
      <c r="E54" s="153">
        <f t="shared" si="62"/>
        <v>0</v>
      </c>
      <c r="F54" s="153">
        <f>J54+N54+R54+V54+Z54+AK54+AO54+AS54+AW54+BE54+BI54+BY54+CG54+CK54+CO54+CS54+CW54+DA54+BA54+BM54+BU54</f>
        <v>0</v>
      </c>
      <c r="G54" s="192">
        <f t="shared" si="36"/>
        <v>0</v>
      </c>
      <c r="H54" s="192"/>
      <c r="I54" s="153"/>
      <c r="J54" s="153"/>
      <c r="K54" s="156">
        <f t="shared" si="10"/>
        <v>0</v>
      </c>
      <c r="L54" s="156"/>
      <c r="M54" s="153"/>
      <c r="N54" s="153"/>
      <c r="O54" s="156">
        <f t="shared" si="38"/>
        <v>0</v>
      </c>
      <c r="P54" s="156"/>
      <c r="Q54" s="153"/>
      <c r="R54" s="153"/>
      <c r="S54" s="156">
        <f t="shared" si="39"/>
        <v>0</v>
      </c>
      <c r="T54" s="156"/>
      <c r="U54" s="153"/>
      <c r="V54" s="153"/>
      <c r="W54" s="156">
        <f t="shared" si="40"/>
        <v>0</v>
      </c>
      <c r="X54" s="156"/>
      <c r="Y54" s="153">
        <f t="shared" si="63"/>
        <v>0</v>
      </c>
      <c r="Z54" s="153">
        <f t="shared" si="63"/>
        <v>0</v>
      </c>
      <c r="AA54" s="156">
        <f t="shared" si="41"/>
        <v>0</v>
      </c>
      <c r="AB54" s="156"/>
      <c r="AC54" s="153"/>
      <c r="AD54" s="153"/>
      <c r="AE54" s="156">
        <f t="shared" si="42"/>
        <v>0</v>
      </c>
      <c r="AF54" s="156"/>
      <c r="AG54" s="153"/>
      <c r="AH54" s="153"/>
      <c r="AI54" s="156">
        <f t="shared" si="43"/>
        <v>0</v>
      </c>
      <c r="AJ54" s="153"/>
      <c r="AK54" s="153"/>
      <c r="AL54" s="156">
        <f t="shared" si="44"/>
        <v>0</v>
      </c>
      <c r="AM54" s="156"/>
      <c r="AN54" s="153"/>
      <c r="AO54" s="153"/>
      <c r="AP54" s="156">
        <f t="shared" si="45"/>
        <v>0</v>
      </c>
      <c r="AQ54" s="156"/>
      <c r="AR54" s="156"/>
      <c r="AS54" s="156"/>
      <c r="AT54" s="156">
        <f t="shared" si="46"/>
        <v>0</v>
      </c>
      <c r="AU54" s="156"/>
      <c r="AV54" s="153"/>
      <c r="AW54" s="153"/>
      <c r="AX54" s="156">
        <f t="shared" si="47"/>
        <v>0</v>
      </c>
      <c r="AY54" s="156"/>
      <c r="AZ54" s="153"/>
      <c r="BA54" s="153"/>
      <c r="BB54" s="156">
        <f t="shared" si="48"/>
        <v>0</v>
      </c>
      <c r="BC54" s="156"/>
      <c r="BD54" s="153"/>
      <c r="BE54" s="153"/>
      <c r="BF54" s="156">
        <f t="shared" si="49"/>
        <v>0</v>
      </c>
      <c r="BG54" s="156"/>
      <c r="BH54" s="153"/>
      <c r="BI54" s="153"/>
      <c r="BJ54" s="156">
        <f t="shared" si="50"/>
        <v>0</v>
      </c>
      <c r="BK54" s="156"/>
      <c r="BL54" s="153"/>
      <c r="BM54" s="153"/>
      <c r="BN54" s="156">
        <f t="shared" si="51"/>
        <v>0</v>
      </c>
      <c r="BO54" s="212"/>
      <c r="BP54" s="153"/>
      <c r="BQ54" s="153"/>
      <c r="BR54" s="156">
        <f t="shared" si="52"/>
        <v>0</v>
      </c>
      <c r="BS54" s="156"/>
      <c r="BT54" s="153"/>
      <c r="BU54" s="153"/>
      <c r="BV54" s="156">
        <f t="shared" si="53"/>
        <v>0</v>
      </c>
      <c r="BW54" s="156"/>
      <c r="BX54" s="153"/>
      <c r="BY54" s="153"/>
      <c r="BZ54" s="156">
        <f t="shared" si="54"/>
        <v>0</v>
      </c>
      <c r="CA54" s="156"/>
      <c r="CB54" s="153"/>
      <c r="CC54" s="153"/>
      <c r="CD54" s="156">
        <f t="shared" si="55"/>
        <v>0</v>
      </c>
      <c r="CE54" s="156"/>
      <c r="CF54" s="153"/>
      <c r="CG54" s="153"/>
      <c r="CH54" s="156">
        <f t="shared" si="56"/>
        <v>0</v>
      </c>
      <c r="CI54" s="156"/>
      <c r="CJ54" s="153"/>
      <c r="CK54" s="153"/>
      <c r="CL54" s="156">
        <f t="shared" si="57"/>
        <v>0</v>
      </c>
      <c r="CM54" s="213"/>
      <c r="CN54" s="222"/>
      <c r="CO54" s="222"/>
      <c r="CP54" s="222">
        <f t="shared" si="58"/>
        <v>0</v>
      </c>
      <c r="CQ54" s="222"/>
      <c r="CR54" s="14"/>
      <c r="CS54" s="14"/>
      <c r="CT54" s="261">
        <f t="shared" si="59"/>
        <v>0</v>
      </c>
      <c r="CU54" s="262"/>
      <c r="CV54" s="13"/>
      <c r="CW54" s="13"/>
      <c r="CX54" s="261">
        <f t="shared" si="60"/>
        <v>0</v>
      </c>
      <c r="CY54" s="262"/>
      <c r="CZ54" s="13"/>
      <c r="DA54" s="13"/>
      <c r="DB54" s="261">
        <f t="shared" si="61"/>
        <v>0</v>
      </c>
      <c r="DC54" s="262"/>
      <c r="DG54" s="648"/>
      <c r="DH54" s="648"/>
      <c r="DI54" s="648"/>
      <c r="DJ54" s="655"/>
      <c r="DK54" s="350"/>
      <c r="DL54" s="350"/>
    </row>
    <row r="55" spans="1:116" ht="12" hidden="1" customHeight="1">
      <c r="A55" s="335"/>
      <c r="B55" s="666"/>
      <c r="C55" s="335" t="s">
        <v>343</v>
      </c>
      <c r="D55" s="221"/>
      <c r="E55" s="153">
        <f t="shared" si="62"/>
        <v>0</v>
      </c>
      <c r="F55" s="153">
        <f t="shared" ref="F55:F70" si="64">J55+N55+R55+V55+Z55+AK55+AO55+AS55+AW55+BE55+BI55+BY55+CG55+CK55+CO55+CS55+CW55+DA55+BM55+BU55</f>
        <v>0</v>
      </c>
      <c r="G55" s="192">
        <f t="shared" si="36"/>
        <v>0</v>
      </c>
      <c r="H55" s="192"/>
      <c r="I55" s="153"/>
      <c r="J55" s="153"/>
      <c r="K55" s="156">
        <f t="shared" si="10"/>
        <v>0</v>
      </c>
      <c r="L55" s="156"/>
      <c r="M55" s="153"/>
      <c r="N55" s="153"/>
      <c r="O55" s="156">
        <f t="shared" si="38"/>
        <v>0</v>
      </c>
      <c r="P55" s="156"/>
      <c r="Q55" s="153"/>
      <c r="R55" s="153"/>
      <c r="S55" s="156">
        <f t="shared" si="39"/>
        <v>0</v>
      </c>
      <c r="T55" s="156"/>
      <c r="U55" s="153"/>
      <c r="V55" s="153"/>
      <c r="W55" s="156">
        <f t="shared" si="40"/>
        <v>0</v>
      </c>
      <c r="X55" s="156"/>
      <c r="Y55" s="153">
        <f t="shared" si="63"/>
        <v>0</v>
      </c>
      <c r="Z55" s="153">
        <f t="shared" si="63"/>
        <v>0</v>
      </c>
      <c r="AA55" s="156">
        <f t="shared" si="41"/>
        <v>0</v>
      </c>
      <c r="AB55" s="156"/>
      <c r="AC55" s="153"/>
      <c r="AD55" s="153"/>
      <c r="AE55" s="156">
        <f t="shared" si="42"/>
        <v>0</v>
      </c>
      <c r="AF55" s="156"/>
      <c r="AG55" s="153"/>
      <c r="AH55" s="153"/>
      <c r="AI55" s="156">
        <f t="shared" si="43"/>
        <v>0</v>
      </c>
      <c r="AJ55" s="153"/>
      <c r="AK55" s="153"/>
      <c r="AL55" s="156">
        <f t="shared" si="44"/>
        <v>0</v>
      </c>
      <c r="AM55" s="156"/>
      <c r="AN55" s="153"/>
      <c r="AO55" s="153"/>
      <c r="AP55" s="156">
        <f t="shared" si="45"/>
        <v>0</v>
      </c>
      <c r="AQ55" s="156"/>
      <c r="AR55" s="156"/>
      <c r="AS55" s="156"/>
      <c r="AT55" s="156">
        <f t="shared" si="46"/>
        <v>0</v>
      </c>
      <c r="AU55" s="156"/>
      <c r="AV55" s="153"/>
      <c r="AW55" s="153"/>
      <c r="AX55" s="156">
        <f t="shared" si="47"/>
        <v>0</v>
      </c>
      <c r="AY55" s="156"/>
      <c r="AZ55" s="153"/>
      <c r="BA55" s="153"/>
      <c r="BB55" s="156">
        <f t="shared" si="48"/>
        <v>0</v>
      </c>
      <c r="BC55" s="156"/>
      <c r="BD55" s="153"/>
      <c r="BE55" s="153"/>
      <c r="BF55" s="156">
        <f t="shared" si="49"/>
        <v>0</v>
      </c>
      <c r="BG55" s="156"/>
      <c r="BH55" s="153"/>
      <c r="BI55" s="153"/>
      <c r="BJ55" s="156">
        <f t="shared" si="50"/>
        <v>0</v>
      </c>
      <c r="BK55" s="156"/>
      <c r="BL55" s="153"/>
      <c r="BM55" s="153"/>
      <c r="BN55" s="156">
        <f t="shared" si="51"/>
        <v>0</v>
      </c>
      <c r="BO55" s="212"/>
      <c r="BP55" s="153"/>
      <c r="BQ55" s="153"/>
      <c r="BR55" s="156">
        <f t="shared" si="52"/>
        <v>0</v>
      </c>
      <c r="BS55" s="156"/>
      <c r="BT55" s="153"/>
      <c r="BU55" s="153"/>
      <c r="BV55" s="156">
        <f t="shared" si="53"/>
        <v>0</v>
      </c>
      <c r="BW55" s="156"/>
      <c r="BX55" s="153"/>
      <c r="BY55" s="153"/>
      <c r="BZ55" s="156">
        <f t="shared" si="54"/>
        <v>0</v>
      </c>
      <c r="CA55" s="156"/>
      <c r="CB55" s="153"/>
      <c r="CC55" s="153"/>
      <c r="CD55" s="156">
        <f t="shared" si="55"/>
        <v>0</v>
      </c>
      <c r="CE55" s="156"/>
      <c r="CF55" s="153"/>
      <c r="CG55" s="153"/>
      <c r="CH55" s="156">
        <f t="shared" si="56"/>
        <v>0</v>
      </c>
      <c r="CI55" s="156"/>
      <c r="CJ55" s="153"/>
      <c r="CK55" s="153"/>
      <c r="CL55" s="156">
        <f t="shared" si="57"/>
        <v>0</v>
      </c>
      <c r="CM55" s="213"/>
      <c r="CN55" s="222"/>
      <c r="CO55" s="222"/>
      <c r="CP55" s="222">
        <f t="shared" si="58"/>
        <v>0</v>
      </c>
      <c r="CQ55" s="222"/>
      <c r="CR55" s="14"/>
      <c r="CS55" s="14"/>
      <c r="CT55" s="261">
        <f t="shared" si="59"/>
        <v>0</v>
      </c>
      <c r="CU55" s="262"/>
      <c r="CV55" s="13"/>
      <c r="CW55" s="13"/>
      <c r="CX55" s="261">
        <f t="shared" si="60"/>
        <v>0</v>
      </c>
      <c r="CY55" s="262"/>
      <c r="CZ55" s="13"/>
      <c r="DA55" s="13"/>
      <c r="DB55" s="261">
        <f t="shared" si="61"/>
        <v>0</v>
      </c>
      <c r="DC55" s="262"/>
      <c r="DG55" s="648"/>
      <c r="DH55" s="648"/>
      <c r="DI55" s="648"/>
      <c r="DJ55" s="655"/>
      <c r="DK55" s="350"/>
      <c r="DL55" s="350"/>
    </row>
    <row r="56" spans="1:116" ht="12.75" hidden="1" customHeight="1">
      <c r="A56" s="335"/>
      <c r="B56" s="666"/>
      <c r="C56" s="336" t="s">
        <v>344</v>
      </c>
      <c r="D56" s="221">
        <v>0</v>
      </c>
      <c r="E56" s="153">
        <f t="shared" si="62"/>
        <v>0</v>
      </c>
      <c r="F56" s="16">
        <f t="shared" si="64"/>
        <v>0</v>
      </c>
      <c r="G56" s="192">
        <f t="shared" si="36"/>
        <v>0</v>
      </c>
      <c r="H56" s="192" t="e">
        <f t="shared" ref="H56:H67" si="65">F56/E56</f>
        <v>#DIV/0!</v>
      </c>
      <c r="I56" s="153"/>
      <c r="J56" s="153"/>
      <c r="K56" s="156">
        <f t="shared" si="10"/>
        <v>0</v>
      </c>
      <c r="L56" s="156"/>
      <c r="M56" s="153"/>
      <c r="N56" s="153"/>
      <c r="O56" s="156">
        <f t="shared" si="38"/>
        <v>0</v>
      </c>
      <c r="P56" s="156"/>
      <c r="Q56" s="153"/>
      <c r="R56" s="153"/>
      <c r="S56" s="156">
        <f t="shared" si="39"/>
        <v>0</v>
      </c>
      <c r="T56" s="156"/>
      <c r="U56" s="153"/>
      <c r="V56" s="153"/>
      <c r="W56" s="156">
        <f t="shared" si="40"/>
        <v>0</v>
      </c>
      <c r="X56" s="156"/>
      <c r="Y56" s="153">
        <f t="shared" si="63"/>
        <v>0</v>
      </c>
      <c r="Z56" s="153">
        <f t="shared" si="63"/>
        <v>0</v>
      </c>
      <c r="AA56" s="156">
        <f t="shared" si="41"/>
        <v>0</v>
      </c>
      <c r="AB56" s="156"/>
      <c r="AC56" s="153"/>
      <c r="AD56" s="153"/>
      <c r="AE56" s="156">
        <f t="shared" si="42"/>
        <v>0</v>
      </c>
      <c r="AF56" s="156"/>
      <c r="AG56" s="153"/>
      <c r="AH56" s="153"/>
      <c r="AI56" s="156">
        <f t="shared" si="43"/>
        <v>0</v>
      </c>
      <c r="AJ56" s="153"/>
      <c r="AK56" s="153"/>
      <c r="AL56" s="156">
        <f t="shared" si="44"/>
        <v>0</v>
      </c>
      <c r="AM56" s="156"/>
      <c r="AN56" s="153"/>
      <c r="AO56" s="153"/>
      <c r="AP56" s="156">
        <f t="shared" si="45"/>
        <v>0</v>
      </c>
      <c r="AQ56" s="156"/>
      <c r="AR56" s="156"/>
      <c r="AS56" s="156"/>
      <c r="AT56" s="156">
        <f t="shared" si="46"/>
        <v>0</v>
      </c>
      <c r="AU56" s="156"/>
      <c r="AV56" s="153"/>
      <c r="AW56" s="153"/>
      <c r="AX56" s="156">
        <f t="shared" si="47"/>
        <v>0</v>
      </c>
      <c r="AY56" s="156"/>
      <c r="AZ56" s="153"/>
      <c r="BA56" s="153"/>
      <c r="BB56" s="156">
        <f t="shared" si="48"/>
        <v>0</v>
      </c>
      <c r="BC56" s="156"/>
      <c r="BD56" s="153"/>
      <c r="BE56" s="153"/>
      <c r="BF56" s="156">
        <f t="shared" si="49"/>
        <v>0</v>
      </c>
      <c r="BG56" s="156"/>
      <c r="BH56" s="153"/>
      <c r="BI56" s="153"/>
      <c r="BJ56" s="156">
        <f t="shared" si="50"/>
        <v>0</v>
      </c>
      <c r="BK56" s="156"/>
      <c r="BL56" s="153"/>
      <c r="BM56" s="153"/>
      <c r="BN56" s="156">
        <f t="shared" si="51"/>
        <v>0</v>
      </c>
      <c r="BO56" s="212"/>
      <c r="BP56" s="153"/>
      <c r="BQ56" s="153"/>
      <c r="BR56" s="156">
        <f t="shared" si="52"/>
        <v>0</v>
      </c>
      <c r="BS56" s="156"/>
      <c r="BT56" s="153"/>
      <c r="BU56" s="153"/>
      <c r="BV56" s="156">
        <f t="shared" si="53"/>
        <v>0</v>
      </c>
      <c r="BW56" s="156"/>
      <c r="BX56" s="153"/>
      <c r="BY56" s="153"/>
      <c r="BZ56" s="156">
        <f t="shared" si="54"/>
        <v>0</v>
      </c>
      <c r="CA56" s="156"/>
      <c r="CB56" s="153"/>
      <c r="CC56" s="153"/>
      <c r="CD56" s="156">
        <f t="shared" si="55"/>
        <v>0</v>
      </c>
      <c r="CE56" s="156"/>
      <c r="CF56" s="153"/>
      <c r="CG56" s="153"/>
      <c r="CH56" s="156">
        <f t="shared" si="56"/>
        <v>0</v>
      </c>
      <c r="CI56" s="156"/>
      <c r="CJ56" s="153"/>
      <c r="CK56" s="153"/>
      <c r="CL56" s="156">
        <f t="shared" si="57"/>
        <v>0</v>
      </c>
      <c r="CM56" s="213"/>
      <c r="CN56" s="222"/>
      <c r="CO56" s="222"/>
      <c r="CP56" s="222">
        <f t="shared" si="58"/>
        <v>0</v>
      </c>
      <c r="CQ56" s="222"/>
      <c r="CR56" s="14"/>
      <c r="CS56" s="14"/>
      <c r="CT56" s="261">
        <f t="shared" si="59"/>
        <v>0</v>
      </c>
      <c r="CU56" s="262"/>
      <c r="CV56" s="13"/>
      <c r="CW56" s="13"/>
      <c r="CX56" s="261">
        <f t="shared" si="60"/>
        <v>0</v>
      </c>
      <c r="CY56" s="262"/>
      <c r="CZ56" s="13"/>
      <c r="DA56" s="13"/>
      <c r="DB56" s="261">
        <f t="shared" si="61"/>
        <v>0</v>
      </c>
      <c r="DC56" s="262"/>
      <c r="DG56" s="648"/>
      <c r="DH56" s="648"/>
      <c r="DI56" s="648"/>
      <c r="DJ56" s="655"/>
      <c r="DK56" s="350"/>
      <c r="DL56" s="350"/>
    </row>
    <row r="57" spans="1:116" ht="12.75" hidden="1" customHeight="1">
      <c r="A57" s="335"/>
      <c r="B57" s="666"/>
      <c r="C57" s="335" t="s">
        <v>72</v>
      </c>
      <c r="D57" s="221"/>
      <c r="E57" s="153"/>
      <c r="F57" s="16">
        <f t="shared" si="64"/>
        <v>0</v>
      </c>
      <c r="G57" s="192">
        <f t="shared" si="36"/>
        <v>0</v>
      </c>
      <c r="H57" s="192" t="e">
        <f t="shared" si="65"/>
        <v>#DIV/0!</v>
      </c>
      <c r="I57" s="153"/>
      <c r="J57" s="153"/>
      <c r="K57" s="156">
        <f t="shared" si="10"/>
        <v>0</v>
      </c>
      <c r="L57" s="156"/>
      <c r="M57" s="153"/>
      <c r="N57" s="153"/>
      <c r="O57" s="156">
        <f t="shared" si="38"/>
        <v>0</v>
      </c>
      <c r="P57" s="156"/>
      <c r="Q57" s="153"/>
      <c r="R57" s="153"/>
      <c r="S57" s="156">
        <f t="shared" si="39"/>
        <v>0</v>
      </c>
      <c r="T57" s="156"/>
      <c r="U57" s="153"/>
      <c r="V57" s="153"/>
      <c r="W57" s="156">
        <f t="shared" si="40"/>
        <v>0</v>
      </c>
      <c r="X57" s="156"/>
      <c r="Y57" s="153">
        <f t="shared" si="63"/>
        <v>0</v>
      </c>
      <c r="Z57" s="153">
        <f t="shared" si="63"/>
        <v>0</v>
      </c>
      <c r="AA57" s="156">
        <f t="shared" si="41"/>
        <v>0</v>
      </c>
      <c r="AB57" s="156"/>
      <c r="AC57" s="153"/>
      <c r="AD57" s="153"/>
      <c r="AE57" s="156">
        <f t="shared" si="42"/>
        <v>0</v>
      </c>
      <c r="AF57" s="156"/>
      <c r="AG57" s="153"/>
      <c r="AH57" s="153"/>
      <c r="AI57" s="156">
        <f t="shared" si="43"/>
        <v>0</v>
      </c>
      <c r="AJ57" s="153"/>
      <c r="AK57" s="153"/>
      <c r="AL57" s="156">
        <f t="shared" si="44"/>
        <v>0</v>
      </c>
      <c r="AM57" s="156"/>
      <c r="AN57" s="153"/>
      <c r="AO57" s="153"/>
      <c r="AP57" s="156">
        <f t="shared" si="45"/>
        <v>0</v>
      </c>
      <c r="AQ57" s="156"/>
      <c r="AR57" s="156"/>
      <c r="AS57" s="156"/>
      <c r="AT57" s="156">
        <f t="shared" si="46"/>
        <v>0</v>
      </c>
      <c r="AU57" s="156"/>
      <c r="AV57" s="153"/>
      <c r="AW57" s="153"/>
      <c r="AX57" s="156">
        <f t="shared" si="47"/>
        <v>0</v>
      </c>
      <c r="AY57" s="156"/>
      <c r="AZ57" s="153"/>
      <c r="BA57" s="153"/>
      <c r="BB57" s="156">
        <f t="shared" si="48"/>
        <v>0</v>
      </c>
      <c r="BC57" s="156"/>
      <c r="BD57" s="153"/>
      <c r="BE57" s="153"/>
      <c r="BF57" s="156">
        <f t="shared" si="49"/>
        <v>0</v>
      </c>
      <c r="BG57" s="156"/>
      <c r="BH57" s="153"/>
      <c r="BI57" s="153"/>
      <c r="BJ57" s="156">
        <f t="shared" si="50"/>
        <v>0</v>
      </c>
      <c r="BK57" s="156"/>
      <c r="BL57" s="153"/>
      <c r="BM57" s="153"/>
      <c r="BN57" s="156">
        <f t="shared" si="51"/>
        <v>0</v>
      </c>
      <c r="BO57" s="212"/>
      <c r="BP57" s="153"/>
      <c r="BQ57" s="153"/>
      <c r="BR57" s="156">
        <f t="shared" si="52"/>
        <v>0</v>
      </c>
      <c r="BS57" s="156"/>
      <c r="BT57" s="153"/>
      <c r="BU57" s="153"/>
      <c r="BV57" s="156">
        <f t="shared" si="53"/>
        <v>0</v>
      </c>
      <c r="BW57" s="156"/>
      <c r="BX57" s="153"/>
      <c r="BY57" s="153"/>
      <c r="BZ57" s="156">
        <f t="shared" si="54"/>
        <v>0</v>
      </c>
      <c r="CA57" s="156"/>
      <c r="CB57" s="153"/>
      <c r="CC57" s="153"/>
      <c r="CD57" s="156">
        <f t="shared" si="55"/>
        <v>0</v>
      </c>
      <c r="CE57" s="156"/>
      <c r="CF57" s="153"/>
      <c r="CG57" s="153"/>
      <c r="CH57" s="156">
        <f t="shared" si="56"/>
        <v>0</v>
      </c>
      <c r="CI57" s="156"/>
      <c r="CJ57" s="153"/>
      <c r="CK57" s="153"/>
      <c r="CL57" s="156">
        <f t="shared" si="57"/>
        <v>0</v>
      </c>
      <c r="CM57" s="213"/>
      <c r="CN57" s="222"/>
      <c r="CO57" s="222"/>
      <c r="CP57" s="222">
        <f t="shared" si="58"/>
        <v>0</v>
      </c>
      <c r="CQ57" s="222"/>
      <c r="CR57" s="14"/>
      <c r="CS57" s="14"/>
      <c r="CT57" s="261">
        <f t="shared" si="59"/>
        <v>0</v>
      </c>
      <c r="CU57" s="262"/>
      <c r="CV57" s="13"/>
      <c r="CW57" s="13"/>
      <c r="CX57" s="261">
        <f t="shared" si="60"/>
        <v>0</v>
      </c>
      <c r="CY57" s="262"/>
      <c r="CZ57" s="13"/>
      <c r="DA57" s="13"/>
      <c r="DB57" s="261">
        <f t="shared" si="61"/>
        <v>0</v>
      </c>
      <c r="DC57" s="262"/>
      <c r="DG57" s="648"/>
      <c r="DH57" s="648"/>
      <c r="DI57" s="648"/>
      <c r="DJ57" s="655"/>
      <c r="DK57" s="350"/>
      <c r="DL57" s="350"/>
    </row>
    <row r="58" spans="1:116" ht="14.25" hidden="1" customHeight="1">
      <c r="A58" s="335"/>
      <c r="B58" s="666"/>
      <c r="C58" s="335" t="s">
        <v>544</v>
      </c>
      <c r="D58" s="221"/>
      <c r="E58" s="153"/>
      <c r="F58" s="16">
        <f t="shared" si="64"/>
        <v>0</v>
      </c>
      <c r="G58" s="192">
        <f t="shared" si="36"/>
        <v>0</v>
      </c>
      <c r="H58" s="192" t="e">
        <f t="shared" si="65"/>
        <v>#DIV/0!</v>
      </c>
      <c r="I58" s="153"/>
      <c r="J58" s="153"/>
      <c r="K58" s="156">
        <f t="shared" si="10"/>
        <v>0</v>
      </c>
      <c r="L58" s="156"/>
      <c r="M58" s="153"/>
      <c r="N58" s="153"/>
      <c r="O58" s="156">
        <f t="shared" si="38"/>
        <v>0</v>
      </c>
      <c r="P58" s="156"/>
      <c r="Q58" s="153"/>
      <c r="R58" s="153"/>
      <c r="S58" s="156">
        <f t="shared" si="39"/>
        <v>0</v>
      </c>
      <c r="T58" s="156"/>
      <c r="U58" s="153"/>
      <c r="V58" s="153"/>
      <c r="W58" s="156">
        <f t="shared" si="40"/>
        <v>0</v>
      </c>
      <c r="X58" s="156"/>
      <c r="Y58" s="153">
        <f t="shared" si="63"/>
        <v>0</v>
      </c>
      <c r="Z58" s="153">
        <f t="shared" si="63"/>
        <v>0</v>
      </c>
      <c r="AA58" s="156">
        <f t="shared" si="41"/>
        <v>0</v>
      </c>
      <c r="AB58" s="156"/>
      <c r="AC58" s="153"/>
      <c r="AD58" s="153"/>
      <c r="AE58" s="156">
        <f t="shared" si="42"/>
        <v>0</v>
      </c>
      <c r="AF58" s="156"/>
      <c r="AG58" s="153"/>
      <c r="AH58" s="153"/>
      <c r="AI58" s="156">
        <f t="shared" si="43"/>
        <v>0</v>
      </c>
      <c r="AJ58" s="153"/>
      <c r="AK58" s="153"/>
      <c r="AL58" s="156">
        <f t="shared" si="44"/>
        <v>0</v>
      </c>
      <c r="AM58" s="156"/>
      <c r="AN58" s="153"/>
      <c r="AO58" s="153"/>
      <c r="AP58" s="156">
        <f t="shared" si="45"/>
        <v>0</v>
      </c>
      <c r="AQ58" s="156"/>
      <c r="AR58" s="156"/>
      <c r="AS58" s="156"/>
      <c r="AT58" s="156">
        <f t="shared" si="46"/>
        <v>0</v>
      </c>
      <c r="AU58" s="156"/>
      <c r="AV58" s="153"/>
      <c r="AW58" s="153"/>
      <c r="AX58" s="156">
        <f t="shared" si="47"/>
        <v>0</v>
      </c>
      <c r="AY58" s="156"/>
      <c r="AZ58" s="153"/>
      <c r="BA58" s="153"/>
      <c r="BB58" s="156">
        <f t="shared" si="48"/>
        <v>0</v>
      </c>
      <c r="BC58" s="156"/>
      <c r="BD58" s="153"/>
      <c r="BE58" s="153"/>
      <c r="BF58" s="156">
        <f t="shared" si="49"/>
        <v>0</v>
      </c>
      <c r="BG58" s="156"/>
      <c r="BH58" s="153"/>
      <c r="BI58" s="153"/>
      <c r="BJ58" s="156">
        <f t="shared" si="50"/>
        <v>0</v>
      </c>
      <c r="BK58" s="156"/>
      <c r="BL58" s="153"/>
      <c r="BM58" s="153"/>
      <c r="BN58" s="156">
        <f t="shared" si="51"/>
        <v>0</v>
      </c>
      <c r="BO58" s="212"/>
      <c r="BP58" s="153"/>
      <c r="BQ58" s="153"/>
      <c r="BR58" s="156">
        <f t="shared" si="52"/>
        <v>0</v>
      </c>
      <c r="BS58" s="156"/>
      <c r="BT58" s="153"/>
      <c r="BU58" s="153"/>
      <c r="BV58" s="156">
        <f t="shared" si="53"/>
        <v>0</v>
      </c>
      <c r="BW58" s="156"/>
      <c r="BX58" s="153"/>
      <c r="BY58" s="153"/>
      <c r="BZ58" s="156">
        <f t="shared" si="54"/>
        <v>0</v>
      </c>
      <c r="CA58" s="156"/>
      <c r="CB58" s="153"/>
      <c r="CC58" s="153"/>
      <c r="CD58" s="156">
        <f t="shared" si="55"/>
        <v>0</v>
      </c>
      <c r="CE58" s="156"/>
      <c r="CF58" s="153"/>
      <c r="CG58" s="153"/>
      <c r="CH58" s="156">
        <f t="shared" si="56"/>
        <v>0</v>
      </c>
      <c r="CI58" s="156"/>
      <c r="CJ58" s="153"/>
      <c r="CK58" s="153"/>
      <c r="CL58" s="156">
        <f t="shared" si="57"/>
        <v>0</v>
      </c>
      <c r="CM58" s="213"/>
      <c r="CN58" s="222"/>
      <c r="CO58" s="222"/>
      <c r="CP58" s="222">
        <f t="shared" si="58"/>
        <v>0</v>
      </c>
      <c r="CQ58" s="222"/>
      <c r="CR58" s="14"/>
      <c r="CS58" s="14"/>
      <c r="CT58" s="261">
        <f t="shared" si="59"/>
        <v>0</v>
      </c>
      <c r="CU58" s="262"/>
      <c r="CV58" s="13"/>
      <c r="CW58" s="13"/>
      <c r="CX58" s="261">
        <f t="shared" si="60"/>
        <v>0</v>
      </c>
      <c r="CY58" s="262"/>
      <c r="CZ58" s="13"/>
      <c r="DA58" s="13"/>
      <c r="DB58" s="261">
        <f t="shared" si="61"/>
        <v>0</v>
      </c>
      <c r="DC58" s="262"/>
      <c r="DG58" s="648"/>
      <c r="DH58" s="648"/>
      <c r="DI58" s="648"/>
      <c r="DJ58" s="655"/>
      <c r="DK58" s="350"/>
      <c r="DL58" s="350"/>
    </row>
    <row r="59" spans="1:116" ht="15.75" customHeight="1">
      <c r="A59" s="335"/>
      <c r="B59" s="666">
        <v>1718002447</v>
      </c>
      <c r="C59" s="335" t="s">
        <v>545</v>
      </c>
      <c r="D59" s="153">
        <v>0</v>
      </c>
      <c r="E59" s="153">
        <v>262.89999999999998</v>
      </c>
      <c r="F59" s="16">
        <f>J59+N59+R59+V59+Z59+AK59+AO59+AS59+AW59+BE59+BI59+BY59+CG59+CK59+CO59+CS59+CW59+DA59+BM59+BU59+BQ59</f>
        <v>3.6562299999999999</v>
      </c>
      <c r="G59" s="192">
        <f t="shared" si="36"/>
        <v>-259.24376999999998</v>
      </c>
      <c r="H59" s="192">
        <f t="shared" si="65"/>
        <v>1.3907303157093953E-2</v>
      </c>
      <c r="I59" s="16">
        <v>262.85199999999998</v>
      </c>
      <c r="J59" s="16"/>
      <c r="K59" s="156">
        <f t="shared" si="10"/>
        <v>-262.85199999999998</v>
      </c>
      <c r="L59" s="156"/>
      <c r="M59" s="153"/>
      <c r="N59" s="153"/>
      <c r="O59" s="156">
        <f t="shared" si="38"/>
        <v>0</v>
      </c>
      <c r="P59" s="156"/>
      <c r="Q59" s="153"/>
      <c r="R59" s="153"/>
      <c r="S59" s="156">
        <f t="shared" si="39"/>
        <v>0</v>
      </c>
      <c r="T59" s="156"/>
      <c r="U59" s="153"/>
      <c r="V59" s="153"/>
      <c r="W59" s="156">
        <f t="shared" si="40"/>
        <v>0</v>
      </c>
      <c r="X59" s="156"/>
      <c r="Y59" s="153">
        <f t="shared" si="63"/>
        <v>0</v>
      </c>
      <c r="Z59" s="153">
        <f t="shared" si="63"/>
        <v>0</v>
      </c>
      <c r="AA59" s="156">
        <f t="shared" si="41"/>
        <v>0</v>
      </c>
      <c r="AB59" s="156"/>
      <c r="AC59" s="153"/>
      <c r="AD59" s="153"/>
      <c r="AE59" s="156">
        <f t="shared" si="42"/>
        <v>0</v>
      </c>
      <c r="AF59" s="156"/>
      <c r="AG59" s="153"/>
      <c r="AH59" s="153"/>
      <c r="AI59" s="156">
        <f t="shared" si="43"/>
        <v>0</v>
      </c>
      <c r="AJ59" s="153"/>
      <c r="AK59" s="153"/>
      <c r="AL59" s="156">
        <f t="shared" si="44"/>
        <v>0</v>
      </c>
      <c r="AM59" s="156"/>
      <c r="AN59" s="153"/>
      <c r="AO59" s="153"/>
      <c r="AP59" s="156">
        <f t="shared" si="45"/>
        <v>0</v>
      </c>
      <c r="AQ59" s="156"/>
      <c r="AR59" s="156"/>
      <c r="AS59" s="156"/>
      <c r="AT59" s="156">
        <f t="shared" si="46"/>
        <v>0</v>
      </c>
      <c r="AU59" s="156"/>
      <c r="AV59" s="153"/>
      <c r="AW59" s="153"/>
      <c r="AX59" s="156">
        <f t="shared" si="47"/>
        <v>0</v>
      </c>
      <c r="AY59" s="156"/>
      <c r="AZ59" s="153"/>
      <c r="BA59" s="153"/>
      <c r="BB59" s="156">
        <f t="shared" si="48"/>
        <v>0</v>
      </c>
      <c r="BC59" s="156"/>
      <c r="BD59" s="153"/>
      <c r="BE59" s="153"/>
      <c r="BF59" s="156">
        <f t="shared" si="49"/>
        <v>0</v>
      </c>
      <c r="BG59" s="156"/>
      <c r="BH59" s="153"/>
      <c r="BI59" s="153"/>
      <c r="BJ59" s="156">
        <f t="shared" si="50"/>
        <v>0</v>
      </c>
      <c r="BK59" s="156"/>
      <c r="BL59" s="153"/>
      <c r="BM59" s="153"/>
      <c r="BN59" s="156">
        <f t="shared" si="51"/>
        <v>0</v>
      </c>
      <c r="BO59" s="212"/>
      <c r="BP59" s="153"/>
      <c r="BQ59" s="153">
        <v>3.6562299999999999</v>
      </c>
      <c r="BR59" s="156">
        <f t="shared" si="52"/>
        <v>3.6562299999999999</v>
      </c>
      <c r="BS59" s="156"/>
      <c r="BT59" s="153"/>
      <c r="BU59" s="153"/>
      <c r="BV59" s="156">
        <f t="shared" si="53"/>
        <v>0</v>
      </c>
      <c r="BW59" s="156"/>
      <c r="BX59" s="153"/>
      <c r="BY59" s="153"/>
      <c r="BZ59" s="156">
        <f t="shared" si="54"/>
        <v>0</v>
      </c>
      <c r="CA59" s="156"/>
      <c r="CB59" s="153"/>
      <c r="CC59" s="153"/>
      <c r="CD59" s="156">
        <f t="shared" si="55"/>
        <v>0</v>
      </c>
      <c r="CE59" s="156"/>
      <c r="CF59" s="153"/>
      <c r="CG59" s="153"/>
      <c r="CH59" s="156">
        <f t="shared" si="56"/>
        <v>0</v>
      </c>
      <c r="CI59" s="156"/>
      <c r="CJ59" s="153"/>
      <c r="CK59" s="153"/>
      <c r="CL59" s="156">
        <f t="shared" si="57"/>
        <v>0</v>
      </c>
      <c r="CM59" s="213"/>
      <c r="CN59" s="222"/>
      <c r="CO59" s="222"/>
      <c r="CP59" s="222">
        <f t="shared" si="58"/>
        <v>0</v>
      </c>
      <c r="CQ59" s="222"/>
      <c r="CR59" s="14"/>
      <c r="CS59" s="14"/>
      <c r="CT59" s="261">
        <f t="shared" si="59"/>
        <v>0</v>
      </c>
      <c r="CU59" s="262"/>
      <c r="CV59" s="13"/>
      <c r="CW59" s="13"/>
      <c r="CX59" s="261">
        <f t="shared" si="60"/>
        <v>0</v>
      </c>
      <c r="CY59" s="262"/>
      <c r="CZ59" s="13"/>
      <c r="DA59" s="13"/>
      <c r="DB59" s="261">
        <f t="shared" si="61"/>
        <v>0</v>
      </c>
      <c r="DC59" s="262"/>
      <c r="DG59" s="648"/>
      <c r="DH59" s="648"/>
      <c r="DI59" s="648"/>
      <c r="DJ59" s="655"/>
      <c r="DK59" s="350"/>
      <c r="DL59" s="350"/>
    </row>
    <row r="60" spans="1:116">
      <c r="A60" s="335"/>
      <c r="B60" s="666">
        <v>1718002479</v>
      </c>
      <c r="C60" s="334" t="s">
        <v>699</v>
      </c>
      <c r="D60" s="225">
        <v>9.4</v>
      </c>
      <c r="E60" s="153">
        <v>45.6</v>
      </c>
      <c r="F60" s="16">
        <f>J60+N60+R60+V60+Z60+AK60+AO60+AS60+AW60+BE60+BI60+BY60+CG60+CK60+CO60+CS60+CW60+DA60+BM60+BU60</f>
        <v>10.02364</v>
      </c>
      <c r="G60" s="192"/>
      <c r="H60" s="192">
        <v>0</v>
      </c>
      <c r="I60" s="153">
        <v>0</v>
      </c>
      <c r="J60" s="153"/>
      <c r="K60" s="156">
        <v>0</v>
      </c>
      <c r="L60" s="156"/>
      <c r="M60" s="153">
        <v>45.582000000000001</v>
      </c>
      <c r="N60" s="153"/>
      <c r="O60" s="156">
        <v>0</v>
      </c>
      <c r="P60" s="156"/>
      <c r="Q60" s="153"/>
      <c r="R60" s="153"/>
      <c r="S60" s="156">
        <v>0</v>
      </c>
      <c r="T60" s="156"/>
      <c r="U60" s="153"/>
      <c r="V60" s="153"/>
      <c r="W60" s="156">
        <v>0</v>
      </c>
      <c r="X60" s="156"/>
      <c r="Y60" s="153"/>
      <c r="Z60" s="153"/>
      <c r="AA60" s="156">
        <f t="shared" si="41"/>
        <v>0</v>
      </c>
      <c r="AB60" s="156"/>
      <c r="AC60" s="153"/>
      <c r="AD60" s="153"/>
      <c r="AE60" s="156">
        <f t="shared" si="42"/>
        <v>0</v>
      </c>
      <c r="AF60" s="156"/>
      <c r="AG60" s="153"/>
      <c r="AH60" s="153"/>
      <c r="AI60" s="156"/>
      <c r="AJ60" s="153"/>
      <c r="AK60" s="153"/>
      <c r="AL60" s="156">
        <v>0</v>
      </c>
      <c r="AM60" s="156"/>
      <c r="AN60" s="153"/>
      <c r="AO60" s="153"/>
      <c r="AP60" s="156">
        <v>0</v>
      </c>
      <c r="AQ60" s="156"/>
      <c r="AR60" s="156"/>
      <c r="AS60" s="156"/>
      <c r="AT60" s="156"/>
      <c r="AU60" s="156"/>
      <c r="AV60" s="153"/>
      <c r="AW60" s="153"/>
      <c r="AX60" s="156">
        <v>0</v>
      </c>
      <c r="AY60" s="156"/>
      <c r="AZ60" s="153"/>
      <c r="BA60" s="153"/>
      <c r="BB60" s="156">
        <v>0</v>
      </c>
      <c r="BC60" s="156"/>
      <c r="BD60" s="153"/>
      <c r="BE60" s="153"/>
      <c r="BF60" s="156">
        <v>0</v>
      </c>
      <c r="BG60" s="156"/>
      <c r="BH60" s="153"/>
      <c r="BI60" s="153"/>
      <c r="BJ60" s="156">
        <v>0</v>
      </c>
      <c r="BK60" s="156"/>
      <c r="BL60" s="153"/>
      <c r="BM60" s="16">
        <v>10.02364</v>
      </c>
      <c r="BN60" s="156">
        <f t="shared" si="51"/>
        <v>10.02364</v>
      </c>
      <c r="BO60" s="212"/>
      <c r="BP60" s="153"/>
      <c r="BQ60" s="153"/>
      <c r="BR60" s="156">
        <f t="shared" si="52"/>
        <v>0</v>
      </c>
      <c r="BS60" s="156"/>
      <c r="BT60" s="153"/>
      <c r="BU60" s="153"/>
      <c r="BV60" s="156"/>
      <c r="BW60" s="156"/>
      <c r="BX60" s="153"/>
      <c r="BY60" s="153"/>
      <c r="BZ60" s="156">
        <v>0</v>
      </c>
      <c r="CA60" s="156"/>
      <c r="CB60" s="153"/>
      <c r="CC60" s="153"/>
      <c r="CD60" s="156"/>
      <c r="CE60" s="156"/>
      <c r="CF60" s="153"/>
      <c r="CG60" s="153"/>
      <c r="CH60" s="156">
        <v>0</v>
      </c>
      <c r="CI60" s="156"/>
      <c r="CJ60" s="153"/>
      <c r="CK60" s="153"/>
      <c r="CL60" s="156">
        <v>0</v>
      </c>
      <c r="CM60" s="213"/>
      <c r="CN60" s="222"/>
      <c r="CO60" s="222"/>
      <c r="CP60" s="222">
        <v>0</v>
      </c>
      <c r="CQ60" s="222"/>
      <c r="CR60" s="14"/>
      <c r="CS60" s="14"/>
      <c r="CT60" s="261"/>
      <c r="CU60" s="262"/>
      <c r="CV60" s="13"/>
      <c r="CW60" s="13"/>
      <c r="CX60" s="261"/>
      <c r="CY60" s="262"/>
      <c r="CZ60" s="13"/>
      <c r="DA60" s="13"/>
      <c r="DB60" s="261">
        <v>0</v>
      </c>
      <c r="DC60" s="262"/>
      <c r="DG60" s="648"/>
      <c r="DH60" s="648"/>
      <c r="DI60" s="648"/>
      <c r="DJ60" s="655"/>
      <c r="DK60" s="350"/>
      <c r="DL60" s="350"/>
    </row>
    <row r="61" spans="1:116" ht="15.75" customHeight="1">
      <c r="A61" s="335"/>
      <c r="B61" s="673" t="s">
        <v>829</v>
      </c>
      <c r="C61" s="335" t="s">
        <v>546</v>
      </c>
      <c r="D61" s="221">
        <v>23.4</v>
      </c>
      <c r="E61" s="153">
        <v>22.8</v>
      </c>
      <c r="F61" s="16">
        <f>J61+N61+R61+V61+Z61+AK61+AO61+AS61+AW61+BE61+BI61+BY61+CG61+CK61+CO61+CS61+CW61+DA61+BM61+BU61</f>
        <v>40.545949999999998</v>
      </c>
      <c r="G61" s="192">
        <f t="shared" si="36"/>
        <v>17.745949999999997</v>
      </c>
      <c r="H61" s="192">
        <f t="shared" si="65"/>
        <v>1.778331140350877</v>
      </c>
      <c r="I61" s="153"/>
      <c r="J61" s="16"/>
      <c r="K61" s="156">
        <f t="shared" si="10"/>
        <v>0</v>
      </c>
      <c r="L61" s="156"/>
      <c r="M61" s="153">
        <v>1.835</v>
      </c>
      <c r="N61" s="153"/>
      <c r="O61" s="156">
        <f t="shared" si="38"/>
        <v>-1.835</v>
      </c>
      <c r="P61" s="156"/>
      <c r="Q61" s="153"/>
      <c r="R61" s="153"/>
      <c r="S61" s="156">
        <f t="shared" si="39"/>
        <v>0</v>
      </c>
      <c r="T61" s="156"/>
      <c r="U61" s="153"/>
      <c r="V61" s="153"/>
      <c r="W61" s="156">
        <f t="shared" si="40"/>
        <v>0</v>
      </c>
      <c r="X61" s="156"/>
      <c r="Y61" s="153">
        <f t="shared" si="63"/>
        <v>0</v>
      </c>
      <c r="Z61" s="153">
        <f t="shared" si="63"/>
        <v>0</v>
      </c>
      <c r="AA61" s="156">
        <f t="shared" si="41"/>
        <v>0</v>
      </c>
      <c r="AB61" s="156"/>
      <c r="AC61" s="153"/>
      <c r="AD61" s="153"/>
      <c r="AE61" s="156">
        <f t="shared" si="42"/>
        <v>0</v>
      </c>
      <c r="AF61" s="156"/>
      <c r="AG61" s="153"/>
      <c r="AH61" s="153"/>
      <c r="AI61" s="156">
        <f t="shared" si="43"/>
        <v>0</v>
      </c>
      <c r="AJ61" s="153"/>
      <c r="AK61" s="153"/>
      <c r="AL61" s="156">
        <f t="shared" si="44"/>
        <v>0</v>
      </c>
      <c r="AM61" s="156"/>
      <c r="AN61" s="153"/>
      <c r="AO61" s="153"/>
      <c r="AP61" s="156">
        <f t="shared" si="45"/>
        <v>0</v>
      </c>
      <c r="AQ61" s="156"/>
      <c r="AR61" s="156"/>
      <c r="AS61" s="156"/>
      <c r="AT61" s="156">
        <f t="shared" si="46"/>
        <v>0</v>
      </c>
      <c r="AU61" s="156"/>
      <c r="AV61" s="153"/>
      <c r="AW61" s="153"/>
      <c r="AX61" s="156">
        <f t="shared" si="47"/>
        <v>0</v>
      </c>
      <c r="AY61" s="156"/>
      <c r="AZ61" s="153"/>
      <c r="BA61" s="153"/>
      <c r="BB61" s="156">
        <f t="shared" si="48"/>
        <v>0</v>
      </c>
      <c r="BC61" s="156"/>
      <c r="BD61" s="153"/>
      <c r="BE61" s="153"/>
      <c r="BF61" s="156">
        <f t="shared" si="49"/>
        <v>0</v>
      </c>
      <c r="BG61" s="156"/>
      <c r="BH61" s="153"/>
      <c r="BI61" s="153"/>
      <c r="BJ61" s="156">
        <f t="shared" si="50"/>
        <v>0</v>
      </c>
      <c r="BK61" s="156"/>
      <c r="BL61" s="16">
        <v>20.954000000000001</v>
      </c>
      <c r="BM61" s="16">
        <v>40.545949999999998</v>
      </c>
      <c r="BN61" s="156">
        <f>BM61-BL61</f>
        <v>19.591949999999997</v>
      </c>
      <c r="BO61" s="212"/>
      <c r="BP61" s="153"/>
      <c r="BQ61" s="153"/>
      <c r="BR61" s="156">
        <f t="shared" si="52"/>
        <v>0</v>
      </c>
      <c r="BS61" s="156"/>
      <c r="BT61" s="153"/>
      <c r="BU61" s="153"/>
      <c r="BV61" s="156">
        <f t="shared" si="53"/>
        <v>0</v>
      </c>
      <c r="BW61" s="156"/>
      <c r="BX61" s="153"/>
      <c r="BY61" s="153"/>
      <c r="BZ61" s="156">
        <f t="shared" si="54"/>
        <v>0</v>
      </c>
      <c r="CA61" s="156"/>
      <c r="CB61" s="153"/>
      <c r="CC61" s="153"/>
      <c r="CD61" s="156">
        <f t="shared" si="55"/>
        <v>0</v>
      </c>
      <c r="CE61" s="156"/>
      <c r="CF61" s="153"/>
      <c r="CG61" s="153"/>
      <c r="CH61" s="156">
        <f t="shared" si="56"/>
        <v>0</v>
      </c>
      <c r="CI61" s="156"/>
      <c r="CJ61" s="153"/>
      <c r="CK61" s="153"/>
      <c r="CL61" s="156">
        <f t="shared" si="57"/>
        <v>0</v>
      </c>
      <c r="CM61" s="213"/>
      <c r="CN61" s="222"/>
      <c r="CO61" s="222"/>
      <c r="CP61" s="222">
        <f t="shared" si="58"/>
        <v>0</v>
      </c>
      <c r="CQ61" s="222"/>
      <c r="CR61" s="14"/>
      <c r="CS61" s="14"/>
      <c r="CT61" s="261">
        <f t="shared" si="59"/>
        <v>0</v>
      </c>
      <c r="CU61" s="262"/>
      <c r="CV61" s="13"/>
      <c r="CW61" s="13"/>
      <c r="CX61" s="261">
        <f t="shared" si="60"/>
        <v>0</v>
      </c>
      <c r="CY61" s="262"/>
      <c r="CZ61" s="13"/>
      <c r="DA61" s="13"/>
      <c r="DB61" s="261">
        <f t="shared" si="61"/>
        <v>0</v>
      </c>
      <c r="DC61" s="262"/>
      <c r="DG61" s="648"/>
      <c r="DH61" s="648"/>
      <c r="DI61" s="648"/>
      <c r="DJ61" s="655"/>
      <c r="DK61" s="350"/>
      <c r="DL61" s="350"/>
    </row>
    <row r="62" spans="1:116" ht="13.5" customHeight="1">
      <c r="A62" s="335"/>
      <c r="B62" s="666"/>
      <c r="C62" s="334" t="s">
        <v>700</v>
      </c>
      <c r="D62" s="225">
        <v>4.0999999999999996</v>
      </c>
      <c r="E62" s="153">
        <v>0</v>
      </c>
      <c r="F62" s="462">
        <f>J62+N62+R62+V62+Z62+AK62+AO62+AS62+AW62+BE62+BI62+BY62+CG62+CK62+CO62+CS62+CW62+DA62+BM62+BU62</f>
        <v>0</v>
      </c>
      <c r="G62" s="192">
        <f>F62-E62</f>
        <v>0</v>
      </c>
      <c r="H62" s="192">
        <v>0</v>
      </c>
      <c r="I62" s="153"/>
      <c r="J62" s="16"/>
      <c r="K62" s="156">
        <f>J62-I62</f>
        <v>0</v>
      </c>
      <c r="L62" s="156"/>
      <c r="M62" s="153"/>
      <c r="N62" s="153"/>
      <c r="O62" s="156">
        <f>N62-M62</f>
        <v>0</v>
      </c>
      <c r="P62" s="156"/>
      <c r="Q62" s="153"/>
      <c r="R62" s="153"/>
      <c r="S62" s="156">
        <f>R62-Q62</f>
        <v>0</v>
      </c>
      <c r="T62" s="156"/>
      <c r="U62" s="153"/>
      <c r="V62" s="153"/>
      <c r="W62" s="156">
        <f>V62-U62</f>
        <v>0</v>
      </c>
      <c r="X62" s="156"/>
      <c r="Y62" s="153">
        <f>AC62</f>
        <v>0</v>
      </c>
      <c r="Z62" s="153">
        <f>AD62</f>
        <v>0</v>
      </c>
      <c r="AA62" s="156">
        <f>Z62-Y62</f>
        <v>0</v>
      </c>
      <c r="AB62" s="156"/>
      <c r="AC62" s="153"/>
      <c r="AD62" s="153"/>
      <c r="AE62" s="156">
        <f>AD62-AC62</f>
        <v>0</v>
      </c>
      <c r="AF62" s="156"/>
      <c r="AG62" s="153"/>
      <c r="AH62" s="153"/>
      <c r="AI62" s="156">
        <f>AH62-AG62</f>
        <v>0</v>
      </c>
      <c r="AJ62" s="153"/>
      <c r="AK62" s="153"/>
      <c r="AL62" s="156">
        <f>AK62-AJ62</f>
        <v>0</v>
      </c>
      <c r="AM62" s="156"/>
      <c r="AN62" s="153"/>
      <c r="AO62" s="153"/>
      <c r="AP62" s="156">
        <f>AO62-AN62</f>
        <v>0</v>
      </c>
      <c r="AQ62" s="156"/>
      <c r="AR62" s="156"/>
      <c r="AS62" s="156"/>
      <c r="AT62" s="156">
        <f>AS62-AR62</f>
        <v>0</v>
      </c>
      <c r="AU62" s="156"/>
      <c r="AV62" s="153"/>
      <c r="AW62" s="153"/>
      <c r="AX62" s="156">
        <f>AW62-AV62</f>
        <v>0</v>
      </c>
      <c r="AY62" s="156"/>
      <c r="AZ62" s="153"/>
      <c r="BA62" s="153"/>
      <c r="BB62" s="156">
        <f>BA62-AZ62</f>
        <v>0</v>
      </c>
      <c r="BC62" s="156"/>
      <c r="BD62" s="153"/>
      <c r="BE62" s="153"/>
      <c r="BF62" s="156">
        <f>BE62-BD62</f>
        <v>0</v>
      </c>
      <c r="BG62" s="156"/>
      <c r="BH62" s="153"/>
      <c r="BI62" s="153"/>
      <c r="BJ62" s="156">
        <f>BI62-BH62</f>
        <v>0</v>
      </c>
      <c r="BK62" s="156"/>
      <c r="BL62" s="153"/>
      <c r="BM62" s="16"/>
      <c r="BN62" s="156">
        <f>BM62-BL62</f>
        <v>0</v>
      </c>
      <c r="BO62" s="212"/>
      <c r="BP62" s="153"/>
      <c r="BQ62" s="153"/>
      <c r="BR62" s="156">
        <f>BQ62-BP62</f>
        <v>0</v>
      </c>
      <c r="BS62" s="156"/>
      <c r="BT62" s="153"/>
      <c r="BU62" s="153"/>
      <c r="BV62" s="156">
        <f>BU62-BT62</f>
        <v>0</v>
      </c>
      <c r="BW62" s="156"/>
      <c r="BX62" s="153"/>
      <c r="BY62" s="153"/>
      <c r="BZ62" s="156">
        <f>BY62-BX62</f>
        <v>0</v>
      </c>
      <c r="CA62" s="156"/>
      <c r="CB62" s="153"/>
      <c r="CC62" s="153"/>
      <c r="CD62" s="156">
        <f>CC62-CB62</f>
        <v>0</v>
      </c>
      <c r="CE62" s="156"/>
      <c r="CF62" s="153"/>
      <c r="CG62" s="153"/>
      <c r="CH62" s="156">
        <f>CG62-CF62</f>
        <v>0</v>
      </c>
      <c r="CI62" s="156"/>
      <c r="CJ62" s="153"/>
      <c r="CK62" s="153"/>
      <c r="CL62" s="156">
        <f>CK62-CJ62</f>
        <v>0</v>
      </c>
      <c r="CM62" s="213"/>
      <c r="CN62" s="222"/>
      <c r="CO62" s="222"/>
      <c r="CP62" s="222">
        <f>CO62-CN62</f>
        <v>0</v>
      </c>
      <c r="CQ62" s="222"/>
      <c r="CR62" s="14"/>
      <c r="CS62" s="14"/>
      <c r="CT62" s="261">
        <f>CS62-CR62</f>
        <v>0</v>
      </c>
      <c r="CU62" s="262"/>
      <c r="CV62" s="13"/>
      <c r="CW62" s="13"/>
      <c r="CX62" s="261">
        <f>CW62-CV62</f>
        <v>0</v>
      </c>
      <c r="CY62" s="262"/>
      <c r="CZ62" s="13"/>
      <c r="DA62" s="13"/>
      <c r="DB62" s="261">
        <f>DA62-CZ62</f>
        <v>0</v>
      </c>
      <c r="DC62" s="262"/>
      <c r="DG62" s="648"/>
      <c r="DH62" s="648"/>
      <c r="DI62" s="648"/>
      <c r="DJ62" s="655"/>
      <c r="DK62" s="350"/>
      <c r="DL62" s="350"/>
    </row>
    <row r="63" spans="1:116" ht="13.5" hidden="1" customHeight="1">
      <c r="A63" s="335"/>
      <c r="B63" s="666"/>
      <c r="C63" s="334" t="s">
        <v>547</v>
      </c>
      <c r="D63" s="225">
        <v>0</v>
      </c>
      <c r="E63" s="153"/>
      <c r="F63" s="462">
        <f t="shared" si="64"/>
        <v>0</v>
      </c>
      <c r="G63" s="192">
        <f t="shared" si="36"/>
        <v>0</v>
      </c>
      <c r="H63" s="192" t="e">
        <f t="shared" si="65"/>
        <v>#DIV/0!</v>
      </c>
      <c r="I63" s="153"/>
      <c r="J63" s="16"/>
      <c r="K63" s="156">
        <f t="shared" si="10"/>
        <v>0</v>
      </c>
      <c r="L63" s="156"/>
      <c r="M63" s="153"/>
      <c r="N63" s="153"/>
      <c r="O63" s="156">
        <f t="shared" si="38"/>
        <v>0</v>
      </c>
      <c r="P63" s="156"/>
      <c r="Q63" s="153"/>
      <c r="R63" s="153"/>
      <c r="S63" s="156">
        <f t="shared" si="39"/>
        <v>0</v>
      </c>
      <c r="T63" s="156"/>
      <c r="U63" s="153"/>
      <c r="V63" s="153"/>
      <c r="W63" s="156">
        <f t="shared" si="40"/>
        <v>0</v>
      </c>
      <c r="X63" s="156"/>
      <c r="Y63" s="153">
        <f t="shared" si="63"/>
        <v>0</v>
      </c>
      <c r="Z63" s="153">
        <f t="shared" si="63"/>
        <v>0</v>
      </c>
      <c r="AA63" s="156">
        <f t="shared" si="41"/>
        <v>0</v>
      </c>
      <c r="AB63" s="156"/>
      <c r="AC63" s="153"/>
      <c r="AD63" s="153"/>
      <c r="AE63" s="156">
        <f t="shared" si="42"/>
        <v>0</v>
      </c>
      <c r="AF63" s="156"/>
      <c r="AG63" s="153"/>
      <c r="AH63" s="153"/>
      <c r="AI63" s="156">
        <f t="shared" si="43"/>
        <v>0</v>
      </c>
      <c r="AJ63" s="153"/>
      <c r="AK63" s="153"/>
      <c r="AL63" s="156">
        <f>AK63-AJ63</f>
        <v>0</v>
      </c>
      <c r="AM63" s="156"/>
      <c r="AN63" s="153"/>
      <c r="AO63" s="153"/>
      <c r="AP63" s="156">
        <f>AO63-AN63</f>
        <v>0</v>
      </c>
      <c r="AQ63" s="156"/>
      <c r="AR63" s="156"/>
      <c r="AS63" s="156"/>
      <c r="AT63" s="156">
        <f t="shared" si="46"/>
        <v>0</v>
      </c>
      <c r="AU63" s="156"/>
      <c r="AV63" s="153"/>
      <c r="AW63" s="153"/>
      <c r="AX63" s="156">
        <f>AW63-AV63</f>
        <v>0</v>
      </c>
      <c r="AY63" s="156"/>
      <c r="AZ63" s="153"/>
      <c r="BA63" s="153"/>
      <c r="BB63" s="156">
        <f t="shared" si="48"/>
        <v>0</v>
      </c>
      <c r="BC63" s="156"/>
      <c r="BD63" s="153"/>
      <c r="BE63" s="153"/>
      <c r="BF63" s="156">
        <f t="shared" si="49"/>
        <v>0</v>
      </c>
      <c r="BG63" s="156"/>
      <c r="BH63" s="153"/>
      <c r="BI63" s="153"/>
      <c r="BJ63" s="156">
        <f t="shared" si="50"/>
        <v>0</v>
      </c>
      <c r="BK63" s="156"/>
      <c r="BL63" s="153"/>
      <c r="BM63" s="16"/>
      <c r="BN63" s="156">
        <f t="shared" si="51"/>
        <v>0</v>
      </c>
      <c r="BO63" s="212"/>
      <c r="BP63" s="153"/>
      <c r="BQ63" s="153"/>
      <c r="BR63" s="156">
        <f t="shared" si="52"/>
        <v>0</v>
      </c>
      <c r="BS63" s="156"/>
      <c r="BT63" s="153"/>
      <c r="BU63" s="153"/>
      <c r="BV63" s="156">
        <f t="shared" si="53"/>
        <v>0</v>
      </c>
      <c r="BW63" s="156"/>
      <c r="BX63" s="153"/>
      <c r="BY63" s="153"/>
      <c r="BZ63" s="156">
        <f t="shared" si="54"/>
        <v>0</v>
      </c>
      <c r="CA63" s="156"/>
      <c r="CB63" s="153"/>
      <c r="CC63" s="153"/>
      <c r="CD63" s="156">
        <f t="shared" si="55"/>
        <v>0</v>
      </c>
      <c r="CE63" s="156"/>
      <c r="CF63" s="153"/>
      <c r="CG63" s="153"/>
      <c r="CH63" s="156">
        <f t="shared" si="56"/>
        <v>0</v>
      </c>
      <c r="CI63" s="156"/>
      <c r="CJ63" s="153"/>
      <c r="CK63" s="153"/>
      <c r="CL63" s="156">
        <f t="shared" si="57"/>
        <v>0</v>
      </c>
      <c r="CM63" s="213" t="e">
        <f t="shared" ref="CM63" si="66">CK63/CJ63</f>
        <v>#DIV/0!</v>
      </c>
      <c r="CN63" s="222"/>
      <c r="CO63" s="222"/>
      <c r="CP63" s="222">
        <f t="shared" si="58"/>
        <v>0</v>
      </c>
      <c r="CQ63" s="222"/>
      <c r="CR63" s="14"/>
      <c r="CS63" s="14"/>
      <c r="CT63" s="261">
        <f t="shared" si="59"/>
        <v>0</v>
      </c>
      <c r="CU63" s="262"/>
      <c r="CV63" s="13"/>
      <c r="CW63" s="13"/>
      <c r="CX63" s="261">
        <f t="shared" si="60"/>
        <v>0</v>
      </c>
      <c r="CY63" s="262"/>
      <c r="CZ63" s="13"/>
      <c r="DA63" s="13"/>
      <c r="DB63" s="261">
        <f t="shared" si="61"/>
        <v>0</v>
      </c>
      <c r="DC63" s="262"/>
      <c r="DG63" s="648"/>
      <c r="DH63" s="648"/>
      <c r="DI63" s="648"/>
      <c r="DJ63" s="655"/>
      <c r="DK63" s="350"/>
      <c r="DL63" s="350"/>
    </row>
    <row r="64" spans="1:116" ht="13.5" customHeight="1">
      <c r="A64" s="335"/>
      <c r="B64" s="666">
        <v>1718001877</v>
      </c>
      <c r="C64" s="334" t="s">
        <v>701</v>
      </c>
      <c r="D64" s="225">
        <v>5.7</v>
      </c>
      <c r="E64" s="153">
        <v>42.9</v>
      </c>
      <c r="F64" s="16">
        <f>J64+N64+R64+V64+Z64+AK64+AO64+AS64+AW64+BE64+BI64+BY64+CG64+CK64+CO64+CS64+CW64+DA64+BM64+BU64</f>
        <v>5.8289</v>
      </c>
      <c r="G64" s="192">
        <f>F64-E64</f>
        <v>-37.071100000000001</v>
      </c>
      <c r="H64" s="192">
        <f>F64/E64</f>
        <v>0.13587179487179488</v>
      </c>
      <c r="I64" s="153"/>
      <c r="J64" s="16"/>
      <c r="K64" s="156">
        <f>J64-I64</f>
        <v>0</v>
      </c>
      <c r="L64" s="156"/>
      <c r="M64" s="153"/>
      <c r="N64" s="153"/>
      <c r="O64" s="156"/>
      <c r="P64" s="156"/>
      <c r="Q64" s="153"/>
      <c r="R64" s="153"/>
      <c r="S64" s="156"/>
      <c r="T64" s="156"/>
      <c r="U64" s="153">
        <v>42.87</v>
      </c>
      <c r="V64" s="153"/>
      <c r="W64" s="156"/>
      <c r="X64" s="156"/>
      <c r="Y64" s="153">
        <f>AC64</f>
        <v>0</v>
      </c>
      <c r="Z64" s="153">
        <f>AD64</f>
        <v>0</v>
      </c>
      <c r="AA64" s="156">
        <f>Z64-Y64</f>
        <v>0</v>
      </c>
      <c r="AB64" s="156"/>
      <c r="AC64" s="153"/>
      <c r="AD64" s="153"/>
      <c r="AE64" s="156">
        <f>AD64-AC64</f>
        <v>0</v>
      </c>
      <c r="AF64" s="156"/>
      <c r="AG64" s="153"/>
      <c r="AH64" s="153"/>
      <c r="AI64" s="156"/>
      <c r="AJ64" s="153"/>
      <c r="AK64" s="153"/>
      <c r="AL64" s="156">
        <f>AK64-AJ64</f>
        <v>0</v>
      </c>
      <c r="AM64" s="156"/>
      <c r="AN64" s="153"/>
      <c r="AO64" s="153"/>
      <c r="AP64" s="156">
        <f>AO64-AN64</f>
        <v>0</v>
      </c>
      <c r="AQ64" s="156"/>
      <c r="AR64" s="156"/>
      <c r="AS64" s="156"/>
      <c r="AT64" s="156"/>
      <c r="AU64" s="156"/>
      <c r="AV64" s="153"/>
      <c r="AW64" s="153"/>
      <c r="AX64" s="156">
        <f>AW64-AV64</f>
        <v>0</v>
      </c>
      <c r="AY64" s="156"/>
      <c r="AZ64" s="153"/>
      <c r="BA64" s="153"/>
      <c r="BB64" s="156"/>
      <c r="BC64" s="156"/>
      <c r="BD64" s="153"/>
      <c r="BE64" s="153"/>
      <c r="BF64" s="156"/>
      <c r="BG64" s="156"/>
      <c r="BH64" s="153"/>
      <c r="BI64" s="153"/>
      <c r="BJ64" s="156"/>
      <c r="BK64" s="156"/>
      <c r="BL64" s="153"/>
      <c r="BM64" s="16">
        <v>5.8289</v>
      </c>
      <c r="BN64" s="156">
        <f>BM64-BL64</f>
        <v>5.8289</v>
      </c>
      <c r="BO64" s="212"/>
      <c r="BP64" s="153"/>
      <c r="BQ64" s="153"/>
      <c r="BR64" s="156">
        <f>BQ64-BP64</f>
        <v>0</v>
      </c>
      <c r="BS64" s="156"/>
      <c r="BT64" s="153"/>
      <c r="BU64" s="153"/>
      <c r="BV64" s="156"/>
      <c r="BW64" s="156"/>
      <c r="BX64" s="153"/>
      <c r="BY64" s="153"/>
      <c r="BZ64" s="156"/>
      <c r="CA64" s="156"/>
      <c r="CB64" s="153"/>
      <c r="CC64" s="153"/>
      <c r="CD64" s="156"/>
      <c r="CE64" s="156"/>
      <c r="CF64" s="153"/>
      <c r="CG64" s="153"/>
      <c r="CH64" s="156"/>
      <c r="CI64" s="156"/>
      <c r="CJ64" s="153"/>
      <c r="CK64" s="153"/>
      <c r="CL64" s="156"/>
      <c r="CM64" s="213"/>
      <c r="CN64" s="222"/>
      <c r="CO64" s="222"/>
      <c r="CP64" s="222"/>
      <c r="CQ64" s="222"/>
      <c r="CR64" s="14"/>
      <c r="CS64" s="14"/>
      <c r="CT64" s="261"/>
      <c r="CU64" s="262"/>
      <c r="CV64" s="13"/>
      <c r="CW64" s="13"/>
      <c r="CX64" s="261"/>
      <c r="CY64" s="262"/>
      <c r="CZ64" s="13"/>
      <c r="DA64" s="13"/>
      <c r="DB64" s="261"/>
      <c r="DC64" s="262"/>
      <c r="DG64" s="648"/>
      <c r="DH64" s="648"/>
      <c r="DI64" s="648"/>
      <c r="DJ64" s="655"/>
      <c r="DK64" s="350"/>
      <c r="DL64" s="350"/>
    </row>
    <row r="65" spans="1:116" ht="13.5" customHeight="1">
      <c r="A65" s="335"/>
      <c r="B65" s="666">
        <v>1718001901</v>
      </c>
      <c r="C65" s="334" t="s">
        <v>345</v>
      </c>
      <c r="D65" s="225">
        <v>30.9</v>
      </c>
      <c r="E65" s="153">
        <v>14</v>
      </c>
      <c r="F65" s="16">
        <f t="shared" si="64"/>
        <v>9.6244999999999994</v>
      </c>
      <c r="G65" s="192">
        <f t="shared" si="36"/>
        <v>-4.3755000000000006</v>
      </c>
      <c r="H65" s="192">
        <f t="shared" si="65"/>
        <v>0.68746428571428564</v>
      </c>
      <c r="I65" s="153">
        <v>2.5</v>
      </c>
      <c r="J65" s="16"/>
      <c r="K65" s="156">
        <f t="shared" si="10"/>
        <v>-2.5</v>
      </c>
      <c r="L65" s="156"/>
      <c r="M65" s="153"/>
      <c r="N65" s="153"/>
      <c r="O65" s="156"/>
      <c r="P65" s="156"/>
      <c r="Q65" s="153"/>
      <c r="R65" s="153"/>
      <c r="S65" s="156"/>
      <c r="T65" s="156"/>
      <c r="U65" s="153"/>
      <c r="V65" s="153"/>
      <c r="W65" s="156"/>
      <c r="X65" s="156"/>
      <c r="Y65" s="153">
        <f t="shared" si="63"/>
        <v>0</v>
      </c>
      <c r="Z65" s="153">
        <f t="shared" si="63"/>
        <v>0</v>
      </c>
      <c r="AA65" s="156">
        <f t="shared" si="41"/>
        <v>0</v>
      </c>
      <c r="AB65" s="156"/>
      <c r="AC65" s="153"/>
      <c r="AD65" s="153"/>
      <c r="AE65" s="156">
        <f t="shared" si="42"/>
        <v>0</v>
      </c>
      <c r="AF65" s="156"/>
      <c r="AG65" s="153"/>
      <c r="AH65" s="153"/>
      <c r="AI65" s="156"/>
      <c r="AJ65" s="153"/>
      <c r="AK65" s="153"/>
      <c r="AL65" s="156">
        <f>AK65-AJ65</f>
        <v>0</v>
      </c>
      <c r="AM65" s="156"/>
      <c r="AN65" s="153"/>
      <c r="AO65" s="153"/>
      <c r="AP65" s="156">
        <f>AO65-AN65</f>
        <v>0</v>
      </c>
      <c r="AQ65" s="156"/>
      <c r="AR65" s="156"/>
      <c r="AS65" s="156"/>
      <c r="AT65" s="156"/>
      <c r="AU65" s="156"/>
      <c r="AV65" s="153"/>
      <c r="AW65" s="153"/>
      <c r="AX65" s="156">
        <f>AW65-AV65</f>
        <v>0</v>
      </c>
      <c r="AY65" s="156"/>
      <c r="AZ65" s="153"/>
      <c r="BA65" s="153"/>
      <c r="BB65" s="156"/>
      <c r="BC65" s="156"/>
      <c r="BD65" s="153"/>
      <c r="BE65" s="153"/>
      <c r="BF65" s="156"/>
      <c r="BG65" s="156"/>
      <c r="BH65" s="153"/>
      <c r="BI65" s="153"/>
      <c r="BJ65" s="156"/>
      <c r="BK65" s="156"/>
      <c r="BL65" s="153">
        <v>0</v>
      </c>
      <c r="BM65" s="16">
        <v>9.6244999999999994</v>
      </c>
      <c r="BN65" s="156">
        <f t="shared" si="51"/>
        <v>9.6244999999999994</v>
      </c>
      <c r="BO65" s="212"/>
      <c r="BP65" s="153"/>
      <c r="BQ65" s="153"/>
      <c r="BR65" s="156">
        <f t="shared" si="52"/>
        <v>0</v>
      </c>
      <c r="BS65" s="156"/>
      <c r="BT65" s="153"/>
      <c r="BU65" s="153"/>
      <c r="BV65" s="156"/>
      <c r="BW65" s="156"/>
      <c r="BX65" s="153"/>
      <c r="BY65" s="153"/>
      <c r="BZ65" s="156"/>
      <c r="CA65" s="156"/>
      <c r="CB65" s="153"/>
      <c r="CC65" s="153"/>
      <c r="CD65" s="156"/>
      <c r="CE65" s="156"/>
      <c r="CF65" s="153">
        <v>11.51</v>
      </c>
      <c r="CG65" s="153"/>
      <c r="CH65" s="156"/>
      <c r="CI65" s="156"/>
      <c r="CJ65" s="153"/>
      <c r="CK65" s="153"/>
      <c r="CL65" s="156"/>
      <c r="CM65" s="213"/>
      <c r="CN65" s="222"/>
      <c r="CO65" s="222"/>
      <c r="CP65" s="222"/>
      <c r="CQ65" s="222"/>
      <c r="CR65" s="14"/>
      <c r="CS65" s="14"/>
      <c r="CT65" s="261"/>
      <c r="CU65" s="262"/>
      <c r="CV65" s="13"/>
      <c r="CW65" s="13"/>
      <c r="CX65" s="261"/>
      <c r="CY65" s="262"/>
      <c r="CZ65" s="13"/>
      <c r="DA65" s="13"/>
      <c r="DB65" s="261"/>
      <c r="DC65" s="262"/>
      <c r="DG65" s="648"/>
      <c r="DH65" s="648"/>
      <c r="DI65" s="648"/>
      <c r="DJ65" s="655"/>
      <c r="DK65" s="350"/>
      <c r="DL65" s="350"/>
    </row>
    <row r="66" spans="1:116" ht="12.75" customHeight="1">
      <c r="A66" s="335"/>
      <c r="B66" s="667" t="s">
        <v>837</v>
      </c>
      <c r="C66" s="334" t="s">
        <v>548</v>
      </c>
      <c r="D66" s="225">
        <v>19.3</v>
      </c>
      <c r="E66" s="153">
        <v>40</v>
      </c>
      <c r="F66" s="462">
        <f t="shared" si="64"/>
        <v>28.04992</v>
      </c>
      <c r="G66" s="192">
        <f t="shared" si="36"/>
        <v>-11.95008</v>
      </c>
      <c r="H66" s="192">
        <f t="shared" si="65"/>
        <v>0.70124799999999998</v>
      </c>
      <c r="I66" s="16">
        <v>11.478999999999999</v>
      </c>
      <c r="J66" s="16"/>
      <c r="K66" s="156">
        <f t="shared" si="10"/>
        <v>-11.478999999999999</v>
      </c>
      <c r="L66" s="156"/>
      <c r="M66" s="153"/>
      <c r="N66" s="153"/>
      <c r="O66" s="156">
        <v>0</v>
      </c>
      <c r="P66" s="156"/>
      <c r="Q66" s="153"/>
      <c r="R66" s="153"/>
      <c r="S66" s="156">
        <v>0</v>
      </c>
      <c r="T66" s="156"/>
      <c r="U66" s="153"/>
      <c r="V66" s="153"/>
      <c r="W66" s="156"/>
      <c r="X66" s="156"/>
      <c r="Y66" s="153">
        <f t="shared" si="63"/>
        <v>0</v>
      </c>
      <c r="Z66" s="153">
        <f t="shared" si="63"/>
        <v>0</v>
      </c>
      <c r="AA66" s="156">
        <f t="shared" si="41"/>
        <v>0</v>
      </c>
      <c r="AB66" s="156"/>
      <c r="AC66" s="153"/>
      <c r="AD66" s="153"/>
      <c r="AE66" s="156">
        <f t="shared" si="42"/>
        <v>0</v>
      </c>
      <c r="AF66" s="156"/>
      <c r="AG66" s="153"/>
      <c r="AH66" s="153"/>
      <c r="AI66" s="156"/>
      <c r="AJ66" s="153"/>
      <c r="AK66" s="153"/>
      <c r="AL66" s="156">
        <v>0</v>
      </c>
      <c r="AM66" s="156"/>
      <c r="AN66" s="153"/>
      <c r="AO66" s="153"/>
      <c r="AP66" s="156">
        <v>0</v>
      </c>
      <c r="AQ66" s="156"/>
      <c r="AR66" s="156"/>
      <c r="AS66" s="156"/>
      <c r="AT66" s="156"/>
      <c r="AU66" s="156"/>
      <c r="AV66" s="153"/>
      <c r="AW66" s="153"/>
      <c r="AX66" s="156">
        <f>AW66-AV66</f>
        <v>0</v>
      </c>
      <c r="AY66" s="156"/>
      <c r="AZ66" s="153"/>
      <c r="BA66" s="153"/>
      <c r="BB66" s="156"/>
      <c r="BC66" s="156"/>
      <c r="BD66" s="153"/>
      <c r="BE66" s="153"/>
      <c r="BF66" s="156">
        <v>0</v>
      </c>
      <c r="BG66" s="156"/>
      <c r="BH66" s="153"/>
      <c r="BI66" s="153"/>
      <c r="BJ66" s="156">
        <v>0</v>
      </c>
      <c r="BK66" s="156"/>
      <c r="BL66" s="16">
        <v>28.041</v>
      </c>
      <c r="BM66" s="16">
        <v>28.04992</v>
      </c>
      <c r="BN66" s="156">
        <f t="shared" si="51"/>
        <v>8.919999999999817E-3</v>
      </c>
      <c r="BO66" s="212"/>
      <c r="BP66" s="153"/>
      <c r="BQ66" s="153"/>
      <c r="BR66" s="156">
        <f t="shared" si="52"/>
        <v>0</v>
      </c>
      <c r="BS66" s="156"/>
      <c r="BT66" s="153"/>
      <c r="BU66" s="153"/>
      <c r="BV66" s="156"/>
      <c r="BW66" s="156"/>
      <c r="BX66" s="153"/>
      <c r="BY66" s="153"/>
      <c r="BZ66" s="156">
        <v>0</v>
      </c>
      <c r="CA66" s="156"/>
      <c r="CB66" s="153"/>
      <c r="CC66" s="153"/>
      <c r="CD66" s="156"/>
      <c r="CE66" s="156"/>
      <c r="CF66" s="153"/>
      <c r="CG66" s="153"/>
      <c r="CH66" s="156">
        <v>0</v>
      </c>
      <c r="CI66" s="156"/>
      <c r="CJ66" s="153"/>
      <c r="CK66" s="153"/>
      <c r="CL66" s="156">
        <v>0</v>
      </c>
      <c r="CM66" s="213"/>
      <c r="CN66" s="222"/>
      <c r="CO66" s="222"/>
      <c r="CP66" s="222">
        <v>0</v>
      </c>
      <c r="CQ66" s="222"/>
      <c r="CR66" s="14"/>
      <c r="CS66" s="14"/>
      <c r="CT66" s="261"/>
      <c r="CU66" s="262"/>
      <c r="CV66" s="13"/>
      <c r="CW66" s="13"/>
      <c r="CX66" s="261"/>
      <c r="CY66" s="262"/>
      <c r="CZ66" s="13"/>
      <c r="DA66" s="13"/>
      <c r="DB66" s="261">
        <v>0</v>
      </c>
      <c r="DC66" s="262"/>
      <c r="DG66" s="648"/>
      <c r="DH66" s="648"/>
      <c r="DI66" s="648"/>
      <c r="DJ66" s="655"/>
      <c r="DK66" s="350"/>
      <c r="DL66" s="350"/>
    </row>
    <row r="67" spans="1:116" ht="12.75" customHeight="1">
      <c r="A67" s="335"/>
      <c r="B67" s="666">
        <v>1718001884</v>
      </c>
      <c r="C67" s="334" t="s">
        <v>346</v>
      </c>
      <c r="D67" s="225">
        <v>0</v>
      </c>
      <c r="E67" s="153">
        <v>1</v>
      </c>
      <c r="F67" s="16">
        <f t="shared" si="64"/>
        <v>6.7262399999999998</v>
      </c>
      <c r="G67" s="192">
        <f t="shared" si="36"/>
        <v>5.7262399999999998</v>
      </c>
      <c r="H67" s="192">
        <f t="shared" si="65"/>
        <v>6.7262399999999998</v>
      </c>
      <c r="I67" s="153">
        <v>1</v>
      </c>
      <c r="J67" s="16"/>
      <c r="K67" s="156"/>
      <c r="L67" s="156"/>
      <c r="M67" s="153"/>
      <c r="N67" s="153"/>
      <c r="O67" s="156"/>
      <c r="P67" s="156"/>
      <c r="Q67" s="153"/>
      <c r="R67" s="153"/>
      <c r="S67" s="156"/>
      <c r="T67" s="156"/>
      <c r="U67" s="153"/>
      <c r="V67" s="153"/>
      <c r="W67" s="156"/>
      <c r="X67" s="156"/>
      <c r="Y67" s="153"/>
      <c r="Z67" s="153"/>
      <c r="AA67" s="156"/>
      <c r="AB67" s="156"/>
      <c r="AC67" s="153"/>
      <c r="AD67" s="153"/>
      <c r="AE67" s="156"/>
      <c r="AF67" s="156"/>
      <c r="AG67" s="153"/>
      <c r="AH67" s="153"/>
      <c r="AI67" s="156"/>
      <c r="AJ67" s="153"/>
      <c r="AK67" s="153"/>
      <c r="AL67" s="156"/>
      <c r="AM67" s="156"/>
      <c r="AN67" s="153"/>
      <c r="AO67" s="153"/>
      <c r="AP67" s="156"/>
      <c r="AQ67" s="156"/>
      <c r="AR67" s="156"/>
      <c r="AS67" s="156"/>
      <c r="AT67" s="156"/>
      <c r="AU67" s="156"/>
      <c r="AV67" s="153"/>
      <c r="AW67" s="153"/>
      <c r="AX67" s="156"/>
      <c r="AY67" s="156"/>
      <c r="AZ67" s="153"/>
      <c r="BA67" s="153"/>
      <c r="BB67" s="156"/>
      <c r="BC67" s="156"/>
      <c r="BD67" s="153"/>
      <c r="BE67" s="153"/>
      <c r="BF67" s="156"/>
      <c r="BG67" s="156"/>
      <c r="BH67" s="153"/>
      <c r="BI67" s="153"/>
      <c r="BJ67" s="156"/>
      <c r="BK67" s="156"/>
      <c r="BL67" s="153"/>
      <c r="BM67" s="16">
        <v>6.7262399999999998</v>
      </c>
      <c r="BN67" s="156">
        <f t="shared" si="51"/>
        <v>6.7262399999999998</v>
      </c>
      <c r="BO67" s="212"/>
      <c r="BP67" s="153"/>
      <c r="BQ67" s="153"/>
      <c r="BR67" s="156"/>
      <c r="BS67" s="156"/>
      <c r="BT67" s="153"/>
      <c r="BU67" s="153"/>
      <c r="BV67" s="156"/>
      <c r="BW67" s="156"/>
      <c r="BX67" s="153"/>
      <c r="BY67" s="153"/>
      <c r="BZ67" s="156"/>
      <c r="CA67" s="156"/>
      <c r="CB67" s="153"/>
      <c r="CC67" s="153"/>
      <c r="CD67" s="156"/>
      <c r="CE67" s="156"/>
      <c r="CF67" s="153"/>
      <c r="CG67" s="153"/>
      <c r="CH67" s="156"/>
      <c r="CI67" s="156"/>
      <c r="CJ67" s="153"/>
      <c r="CK67" s="153"/>
      <c r="CL67" s="156"/>
      <c r="CM67" s="213"/>
      <c r="CN67" s="222"/>
      <c r="CO67" s="222"/>
      <c r="CP67" s="222"/>
      <c r="CQ67" s="222"/>
      <c r="CR67" s="14"/>
      <c r="CS67" s="14"/>
      <c r="CT67" s="261"/>
      <c r="CU67" s="262"/>
      <c r="CV67" s="13"/>
      <c r="CW67" s="13"/>
      <c r="CX67" s="261"/>
      <c r="CY67" s="262"/>
      <c r="CZ67" s="13"/>
      <c r="DA67" s="13"/>
      <c r="DB67" s="261"/>
      <c r="DC67" s="262"/>
      <c r="DG67" s="648"/>
      <c r="DH67" s="648"/>
      <c r="DI67" s="648"/>
      <c r="DJ67" s="655"/>
      <c r="DK67" s="350"/>
      <c r="DL67" s="350"/>
    </row>
    <row r="68" spans="1:116" ht="12.75" hidden="1" customHeight="1">
      <c r="A68" s="335"/>
      <c r="B68" s="666"/>
      <c r="C68" s="334" t="s">
        <v>549</v>
      </c>
      <c r="D68" s="225">
        <v>0</v>
      </c>
      <c r="E68" s="153"/>
      <c r="F68" s="16">
        <f t="shared" si="64"/>
        <v>0</v>
      </c>
      <c r="G68" s="192">
        <f t="shared" si="36"/>
        <v>0</v>
      </c>
      <c r="H68" s="192">
        <v>0</v>
      </c>
      <c r="I68" s="153"/>
      <c r="J68" s="16"/>
      <c r="K68" s="156">
        <v>0</v>
      </c>
      <c r="L68" s="156"/>
      <c r="M68" s="153"/>
      <c r="N68" s="153"/>
      <c r="O68" s="156">
        <v>0</v>
      </c>
      <c r="P68" s="156"/>
      <c r="Q68" s="153"/>
      <c r="R68" s="153"/>
      <c r="S68" s="156">
        <v>0</v>
      </c>
      <c r="T68" s="156"/>
      <c r="U68" s="153"/>
      <c r="V68" s="153"/>
      <c r="W68" s="156"/>
      <c r="X68" s="156"/>
      <c r="Y68" s="153"/>
      <c r="Z68" s="153"/>
      <c r="AA68" s="156">
        <f t="shared" ref="AA68:AA80" si="67">Z68-Y68</f>
        <v>0</v>
      </c>
      <c r="AB68" s="156"/>
      <c r="AC68" s="153"/>
      <c r="AD68" s="153"/>
      <c r="AE68" s="156">
        <v>0</v>
      </c>
      <c r="AF68" s="156"/>
      <c r="AG68" s="153"/>
      <c r="AH68" s="153"/>
      <c r="AI68" s="156"/>
      <c r="AJ68" s="153"/>
      <c r="AK68" s="153"/>
      <c r="AL68" s="156">
        <v>0</v>
      </c>
      <c r="AM68" s="156"/>
      <c r="AN68" s="153"/>
      <c r="AO68" s="153"/>
      <c r="AP68" s="156">
        <v>0</v>
      </c>
      <c r="AQ68" s="156"/>
      <c r="AR68" s="156"/>
      <c r="AS68" s="156"/>
      <c r="AT68" s="156"/>
      <c r="AU68" s="156"/>
      <c r="AV68" s="153"/>
      <c r="AW68" s="153"/>
      <c r="AX68" s="156"/>
      <c r="AY68" s="156"/>
      <c r="AZ68" s="153"/>
      <c r="BA68" s="153"/>
      <c r="BB68" s="156"/>
      <c r="BC68" s="156"/>
      <c r="BD68" s="153"/>
      <c r="BE68" s="153"/>
      <c r="BF68" s="156">
        <v>0</v>
      </c>
      <c r="BG68" s="156"/>
      <c r="BH68" s="153"/>
      <c r="BI68" s="153"/>
      <c r="BJ68" s="156">
        <v>0</v>
      </c>
      <c r="BK68" s="156"/>
      <c r="BL68" s="153"/>
      <c r="BM68" s="16"/>
      <c r="BN68" s="156">
        <f t="shared" ref="BN68:BN91" si="68">BM68-BL68</f>
        <v>0</v>
      </c>
      <c r="BO68" s="212"/>
      <c r="BP68" s="153"/>
      <c r="BQ68" s="153"/>
      <c r="BR68" s="156">
        <f t="shared" ref="BR68:BR91" si="69">BQ68-BP68</f>
        <v>0</v>
      </c>
      <c r="BS68" s="156"/>
      <c r="BT68" s="153"/>
      <c r="BU68" s="153"/>
      <c r="BV68" s="156"/>
      <c r="BW68" s="156"/>
      <c r="BX68" s="153"/>
      <c r="BY68" s="153"/>
      <c r="BZ68" s="156">
        <v>0</v>
      </c>
      <c r="CA68" s="156"/>
      <c r="CB68" s="153"/>
      <c r="CC68" s="153"/>
      <c r="CD68" s="156"/>
      <c r="CE68" s="156"/>
      <c r="CF68" s="153"/>
      <c r="CG68" s="153"/>
      <c r="CH68" s="156">
        <v>0</v>
      </c>
      <c r="CI68" s="156"/>
      <c r="CJ68" s="153"/>
      <c r="CK68" s="153"/>
      <c r="CL68" s="156">
        <v>0</v>
      </c>
      <c r="CM68" s="213"/>
      <c r="CN68" s="222"/>
      <c r="CO68" s="222"/>
      <c r="CP68" s="222">
        <v>0</v>
      </c>
      <c r="CQ68" s="222"/>
      <c r="CR68" s="14"/>
      <c r="CS68" s="14"/>
      <c r="CT68" s="261"/>
      <c r="CU68" s="262"/>
      <c r="CV68" s="13"/>
      <c r="CW68" s="13"/>
      <c r="CX68" s="261"/>
      <c r="CY68" s="262"/>
      <c r="CZ68" s="13"/>
      <c r="DA68" s="13"/>
      <c r="DB68" s="261">
        <v>0</v>
      </c>
      <c r="DC68" s="262"/>
      <c r="DG68" s="648"/>
      <c r="DH68" s="648"/>
      <c r="DI68" s="648"/>
      <c r="DJ68" s="655"/>
      <c r="DK68" s="350"/>
      <c r="DL68" s="350"/>
    </row>
    <row r="69" spans="1:116">
      <c r="A69" s="335"/>
      <c r="B69" s="666">
        <v>1718002084</v>
      </c>
      <c r="C69" s="334" t="s">
        <v>390</v>
      </c>
      <c r="D69" s="225">
        <v>38.9</v>
      </c>
      <c r="E69" s="153">
        <v>39.299999999999997</v>
      </c>
      <c r="F69" s="16">
        <f t="shared" si="64"/>
        <v>0.20230999999999999</v>
      </c>
      <c r="G69" s="192"/>
      <c r="H69" s="192">
        <v>0</v>
      </c>
      <c r="I69" s="16">
        <v>11.125</v>
      </c>
      <c r="J69" s="16"/>
      <c r="K69" s="156">
        <v>0</v>
      </c>
      <c r="L69" s="156"/>
      <c r="M69" s="153"/>
      <c r="N69" s="153"/>
      <c r="O69" s="156">
        <v>0</v>
      </c>
      <c r="P69" s="156"/>
      <c r="Q69" s="153">
        <v>28.192</v>
      </c>
      <c r="R69" s="153"/>
      <c r="S69" s="156">
        <v>0</v>
      </c>
      <c r="T69" s="156"/>
      <c r="U69" s="153"/>
      <c r="V69" s="153"/>
      <c r="W69" s="156">
        <v>0</v>
      </c>
      <c r="X69" s="156"/>
      <c r="Y69" s="153"/>
      <c r="Z69" s="153"/>
      <c r="AA69" s="156">
        <f t="shared" si="67"/>
        <v>0</v>
      </c>
      <c r="AB69" s="156"/>
      <c r="AC69" s="153"/>
      <c r="AD69" s="153"/>
      <c r="AE69" s="156">
        <f t="shared" ref="AE69:AE83" si="70">AD69-AC69</f>
        <v>0</v>
      </c>
      <c r="AF69" s="156"/>
      <c r="AG69" s="153"/>
      <c r="AH69" s="153"/>
      <c r="AI69" s="156"/>
      <c r="AJ69" s="153"/>
      <c r="AK69" s="153"/>
      <c r="AL69" s="156">
        <v>0</v>
      </c>
      <c r="AM69" s="156"/>
      <c r="AN69" s="153"/>
      <c r="AO69" s="153"/>
      <c r="AP69" s="156">
        <v>0</v>
      </c>
      <c r="AQ69" s="156"/>
      <c r="AR69" s="156"/>
      <c r="AS69" s="156"/>
      <c r="AT69" s="156"/>
      <c r="AU69" s="156"/>
      <c r="AV69" s="153"/>
      <c r="AW69" s="153"/>
      <c r="AX69" s="156">
        <v>0</v>
      </c>
      <c r="AY69" s="156"/>
      <c r="AZ69" s="153"/>
      <c r="BA69" s="153"/>
      <c r="BB69" s="156">
        <v>0</v>
      </c>
      <c r="BC69" s="156"/>
      <c r="BD69" s="153"/>
      <c r="BE69" s="153"/>
      <c r="BF69" s="156">
        <v>0</v>
      </c>
      <c r="BG69" s="156"/>
      <c r="BH69" s="153"/>
      <c r="BI69" s="153"/>
      <c r="BJ69" s="156">
        <v>0</v>
      </c>
      <c r="BK69" s="156"/>
      <c r="BL69" s="153"/>
      <c r="BM69" s="16">
        <v>0.20230999999999999</v>
      </c>
      <c r="BN69" s="156">
        <f t="shared" si="68"/>
        <v>0.20230999999999999</v>
      </c>
      <c r="BO69" s="212"/>
      <c r="BP69" s="153"/>
      <c r="BQ69" s="153"/>
      <c r="BR69" s="156">
        <f t="shared" si="69"/>
        <v>0</v>
      </c>
      <c r="BS69" s="156"/>
      <c r="BT69" s="153"/>
      <c r="BU69" s="153"/>
      <c r="BV69" s="156"/>
      <c r="BW69" s="156"/>
      <c r="BX69" s="153"/>
      <c r="BY69" s="153"/>
      <c r="BZ69" s="156">
        <v>0</v>
      </c>
      <c r="CA69" s="156"/>
      <c r="CB69" s="153"/>
      <c r="CC69" s="153"/>
      <c r="CD69" s="156"/>
      <c r="CE69" s="156"/>
      <c r="CF69" s="153"/>
      <c r="CG69" s="153"/>
      <c r="CH69" s="156">
        <v>0</v>
      </c>
      <c r="CI69" s="156"/>
      <c r="CJ69" s="153"/>
      <c r="CK69" s="153"/>
      <c r="CL69" s="156">
        <v>0</v>
      </c>
      <c r="CM69" s="213"/>
      <c r="CN69" s="222"/>
      <c r="CO69" s="222"/>
      <c r="CP69" s="222">
        <v>0</v>
      </c>
      <c r="CQ69" s="222"/>
      <c r="CR69" s="14"/>
      <c r="CS69" s="14"/>
      <c r="CT69" s="261"/>
      <c r="CU69" s="262"/>
      <c r="CV69" s="13"/>
      <c r="CW69" s="13"/>
      <c r="CX69" s="261"/>
      <c r="CY69" s="262"/>
      <c r="CZ69" s="13"/>
      <c r="DA69" s="13"/>
      <c r="DB69" s="261">
        <v>0</v>
      </c>
      <c r="DC69" s="262"/>
      <c r="DG69" s="648"/>
      <c r="DH69" s="648"/>
      <c r="DI69" s="648"/>
      <c r="DJ69" s="655"/>
      <c r="DK69" s="350"/>
      <c r="DL69" s="350"/>
    </row>
    <row r="70" spans="1:116" ht="12" customHeight="1">
      <c r="A70" s="335"/>
      <c r="B70" s="666">
        <v>1718002060</v>
      </c>
      <c r="C70" s="334" t="s">
        <v>917</v>
      </c>
      <c r="D70" s="225">
        <v>8.1</v>
      </c>
      <c r="E70" s="153">
        <v>0</v>
      </c>
      <c r="F70" s="16">
        <f t="shared" si="64"/>
        <v>7.8219399999999997</v>
      </c>
      <c r="G70" s="192">
        <f t="shared" ref="G70:G89" si="71">F70-E70</f>
        <v>7.8219399999999997</v>
      </c>
      <c r="H70" s="192">
        <v>0</v>
      </c>
      <c r="I70" s="153"/>
      <c r="J70" s="153"/>
      <c r="K70" s="156">
        <f t="shared" ref="K70:K89" si="72">J70-I70</f>
        <v>0</v>
      </c>
      <c r="L70" s="156"/>
      <c r="M70" s="153"/>
      <c r="N70" s="153"/>
      <c r="O70" s="156">
        <f t="shared" ref="O70:O83" si="73">N70-M70</f>
        <v>0</v>
      </c>
      <c r="P70" s="156"/>
      <c r="Q70" s="153"/>
      <c r="R70" s="153"/>
      <c r="S70" s="156">
        <f t="shared" ref="S70:S83" si="74">R70-Q70</f>
        <v>0</v>
      </c>
      <c r="T70" s="156"/>
      <c r="U70" s="153"/>
      <c r="V70" s="153"/>
      <c r="W70" s="156">
        <f t="shared" ref="W70:W80" si="75">V70-U70</f>
        <v>0</v>
      </c>
      <c r="X70" s="156"/>
      <c r="Y70" s="153">
        <f t="shared" ref="Y70:Z89" si="76">AC70</f>
        <v>0</v>
      </c>
      <c r="Z70" s="153">
        <f t="shared" si="76"/>
        <v>0</v>
      </c>
      <c r="AA70" s="156">
        <f t="shared" si="67"/>
        <v>0</v>
      </c>
      <c r="AB70" s="156"/>
      <c r="AC70" s="153"/>
      <c r="AD70" s="153"/>
      <c r="AE70" s="156">
        <f t="shared" si="70"/>
        <v>0</v>
      </c>
      <c r="AF70" s="156"/>
      <c r="AG70" s="153"/>
      <c r="AH70" s="153"/>
      <c r="AI70" s="156">
        <f t="shared" ref="AI70:AI80" si="77">AH70-AG70</f>
        <v>0</v>
      </c>
      <c r="AJ70" s="153"/>
      <c r="AK70" s="153"/>
      <c r="AL70" s="156">
        <f t="shared" ref="AL70:AL80" si="78">AK70-AJ70</f>
        <v>0</v>
      </c>
      <c r="AM70" s="156"/>
      <c r="AN70" s="153"/>
      <c r="AO70" s="153"/>
      <c r="AP70" s="156">
        <f t="shared" ref="AP70:AP83" si="79">AO70-AN70</f>
        <v>0</v>
      </c>
      <c r="AQ70" s="156"/>
      <c r="AR70" s="156"/>
      <c r="AS70" s="156"/>
      <c r="AT70" s="156">
        <f t="shared" ref="AT70:AT80" si="80">AS70-AR70</f>
        <v>0</v>
      </c>
      <c r="AU70" s="156"/>
      <c r="AV70" s="16">
        <v>1.4999999999999999E-2</v>
      </c>
      <c r="AW70" s="16">
        <v>1.4999999999999999E-2</v>
      </c>
      <c r="AX70" s="156">
        <f t="shared" ref="AX70:AX80" si="81">AW70-AV70</f>
        <v>0</v>
      </c>
      <c r="AY70" s="156"/>
      <c r="AZ70" s="153"/>
      <c r="BA70" s="153"/>
      <c r="BB70" s="156">
        <f t="shared" ref="BB70:BB80" si="82">BA70-AZ70</f>
        <v>0</v>
      </c>
      <c r="BC70" s="156"/>
      <c r="BD70" s="153"/>
      <c r="BE70" s="153"/>
      <c r="BF70" s="156">
        <f t="shared" ref="BF70:BF80" si="83">BE70-BD70</f>
        <v>0</v>
      </c>
      <c r="BG70" s="156"/>
      <c r="BH70" s="153"/>
      <c r="BI70" s="153"/>
      <c r="BJ70" s="156">
        <f t="shared" ref="BJ70:BJ83" si="84">BI70-BH70</f>
        <v>0</v>
      </c>
      <c r="BK70" s="156"/>
      <c r="BL70" s="153"/>
      <c r="BM70" s="16">
        <v>7.80694</v>
      </c>
      <c r="BN70" s="156">
        <f t="shared" si="68"/>
        <v>7.80694</v>
      </c>
      <c r="BO70" s="212"/>
      <c r="BP70" s="153"/>
      <c r="BQ70" s="153"/>
      <c r="BR70" s="156">
        <f t="shared" si="69"/>
        <v>0</v>
      </c>
      <c r="BS70" s="156"/>
      <c r="BT70" s="153"/>
      <c r="BU70" s="153"/>
      <c r="BV70" s="156">
        <f t="shared" ref="BV70:BV80" si="85">BU70-BT70</f>
        <v>0</v>
      </c>
      <c r="BW70" s="156"/>
      <c r="BX70" s="153"/>
      <c r="BY70" s="153"/>
      <c r="BZ70" s="156">
        <f t="shared" ref="BZ70:BZ80" si="86">BY70-BX70</f>
        <v>0</v>
      </c>
      <c r="CA70" s="156"/>
      <c r="CB70" s="153"/>
      <c r="CC70" s="153"/>
      <c r="CD70" s="156">
        <f t="shared" ref="CD70:CD80" si="87">CC70-CB70</f>
        <v>0</v>
      </c>
      <c r="CE70" s="156"/>
      <c r="CF70" s="153"/>
      <c r="CG70" s="153"/>
      <c r="CH70" s="156">
        <f t="shared" ref="CH70:CH83" si="88">CG70-CF70</f>
        <v>0</v>
      </c>
      <c r="CI70" s="156"/>
      <c r="CJ70" s="153"/>
      <c r="CK70" s="153"/>
      <c r="CL70" s="156">
        <f t="shared" ref="CL70:CL80" si="89">CK70-CJ70</f>
        <v>0</v>
      </c>
      <c r="CM70" s="213"/>
      <c r="CN70" s="222"/>
      <c r="CO70" s="222"/>
      <c r="CP70" s="222">
        <f t="shared" ref="CP70:CP80" si="90">CO70-CN70</f>
        <v>0</v>
      </c>
      <c r="CQ70" s="222"/>
      <c r="CR70" s="14"/>
      <c r="CS70" s="14"/>
      <c r="CT70" s="261">
        <f t="shared" ref="CT70:CT80" si="91">CS70-CR70</f>
        <v>0</v>
      </c>
      <c r="CU70" s="262"/>
      <c r="CV70" s="13"/>
      <c r="CW70" s="13"/>
      <c r="CX70" s="261">
        <f t="shared" ref="CX70:CX80" si="92">CW70-CV70</f>
        <v>0</v>
      </c>
      <c r="CY70" s="262"/>
      <c r="CZ70" s="13"/>
      <c r="DA70" s="13"/>
      <c r="DB70" s="261">
        <f t="shared" ref="DB70:DB80" si="93">DA70-CZ70</f>
        <v>0</v>
      </c>
      <c r="DC70" s="262"/>
      <c r="DG70" s="648"/>
      <c r="DH70" s="648"/>
      <c r="DI70" s="648"/>
      <c r="DJ70" s="655"/>
      <c r="DK70" s="350"/>
      <c r="DL70" s="350"/>
    </row>
    <row r="71" spans="1:116" s="327" customFormat="1">
      <c r="A71" s="371"/>
      <c r="B71" s="665"/>
      <c r="C71" s="337" t="s">
        <v>348</v>
      </c>
      <c r="D71" s="338">
        <f>SUM(D72:D78)</f>
        <v>0</v>
      </c>
      <c r="E71" s="106">
        <f>SUM(E72:E78)</f>
        <v>0</v>
      </c>
      <c r="F71" s="461">
        <f>SUM(F72:F78)</f>
        <v>0</v>
      </c>
      <c r="G71" s="226">
        <f t="shared" si="71"/>
        <v>0</v>
      </c>
      <c r="H71" s="329">
        <v>0</v>
      </c>
      <c r="I71" s="193">
        <f>SUM(I72:I78)</f>
        <v>0</v>
      </c>
      <c r="J71" s="193">
        <f>SUM(J72:J78)</f>
        <v>0</v>
      </c>
      <c r="K71" s="156">
        <f t="shared" si="72"/>
        <v>0</v>
      </c>
      <c r="L71" s="156"/>
      <c r="M71" s="193">
        <f>SUM(M72:M78)</f>
        <v>0</v>
      </c>
      <c r="N71" s="193">
        <f>SUM(N72:N78)</f>
        <v>0</v>
      </c>
      <c r="O71" s="226">
        <f t="shared" si="73"/>
        <v>0</v>
      </c>
      <c r="P71" s="226"/>
      <c r="Q71" s="193">
        <f>SUM(Q72:Q78)</f>
        <v>0</v>
      </c>
      <c r="R71" s="193">
        <f>SUM(R72:R78)</f>
        <v>0</v>
      </c>
      <c r="S71" s="226">
        <f t="shared" si="74"/>
        <v>0</v>
      </c>
      <c r="T71" s="226">
        <v>0</v>
      </c>
      <c r="U71" s="193">
        <f>SUM(U72:U78)</f>
        <v>0</v>
      </c>
      <c r="V71" s="193">
        <f>SUM(V72:V78)</f>
        <v>0</v>
      </c>
      <c r="W71" s="226">
        <f t="shared" si="75"/>
        <v>0</v>
      </c>
      <c r="X71" s="226"/>
      <c r="Y71" s="193">
        <f t="shared" si="76"/>
        <v>0</v>
      </c>
      <c r="Z71" s="193">
        <f t="shared" si="76"/>
        <v>0</v>
      </c>
      <c r="AA71" s="226">
        <f t="shared" si="67"/>
        <v>0</v>
      </c>
      <c r="AB71" s="226"/>
      <c r="AC71" s="193">
        <f>SUM(AC72:AC78)</f>
        <v>0</v>
      </c>
      <c r="AD71" s="193">
        <f>SUM(AD72:AD78)</f>
        <v>0</v>
      </c>
      <c r="AE71" s="226">
        <f t="shared" si="70"/>
        <v>0</v>
      </c>
      <c r="AF71" s="226"/>
      <c r="AG71" s="193">
        <f>SUM(AG72:AG78)</f>
        <v>0</v>
      </c>
      <c r="AH71" s="193">
        <f>SUM(AH72:AH78)</f>
        <v>0</v>
      </c>
      <c r="AI71" s="226">
        <f t="shared" si="77"/>
        <v>0</v>
      </c>
      <c r="AJ71" s="193">
        <f>SUM(AJ72:AJ78)</f>
        <v>0</v>
      </c>
      <c r="AK71" s="193">
        <f>SUM(AK72:AK78)</f>
        <v>0</v>
      </c>
      <c r="AL71" s="226">
        <f t="shared" si="78"/>
        <v>0</v>
      </c>
      <c r="AM71" s="226"/>
      <c r="AN71" s="193">
        <f>SUM(AN72:AN78)</f>
        <v>0</v>
      </c>
      <c r="AO71" s="193">
        <f>SUM(AO72:AO78)</f>
        <v>0</v>
      </c>
      <c r="AP71" s="226">
        <f t="shared" si="79"/>
        <v>0</v>
      </c>
      <c r="AQ71" s="226"/>
      <c r="AR71" s="193">
        <f>SUM(AR72:AR78)</f>
        <v>0</v>
      </c>
      <c r="AS71" s="193">
        <f>SUM(AS72:AS78)</f>
        <v>0</v>
      </c>
      <c r="AT71" s="226">
        <f t="shared" si="80"/>
        <v>0</v>
      </c>
      <c r="AU71" s="226"/>
      <c r="AV71" s="193">
        <f>SUM(AV72:AV78)</f>
        <v>0</v>
      </c>
      <c r="AW71" s="193">
        <f>SUM(AW72:AW78)</f>
        <v>0</v>
      </c>
      <c r="AX71" s="226">
        <f t="shared" si="81"/>
        <v>0</v>
      </c>
      <c r="AY71" s="226"/>
      <c r="AZ71" s="193">
        <f>SUM(AZ72:AZ78)</f>
        <v>0</v>
      </c>
      <c r="BA71" s="193">
        <f>SUM(BA72:BA78)</f>
        <v>0</v>
      </c>
      <c r="BB71" s="226">
        <f t="shared" si="82"/>
        <v>0</v>
      </c>
      <c r="BC71" s="226"/>
      <c r="BD71" s="193">
        <f>SUM(BD72:BD78)</f>
        <v>0</v>
      </c>
      <c r="BE71" s="193">
        <f>SUM(BE72:BE78)</f>
        <v>0</v>
      </c>
      <c r="BF71" s="226">
        <f t="shared" si="83"/>
        <v>0</v>
      </c>
      <c r="BG71" s="226"/>
      <c r="BH71" s="193">
        <f>SUM(BH72:BH78)</f>
        <v>0</v>
      </c>
      <c r="BI71" s="193">
        <f>SUM(BI72:BI78)</f>
        <v>0</v>
      </c>
      <c r="BJ71" s="226">
        <f t="shared" si="84"/>
        <v>0</v>
      </c>
      <c r="BK71" s="226"/>
      <c r="BL71" s="193">
        <f>SUM(BL72:BL78)</f>
        <v>0</v>
      </c>
      <c r="BM71" s="15">
        <f>SUM(BM72:BM78)</f>
        <v>0</v>
      </c>
      <c r="BN71" s="226">
        <f t="shared" si="68"/>
        <v>0</v>
      </c>
      <c r="BO71" s="212"/>
      <c r="BP71" s="193">
        <f>SUM(BP72:BP78)</f>
        <v>0</v>
      </c>
      <c r="BQ71" s="193">
        <f>SUM(BQ72:BQ78)</f>
        <v>0</v>
      </c>
      <c r="BR71" s="226">
        <f t="shared" si="69"/>
        <v>0</v>
      </c>
      <c r="BS71" s="226"/>
      <c r="BT71" s="193">
        <f>SUM(BT72:BT78)</f>
        <v>0</v>
      </c>
      <c r="BU71" s="193">
        <f>SUM(BU72:BU78)</f>
        <v>0</v>
      </c>
      <c r="BV71" s="226">
        <f t="shared" si="85"/>
        <v>0</v>
      </c>
      <c r="BW71" s="226"/>
      <c r="BX71" s="193">
        <f>SUM(BX72:BX78)</f>
        <v>0</v>
      </c>
      <c r="BY71" s="193">
        <f>SUM(BY72:BY78)</f>
        <v>0</v>
      </c>
      <c r="BZ71" s="226">
        <f t="shared" si="86"/>
        <v>0</v>
      </c>
      <c r="CA71" s="226"/>
      <c r="CB71" s="193">
        <f>SUM(CB72:CB78)</f>
        <v>0</v>
      </c>
      <c r="CC71" s="193">
        <f>SUM(CC72:CC78)</f>
        <v>0</v>
      </c>
      <c r="CD71" s="226">
        <f t="shared" si="87"/>
        <v>0</v>
      </c>
      <c r="CE71" s="226"/>
      <c r="CF71" s="193">
        <f>SUM(CF72:CF78)</f>
        <v>0</v>
      </c>
      <c r="CG71" s="193">
        <f>SUM(CG72:CG78)</f>
        <v>0</v>
      </c>
      <c r="CH71" s="226">
        <f t="shared" si="88"/>
        <v>0</v>
      </c>
      <c r="CI71" s="226"/>
      <c r="CJ71" s="193">
        <f>SUM(CJ72:CJ78)</f>
        <v>0</v>
      </c>
      <c r="CK71" s="193">
        <f>SUM(CK72:CK78)</f>
        <v>0</v>
      </c>
      <c r="CL71" s="226">
        <f t="shared" si="89"/>
        <v>0</v>
      </c>
      <c r="CM71" s="213"/>
      <c r="CN71" s="15">
        <f>SUM(CN72:CN78)</f>
        <v>0</v>
      </c>
      <c r="CO71" s="15">
        <f>SUM(CO72:CO78)</f>
        <v>0</v>
      </c>
      <c r="CP71" s="227">
        <f t="shared" si="90"/>
        <v>0</v>
      </c>
      <c r="CQ71" s="227"/>
      <c r="CR71" s="263">
        <f>SUM(CR72:CR78)</f>
        <v>0</v>
      </c>
      <c r="CS71" s="263">
        <f>SUM(CS72:CS78)</f>
        <v>0</v>
      </c>
      <c r="CT71" s="259">
        <f t="shared" si="91"/>
        <v>0</v>
      </c>
      <c r="CU71" s="260"/>
      <c r="CV71" s="263">
        <f>SUM(CV72:CV78)</f>
        <v>0</v>
      </c>
      <c r="CW71" s="263">
        <f>SUM(CW72:CW78)</f>
        <v>0</v>
      </c>
      <c r="CX71" s="259">
        <f t="shared" si="92"/>
        <v>0</v>
      </c>
      <c r="CY71" s="260"/>
      <c r="CZ71" s="263">
        <f>SUM(CZ72:CZ78)</f>
        <v>0</v>
      </c>
      <c r="DA71" s="263">
        <f>SUM(DA72:DA78)</f>
        <v>0</v>
      </c>
      <c r="DB71" s="259">
        <f t="shared" si="93"/>
        <v>0</v>
      </c>
      <c r="DC71" s="260"/>
      <c r="DG71" s="649"/>
      <c r="DH71" s="15">
        <f>SUM(DH72:DH78)</f>
        <v>0</v>
      </c>
      <c r="DI71" s="649"/>
      <c r="DJ71" s="654"/>
      <c r="DK71" s="658"/>
      <c r="DL71" s="658"/>
    </row>
    <row r="72" spans="1:116" ht="12" hidden="1" customHeight="1">
      <c r="A72" s="335"/>
      <c r="B72" s="666"/>
      <c r="C72" s="335" t="s">
        <v>349</v>
      </c>
      <c r="D72" s="221">
        <v>0</v>
      </c>
      <c r="E72" s="153">
        <f>I72+M72+Q72+U72+Y72+AJ72+AN72+AR72+AV72+BD72+BH72+BX72+CF72+CJ72+CN72+CR72+CV72+CZ72+AZ72+BL72+BT72</f>
        <v>0</v>
      </c>
      <c r="F72" s="555">
        <f>J72+N72+R72+V72+Z72+AK72+AO72+AS72+AW72+BE72+BI72+BY72+CG72+CK72+CO72+CS72+CW72+DA72+BA72+BM72+BU72</f>
        <v>0</v>
      </c>
      <c r="G72" s="192">
        <f t="shared" si="71"/>
        <v>0</v>
      </c>
      <c r="H72" s="192"/>
      <c r="I72" s="153"/>
      <c r="J72" s="153"/>
      <c r="K72" s="156">
        <f t="shared" si="72"/>
        <v>0</v>
      </c>
      <c r="L72" s="156"/>
      <c r="M72" s="153"/>
      <c r="N72" s="153"/>
      <c r="O72" s="156">
        <f t="shared" si="73"/>
        <v>0</v>
      </c>
      <c r="P72" s="156"/>
      <c r="Q72" s="153"/>
      <c r="R72" s="153"/>
      <c r="S72" s="156">
        <f t="shared" si="74"/>
        <v>0</v>
      </c>
      <c r="T72" s="156" t="e">
        <f>R72/Q72</f>
        <v>#DIV/0!</v>
      </c>
      <c r="U72" s="153"/>
      <c r="V72" s="153"/>
      <c r="W72" s="156">
        <f t="shared" si="75"/>
        <v>0</v>
      </c>
      <c r="X72" s="156"/>
      <c r="Y72" s="153">
        <f t="shared" si="76"/>
        <v>0</v>
      </c>
      <c r="Z72" s="153">
        <f t="shared" si="76"/>
        <v>0</v>
      </c>
      <c r="AA72" s="156">
        <f t="shared" si="67"/>
        <v>0</v>
      </c>
      <c r="AB72" s="156"/>
      <c r="AC72" s="153"/>
      <c r="AD72" s="153"/>
      <c r="AE72" s="156">
        <f t="shared" si="70"/>
        <v>0</v>
      </c>
      <c r="AF72" s="156"/>
      <c r="AG72" s="153"/>
      <c r="AH72" s="153"/>
      <c r="AI72" s="156">
        <f t="shared" si="77"/>
        <v>0</v>
      </c>
      <c r="AJ72" s="153"/>
      <c r="AK72" s="153"/>
      <c r="AL72" s="156">
        <f t="shared" si="78"/>
        <v>0</v>
      </c>
      <c r="AM72" s="156"/>
      <c r="AN72" s="153"/>
      <c r="AO72" s="153"/>
      <c r="AP72" s="156">
        <f t="shared" si="79"/>
        <v>0</v>
      </c>
      <c r="AQ72" s="156"/>
      <c r="AR72" s="156"/>
      <c r="AS72" s="156"/>
      <c r="AT72" s="156">
        <f t="shared" si="80"/>
        <v>0</v>
      </c>
      <c r="AU72" s="156"/>
      <c r="AV72" s="153"/>
      <c r="AW72" s="153"/>
      <c r="AX72" s="156">
        <f t="shared" si="81"/>
        <v>0</v>
      </c>
      <c r="AY72" s="156"/>
      <c r="AZ72" s="153"/>
      <c r="BA72" s="153"/>
      <c r="BB72" s="156">
        <f t="shared" si="82"/>
        <v>0</v>
      </c>
      <c r="BC72" s="156"/>
      <c r="BD72" s="153"/>
      <c r="BE72" s="153"/>
      <c r="BF72" s="156">
        <f t="shared" si="83"/>
        <v>0</v>
      </c>
      <c r="BG72" s="156"/>
      <c r="BH72" s="153"/>
      <c r="BI72" s="153"/>
      <c r="BJ72" s="156">
        <f t="shared" si="84"/>
        <v>0</v>
      </c>
      <c r="BK72" s="156"/>
      <c r="BL72" s="153"/>
      <c r="BM72" s="153"/>
      <c r="BN72" s="156">
        <f t="shared" si="68"/>
        <v>0</v>
      </c>
      <c r="BO72" s="156"/>
      <c r="BP72" s="153"/>
      <c r="BQ72" s="153"/>
      <c r="BR72" s="156">
        <f t="shared" si="69"/>
        <v>0</v>
      </c>
      <c r="BS72" s="156"/>
      <c r="BT72" s="153"/>
      <c r="BU72" s="153"/>
      <c r="BV72" s="156">
        <f t="shared" si="85"/>
        <v>0</v>
      </c>
      <c r="BW72" s="156"/>
      <c r="BX72" s="153"/>
      <c r="BY72" s="153"/>
      <c r="BZ72" s="156">
        <f t="shared" si="86"/>
        <v>0</v>
      </c>
      <c r="CA72" s="156"/>
      <c r="CB72" s="153"/>
      <c r="CC72" s="153"/>
      <c r="CD72" s="156">
        <f t="shared" si="87"/>
        <v>0</v>
      </c>
      <c r="CE72" s="156"/>
      <c r="CF72" s="153"/>
      <c r="CG72" s="153"/>
      <c r="CH72" s="156">
        <f t="shared" si="88"/>
        <v>0</v>
      </c>
      <c r="CI72" s="226" t="e">
        <f t="shared" ref="CI72:CI83" si="94">CG72/CF72</f>
        <v>#DIV/0!</v>
      </c>
      <c r="CJ72" s="153"/>
      <c r="CK72" s="153"/>
      <c r="CL72" s="156">
        <f t="shared" si="89"/>
        <v>0</v>
      </c>
      <c r="CM72" s="213"/>
      <c r="CN72" s="222"/>
      <c r="CO72" s="222"/>
      <c r="CP72" s="222">
        <f t="shared" si="90"/>
        <v>0</v>
      </c>
      <c r="CQ72" s="222"/>
      <c r="CR72" s="14"/>
      <c r="CS72" s="14"/>
      <c r="CT72" s="261">
        <f t="shared" si="91"/>
        <v>0</v>
      </c>
      <c r="CU72" s="262"/>
      <c r="CV72" s="13"/>
      <c r="CW72" s="13"/>
      <c r="CX72" s="261">
        <f t="shared" si="92"/>
        <v>0</v>
      </c>
      <c r="CY72" s="262"/>
      <c r="CZ72" s="13"/>
      <c r="DA72" s="13"/>
      <c r="DB72" s="261">
        <f t="shared" si="93"/>
        <v>0</v>
      </c>
      <c r="DC72" s="262"/>
      <c r="DG72" s="648"/>
      <c r="DH72" s="648"/>
      <c r="DI72" s="648"/>
      <c r="DJ72" s="655"/>
      <c r="DK72" s="350"/>
      <c r="DL72" s="350"/>
    </row>
    <row r="73" spans="1:116" ht="12.75" hidden="1" customHeight="1">
      <c r="A73" s="335"/>
      <c r="B73" s="666">
        <v>1718002694</v>
      </c>
      <c r="C73" s="335" t="s">
        <v>550</v>
      </c>
      <c r="D73" s="221">
        <v>0</v>
      </c>
      <c r="E73" s="153">
        <f t="shared" ref="E73:E78" si="95">I73+M73+Q73+U73+Y73+AJ73+AN73+AR73+AV73+BD73+BH73+BX73+CF73+CJ73+CN73+CR73+CV73+CZ73+AZ73+BL73+BT73</f>
        <v>0</v>
      </c>
      <c r="F73" s="555">
        <f t="shared" ref="F73:F78" si="96">J73+N73+R73+V73+Z73+AK73+AO73+AS73+AW73+BE73+BI73+BY73+CG73+CK73+CO73+CS73+CW73+DA73+BM73+BU73</f>
        <v>0</v>
      </c>
      <c r="G73" s="192">
        <f t="shared" si="71"/>
        <v>0</v>
      </c>
      <c r="H73" s="192" t="e">
        <f t="shared" ref="H73:H106" si="97">F73/E73</f>
        <v>#DIV/0!</v>
      </c>
      <c r="I73" s="153">
        <v>0</v>
      </c>
      <c r="J73" s="153"/>
      <c r="K73" s="156">
        <f t="shared" si="72"/>
        <v>0</v>
      </c>
      <c r="L73" s="156"/>
      <c r="M73" s="153"/>
      <c r="N73" s="153"/>
      <c r="O73" s="156">
        <f t="shared" si="73"/>
        <v>0</v>
      </c>
      <c r="P73" s="156"/>
      <c r="Q73" s="153"/>
      <c r="R73" s="153"/>
      <c r="S73" s="156">
        <f t="shared" si="74"/>
        <v>0</v>
      </c>
      <c r="T73" s="156"/>
      <c r="U73" s="153"/>
      <c r="V73" s="153"/>
      <c r="W73" s="156">
        <f t="shared" si="75"/>
        <v>0</v>
      </c>
      <c r="X73" s="156"/>
      <c r="Y73" s="153">
        <f t="shared" si="76"/>
        <v>0</v>
      </c>
      <c r="Z73" s="153">
        <f t="shared" si="76"/>
        <v>0</v>
      </c>
      <c r="AA73" s="156">
        <f t="shared" si="67"/>
        <v>0</v>
      </c>
      <c r="AB73" s="156"/>
      <c r="AC73" s="153"/>
      <c r="AD73" s="153"/>
      <c r="AE73" s="156">
        <f t="shared" si="70"/>
        <v>0</v>
      </c>
      <c r="AF73" s="156" t="e">
        <f>AD73/AC73</f>
        <v>#DIV/0!</v>
      </c>
      <c r="AG73" s="153"/>
      <c r="AH73" s="153"/>
      <c r="AI73" s="156">
        <f t="shared" si="77"/>
        <v>0</v>
      </c>
      <c r="AJ73" s="153"/>
      <c r="AK73" s="153"/>
      <c r="AL73" s="156">
        <f t="shared" si="78"/>
        <v>0</v>
      </c>
      <c r="AM73" s="156"/>
      <c r="AN73" s="153"/>
      <c r="AO73" s="153"/>
      <c r="AP73" s="156">
        <f t="shared" si="79"/>
        <v>0</v>
      </c>
      <c r="AQ73" s="156"/>
      <c r="AR73" s="156"/>
      <c r="AS73" s="156"/>
      <c r="AT73" s="156">
        <f t="shared" si="80"/>
        <v>0</v>
      </c>
      <c r="AU73" s="156"/>
      <c r="AV73" s="153"/>
      <c r="AW73" s="153"/>
      <c r="AX73" s="156">
        <f t="shared" si="81"/>
        <v>0</v>
      </c>
      <c r="AY73" s="156"/>
      <c r="AZ73" s="153"/>
      <c r="BA73" s="153"/>
      <c r="BB73" s="156">
        <f t="shared" si="82"/>
        <v>0</v>
      </c>
      <c r="BC73" s="156"/>
      <c r="BD73" s="153"/>
      <c r="BE73" s="153"/>
      <c r="BF73" s="156">
        <f t="shared" si="83"/>
        <v>0</v>
      </c>
      <c r="BG73" s="156"/>
      <c r="BH73" s="153"/>
      <c r="BI73" s="153"/>
      <c r="BJ73" s="156">
        <f t="shared" si="84"/>
        <v>0</v>
      </c>
      <c r="BK73" s="156"/>
      <c r="BL73" s="153"/>
      <c r="BM73" s="153"/>
      <c r="BN73" s="156">
        <f t="shared" si="68"/>
        <v>0</v>
      </c>
      <c r="BO73" s="156"/>
      <c r="BP73" s="153"/>
      <c r="BQ73" s="153"/>
      <c r="BR73" s="156">
        <f t="shared" si="69"/>
        <v>0</v>
      </c>
      <c r="BS73" s="156"/>
      <c r="BT73" s="153"/>
      <c r="BU73" s="153"/>
      <c r="BV73" s="156">
        <f t="shared" si="85"/>
        <v>0</v>
      </c>
      <c r="BW73" s="156"/>
      <c r="BX73" s="153"/>
      <c r="BY73" s="153"/>
      <c r="BZ73" s="156">
        <f t="shared" si="86"/>
        <v>0</v>
      </c>
      <c r="CA73" s="156"/>
      <c r="CB73" s="153"/>
      <c r="CC73" s="153"/>
      <c r="CD73" s="156">
        <f t="shared" si="87"/>
        <v>0</v>
      </c>
      <c r="CE73" s="156"/>
      <c r="CF73" s="153"/>
      <c r="CG73" s="153"/>
      <c r="CH73" s="156">
        <f t="shared" si="88"/>
        <v>0</v>
      </c>
      <c r="CI73" s="226" t="e">
        <f t="shared" si="94"/>
        <v>#DIV/0!</v>
      </c>
      <c r="CJ73" s="153"/>
      <c r="CK73" s="153"/>
      <c r="CL73" s="156">
        <f t="shared" si="89"/>
        <v>0</v>
      </c>
      <c r="CM73" s="213"/>
      <c r="CN73" s="222"/>
      <c r="CO73" s="222"/>
      <c r="CP73" s="222">
        <f t="shared" si="90"/>
        <v>0</v>
      </c>
      <c r="CQ73" s="222"/>
      <c r="CR73" s="14"/>
      <c r="CS73" s="14"/>
      <c r="CT73" s="261">
        <f t="shared" si="91"/>
        <v>0</v>
      </c>
      <c r="CU73" s="262"/>
      <c r="CV73" s="13"/>
      <c r="CW73" s="13"/>
      <c r="CX73" s="261">
        <f t="shared" si="92"/>
        <v>0</v>
      </c>
      <c r="CY73" s="262"/>
      <c r="CZ73" s="13"/>
      <c r="DA73" s="13"/>
      <c r="DB73" s="261">
        <f t="shared" si="93"/>
        <v>0</v>
      </c>
      <c r="DC73" s="262"/>
      <c r="DG73" s="648"/>
      <c r="DH73" s="648"/>
      <c r="DI73" s="648"/>
      <c r="DJ73" s="655"/>
      <c r="DK73" s="350"/>
      <c r="DL73" s="350"/>
    </row>
    <row r="74" spans="1:116" ht="12.75" hidden="1" customHeight="1">
      <c r="A74" s="335"/>
      <c r="B74" s="666"/>
      <c r="C74" s="335" t="s">
        <v>350</v>
      </c>
      <c r="D74" s="221">
        <v>0</v>
      </c>
      <c r="E74" s="153">
        <f t="shared" si="95"/>
        <v>0</v>
      </c>
      <c r="F74" s="555">
        <f t="shared" si="96"/>
        <v>0</v>
      </c>
      <c r="G74" s="192">
        <f t="shared" si="71"/>
        <v>0</v>
      </c>
      <c r="H74" s="192" t="e">
        <f t="shared" si="97"/>
        <v>#DIV/0!</v>
      </c>
      <c r="I74" s="153"/>
      <c r="J74" s="153"/>
      <c r="K74" s="156">
        <f t="shared" si="72"/>
        <v>0</v>
      </c>
      <c r="L74" s="156"/>
      <c r="M74" s="153"/>
      <c r="N74" s="153"/>
      <c r="O74" s="156">
        <f t="shared" si="73"/>
        <v>0</v>
      </c>
      <c r="P74" s="156"/>
      <c r="Q74" s="153"/>
      <c r="R74" s="153"/>
      <c r="S74" s="156">
        <f t="shared" si="74"/>
        <v>0</v>
      </c>
      <c r="T74" s="156"/>
      <c r="U74" s="153"/>
      <c r="V74" s="153"/>
      <c r="W74" s="156">
        <f t="shared" si="75"/>
        <v>0</v>
      </c>
      <c r="X74" s="156"/>
      <c r="Y74" s="153">
        <f t="shared" si="76"/>
        <v>0</v>
      </c>
      <c r="Z74" s="153">
        <f t="shared" si="76"/>
        <v>0</v>
      </c>
      <c r="AA74" s="156">
        <f t="shared" si="67"/>
        <v>0</v>
      </c>
      <c r="AB74" s="156"/>
      <c r="AC74" s="153"/>
      <c r="AD74" s="153"/>
      <c r="AE74" s="156">
        <f t="shared" si="70"/>
        <v>0</v>
      </c>
      <c r="AF74" s="156" t="e">
        <f>AD74/AC74</f>
        <v>#DIV/0!</v>
      </c>
      <c r="AG74" s="153"/>
      <c r="AH74" s="153"/>
      <c r="AI74" s="156">
        <f t="shared" si="77"/>
        <v>0</v>
      </c>
      <c r="AJ74" s="153"/>
      <c r="AK74" s="153"/>
      <c r="AL74" s="156">
        <f t="shared" si="78"/>
        <v>0</v>
      </c>
      <c r="AM74" s="156"/>
      <c r="AN74" s="153"/>
      <c r="AO74" s="153"/>
      <c r="AP74" s="156">
        <f t="shared" si="79"/>
        <v>0</v>
      </c>
      <c r="AQ74" s="156"/>
      <c r="AR74" s="156"/>
      <c r="AS74" s="156"/>
      <c r="AT74" s="156">
        <f t="shared" si="80"/>
        <v>0</v>
      </c>
      <c r="AU74" s="156"/>
      <c r="AV74" s="153"/>
      <c r="AW74" s="153"/>
      <c r="AX74" s="156">
        <f t="shared" si="81"/>
        <v>0</v>
      </c>
      <c r="AY74" s="156"/>
      <c r="AZ74" s="153"/>
      <c r="BA74" s="153"/>
      <c r="BB74" s="156">
        <f t="shared" si="82"/>
        <v>0</v>
      </c>
      <c r="BC74" s="156"/>
      <c r="BD74" s="153"/>
      <c r="BE74" s="153"/>
      <c r="BF74" s="156">
        <f t="shared" si="83"/>
        <v>0</v>
      </c>
      <c r="BG74" s="156"/>
      <c r="BH74" s="153"/>
      <c r="BI74" s="153"/>
      <c r="BJ74" s="156">
        <f t="shared" si="84"/>
        <v>0</v>
      </c>
      <c r="BK74" s="156"/>
      <c r="BL74" s="153"/>
      <c r="BM74" s="153"/>
      <c r="BN74" s="156">
        <f t="shared" si="68"/>
        <v>0</v>
      </c>
      <c r="BO74" s="156"/>
      <c r="BP74" s="153"/>
      <c r="BQ74" s="153"/>
      <c r="BR74" s="156">
        <f t="shared" si="69"/>
        <v>0</v>
      </c>
      <c r="BS74" s="156"/>
      <c r="BT74" s="153"/>
      <c r="BU74" s="153"/>
      <c r="BV74" s="156">
        <f t="shared" si="85"/>
        <v>0</v>
      </c>
      <c r="BW74" s="156"/>
      <c r="BX74" s="153"/>
      <c r="BY74" s="153"/>
      <c r="BZ74" s="156">
        <f t="shared" si="86"/>
        <v>0</v>
      </c>
      <c r="CA74" s="156"/>
      <c r="CB74" s="153"/>
      <c r="CC74" s="153"/>
      <c r="CD74" s="156">
        <f t="shared" si="87"/>
        <v>0</v>
      </c>
      <c r="CE74" s="156"/>
      <c r="CF74" s="153"/>
      <c r="CG74" s="153"/>
      <c r="CH74" s="156">
        <f t="shared" si="88"/>
        <v>0</v>
      </c>
      <c r="CI74" s="226" t="e">
        <f t="shared" si="94"/>
        <v>#DIV/0!</v>
      </c>
      <c r="CJ74" s="153"/>
      <c r="CK74" s="153"/>
      <c r="CL74" s="156">
        <f t="shared" si="89"/>
        <v>0</v>
      </c>
      <c r="CM74" s="213"/>
      <c r="CN74" s="222"/>
      <c r="CO74" s="222"/>
      <c r="CP74" s="222">
        <f t="shared" si="90"/>
        <v>0</v>
      </c>
      <c r="CQ74" s="222"/>
      <c r="CR74" s="14"/>
      <c r="CS74" s="14"/>
      <c r="CT74" s="261">
        <f t="shared" si="91"/>
        <v>0</v>
      </c>
      <c r="CU74" s="262"/>
      <c r="CV74" s="13"/>
      <c r="CW74" s="13"/>
      <c r="CX74" s="261">
        <f t="shared" si="92"/>
        <v>0</v>
      </c>
      <c r="CY74" s="262"/>
      <c r="CZ74" s="13"/>
      <c r="DA74" s="13"/>
      <c r="DB74" s="261">
        <f t="shared" si="93"/>
        <v>0</v>
      </c>
      <c r="DC74" s="262"/>
      <c r="DG74" s="648"/>
      <c r="DH74" s="648"/>
      <c r="DI74" s="648"/>
      <c r="DJ74" s="655"/>
      <c r="DK74" s="350"/>
      <c r="DL74" s="350"/>
    </row>
    <row r="75" spans="1:116" ht="12.75" hidden="1" customHeight="1">
      <c r="A75" s="335"/>
      <c r="B75" s="666"/>
      <c r="C75" s="335" t="s">
        <v>351</v>
      </c>
      <c r="D75" s="221">
        <v>0</v>
      </c>
      <c r="E75" s="153">
        <f t="shared" si="95"/>
        <v>0</v>
      </c>
      <c r="F75" s="555">
        <f t="shared" si="96"/>
        <v>0</v>
      </c>
      <c r="G75" s="192">
        <f t="shared" si="71"/>
        <v>0</v>
      </c>
      <c r="H75" s="192" t="e">
        <f t="shared" si="97"/>
        <v>#DIV/0!</v>
      </c>
      <c r="I75" s="153"/>
      <c r="J75" s="153"/>
      <c r="K75" s="156">
        <f t="shared" si="72"/>
        <v>0</v>
      </c>
      <c r="L75" s="156"/>
      <c r="M75" s="153"/>
      <c r="N75" s="153"/>
      <c r="O75" s="156">
        <f t="shared" si="73"/>
        <v>0</v>
      </c>
      <c r="P75" s="156"/>
      <c r="Q75" s="153"/>
      <c r="R75" s="153"/>
      <c r="S75" s="156">
        <f t="shared" si="74"/>
        <v>0</v>
      </c>
      <c r="T75" s="156"/>
      <c r="U75" s="153"/>
      <c r="V75" s="153"/>
      <c r="W75" s="156">
        <f t="shared" si="75"/>
        <v>0</v>
      </c>
      <c r="X75" s="156"/>
      <c r="Y75" s="153">
        <f t="shared" si="76"/>
        <v>0</v>
      </c>
      <c r="Z75" s="153">
        <f t="shared" si="76"/>
        <v>0</v>
      </c>
      <c r="AA75" s="156">
        <f t="shared" si="67"/>
        <v>0</v>
      </c>
      <c r="AB75" s="156"/>
      <c r="AC75" s="153"/>
      <c r="AD75" s="153"/>
      <c r="AE75" s="156">
        <f t="shared" si="70"/>
        <v>0</v>
      </c>
      <c r="AF75" s="156"/>
      <c r="AG75" s="153"/>
      <c r="AH75" s="153"/>
      <c r="AI75" s="156">
        <f t="shared" si="77"/>
        <v>0</v>
      </c>
      <c r="AJ75" s="153"/>
      <c r="AK75" s="153"/>
      <c r="AL75" s="156">
        <f t="shared" si="78"/>
        <v>0</v>
      </c>
      <c r="AM75" s="156"/>
      <c r="AN75" s="153"/>
      <c r="AO75" s="153"/>
      <c r="AP75" s="156">
        <f t="shared" si="79"/>
        <v>0</v>
      </c>
      <c r="AQ75" s="156"/>
      <c r="AR75" s="156"/>
      <c r="AS75" s="156"/>
      <c r="AT75" s="156">
        <f t="shared" si="80"/>
        <v>0</v>
      </c>
      <c r="AU75" s="156"/>
      <c r="AV75" s="153"/>
      <c r="AW75" s="153"/>
      <c r="AX75" s="156">
        <f t="shared" si="81"/>
        <v>0</v>
      </c>
      <c r="AY75" s="156"/>
      <c r="AZ75" s="153"/>
      <c r="BA75" s="153"/>
      <c r="BB75" s="156">
        <f t="shared" si="82"/>
        <v>0</v>
      </c>
      <c r="BC75" s="156"/>
      <c r="BD75" s="153"/>
      <c r="BE75" s="153"/>
      <c r="BF75" s="156">
        <f t="shared" si="83"/>
        <v>0</v>
      </c>
      <c r="BG75" s="156"/>
      <c r="BH75" s="153"/>
      <c r="BI75" s="153"/>
      <c r="BJ75" s="156">
        <f t="shared" si="84"/>
        <v>0</v>
      </c>
      <c r="BK75" s="156"/>
      <c r="BL75" s="153"/>
      <c r="BM75" s="153"/>
      <c r="BN75" s="156">
        <f t="shared" si="68"/>
        <v>0</v>
      </c>
      <c r="BO75" s="156"/>
      <c r="BP75" s="153"/>
      <c r="BQ75" s="153"/>
      <c r="BR75" s="156">
        <f t="shared" si="69"/>
        <v>0</v>
      </c>
      <c r="BS75" s="156"/>
      <c r="BT75" s="153"/>
      <c r="BU75" s="153"/>
      <c r="BV75" s="156">
        <f t="shared" si="85"/>
        <v>0</v>
      </c>
      <c r="BW75" s="156"/>
      <c r="BX75" s="153"/>
      <c r="BY75" s="153"/>
      <c r="BZ75" s="156">
        <f t="shared" si="86"/>
        <v>0</v>
      </c>
      <c r="CA75" s="156"/>
      <c r="CB75" s="153"/>
      <c r="CC75" s="153"/>
      <c r="CD75" s="156">
        <f t="shared" si="87"/>
        <v>0</v>
      </c>
      <c r="CE75" s="156"/>
      <c r="CF75" s="153"/>
      <c r="CG75" s="153"/>
      <c r="CH75" s="156">
        <f t="shared" si="88"/>
        <v>0</v>
      </c>
      <c r="CI75" s="226" t="e">
        <f t="shared" si="94"/>
        <v>#DIV/0!</v>
      </c>
      <c r="CJ75" s="153"/>
      <c r="CK75" s="153"/>
      <c r="CL75" s="156">
        <f t="shared" si="89"/>
        <v>0</v>
      </c>
      <c r="CM75" s="213"/>
      <c r="CN75" s="222"/>
      <c r="CO75" s="222"/>
      <c r="CP75" s="222">
        <f t="shared" si="90"/>
        <v>0</v>
      </c>
      <c r="CQ75" s="222"/>
      <c r="CR75" s="14"/>
      <c r="CS75" s="14"/>
      <c r="CT75" s="261">
        <f t="shared" si="91"/>
        <v>0</v>
      </c>
      <c r="CU75" s="262"/>
      <c r="CV75" s="13"/>
      <c r="CW75" s="13"/>
      <c r="CX75" s="261">
        <f t="shared" si="92"/>
        <v>0</v>
      </c>
      <c r="CY75" s="262"/>
      <c r="CZ75" s="13"/>
      <c r="DA75" s="13"/>
      <c r="DB75" s="261">
        <f t="shared" si="93"/>
        <v>0</v>
      </c>
      <c r="DC75" s="262"/>
      <c r="DG75" s="648"/>
      <c r="DH75" s="648"/>
      <c r="DI75" s="648"/>
      <c r="DJ75" s="655"/>
      <c r="DK75" s="350"/>
      <c r="DL75" s="350"/>
    </row>
    <row r="76" spans="1:116" ht="12.75" hidden="1" customHeight="1">
      <c r="A76" s="335"/>
      <c r="B76" s="666"/>
      <c r="C76" s="335" t="s">
        <v>352</v>
      </c>
      <c r="D76" s="221">
        <v>0</v>
      </c>
      <c r="E76" s="153">
        <f t="shared" si="95"/>
        <v>0</v>
      </c>
      <c r="F76" s="555">
        <f t="shared" si="96"/>
        <v>0</v>
      </c>
      <c r="G76" s="192">
        <f t="shared" si="71"/>
        <v>0</v>
      </c>
      <c r="H76" s="192" t="e">
        <f t="shared" si="97"/>
        <v>#DIV/0!</v>
      </c>
      <c r="I76" s="153"/>
      <c r="J76" s="153"/>
      <c r="K76" s="156">
        <f t="shared" si="72"/>
        <v>0</v>
      </c>
      <c r="L76" s="156"/>
      <c r="M76" s="153"/>
      <c r="N76" s="153"/>
      <c r="O76" s="156">
        <f t="shared" si="73"/>
        <v>0</v>
      </c>
      <c r="P76" s="156"/>
      <c r="Q76" s="153"/>
      <c r="R76" s="153"/>
      <c r="S76" s="156">
        <f t="shared" si="74"/>
        <v>0</v>
      </c>
      <c r="T76" s="156"/>
      <c r="U76" s="153"/>
      <c r="V76" s="153"/>
      <c r="W76" s="156">
        <f t="shared" si="75"/>
        <v>0</v>
      </c>
      <c r="X76" s="156"/>
      <c r="Y76" s="153">
        <f t="shared" si="76"/>
        <v>0</v>
      </c>
      <c r="Z76" s="153">
        <f t="shared" si="76"/>
        <v>0</v>
      </c>
      <c r="AA76" s="156">
        <f t="shared" si="67"/>
        <v>0</v>
      </c>
      <c r="AB76" s="156"/>
      <c r="AC76" s="153"/>
      <c r="AD76" s="153"/>
      <c r="AE76" s="156">
        <f t="shared" si="70"/>
        <v>0</v>
      </c>
      <c r="AF76" s="156"/>
      <c r="AG76" s="153"/>
      <c r="AH76" s="153"/>
      <c r="AI76" s="156">
        <f t="shared" si="77"/>
        <v>0</v>
      </c>
      <c r="AJ76" s="153"/>
      <c r="AK76" s="153"/>
      <c r="AL76" s="156">
        <f t="shared" si="78"/>
        <v>0</v>
      </c>
      <c r="AM76" s="156"/>
      <c r="AN76" s="153"/>
      <c r="AO76" s="153"/>
      <c r="AP76" s="156">
        <f t="shared" si="79"/>
        <v>0</v>
      </c>
      <c r="AQ76" s="156"/>
      <c r="AR76" s="156"/>
      <c r="AS76" s="156"/>
      <c r="AT76" s="156">
        <f t="shared" si="80"/>
        <v>0</v>
      </c>
      <c r="AU76" s="156"/>
      <c r="AV76" s="153"/>
      <c r="AW76" s="153"/>
      <c r="AX76" s="156">
        <f t="shared" si="81"/>
        <v>0</v>
      </c>
      <c r="AY76" s="156"/>
      <c r="AZ76" s="153"/>
      <c r="BA76" s="153"/>
      <c r="BB76" s="156">
        <f t="shared" si="82"/>
        <v>0</v>
      </c>
      <c r="BC76" s="156"/>
      <c r="BD76" s="153"/>
      <c r="BE76" s="153"/>
      <c r="BF76" s="156">
        <f t="shared" si="83"/>
        <v>0</v>
      </c>
      <c r="BG76" s="156"/>
      <c r="BH76" s="153"/>
      <c r="BI76" s="153"/>
      <c r="BJ76" s="156">
        <f t="shared" si="84"/>
        <v>0</v>
      </c>
      <c r="BK76" s="156"/>
      <c r="BL76" s="153"/>
      <c r="BM76" s="153"/>
      <c r="BN76" s="156">
        <f t="shared" si="68"/>
        <v>0</v>
      </c>
      <c r="BO76" s="156"/>
      <c r="BP76" s="153"/>
      <c r="BQ76" s="153"/>
      <c r="BR76" s="156">
        <f t="shared" si="69"/>
        <v>0</v>
      </c>
      <c r="BS76" s="156"/>
      <c r="BT76" s="153"/>
      <c r="BU76" s="153"/>
      <c r="BV76" s="156">
        <f t="shared" si="85"/>
        <v>0</v>
      </c>
      <c r="BW76" s="156"/>
      <c r="BX76" s="153"/>
      <c r="BY76" s="153"/>
      <c r="BZ76" s="156">
        <f t="shared" si="86"/>
        <v>0</v>
      </c>
      <c r="CA76" s="156"/>
      <c r="CB76" s="153"/>
      <c r="CC76" s="153"/>
      <c r="CD76" s="156">
        <f t="shared" si="87"/>
        <v>0</v>
      </c>
      <c r="CE76" s="156"/>
      <c r="CF76" s="153"/>
      <c r="CG76" s="153"/>
      <c r="CH76" s="156">
        <f t="shared" si="88"/>
        <v>0</v>
      </c>
      <c r="CI76" s="226" t="e">
        <f t="shared" si="94"/>
        <v>#DIV/0!</v>
      </c>
      <c r="CJ76" s="153"/>
      <c r="CK76" s="153"/>
      <c r="CL76" s="156">
        <f t="shared" si="89"/>
        <v>0</v>
      </c>
      <c r="CM76" s="213"/>
      <c r="CN76" s="222"/>
      <c r="CO76" s="222"/>
      <c r="CP76" s="222">
        <f t="shared" si="90"/>
        <v>0</v>
      </c>
      <c r="CQ76" s="222"/>
      <c r="CR76" s="14"/>
      <c r="CS76" s="14"/>
      <c r="CT76" s="261">
        <f t="shared" si="91"/>
        <v>0</v>
      </c>
      <c r="CU76" s="262"/>
      <c r="CV76" s="13"/>
      <c r="CW76" s="13"/>
      <c r="CX76" s="261">
        <f t="shared" si="92"/>
        <v>0</v>
      </c>
      <c r="CY76" s="262"/>
      <c r="CZ76" s="13"/>
      <c r="DA76" s="13"/>
      <c r="DB76" s="261">
        <f t="shared" si="93"/>
        <v>0</v>
      </c>
      <c r="DC76" s="262"/>
      <c r="DG76" s="648"/>
      <c r="DH76" s="648"/>
      <c r="DI76" s="648"/>
      <c r="DJ76" s="655"/>
      <c r="DK76" s="350"/>
      <c r="DL76" s="350"/>
    </row>
    <row r="77" spans="1:116" ht="12.75" hidden="1" customHeight="1">
      <c r="A77" s="335"/>
      <c r="B77" s="666"/>
      <c r="C77" s="335" t="s">
        <v>353</v>
      </c>
      <c r="D77" s="221">
        <v>0</v>
      </c>
      <c r="E77" s="153">
        <f t="shared" si="95"/>
        <v>0</v>
      </c>
      <c r="F77" s="555">
        <f t="shared" si="96"/>
        <v>0</v>
      </c>
      <c r="G77" s="192">
        <f t="shared" si="71"/>
        <v>0</v>
      </c>
      <c r="H77" s="192" t="e">
        <f t="shared" si="97"/>
        <v>#DIV/0!</v>
      </c>
      <c r="I77" s="153"/>
      <c r="J77" s="153"/>
      <c r="K77" s="156">
        <f t="shared" si="72"/>
        <v>0</v>
      </c>
      <c r="L77" s="156"/>
      <c r="M77" s="153"/>
      <c r="N77" s="153"/>
      <c r="O77" s="156">
        <f t="shared" si="73"/>
        <v>0</v>
      </c>
      <c r="P77" s="156"/>
      <c r="Q77" s="153"/>
      <c r="R77" s="153"/>
      <c r="S77" s="156">
        <f t="shared" si="74"/>
        <v>0</v>
      </c>
      <c r="T77" s="156"/>
      <c r="U77" s="153"/>
      <c r="V77" s="153"/>
      <c r="W77" s="156">
        <f t="shared" si="75"/>
        <v>0</v>
      </c>
      <c r="X77" s="156"/>
      <c r="Y77" s="153">
        <f t="shared" si="76"/>
        <v>0</v>
      </c>
      <c r="Z77" s="153">
        <f t="shared" si="76"/>
        <v>0</v>
      </c>
      <c r="AA77" s="156">
        <f t="shared" si="67"/>
        <v>0</v>
      </c>
      <c r="AB77" s="156"/>
      <c r="AC77" s="153"/>
      <c r="AD77" s="153"/>
      <c r="AE77" s="156">
        <f t="shared" si="70"/>
        <v>0</v>
      </c>
      <c r="AF77" s="156" t="e">
        <f>AD77/AC77</f>
        <v>#DIV/0!</v>
      </c>
      <c r="AG77" s="153"/>
      <c r="AH77" s="153"/>
      <c r="AI77" s="156">
        <f t="shared" si="77"/>
        <v>0</v>
      </c>
      <c r="AJ77" s="153"/>
      <c r="AK77" s="153"/>
      <c r="AL77" s="156">
        <f t="shared" si="78"/>
        <v>0</v>
      </c>
      <c r="AM77" s="156"/>
      <c r="AN77" s="153"/>
      <c r="AO77" s="153"/>
      <c r="AP77" s="156">
        <f t="shared" si="79"/>
        <v>0</v>
      </c>
      <c r="AQ77" s="156"/>
      <c r="AR77" s="156"/>
      <c r="AS77" s="156"/>
      <c r="AT77" s="156">
        <f t="shared" si="80"/>
        <v>0</v>
      </c>
      <c r="AU77" s="156"/>
      <c r="AV77" s="153"/>
      <c r="AW77" s="153"/>
      <c r="AX77" s="156">
        <f t="shared" si="81"/>
        <v>0</v>
      </c>
      <c r="AY77" s="156"/>
      <c r="AZ77" s="153"/>
      <c r="BA77" s="153"/>
      <c r="BB77" s="156">
        <f t="shared" si="82"/>
        <v>0</v>
      </c>
      <c r="BC77" s="156"/>
      <c r="BD77" s="153"/>
      <c r="BE77" s="153"/>
      <c r="BF77" s="156">
        <f t="shared" si="83"/>
        <v>0</v>
      </c>
      <c r="BG77" s="156"/>
      <c r="BH77" s="153"/>
      <c r="BI77" s="153"/>
      <c r="BJ77" s="156">
        <f t="shared" si="84"/>
        <v>0</v>
      </c>
      <c r="BK77" s="156"/>
      <c r="BL77" s="153"/>
      <c r="BM77" s="153"/>
      <c r="BN77" s="156">
        <f t="shared" si="68"/>
        <v>0</v>
      </c>
      <c r="BO77" s="156"/>
      <c r="BP77" s="153"/>
      <c r="BQ77" s="153"/>
      <c r="BR77" s="156">
        <f t="shared" si="69"/>
        <v>0</v>
      </c>
      <c r="BS77" s="156"/>
      <c r="BT77" s="153"/>
      <c r="BU77" s="153"/>
      <c r="BV77" s="156">
        <f t="shared" si="85"/>
        <v>0</v>
      </c>
      <c r="BW77" s="156"/>
      <c r="BX77" s="153"/>
      <c r="BY77" s="153"/>
      <c r="BZ77" s="156">
        <f t="shared" si="86"/>
        <v>0</v>
      </c>
      <c r="CA77" s="156"/>
      <c r="CB77" s="153"/>
      <c r="CC77" s="153"/>
      <c r="CD77" s="156">
        <f t="shared" si="87"/>
        <v>0</v>
      </c>
      <c r="CE77" s="156"/>
      <c r="CF77" s="153"/>
      <c r="CG77" s="153"/>
      <c r="CH77" s="156">
        <f t="shared" si="88"/>
        <v>0</v>
      </c>
      <c r="CI77" s="226" t="e">
        <f t="shared" si="94"/>
        <v>#DIV/0!</v>
      </c>
      <c r="CJ77" s="153"/>
      <c r="CK77" s="153"/>
      <c r="CL77" s="156">
        <f t="shared" si="89"/>
        <v>0</v>
      </c>
      <c r="CM77" s="213"/>
      <c r="CN77" s="222"/>
      <c r="CO77" s="222"/>
      <c r="CP77" s="222">
        <f t="shared" si="90"/>
        <v>0</v>
      </c>
      <c r="CQ77" s="222"/>
      <c r="CR77" s="14"/>
      <c r="CS77" s="14"/>
      <c r="CT77" s="261">
        <f t="shared" si="91"/>
        <v>0</v>
      </c>
      <c r="CU77" s="262"/>
      <c r="CV77" s="13"/>
      <c r="CW77" s="13"/>
      <c r="CX77" s="261">
        <f t="shared" si="92"/>
        <v>0</v>
      </c>
      <c r="CY77" s="262"/>
      <c r="CZ77" s="13"/>
      <c r="DA77" s="13"/>
      <c r="DB77" s="261">
        <f t="shared" si="93"/>
        <v>0</v>
      </c>
      <c r="DC77" s="262"/>
      <c r="DG77" s="648"/>
      <c r="DH77" s="648"/>
      <c r="DI77" s="648"/>
      <c r="DJ77" s="655"/>
      <c r="DK77" s="350"/>
      <c r="DL77" s="350"/>
    </row>
    <row r="78" spans="1:116" ht="12.75" hidden="1" customHeight="1">
      <c r="A78" s="335"/>
      <c r="B78" s="666"/>
      <c r="C78" s="335" t="s">
        <v>354</v>
      </c>
      <c r="D78" s="221">
        <v>0</v>
      </c>
      <c r="E78" s="153">
        <f t="shared" si="95"/>
        <v>0</v>
      </c>
      <c r="F78" s="555">
        <f t="shared" si="96"/>
        <v>0</v>
      </c>
      <c r="G78" s="192">
        <f t="shared" si="71"/>
        <v>0</v>
      </c>
      <c r="H78" s="192" t="e">
        <f t="shared" si="97"/>
        <v>#DIV/0!</v>
      </c>
      <c r="I78" s="153"/>
      <c r="J78" s="153"/>
      <c r="K78" s="156">
        <f t="shared" si="72"/>
        <v>0</v>
      </c>
      <c r="L78" s="156"/>
      <c r="M78" s="153"/>
      <c r="N78" s="153"/>
      <c r="O78" s="156">
        <f t="shared" si="73"/>
        <v>0</v>
      </c>
      <c r="P78" s="156"/>
      <c r="Q78" s="153"/>
      <c r="R78" s="153"/>
      <c r="S78" s="156">
        <f t="shared" si="74"/>
        <v>0</v>
      </c>
      <c r="T78" s="156"/>
      <c r="U78" s="153"/>
      <c r="V78" s="153"/>
      <c r="W78" s="156">
        <f t="shared" si="75"/>
        <v>0</v>
      </c>
      <c r="X78" s="156"/>
      <c r="Y78" s="153">
        <f t="shared" si="76"/>
        <v>0</v>
      </c>
      <c r="Z78" s="153">
        <f t="shared" si="76"/>
        <v>0</v>
      </c>
      <c r="AA78" s="156">
        <f t="shared" si="67"/>
        <v>0</v>
      </c>
      <c r="AB78" s="156"/>
      <c r="AC78" s="153"/>
      <c r="AD78" s="153"/>
      <c r="AE78" s="156">
        <f t="shared" si="70"/>
        <v>0</v>
      </c>
      <c r="AF78" s="156" t="e">
        <f>AD78/AC78</f>
        <v>#DIV/0!</v>
      </c>
      <c r="AG78" s="153"/>
      <c r="AH78" s="153"/>
      <c r="AI78" s="156">
        <f t="shared" si="77"/>
        <v>0</v>
      </c>
      <c r="AJ78" s="153"/>
      <c r="AK78" s="153"/>
      <c r="AL78" s="156">
        <f t="shared" si="78"/>
        <v>0</v>
      </c>
      <c r="AM78" s="156"/>
      <c r="AN78" s="153"/>
      <c r="AO78" s="153"/>
      <c r="AP78" s="156">
        <f t="shared" si="79"/>
        <v>0</v>
      </c>
      <c r="AQ78" s="156"/>
      <c r="AR78" s="156"/>
      <c r="AS78" s="156"/>
      <c r="AT78" s="156">
        <f t="shared" si="80"/>
        <v>0</v>
      </c>
      <c r="AU78" s="156"/>
      <c r="AV78" s="153"/>
      <c r="AW78" s="153"/>
      <c r="AX78" s="156">
        <f t="shared" si="81"/>
        <v>0</v>
      </c>
      <c r="AY78" s="156"/>
      <c r="AZ78" s="153"/>
      <c r="BA78" s="153"/>
      <c r="BB78" s="156">
        <f t="shared" si="82"/>
        <v>0</v>
      </c>
      <c r="BC78" s="156"/>
      <c r="BD78" s="153"/>
      <c r="BE78" s="153"/>
      <c r="BF78" s="156">
        <f t="shared" si="83"/>
        <v>0</v>
      </c>
      <c r="BG78" s="156"/>
      <c r="BH78" s="153"/>
      <c r="BI78" s="153"/>
      <c r="BJ78" s="156">
        <f t="shared" si="84"/>
        <v>0</v>
      </c>
      <c r="BK78" s="156"/>
      <c r="BL78" s="153"/>
      <c r="BM78" s="153"/>
      <c r="BN78" s="156">
        <f t="shared" si="68"/>
        <v>0</v>
      </c>
      <c r="BO78" s="156"/>
      <c r="BP78" s="153"/>
      <c r="BQ78" s="153"/>
      <c r="BR78" s="156">
        <f t="shared" si="69"/>
        <v>0</v>
      </c>
      <c r="BS78" s="156"/>
      <c r="BT78" s="153"/>
      <c r="BU78" s="153"/>
      <c r="BV78" s="156">
        <f t="shared" si="85"/>
        <v>0</v>
      </c>
      <c r="BW78" s="156"/>
      <c r="BX78" s="153"/>
      <c r="BY78" s="153"/>
      <c r="BZ78" s="156">
        <f t="shared" si="86"/>
        <v>0</v>
      </c>
      <c r="CA78" s="156"/>
      <c r="CB78" s="153"/>
      <c r="CC78" s="153"/>
      <c r="CD78" s="156">
        <f t="shared" si="87"/>
        <v>0</v>
      </c>
      <c r="CE78" s="156"/>
      <c r="CF78" s="153"/>
      <c r="CG78" s="153"/>
      <c r="CH78" s="156">
        <f t="shared" si="88"/>
        <v>0</v>
      </c>
      <c r="CI78" s="226" t="e">
        <f t="shared" si="94"/>
        <v>#DIV/0!</v>
      </c>
      <c r="CJ78" s="153"/>
      <c r="CK78" s="153"/>
      <c r="CL78" s="156">
        <f t="shared" si="89"/>
        <v>0</v>
      </c>
      <c r="CM78" s="213"/>
      <c r="CN78" s="222"/>
      <c r="CO78" s="222"/>
      <c r="CP78" s="222">
        <f t="shared" si="90"/>
        <v>0</v>
      </c>
      <c r="CQ78" s="222"/>
      <c r="CR78" s="14"/>
      <c r="CS78" s="14"/>
      <c r="CT78" s="261">
        <f t="shared" si="91"/>
        <v>0</v>
      </c>
      <c r="CU78" s="262"/>
      <c r="CV78" s="13"/>
      <c r="CW78" s="13"/>
      <c r="CX78" s="261">
        <f t="shared" si="92"/>
        <v>0</v>
      </c>
      <c r="CY78" s="262"/>
      <c r="CZ78" s="13"/>
      <c r="DA78" s="13"/>
      <c r="DB78" s="261">
        <f t="shared" si="93"/>
        <v>0</v>
      </c>
      <c r="DC78" s="262"/>
      <c r="DG78" s="648"/>
      <c r="DH78" s="648"/>
      <c r="DI78" s="648"/>
      <c r="DJ78" s="655"/>
      <c r="DK78" s="350"/>
      <c r="DL78" s="350"/>
    </row>
    <row r="79" spans="1:116" s="327" customFormat="1">
      <c r="A79" s="370" t="s">
        <v>355</v>
      </c>
      <c r="B79" s="665"/>
      <c r="C79" s="331" t="s">
        <v>356</v>
      </c>
      <c r="D79" s="339">
        <f>SUM(D80:D89)</f>
        <v>2632.8999999999996</v>
      </c>
      <c r="E79" s="193">
        <f>SUM(E80:E89)</f>
        <v>181.64000000000001</v>
      </c>
      <c r="F79" s="15">
        <f>SUM(F82:F89)</f>
        <v>200.32650000000001</v>
      </c>
      <c r="G79" s="143">
        <f t="shared" si="71"/>
        <v>18.686499999999995</v>
      </c>
      <c r="H79" s="329">
        <f t="shared" si="97"/>
        <v>1.102876569037657</v>
      </c>
      <c r="I79" s="193">
        <f>SUM(I80:I89)</f>
        <v>152</v>
      </c>
      <c r="J79" s="193">
        <f>SUM(J80:J89)</f>
        <v>0</v>
      </c>
      <c r="K79" s="156">
        <f t="shared" si="72"/>
        <v>-152</v>
      </c>
      <c r="L79" s="193">
        <f t="shared" ref="L79:L83" si="98">J79/I79</f>
        <v>0</v>
      </c>
      <c r="M79" s="193">
        <f>SUM(M80:M89)</f>
        <v>3.4169999999999998</v>
      </c>
      <c r="N79" s="193">
        <f>SUM(N80:N89)</f>
        <v>0</v>
      </c>
      <c r="O79" s="226">
        <f t="shared" si="73"/>
        <v>-3.4169999999999998</v>
      </c>
      <c r="P79" s="226">
        <f>N79/M79</f>
        <v>0</v>
      </c>
      <c r="Q79" s="193">
        <f>SUM(Q80:Q89)</f>
        <v>6.0000000000000001E-3</v>
      </c>
      <c r="R79" s="193">
        <f>SUM(R80:R89)</f>
        <v>0</v>
      </c>
      <c r="S79" s="226">
        <f t="shared" si="74"/>
        <v>-6.0000000000000001E-3</v>
      </c>
      <c r="T79" s="226">
        <f>R79/Q79</f>
        <v>0</v>
      </c>
      <c r="U79" s="193">
        <f>SUM(U80:U89)</f>
        <v>0</v>
      </c>
      <c r="V79" s="193">
        <f>SUM(V80:V89)</f>
        <v>0</v>
      </c>
      <c r="W79" s="226">
        <f t="shared" si="75"/>
        <v>0</v>
      </c>
      <c r="X79" s="226"/>
      <c r="Y79" s="193">
        <f t="shared" si="76"/>
        <v>0</v>
      </c>
      <c r="Z79" s="193">
        <f t="shared" si="76"/>
        <v>0</v>
      </c>
      <c r="AA79" s="226">
        <f t="shared" si="67"/>
        <v>0</v>
      </c>
      <c r="AB79" s="226"/>
      <c r="AC79" s="193">
        <f>SUM(AC80:AC89)</f>
        <v>0</v>
      </c>
      <c r="AD79" s="193">
        <f>SUM(AD80:AD89)</f>
        <v>0</v>
      </c>
      <c r="AE79" s="226">
        <f t="shared" si="70"/>
        <v>0</v>
      </c>
      <c r="AF79" s="226" t="e">
        <f>AD79/AC79</f>
        <v>#DIV/0!</v>
      </c>
      <c r="AG79" s="193">
        <f>SUM(AG80:AG89)</f>
        <v>0</v>
      </c>
      <c r="AH79" s="193">
        <f>SUM(AH80:AH89)</f>
        <v>0</v>
      </c>
      <c r="AI79" s="226">
        <f t="shared" si="77"/>
        <v>0</v>
      </c>
      <c r="AJ79" s="193">
        <f>SUM(AJ80:AJ89)</f>
        <v>0</v>
      </c>
      <c r="AK79" s="193">
        <f>SUM(AK80:AK89)</f>
        <v>0</v>
      </c>
      <c r="AL79" s="226">
        <f t="shared" si="78"/>
        <v>0</v>
      </c>
      <c r="AM79" s="226"/>
      <c r="AN79" s="193">
        <f>SUM(AN80:AN89)</f>
        <v>0</v>
      </c>
      <c r="AO79" s="193">
        <f>SUM(AO80:AO89)</f>
        <v>198.21854000000002</v>
      </c>
      <c r="AP79" s="226">
        <f t="shared" si="79"/>
        <v>198.21854000000002</v>
      </c>
      <c r="AQ79" s="226"/>
      <c r="AR79" s="193">
        <f>SUM(AR80:AR89)</f>
        <v>0</v>
      </c>
      <c r="AS79" s="193">
        <f>SUM(AS80:AS89)</f>
        <v>0</v>
      </c>
      <c r="AT79" s="226">
        <f t="shared" si="80"/>
        <v>0</v>
      </c>
      <c r="AU79" s="226" t="e">
        <f>AS79/AR79</f>
        <v>#DIV/0!</v>
      </c>
      <c r="AV79" s="193">
        <f>SUM(AV80:AV89)</f>
        <v>0.107</v>
      </c>
      <c r="AW79" s="193">
        <f>SUM(AW80:AW89)</f>
        <v>0.10796</v>
      </c>
      <c r="AX79" s="226">
        <f t="shared" si="81"/>
        <v>9.6000000000000252E-4</v>
      </c>
      <c r="AY79" s="226">
        <f>AW79/AV79</f>
        <v>1.0089719626168225</v>
      </c>
      <c r="AZ79" s="193">
        <f>SUM(AZ80:AZ89)</f>
        <v>0</v>
      </c>
      <c r="BA79" s="193">
        <f>SUM(BA80:BA89)</f>
        <v>0</v>
      </c>
      <c r="BB79" s="226">
        <f t="shared" si="82"/>
        <v>0</v>
      </c>
      <c r="BC79" s="226"/>
      <c r="BD79" s="193">
        <f>SUM(BD80:BD89)</f>
        <v>0</v>
      </c>
      <c r="BE79" s="193">
        <f>SUM(BE80:BE89)</f>
        <v>0</v>
      </c>
      <c r="BF79" s="226">
        <f t="shared" si="83"/>
        <v>0</v>
      </c>
      <c r="BG79" s="226"/>
      <c r="BH79" s="193">
        <f>SUM(BH80:BH89)</f>
        <v>0</v>
      </c>
      <c r="BI79" s="193">
        <f>SUM(BI80:BI89)</f>
        <v>0</v>
      </c>
      <c r="BJ79" s="226">
        <f t="shared" si="84"/>
        <v>0</v>
      </c>
      <c r="BK79" s="226"/>
      <c r="BL79" s="193">
        <f>SUM(BL80:BL89)</f>
        <v>26.070999999999998</v>
      </c>
      <c r="BM79" s="193">
        <f>SUM(BM80:BM89)</f>
        <v>0</v>
      </c>
      <c r="BN79" s="226">
        <f t="shared" si="68"/>
        <v>-26.070999999999998</v>
      </c>
      <c r="BO79" s="226">
        <f>BM79/BL79</f>
        <v>0</v>
      </c>
      <c r="BP79" s="193">
        <f>SUM(BP80:BP89)</f>
        <v>0</v>
      </c>
      <c r="BQ79" s="193">
        <f>SUM(BQ80:BQ89)</f>
        <v>0</v>
      </c>
      <c r="BR79" s="226">
        <f t="shared" si="69"/>
        <v>0</v>
      </c>
      <c r="BS79" s="226">
        <v>0</v>
      </c>
      <c r="BT79" s="193">
        <f>SUM(BT80:BT89)</f>
        <v>0</v>
      </c>
      <c r="BU79" s="193">
        <f>SUM(BU80:BU89)</f>
        <v>0</v>
      </c>
      <c r="BV79" s="226">
        <f t="shared" si="85"/>
        <v>0</v>
      </c>
      <c r="BW79" s="226" t="e">
        <f>BU79/BT79</f>
        <v>#DIV/0!</v>
      </c>
      <c r="BX79" s="193">
        <f>SUM(BX80:BX89)</f>
        <v>0</v>
      </c>
      <c r="BY79" s="193">
        <f>SUM(BY80:BY89)</f>
        <v>0</v>
      </c>
      <c r="BZ79" s="226">
        <f t="shared" si="86"/>
        <v>0</v>
      </c>
      <c r="CA79" s="226"/>
      <c r="CB79" s="193">
        <f>SUM(CB80:CB89)</f>
        <v>0</v>
      </c>
      <c r="CC79" s="193">
        <f>SUM(CC80:CC89)</f>
        <v>0</v>
      </c>
      <c r="CD79" s="226">
        <f t="shared" si="87"/>
        <v>0</v>
      </c>
      <c r="CE79" s="226"/>
      <c r="CF79" s="193">
        <f>SUM(CF80:CF89)</f>
        <v>0</v>
      </c>
      <c r="CG79" s="193">
        <f>SUM(CG80:CG89)</f>
        <v>1</v>
      </c>
      <c r="CH79" s="226">
        <f t="shared" si="88"/>
        <v>1</v>
      </c>
      <c r="CI79" s="226"/>
      <c r="CJ79" s="193">
        <f>SUM(CJ80:CJ89)</f>
        <v>0</v>
      </c>
      <c r="CK79" s="193">
        <f>SUM(CK80:CK89)</f>
        <v>1</v>
      </c>
      <c r="CL79" s="226">
        <f t="shared" si="89"/>
        <v>1</v>
      </c>
      <c r="CM79" s="213"/>
      <c r="CN79" s="15">
        <f>SUM(CN80:CN89)</f>
        <v>0</v>
      </c>
      <c r="CO79" s="15">
        <f>SUM(CO80:CO89)</f>
        <v>0</v>
      </c>
      <c r="CP79" s="227">
        <f t="shared" si="90"/>
        <v>0</v>
      </c>
      <c r="CQ79" s="227">
        <v>0</v>
      </c>
      <c r="CR79" s="263">
        <f>SUM(CR80:CR89)</f>
        <v>0</v>
      </c>
      <c r="CS79" s="263">
        <f>SUM(CS80:CS89)</f>
        <v>0</v>
      </c>
      <c r="CT79" s="259">
        <f t="shared" si="91"/>
        <v>0</v>
      </c>
      <c r="CU79" s="260"/>
      <c r="CV79" s="263">
        <f>SUM(CV80:CV89)</f>
        <v>0</v>
      </c>
      <c r="CW79" s="263">
        <f>SUM(CW80:CW89)</f>
        <v>0</v>
      </c>
      <c r="CX79" s="259">
        <f t="shared" si="92"/>
        <v>0</v>
      </c>
      <c r="CY79" s="260"/>
      <c r="CZ79" s="263">
        <f>SUM(CZ80:CZ89)</f>
        <v>0</v>
      </c>
      <c r="DA79" s="263">
        <f>SUM(DA80:DA89)</f>
        <v>0</v>
      </c>
      <c r="DB79" s="259">
        <f t="shared" si="93"/>
        <v>0</v>
      </c>
      <c r="DC79" s="260"/>
      <c r="DG79" s="649"/>
      <c r="DH79" s="15">
        <f>SUM(DH80:DH89)</f>
        <v>0</v>
      </c>
      <c r="DI79" s="649"/>
      <c r="DJ79" s="654"/>
      <c r="DK79" s="658"/>
      <c r="DL79" s="658"/>
    </row>
    <row r="80" spans="1:116" ht="12.75" hidden="1" customHeight="1">
      <c r="A80" s="335"/>
      <c r="B80" s="666"/>
      <c r="C80" s="335" t="s">
        <v>357</v>
      </c>
      <c r="D80" s="221"/>
      <c r="E80" s="153"/>
      <c r="F80" s="555">
        <f>J80+N80+R80+V80+Z80+AK80+AO80+AS80+AW80+BE80+BI80+BY80+CG80+CK80+CO80+CS80+CW80+DA80+BM80+BU80</f>
        <v>0</v>
      </c>
      <c r="G80" s="192">
        <f t="shared" si="71"/>
        <v>0</v>
      </c>
      <c r="H80" s="192" t="e">
        <f t="shared" si="97"/>
        <v>#DIV/0!</v>
      </c>
      <c r="I80" s="153"/>
      <c r="J80" s="153"/>
      <c r="K80" s="156">
        <f t="shared" si="72"/>
        <v>0</v>
      </c>
      <c r="L80" s="193" t="e">
        <f t="shared" si="98"/>
        <v>#DIV/0!</v>
      </c>
      <c r="M80" s="153"/>
      <c r="N80" s="153"/>
      <c r="O80" s="156">
        <f t="shared" si="73"/>
        <v>0</v>
      </c>
      <c r="P80" s="226" t="e">
        <f>N80/M80</f>
        <v>#DIV/0!</v>
      </c>
      <c r="Q80" s="153"/>
      <c r="R80" s="153"/>
      <c r="S80" s="156">
        <f t="shared" si="74"/>
        <v>0</v>
      </c>
      <c r="T80" s="156"/>
      <c r="U80" s="153"/>
      <c r="V80" s="153"/>
      <c r="W80" s="156">
        <f t="shared" si="75"/>
        <v>0</v>
      </c>
      <c r="X80" s="156"/>
      <c r="Y80" s="153">
        <f t="shared" si="76"/>
        <v>0</v>
      </c>
      <c r="Z80" s="153">
        <f t="shared" si="76"/>
        <v>0</v>
      </c>
      <c r="AA80" s="156">
        <f t="shared" si="67"/>
        <v>0</v>
      </c>
      <c r="AB80" s="156"/>
      <c r="AC80" s="153"/>
      <c r="AD80" s="153"/>
      <c r="AE80" s="156">
        <f t="shared" si="70"/>
        <v>0</v>
      </c>
      <c r="AF80" s="156" t="e">
        <f>AD80/AC80</f>
        <v>#DIV/0!</v>
      </c>
      <c r="AG80" s="153"/>
      <c r="AH80" s="153"/>
      <c r="AI80" s="156">
        <f t="shared" si="77"/>
        <v>0</v>
      </c>
      <c r="AJ80" s="153"/>
      <c r="AK80" s="153"/>
      <c r="AL80" s="156">
        <f t="shared" si="78"/>
        <v>0</v>
      </c>
      <c r="AM80" s="156"/>
      <c r="AN80" s="153">
        <v>0</v>
      </c>
      <c r="AO80" s="153">
        <v>0</v>
      </c>
      <c r="AP80" s="156">
        <f t="shared" si="79"/>
        <v>0</v>
      </c>
      <c r="AQ80" s="156"/>
      <c r="AR80" s="156"/>
      <c r="AS80" s="156"/>
      <c r="AT80" s="156">
        <f t="shared" si="80"/>
        <v>0</v>
      </c>
      <c r="AU80" s="156"/>
      <c r="AV80" s="153"/>
      <c r="AW80" s="153"/>
      <c r="AX80" s="156">
        <f t="shared" si="81"/>
        <v>0</v>
      </c>
      <c r="AY80" s="226" t="e">
        <f t="shared" ref="AY80:AY87" si="99">AW80/AV80</f>
        <v>#DIV/0!</v>
      </c>
      <c r="AZ80" s="153"/>
      <c r="BA80" s="153"/>
      <c r="BB80" s="156">
        <f t="shared" si="82"/>
        <v>0</v>
      </c>
      <c r="BC80" s="156"/>
      <c r="BD80" s="153"/>
      <c r="BE80" s="153"/>
      <c r="BF80" s="156">
        <f t="shared" si="83"/>
        <v>0</v>
      </c>
      <c r="BG80" s="156"/>
      <c r="BH80" s="153"/>
      <c r="BI80" s="153"/>
      <c r="BJ80" s="156">
        <f t="shared" si="84"/>
        <v>0</v>
      </c>
      <c r="BK80" s="156"/>
      <c r="BL80" s="153"/>
      <c r="BM80" s="153"/>
      <c r="BN80" s="156">
        <f t="shared" si="68"/>
        <v>0</v>
      </c>
      <c r="BO80" s="156"/>
      <c r="BP80" s="153"/>
      <c r="BQ80" s="153"/>
      <c r="BR80" s="156">
        <f t="shared" si="69"/>
        <v>0</v>
      </c>
      <c r="BS80" s="156"/>
      <c r="BT80" s="153"/>
      <c r="BU80" s="153"/>
      <c r="BV80" s="156">
        <f t="shared" si="85"/>
        <v>0</v>
      </c>
      <c r="BW80" s="156"/>
      <c r="BX80" s="153"/>
      <c r="BY80" s="153"/>
      <c r="BZ80" s="156">
        <f t="shared" si="86"/>
        <v>0</v>
      </c>
      <c r="CA80" s="156"/>
      <c r="CB80" s="153"/>
      <c r="CC80" s="153"/>
      <c r="CD80" s="156">
        <f t="shared" si="87"/>
        <v>0</v>
      </c>
      <c r="CE80" s="156"/>
      <c r="CF80" s="153"/>
      <c r="CG80" s="153"/>
      <c r="CH80" s="156">
        <f t="shared" si="88"/>
        <v>0</v>
      </c>
      <c r="CI80" s="226" t="e">
        <f t="shared" si="94"/>
        <v>#DIV/0!</v>
      </c>
      <c r="CJ80" s="153"/>
      <c r="CK80" s="153"/>
      <c r="CL80" s="156">
        <f t="shared" si="89"/>
        <v>0</v>
      </c>
      <c r="CM80" s="213"/>
      <c r="CN80" s="222"/>
      <c r="CO80" s="222"/>
      <c r="CP80" s="222">
        <f t="shared" si="90"/>
        <v>0</v>
      </c>
      <c r="CQ80" s="222"/>
      <c r="CR80" s="14"/>
      <c r="CS80" s="14"/>
      <c r="CT80" s="261">
        <f t="shared" si="91"/>
        <v>0</v>
      </c>
      <c r="CU80" s="262"/>
      <c r="CV80" s="13"/>
      <c r="CW80" s="13"/>
      <c r="CX80" s="261">
        <f t="shared" si="92"/>
        <v>0</v>
      </c>
      <c r="CY80" s="262"/>
      <c r="CZ80" s="13"/>
      <c r="DA80" s="13"/>
      <c r="DB80" s="261">
        <f t="shared" si="93"/>
        <v>0</v>
      </c>
      <c r="DC80" s="262"/>
      <c r="DG80" s="648"/>
      <c r="DH80" s="648"/>
      <c r="DI80" s="648"/>
      <c r="DJ80" s="655"/>
      <c r="DK80" s="350"/>
      <c r="DL80" s="350"/>
    </row>
    <row r="81" spans="1:116" hidden="1">
      <c r="A81" s="335"/>
      <c r="B81" s="666"/>
      <c r="C81" s="335" t="s">
        <v>358</v>
      </c>
      <c r="D81" s="250"/>
      <c r="E81" s="153"/>
      <c r="F81" s="555">
        <f>J81+N81+R81+V81+Z81+AK81+AO81+AS81+AW81+BE81+BI81+BY81+CG81+CK81+CO81+CS81+CW81+DA81+BA81+BM81+BU81</f>
        <v>0</v>
      </c>
      <c r="G81" s="192">
        <f t="shared" si="71"/>
        <v>0</v>
      </c>
      <c r="H81" s="192" t="e">
        <f t="shared" si="97"/>
        <v>#DIV/0!</v>
      </c>
      <c r="I81" s="153"/>
      <c r="J81" s="153"/>
      <c r="K81" s="156">
        <f t="shared" si="72"/>
        <v>0</v>
      </c>
      <c r="L81" s="193"/>
      <c r="M81" s="153"/>
      <c r="N81" s="153"/>
      <c r="O81" s="156">
        <f t="shared" si="73"/>
        <v>0</v>
      </c>
      <c r="P81" s="226" t="e">
        <f>N81/M81</f>
        <v>#DIV/0!</v>
      </c>
      <c r="Q81" s="153"/>
      <c r="R81" s="153"/>
      <c r="S81" s="156">
        <f t="shared" si="74"/>
        <v>0</v>
      </c>
      <c r="T81" s="156"/>
      <c r="U81" s="153"/>
      <c r="V81" s="153"/>
      <c r="W81" s="156">
        <v>0</v>
      </c>
      <c r="X81" s="156"/>
      <c r="Y81" s="153">
        <f t="shared" si="76"/>
        <v>0</v>
      </c>
      <c r="Z81" s="153">
        <f t="shared" si="76"/>
        <v>0</v>
      </c>
      <c r="AA81" s="156">
        <v>0</v>
      </c>
      <c r="AB81" s="156"/>
      <c r="AC81" s="153"/>
      <c r="AD81" s="153"/>
      <c r="AE81" s="156">
        <f t="shared" si="70"/>
        <v>0</v>
      </c>
      <c r="AF81" s="156"/>
      <c r="AG81" s="153"/>
      <c r="AH81" s="153"/>
      <c r="AI81" s="156"/>
      <c r="AJ81" s="153"/>
      <c r="AK81" s="153"/>
      <c r="AL81" s="156"/>
      <c r="AM81" s="156"/>
      <c r="AN81" s="153"/>
      <c r="AO81" s="153"/>
      <c r="AP81" s="156">
        <f t="shared" si="79"/>
        <v>0</v>
      </c>
      <c r="AQ81" s="156"/>
      <c r="AR81" s="156"/>
      <c r="AS81" s="156"/>
      <c r="AT81" s="156"/>
      <c r="AU81" s="156"/>
      <c r="AV81" s="153"/>
      <c r="AW81" s="153"/>
      <c r="AX81" s="156">
        <v>0</v>
      </c>
      <c r="AY81" s="226" t="e">
        <f t="shared" si="99"/>
        <v>#DIV/0!</v>
      </c>
      <c r="AZ81" s="153"/>
      <c r="BA81" s="153"/>
      <c r="BB81" s="156">
        <v>0</v>
      </c>
      <c r="BC81" s="156"/>
      <c r="BD81" s="153"/>
      <c r="BE81" s="153"/>
      <c r="BF81" s="156">
        <v>0</v>
      </c>
      <c r="BG81" s="156"/>
      <c r="BH81" s="153"/>
      <c r="BI81" s="153"/>
      <c r="BJ81" s="156">
        <f t="shared" si="84"/>
        <v>0</v>
      </c>
      <c r="BK81" s="156"/>
      <c r="BL81" s="153"/>
      <c r="BM81" s="153"/>
      <c r="BN81" s="156">
        <f t="shared" si="68"/>
        <v>0</v>
      </c>
      <c r="BO81" s="156"/>
      <c r="BP81" s="153"/>
      <c r="BQ81" s="153"/>
      <c r="BR81" s="156">
        <f t="shared" si="69"/>
        <v>0</v>
      </c>
      <c r="BS81" s="156"/>
      <c r="BT81" s="153"/>
      <c r="BU81" s="153"/>
      <c r="BV81" s="156"/>
      <c r="BW81" s="156"/>
      <c r="BX81" s="153"/>
      <c r="BY81" s="153"/>
      <c r="BZ81" s="156">
        <v>0</v>
      </c>
      <c r="CA81" s="156"/>
      <c r="CB81" s="153"/>
      <c r="CC81" s="153"/>
      <c r="CD81" s="156"/>
      <c r="CE81" s="156"/>
      <c r="CF81" s="153"/>
      <c r="CG81" s="153"/>
      <c r="CH81" s="156">
        <f t="shared" si="88"/>
        <v>0</v>
      </c>
      <c r="CI81" s="226"/>
      <c r="CJ81" s="153"/>
      <c r="CK81" s="153"/>
      <c r="CL81" s="156">
        <v>0</v>
      </c>
      <c r="CM81" s="213"/>
      <c r="CN81" s="222"/>
      <c r="CO81" s="222"/>
      <c r="CP81" s="222">
        <v>0</v>
      </c>
      <c r="CQ81" s="222"/>
      <c r="CR81" s="14"/>
      <c r="CS81" s="14"/>
      <c r="CT81" s="261"/>
      <c r="CU81" s="262"/>
      <c r="CV81" s="13"/>
      <c r="CW81" s="13"/>
      <c r="CX81" s="261"/>
      <c r="CY81" s="262"/>
      <c r="CZ81" s="13"/>
      <c r="DA81" s="13"/>
      <c r="DB81" s="261">
        <v>0</v>
      </c>
      <c r="DC81" s="262"/>
      <c r="DG81" s="648"/>
      <c r="DH81" s="648"/>
      <c r="DI81" s="648"/>
      <c r="DJ81" s="655"/>
      <c r="DK81" s="350"/>
      <c r="DL81" s="350"/>
    </row>
    <row r="82" spans="1:116">
      <c r="A82" s="335"/>
      <c r="B82" s="673" t="s">
        <v>903</v>
      </c>
      <c r="C82" s="335" t="s">
        <v>551</v>
      </c>
      <c r="D82" s="221">
        <v>2439</v>
      </c>
      <c r="E82" s="153"/>
      <c r="F82" s="16">
        <f>J82+N82+R82+V82+Z82+AK82+AO82+AS82+AW82+BE82+BI82+BY82+CG82+CK82+CO82+CS82+CW82+DA82+BA82+BM82+BU82+CC82</f>
        <v>47.55162</v>
      </c>
      <c r="G82" s="192">
        <f t="shared" si="71"/>
        <v>47.55162</v>
      </c>
      <c r="H82" s="192">
        <v>0</v>
      </c>
      <c r="I82" s="158"/>
      <c r="J82" s="158"/>
      <c r="K82" s="156">
        <f t="shared" si="72"/>
        <v>0</v>
      </c>
      <c r="L82" s="193">
        <v>0</v>
      </c>
      <c r="M82" s="158">
        <v>0</v>
      </c>
      <c r="N82" s="158">
        <v>0</v>
      </c>
      <c r="O82" s="156">
        <f t="shared" si="73"/>
        <v>0</v>
      </c>
      <c r="P82" s="226">
        <v>0</v>
      </c>
      <c r="Q82" s="158"/>
      <c r="R82" s="158"/>
      <c r="S82" s="156">
        <f t="shared" si="74"/>
        <v>0</v>
      </c>
      <c r="T82" s="156">
        <v>0</v>
      </c>
      <c r="U82" s="153"/>
      <c r="V82" s="153"/>
      <c r="W82" s="156">
        <f>V82-U82</f>
        <v>0</v>
      </c>
      <c r="X82" s="156"/>
      <c r="Y82" s="153">
        <f t="shared" si="76"/>
        <v>0</v>
      </c>
      <c r="Z82" s="153">
        <f t="shared" si="76"/>
        <v>0</v>
      </c>
      <c r="AA82" s="156">
        <f>Z82-Y82</f>
        <v>0</v>
      </c>
      <c r="AB82" s="156"/>
      <c r="AC82" s="153"/>
      <c r="AD82" s="153"/>
      <c r="AE82" s="156">
        <f t="shared" si="70"/>
        <v>0</v>
      </c>
      <c r="AF82" s="156"/>
      <c r="AG82" s="153"/>
      <c r="AH82" s="153"/>
      <c r="AI82" s="156">
        <f>AH82-AG82</f>
        <v>0</v>
      </c>
      <c r="AJ82" s="153"/>
      <c r="AK82" s="153"/>
      <c r="AL82" s="156">
        <f t="shared" ref="AL82:AL89" si="100">AK82-AJ82</f>
        <v>0</v>
      </c>
      <c r="AM82" s="156"/>
      <c r="AN82" s="153"/>
      <c r="AO82" s="153">
        <v>47.55162</v>
      </c>
      <c r="AP82" s="156">
        <f t="shared" si="79"/>
        <v>47.55162</v>
      </c>
      <c r="AQ82" s="156"/>
      <c r="AR82" s="156"/>
      <c r="AS82" s="156"/>
      <c r="AT82" s="156">
        <f>AS82-AR82</f>
        <v>0</v>
      </c>
      <c r="AU82" s="156"/>
      <c r="AV82" s="153"/>
      <c r="AW82" s="153"/>
      <c r="AX82" s="156">
        <f>AW82-AV82</f>
        <v>0</v>
      </c>
      <c r="AY82" s="226"/>
      <c r="AZ82" s="153"/>
      <c r="BA82" s="153"/>
      <c r="BB82" s="156">
        <f>BA82-AZ82</f>
        <v>0</v>
      </c>
      <c r="BC82" s="156"/>
      <c r="BD82" s="153"/>
      <c r="BE82" s="153"/>
      <c r="BF82" s="156">
        <f>BE82-BD82</f>
        <v>0</v>
      </c>
      <c r="BG82" s="156"/>
      <c r="BH82" s="153"/>
      <c r="BI82" s="153"/>
      <c r="BJ82" s="156">
        <f t="shared" si="84"/>
        <v>0</v>
      </c>
      <c r="BK82" s="156"/>
      <c r="BL82" s="153"/>
      <c r="BM82" s="153"/>
      <c r="BN82" s="156">
        <f t="shared" si="68"/>
        <v>0</v>
      </c>
      <c r="BO82" s="156"/>
      <c r="BP82" s="153"/>
      <c r="BQ82" s="153"/>
      <c r="BR82" s="156">
        <f t="shared" si="69"/>
        <v>0</v>
      </c>
      <c r="BS82" s="156"/>
      <c r="BT82" s="153"/>
      <c r="BU82" s="153"/>
      <c r="BV82" s="156">
        <f>BU82-BT82</f>
        <v>0</v>
      </c>
      <c r="BW82" s="156"/>
      <c r="BX82" s="153"/>
      <c r="BY82" s="153"/>
      <c r="BZ82" s="156">
        <f>BY82-BX82</f>
        <v>0</v>
      </c>
      <c r="CA82" s="156"/>
      <c r="CB82" s="153"/>
      <c r="CC82" s="153"/>
      <c r="CD82" s="156">
        <f>CC82-CB82</f>
        <v>0</v>
      </c>
      <c r="CE82" s="156"/>
      <c r="CF82" s="236"/>
      <c r="CG82" s="236"/>
      <c r="CH82" s="156">
        <f t="shared" si="88"/>
        <v>0</v>
      </c>
      <c r="CI82" s="226"/>
      <c r="CJ82" s="153"/>
      <c r="CK82" s="153"/>
      <c r="CL82" s="156">
        <f>CK82-CJ82</f>
        <v>0</v>
      </c>
      <c r="CM82" s="213"/>
      <c r="CN82" s="222"/>
      <c r="CO82" s="222"/>
      <c r="CP82" s="222">
        <f>CO82-CN82</f>
        <v>0</v>
      </c>
      <c r="CQ82" s="222"/>
      <c r="CR82" s="14"/>
      <c r="CS82" s="14"/>
      <c r="CT82" s="261">
        <f>CS82-CR82</f>
        <v>0</v>
      </c>
      <c r="CU82" s="262"/>
      <c r="CV82" s="13"/>
      <c r="CW82" s="13"/>
      <c r="CX82" s="261">
        <f>CW82-CV82</f>
        <v>0</v>
      </c>
      <c r="CY82" s="262"/>
      <c r="CZ82" s="13"/>
      <c r="DA82" s="13"/>
      <c r="DB82" s="261">
        <f>DA82-CZ82</f>
        <v>0</v>
      </c>
      <c r="DC82" s="262"/>
      <c r="DG82" s="648"/>
      <c r="DH82" s="648"/>
      <c r="DI82" s="648"/>
      <c r="DJ82" s="655"/>
      <c r="DK82" s="350"/>
      <c r="DL82" s="350"/>
    </row>
    <row r="83" spans="1:116" ht="12.75" hidden="1" customHeight="1">
      <c r="A83" s="335"/>
      <c r="B83" s="666"/>
      <c r="C83" s="334" t="s">
        <v>359</v>
      </c>
      <c r="D83" s="225"/>
      <c r="E83" s="153"/>
      <c r="F83" s="555">
        <f t="shared" ref="F83:F89" si="101">J83+N83+R83+V83+Z83+AK83+AO83+AS83+AW83+BE83+BI83+BY83+CG83+CK83+CO83+CS83+CW83+DA83+BA83+BM83+BU83</f>
        <v>0</v>
      </c>
      <c r="G83" s="192">
        <f t="shared" si="71"/>
        <v>0</v>
      </c>
      <c r="H83" s="192" t="e">
        <f t="shared" si="97"/>
        <v>#DIV/0!</v>
      </c>
      <c r="I83" s="153"/>
      <c r="J83" s="153"/>
      <c r="K83" s="156">
        <f t="shared" si="72"/>
        <v>0</v>
      </c>
      <c r="L83" s="193" t="e">
        <f t="shared" si="98"/>
        <v>#DIV/0!</v>
      </c>
      <c r="M83" s="153"/>
      <c r="N83" s="153"/>
      <c r="O83" s="156">
        <f t="shared" si="73"/>
        <v>0</v>
      </c>
      <c r="P83" s="156"/>
      <c r="Q83" s="153"/>
      <c r="R83" s="153"/>
      <c r="S83" s="156">
        <f t="shared" si="74"/>
        <v>0</v>
      </c>
      <c r="T83" s="156" t="e">
        <f>R83/Q83</f>
        <v>#DIV/0!</v>
      </c>
      <c r="U83" s="153"/>
      <c r="V83" s="153"/>
      <c r="W83" s="156">
        <f>V83-U83</f>
        <v>0</v>
      </c>
      <c r="X83" s="156"/>
      <c r="Y83" s="153">
        <f t="shared" si="76"/>
        <v>0</v>
      </c>
      <c r="Z83" s="153">
        <f t="shared" si="76"/>
        <v>0</v>
      </c>
      <c r="AA83" s="156">
        <f>Z83-Y83</f>
        <v>0</v>
      </c>
      <c r="AB83" s="156"/>
      <c r="AC83" s="153"/>
      <c r="AD83" s="153"/>
      <c r="AE83" s="156">
        <f t="shared" si="70"/>
        <v>0</v>
      </c>
      <c r="AF83" s="156"/>
      <c r="AG83" s="153"/>
      <c r="AH83" s="153"/>
      <c r="AI83" s="156">
        <f>AH83-AG83</f>
        <v>0</v>
      </c>
      <c r="AJ83" s="153"/>
      <c r="AK83" s="153"/>
      <c r="AL83" s="156">
        <f t="shared" si="100"/>
        <v>0</v>
      </c>
      <c r="AM83" s="156"/>
      <c r="AN83" s="153"/>
      <c r="AO83" s="153"/>
      <c r="AP83" s="156">
        <f t="shared" si="79"/>
        <v>0</v>
      </c>
      <c r="AQ83" s="156"/>
      <c r="AR83" s="156"/>
      <c r="AS83" s="156"/>
      <c r="AT83" s="156">
        <f>AS83-AR83</f>
        <v>0</v>
      </c>
      <c r="AU83" s="156"/>
      <c r="AV83" s="153"/>
      <c r="AW83" s="153"/>
      <c r="AX83" s="156">
        <f>AW83-AV83</f>
        <v>0</v>
      </c>
      <c r="AY83" s="226"/>
      <c r="AZ83" s="153"/>
      <c r="BA83" s="153"/>
      <c r="BB83" s="156">
        <f>BA83-AZ83</f>
        <v>0</v>
      </c>
      <c r="BC83" s="156"/>
      <c r="BD83" s="153"/>
      <c r="BE83" s="153"/>
      <c r="BF83" s="156">
        <f>BE83-BD83</f>
        <v>0</v>
      </c>
      <c r="BG83" s="156"/>
      <c r="BH83" s="153"/>
      <c r="BI83" s="153"/>
      <c r="BJ83" s="156">
        <f t="shared" si="84"/>
        <v>0</v>
      </c>
      <c r="BK83" s="156"/>
      <c r="BL83" s="153"/>
      <c r="BM83" s="153"/>
      <c r="BN83" s="156">
        <f t="shared" si="68"/>
        <v>0</v>
      </c>
      <c r="BO83" s="156"/>
      <c r="BP83" s="153"/>
      <c r="BQ83" s="153"/>
      <c r="BR83" s="156">
        <f t="shared" si="69"/>
        <v>0</v>
      </c>
      <c r="BS83" s="156"/>
      <c r="BT83" s="153"/>
      <c r="BU83" s="153"/>
      <c r="BV83" s="156">
        <f>BU83-BT83</f>
        <v>0</v>
      </c>
      <c r="BW83" s="156"/>
      <c r="BX83" s="153"/>
      <c r="BY83" s="153"/>
      <c r="BZ83" s="156">
        <f>BY83-BX83</f>
        <v>0</v>
      </c>
      <c r="CA83" s="156"/>
      <c r="CB83" s="153"/>
      <c r="CC83" s="153"/>
      <c r="CD83" s="156">
        <f>CC83-CB83</f>
        <v>0</v>
      </c>
      <c r="CE83" s="156"/>
      <c r="CF83" s="153"/>
      <c r="CG83" s="153"/>
      <c r="CH83" s="156">
        <f t="shared" si="88"/>
        <v>0</v>
      </c>
      <c r="CI83" s="226" t="e">
        <f t="shared" si="94"/>
        <v>#DIV/0!</v>
      </c>
      <c r="CJ83" s="153"/>
      <c r="CK83" s="153"/>
      <c r="CL83" s="156">
        <f>CK83-CJ83</f>
        <v>0</v>
      </c>
      <c r="CM83" s="213"/>
      <c r="CN83" s="222"/>
      <c r="CO83" s="222"/>
      <c r="CP83" s="222">
        <f>CO83-CN83</f>
        <v>0</v>
      </c>
      <c r="CQ83" s="222"/>
      <c r="CR83" s="14"/>
      <c r="CS83" s="14"/>
      <c r="CT83" s="261">
        <f>CS83-CR83</f>
        <v>0</v>
      </c>
      <c r="CU83" s="262"/>
      <c r="CV83" s="13"/>
      <c r="CW83" s="13"/>
      <c r="CX83" s="261">
        <f>CW83-CV83</f>
        <v>0</v>
      </c>
      <c r="CY83" s="262"/>
      <c r="CZ83" s="13"/>
      <c r="DA83" s="13"/>
      <c r="DB83" s="261">
        <f>DA83-CZ83</f>
        <v>0</v>
      </c>
      <c r="DC83" s="262"/>
      <c r="DG83" s="648"/>
      <c r="DH83" s="648"/>
      <c r="DI83" s="648"/>
      <c r="DJ83" s="655"/>
      <c r="DK83" s="350"/>
      <c r="DL83" s="350"/>
    </row>
    <row r="84" spans="1:116" ht="12.75" customHeight="1">
      <c r="A84" s="335"/>
      <c r="B84" s="666">
        <v>1701036423</v>
      </c>
      <c r="C84" s="334" t="s">
        <v>847</v>
      </c>
      <c r="D84" s="340">
        <v>54.7</v>
      </c>
      <c r="E84" s="153">
        <v>0.01</v>
      </c>
      <c r="F84" s="555">
        <f t="shared" si="101"/>
        <v>150.66692</v>
      </c>
      <c r="G84" s="262">
        <f t="shared" si="71"/>
        <v>150.65692000000001</v>
      </c>
      <c r="H84" s="192">
        <f t="shared" si="97"/>
        <v>15066.692000000001</v>
      </c>
      <c r="I84" s="153"/>
      <c r="J84" s="16"/>
      <c r="K84" s="156">
        <f t="shared" si="72"/>
        <v>0</v>
      </c>
      <c r="L84" s="193">
        <v>0</v>
      </c>
      <c r="M84" s="153">
        <v>0</v>
      </c>
      <c r="N84" s="153"/>
      <c r="O84" s="156"/>
      <c r="P84" s="156"/>
      <c r="Q84" s="153">
        <v>6.0000000000000001E-3</v>
      </c>
      <c r="R84" s="153"/>
      <c r="S84" s="156"/>
      <c r="T84" s="156">
        <f>R84/Q84</f>
        <v>0</v>
      </c>
      <c r="U84" s="153"/>
      <c r="V84" s="153"/>
      <c r="W84" s="156"/>
      <c r="X84" s="156"/>
      <c r="Y84" s="153">
        <f t="shared" si="76"/>
        <v>0</v>
      </c>
      <c r="Z84" s="153">
        <f t="shared" si="76"/>
        <v>0</v>
      </c>
      <c r="AA84" s="156"/>
      <c r="AB84" s="156"/>
      <c r="AC84" s="153"/>
      <c r="AD84" s="153"/>
      <c r="AE84" s="156"/>
      <c r="AF84" s="156"/>
      <c r="AG84" s="153"/>
      <c r="AH84" s="153"/>
      <c r="AI84" s="156"/>
      <c r="AJ84" s="153"/>
      <c r="AK84" s="153"/>
      <c r="AL84" s="156">
        <f t="shared" si="100"/>
        <v>0</v>
      </c>
      <c r="AM84" s="156"/>
      <c r="AN84" s="153">
        <v>0</v>
      </c>
      <c r="AO84" s="153">
        <v>150.66692</v>
      </c>
      <c r="AP84" s="156"/>
      <c r="AQ84" s="156"/>
      <c r="AR84" s="156"/>
      <c r="AS84" s="156"/>
      <c r="AT84" s="156"/>
      <c r="AU84" s="156"/>
      <c r="AV84" s="153"/>
      <c r="AW84" s="153"/>
      <c r="AX84" s="156"/>
      <c r="AY84" s="226"/>
      <c r="AZ84" s="153"/>
      <c r="BA84" s="153"/>
      <c r="BB84" s="156"/>
      <c r="BC84" s="156"/>
      <c r="BD84" s="153"/>
      <c r="BE84" s="153"/>
      <c r="BF84" s="156"/>
      <c r="BG84" s="156"/>
      <c r="BH84" s="153"/>
      <c r="BI84" s="153"/>
      <c r="BJ84" s="156"/>
      <c r="BK84" s="156"/>
      <c r="BL84" s="153"/>
      <c r="BM84" s="153"/>
      <c r="BN84" s="156">
        <f t="shared" si="68"/>
        <v>0</v>
      </c>
      <c r="BO84" s="156"/>
      <c r="BP84" s="153"/>
      <c r="BQ84" s="153"/>
      <c r="BR84" s="156">
        <f t="shared" si="69"/>
        <v>0</v>
      </c>
      <c r="BS84" s="156"/>
      <c r="BT84" s="153"/>
      <c r="BU84" s="153"/>
      <c r="BV84" s="156"/>
      <c r="BW84" s="156"/>
      <c r="BX84" s="153"/>
      <c r="BY84" s="153"/>
      <c r="BZ84" s="156"/>
      <c r="CA84" s="156"/>
      <c r="CB84" s="153"/>
      <c r="CC84" s="153"/>
      <c r="CD84" s="156"/>
      <c r="CE84" s="156"/>
      <c r="CF84" s="153"/>
      <c r="CG84" s="153"/>
      <c r="CH84" s="156"/>
      <c r="CI84" s="226"/>
      <c r="CJ84" s="153"/>
      <c r="CK84" s="153"/>
      <c r="CL84" s="156"/>
      <c r="CM84" s="213"/>
      <c r="CN84" s="222"/>
      <c r="CO84" s="222"/>
      <c r="CP84" s="222"/>
      <c r="CQ84" s="222"/>
      <c r="CR84" s="14"/>
      <c r="CS84" s="14"/>
      <c r="CT84" s="261"/>
      <c r="CU84" s="262"/>
      <c r="CV84" s="13"/>
      <c r="CW84" s="13"/>
      <c r="CX84" s="261"/>
      <c r="CY84" s="262"/>
      <c r="CZ84" s="13"/>
      <c r="DA84" s="13"/>
      <c r="DB84" s="261"/>
      <c r="DC84" s="262"/>
      <c r="DG84" s="648"/>
      <c r="DH84" s="648"/>
      <c r="DI84" s="648"/>
      <c r="DJ84" s="655"/>
      <c r="DK84" s="350"/>
      <c r="DL84" s="350"/>
    </row>
    <row r="85" spans="1:116">
      <c r="A85" s="335"/>
      <c r="B85" s="666">
        <v>1718000922</v>
      </c>
      <c r="C85" s="334" t="s">
        <v>908</v>
      </c>
      <c r="D85" s="225">
        <v>21.1</v>
      </c>
      <c r="E85" s="153">
        <v>10.9</v>
      </c>
      <c r="F85" s="216">
        <f t="shared" si="101"/>
        <v>0.10796</v>
      </c>
      <c r="G85" s="192">
        <f t="shared" si="71"/>
        <v>-10.79204</v>
      </c>
      <c r="H85" s="192">
        <f t="shared" si="97"/>
        <v>9.9045871559633025E-3</v>
      </c>
      <c r="I85" s="153"/>
      <c r="J85" s="153"/>
      <c r="K85" s="156">
        <f t="shared" si="72"/>
        <v>0</v>
      </c>
      <c r="L85" s="193"/>
      <c r="M85" s="153"/>
      <c r="N85" s="153"/>
      <c r="O85" s="156">
        <f>N85-M85</f>
        <v>0</v>
      </c>
      <c r="P85" s="156"/>
      <c r="Q85" s="153"/>
      <c r="R85" s="153"/>
      <c r="S85" s="156">
        <f>R85-Q85</f>
        <v>0</v>
      </c>
      <c r="T85" s="156"/>
      <c r="U85" s="153"/>
      <c r="V85" s="153"/>
      <c r="W85" s="156">
        <f>V85-U85</f>
        <v>0</v>
      </c>
      <c r="X85" s="156"/>
      <c r="Y85" s="153">
        <f t="shared" si="76"/>
        <v>0</v>
      </c>
      <c r="Z85" s="153">
        <f t="shared" si="76"/>
        <v>0</v>
      </c>
      <c r="AA85" s="156">
        <f>Z85-Y85</f>
        <v>0</v>
      </c>
      <c r="AB85" s="156"/>
      <c r="AC85" s="153"/>
      <c r="AD85" s="153"/>
      <c r="AE85" s="156">
        <f>AD85-AC85</f>
        <v>0</v>
      </c>
      <c r="AF85" s="156"/>
      <c r="AG85" s="153"/>
      <c r="AH85" s="153"/>
      <c r="AI85" s="156">
        <f>AH85-AG85</f>
        <v>0</v>
      </c>
      <c r="AJ85" s="153"/>
      <c r="AK85" s="153"/>
      <c r="AL85" s="156">
        <f t="shared" si="100"/>
        <v>0</v>
      </c>
      <c r="AM85" s="156"/>
      <c r="AN85" s="153"/>
      <c r="AO85" s="153"/>
      <c r="AP85" s="156">
        <f>AO85-AN85</f>
        <v>0</v>
      </c>
      <c r="AQ85" s="156"/>
      <c r="AR85" s="156"/>
      <c r="AS85" s="156"/>
      <c r="AT85" s="156">
        <f>AS85-AR85</f>
        <v>0</v>
      </c>
      <c r="AU85" s="156"/>
      <c r="AV85" s="158"/>
      <c r="AW85" s="161">
        <v>0.10796</v>
      </c>
      <c r="AX85" s="156">
        <f>AW85-AV85</f>
        <v>0.10796</v>
      </c>
      <c r="AY85" s="226"/>
      <c r="AZ85" s="153"/>
      <c r="BA85" s="153"/>
      <c r="BB85" s="156">
        <f>BA85-AZ85</f>
        <v>0</v>
      </c>
      <c r="BC85" s="156"/>
      <c r="BD85" s="153"/>
      <c r="BE85" s="153"/>
      <c r="BF85" s="156">
        <f>BE85-BD85</f>
        <v>0</v>
      </c>
      <c r="BG85" s="156"/>
      <c r="BH85" s="153"/>
      <c r="BI85" s="153"/>
      <c r="BJ85" s="156">
        <f>BI85-BH85</f>
        <v>0</v>
      </c>
      <c r="BK85" s="156"/>
      <c r="BL85" s="153">
        <v>10.871</v>
      </c>
      <c r="BM85" s="153"/>
      <c r="BN85" s="156">
        <f t="shared" si="68"/>
        <v>-10.871</v>
      </c>
      <c r="BO85" s="156"/>
      <c r="BP85" s="153"/>
      <c r="BQ85" s="153"/>
      <c r="BR85" s="156">
        <f t="shared" si="69"/>
        <v>0</v>
      </c>
      <c r="BS85" s="156"/>
      <c r="BT85" s="153"/>
      <c r="BU85" s="153"/>
      <c r="BV85" s="156">
        <f t="shared" ref="BV85:BV91" si="102">BU85-BT85</f>
        <v>0</v>
      </c>
      <c r="BW85" s="156"/>
      <c r="BX85" s="153"/>
      <c r="BY85" s="153"/>
      <c r="BZ85" s="156">
        <f>BY85-BX85</f>
        <v>0</v>
      </c>
      <c r="CA85" s="156"/>
      <c r="CB85" s="153"/>
      <c r="CC85" s="153"/>
      <c r="CD85" s="156">
        <f t="shared" ref="CD85:CD91" si="103">CC85-CB85</f>
        <v>0</v>
      </c>
      <c r="CE85" s="156"/>
      <c r="CF85" s="153"/>
      <c r="CG85" s="153"/>
      <c r="CH85" s="156">
        <f>CG85-CF85</f>
        <v>0</v>
      </c>
      <c r="CI85" s="156"/>
      <c r="CJ85" s="153"/>
      <c r="CK85" s="153"/>
      <c r="CL85" s="156">
        <f>CK85-CJ85</f>
        <v>0</v>
      </c>
      <c r="CM85" s="213"/>
      <c r="CN85" s="222"/>
      <c r="CO85" s="222"/>
      <c r="CP85" s="222">
        <f>CO85-CN85</f>
        <v>0</v>
      </c>
      <c r="CQ85" s="222"/>
      <c r="CR85" s="14"/>
      <c r="CS85" s="14"/>
      <c r="CT85" s="261">
        <f>CS85-CR85</f>
        <v>0</v>
      </c>
      <c r="CU85" s="262"/>
      <c r="CV85" s="13"/>
      <c r="CW85" s="13"/>
      <c r="CX85" s="261">
        <f>CW85-CV85</f>
        <v>0</v>
      </c>
      <c r="CY85" s="262"/>
      <c r="CZ85" s="13"/>
      <c r="DA85" s="13"/>
      <c r="DB85" s="261">
        <f t="shared" ref="DB85:DB91" si="104">DA85-CZ85</f>
        <v>0</v>
      </c>
      <c r="DC85" s="262"/>
      <c r="DG85" s="648"/>
      <c r="DH85" s="648"/>
      <c r="DI85" s="648"/>
      <c r="DJ85" s="655"/>
      <c r="DK85" s="350"/>
      <c r="DL85" s="350"/>
    </row>
    <row r="86" spans="1:116">
      <c r="A86" s="335"/>
      <c r="B86" s="666">
        <v>1718002454</v>
      </c>
      <c r="C86" s="334" t="s">
        <v>777</v>
      </c>
      <c r="D86" s="225"/>
      <c r="E86" s="153">
        <v>168</v>
      </c>
      <c r="F86" s="216">
        <f t="shared" si="101"/>
        <v>2</v>
      </c>
      <c r="G86" s="192"/>
      <c r="H86" s="192"/>
      <c r="I86" s="153">
        <v>152</v>
      </c>
      <c r="J86" s="153"/>
      <c r="K86" s="156"/>
      <c r="L86" s="193"/>
      <c r="M86" s="153">
        <v>0.8</v>
      </c>
      <c r="N86" s="153"/>
      <c r="O86" s="156"/>
      <c r="P86" s="156"/>
      <c r="Q86" s="153"/>
      <c r="R86" s="153"/>
      <c r="S86" s="156"/>
      <c r="T86" s="156"/>
      <c r="U86" s="153"/>
      <c r="V86" s="153"/>
      <c r="W86" s="156"/>
      <c r="X86" s="156"/>
      <c r="Y86" s="153"/>
      <c r="Z86" s="153"/>
      <c r="AA86" s="156"/>
      <c r="AB86" s="156"/>
      <c r="AC86" s="153"/>
      <c r="AD86" s="153"/>
      <c r="AE86" s="156"/>
      <c r="AF86" s="156"/>
      <c r="AG86" s="153"/>
      <c r="AH86" s="153"/>
      <c r="AI86" s="156"/>
      <c r="AJ86" s="153"/>
      <c r="AK86" s="153"/>
      <c r="AL86" s="156"/>
      <c r="AM86" s="156"/>
      <c r="AN86" s="153"/>
      <c r="AO86" s="153"/>
      <c r="AP86" s="156"/>
      <c r="AQ86" s="156"/>
      <c r="AR86" s="156"/>
      <c r="AS86" s="156"/>
      <c r="AT86" s="156"/>
      <c r="AU86" s="156"/>
      <c r="AV86" s="158"/>
      <c r="AW86" s="161"/>
      <c r="AX86" s="156"/>
      <c r="AY86" s="226"/>
      <c r="AZ86" s="153"/>
      <c r="BA86" s="153"/>
      <c r="BB86" s="156"/>
      <c r="BC86" s="156"/>
      <c r="BD86" s="153"/>
      <c r="BE86" s="153"/>
      <c r="BF86" s="156"/>
      <c r="BG86" s="156"/>
      <c r="BH86" s="153"/>
      <c r="BI86" s="153"/>
      <c r="BJ86" s="156"/>
      <c r="BK86" s="156"/>
      <c r="BL86" s="153">
        <v>15.2</v>
      </c>
      <c r="BM86" s="153"/>
      <c r="BN86" s="156"/>
      <c r="BO86" s="156"/>
      <c r="BP86" s="153"/>
      <c r="BQ86" s="153"/>
      <c r="BR86" s="156"/>
      <c r="BS86" s="156"/>
      <c r="BT86" s="153"/>
      <c r="BU86" s="153"/>
      <c r="BV86" s="156"/>
      <c r="BW86" s="156"/>
      <c r="BX86" s="153"/>
      <c r="BY86" s="153"/>
      <c r="BZ86" s="156"/>
      <c r="CA86" s="156"/>
      <c r="CB86" s="153"/>
      <c r="CC86" s="153"/>
      <c r="CD86" s="156"/>
      <c r="CE86" s="156"/>
      <c r="CF86" s="153"/>
      <c r="CG86" s="153">
        <v>1</v>
      </c>
      <c r="CH86" s="156"/>
      <c r="CI86" s="156"/>
      <c r="CJ86" s="153"/>
      <c r="CK86" s="153">
        <v>1</v>
      </c>
      <c r="CL86" s="156"/>
      <c r="CM86" s="213"/>
      <c r="CN86" s="222"/>
      <c r="CO86" s="222"/>
      <c r="CP86" s="222"/>
      <c r="CQ86" s="222"/>
      <c r="CR86" s="14"/>
      <c r="CS86" s="14"/>
      <c r="CT86" s="261"/>
      <c r="CU86" s="262"/>
      <c r="CV86" s="13"/>
      <c r="CW86" s="13"/>
      <c r="CX86" s="261"/>
      <c r="CY86" s="262"/>
      <c r="CZ86" s="13"/>
      <c r="DA86" s="13"/>
      <c r="DB86" s="261"/>
      <c r="DC86" s="262"/>
      <c r="DG86" s="648"/>
      <c r="DH86" s="648"/>
      <c r="DI86" s="648"/>
      <c r="DJ86" s="655"/>
      <c r="DK86" s="350"/>
      <c r="DL86" s="350"/>
    </row>
    <row r="87" spans="1:116" ht="27.75" hidden="1" customHeight="1">
      <c r="A87" s="372"/>
      <c r="B87" s="666">
        <v>1701055472</v>
      </c>
      <c r="C87" s="334" t="s">
        <v>776</v>
      </c>
      <c r="D87" s="340">
        <v>115.2</v>
      </c>
      <c r="E87" s="153">
        <v>0.11</v>
      </c>
      <c r="F87" s="555">
        <f t="shared" si="101"/>
        <v>0</v>
      </c>
      <c r="G87" s="192">
        <f t="shared" si="71"/>
        <v>-0.11</v>
      </c>
      <c r="H87" s="192">
        <f>F87/E87</f>
        <v>0</v>
      </c>
      <c r="I87" s="153"/>
      <c r="J87" s="16"/>
      <c r="K87" s="156">
        <f>J87-I87</f>
        <v>0</v>
      </c>
      <c r="L87" s="156"/>
      <c r="M87" s="153"/>
      <c r="N87" s="153"/>
      <c r="O87" s="156"/>
      <c r="P87" s="156"/>
      <c r="Q87" s="153"/>
      <c r="R87" s="153"/>
      <c r="S87" s="156"/>
      <c r="T87" s="156"/>
      <c r="U87" s="153"/>
      <c r="V87" s="153"/>
      <c r="W87" s="156"/>
      <c r="X87" s="156"/>
      <c r="Y87" s="153">
        <f>AC87</f>
        <v>0</v>
      </c>
      <c r="Z87" s="153">
        <f>AD87</f>
        <v>0</v>
      </c>
      <c r="AA87" s="156"/>
      <c r="AB87" s="156"/>
      <c r="AC87" s="153"/>
      <c r="AD87" s="153"/>
      <c r="AE87" s="156"/>
      <c r="AF87" s="156" t="e">
        <f>AD87/AC87</f>
        <v>#DIV/0!</v>
      </c>
      <c r="AG87" s="153"/>
      <c r="AH87" s="153"/>
      <c r="AI87" s="156"/>
      <c r="AJ87" s="153"/>
      <c r="AK87" s="153"/>
      <c r="AL87" s="156">
        <f t="shared" si="100"/>
        <v>0</v>
      </c>
      <c r="AM87" s="156"/>
      <c r="AN87" s="153"/>
      <c r="AO87" s="153"/>
      <c r="AP87" s="156"/>
      <c r="AQ87" s="156"/>
      <c r="AR87" s="153"/>
      <c r="AS87" s="153"/>
      <c r="AT87" s="156"/>
      <c r="AU87" s="156"/>
      <c r="AV87" s="153">
        <v>0.107</v>
      </c>
      <c r="AW87" s="153"/>
      <c r="AX87" s="156"/>
      <c r="AY87" s="226">
        <f t="shared" si="99"/>
        <v>0</v>
      </c>
      <c r="AZ87" s="153"/>
      <c r="BA87" s="153"/>
      <c r="BB87" s="156"/>
      <c r="BC87" s="156"/>
      <c r="BD87" s="153"/>
      <c r="BE87" s="153"/>
      <c r="BF87" s="156"/>
      <c r="BG87" s="156"/>
      <c r="BH87" s="153"/>
      <c r="BI87" s="153"/>
      <c r="BJ87" s="156"/>
      <c r="BK87" s="156"/>
      <c r="BL87" s="153"/>
      <c r="BM87" s="153"/>
      <c r="BN87" s="156">
        <f>BM87-BL87</f>
        <v>0</v>
      </c>
      <c r="BO87" s="156"/>
      <c r="BP87" s="153"/>
      <c r="BQ87" s="153"/>
      <c r="BR87" s="156">
        <f>BQ87-BP87</f>
        <v>0</v>
      </c>
      <c r="BS87" s="156"/>
      <c r="BT87" s="153"/>
      <c r="BU87" s="153"/>
      <c r="BV87" s="156">
        <f>BU87-BT87</f>
        <v>0</v>
      </c>
      <c r="BW87" s="156"/>
      <c r="BX87" s="153"/>
      <c r="BY87" s="153"/>
      <c r="BZ87" s="156"/>
      <c r="CA87" s="156"/>
      <c r="CB87" s="153"/>
      <c r="CC87" s="153"/>
      <c r="CD87" s="156">
        <f>CC87-CB87</f>
        <v>0</v>
      </c>
      <c r="CE87" s="156"/>
      <c r="CF87" s="153"/>
      <c r="CG87" s="153"/>
      <c r="CH87" s="156"/>
      <c r="CI87" s="156"/>
      <c r="CJ87" s="153"/>
      <c r="CK87" s="153"/>
      <c r="CL87" s="156"/>
      <c r="CM87" s="213"/>
      <c r="CN87" s="16"/>
      <c r="CO87" s="16"/>
      <c r="CP87" s="222">
        <f>CO87-CN87</f>
        <v>0</v>
      </c>
      <c r="CQ87" s="222"/>
      <c r="CR87" s="13"/>
      <c r="CS87" s="13"/>
      <c r="CT87" s="261"/>
      <c r="CU87" s="262"/>
      <c r="CV87" s="13"/>
      <c r="CW87" s="13"/>
      <c r="CX87" s="261"/>
      <c r="CY87" s="262"/>
      <c r="CZ87" s="13"/>
      <c r="DA87" s="13"/>
      <c r="DB87" s="261">
        <f>DA87-CZ87</f>
        <v>0</v>
      </c>
      <c r="DC87" s="262"/>
      <c r="DG87" s="648"/>
      <c r="DH87" s="648"/>
      <c r="DI87" s="648"/>
      <c r="DJ87" s="655"/>
      <c r="DK87" s="350"/>
      <c r="DL87" s="350"/>
    </row>
    <row r="88" spans="1:116" hidden="1">
      <c r="A88" s="335"/>
      <c r="B88" s="666"/>
      <c r="C88" s="335" t="s">
        <v>553</v>
      </c>
      <c r="D88" s="153"/>
      <c r="E88" s="153"/>
      <c r="F88" s="555">
        <f t="shared" si="101"/>
        <v>0</v>
      </c>
      <c r="G88" s="192">
        <f t="shared" si="71"/>
        <v>0</v>
      </c>
      <c r="H88" s="192">
        <v>0</v>
      </c>
      <c r="I88" s="153"/>
      <c r="J88" s="16"/>
      <c r="K88" s="156">
        <f>J88-I88</f>
        <v>0</v>
      </c>
      <c r="L88" s="193"/>
      <c r="M88" s="153"/>
      <c r="N88" s="153"/>
      <c r="O88" s="156">
        <f>N88-M88</f>
        <v>0</v>
      </c>
      <c r="P88" s="156"/>
      <c r="Q88" s="153"/>
      <c r="R88" s="153"/>
      <c r="S88" s="156">
        <f>R88-Q88</f>
        <v>0</v>
      </c>
      <c r="T88" s="156"/>
      <c r="U88" s="153"/>
      <c r="V88" s="153"/>
      <c r="W88" s="156">
        <f>V88-U88</f>
        <v>0</v>
      </c>
      <c r="X88" s="156"/>
      <c r="Y88" s="153">
        <f>AC88</f>
        <v>0</v>
      </c>
      <c r="Z88" s="153">
        <f>AD88</f>
        <v>0</v>
      </c>
      <c r="AA88" s="156">
        <f>Z88-Y88</f>
        <v>0</v>
      </c>
      <c r="AB88" s="156"/>
      <c r="AC88" s="153"/>
      <c r="AD88" s="153"/>
      <c r="AE88" s="156">
        <f>AD88-AC88</f>
        <v>0</v>
      </c>
      <c r="AF88" s="156"/>
      <c r="AG88" s="153"/>
      <c r="AH88" s="153"/>
      <c r="AI88" s="156">
        <f>AH88-AG88</f>
        <v>0</v>
      </c>
      <c r="AJ88" s="153"/>
      <c r="AK88" s="153"/>
      <c r="AL88" s="156">
        <f t="shared" si="100"/>
        <v>0</v>
      </c>
      <c r="AM88" s="156"/>
      <c r="AN88" s="153"/>
      <c r="AO88" s="153"/>
      <c r="AP88" s="156">
        <f>AO88-AN88</f>
        <v>0</v>
      </c>
      <c r="AQ88" s="156"/>
      <c r="AR88" s="156"/>
      <c r="AS88" s="156"/>
      <c r="AT88" s="156">
        <f>AS88-AR88</f>
        <v>0</v>
      </c>
      <c r="AU88" s="156"/>
      <c r="AV88" s="153"/>
      <c r="AW88" s="153"/>
      <c r="AX88" s="156">
        <f>AW88-AV88</f>
        <v>0</v>
      </c>
      <c r="AY88" s="226"/>
      <c r="AZ88" s="153"/>
      <c r="BA88" s="153"/>
      <c r="BB88" s="156">
        <f>BA88-AZ88</f>
        <v>0</v>
      </c>
      <c r="BC88" s="156"/>
      <c r="BD88" s="153"/>
      <c r="BE88" s="153"/>
      <c r="BF88" s="156">
        <f>BE88-BD88</f>
        <v>0</v>
      </c>
      <c r="BG88" s="156"/>
      <c r="BH88" s="153"/>
      <c r="BI88" s="153"/>
      <c r="BJ88" s="156">
        <f>BI88-BH88</f>
        <v>0</v>
      </c>
      <c r="BK88" s="156"/>
      <c r="BL88" s="153"/>
      <c r="BM88" s="153"/>
      <c r="BN88" s="156">
        <f>BM88-BL88</f>
        <v>0</v>
      </c>
      <c r="BO88" s="156"/>
      <c r="BP88" s="153"/>
      <c r="BQ88" s="153"/>
      <c r="BR88" s="156">
        <f>BQ88-BP88</f>
        <v>0</v>
      </c>
      <c r="BS88" s="156"/>
      <c r="BT88" s="153"/>
      <c r="BU88" s="153"/>
      <c r="BV88" s="156">
        <f t="shared" si="102"/>
        <v>0</v>
      </c>
      <c r="BW88" s="156"/>
      <c r="BX88" s="153"/>
      <c r="BY88" s="153"/>
      <c r="BZ88" s="156">
        <f>BY88-BX88</f>
        <v>0</v>
      </c>
      <c r="CA88" s="156"/>
      <c r="CB88" s="153"/>
      <c r="CC88" s="153"/>
      <c r="CD88" s="156">
        <f t="shared" si="103"/>
        <v>0</v>
      </c>
      <c r="CE88" s="156"/>
      <c r="CF88" s="153"/>
      <c r="CG88" s="153"/>
      <c r="CH88" s="156">
        <f>CG88-CF88</f>
        <v>0</v>
      </c>
      <c r="CI88" s="156"/>
      <c r="CJ88" s="153"/>
      <c r="CK88" s="153"/>
      <c r="CL88" s="156">
        <f>CK88-CJ88</f>
        <v>0</v>
      </c>
      <c r="CM88" s="213"/>
      <c r="CN88" s="222"/>
      <c r="CO88" s="222"/>
      <c r="CP88" s="222">
        <f>CO88-CN88</f>
        <v>0</v>
      </c>
      <c r="CQ88" s="222"/>
      <c r="CR88" s="14"/>
      <c r="CS88" s="14"/>
      <c r="CT88" s="261">
        <f>CS88-CR88</f>
        <v>0</v>
      </c>
      <c r="CU88" s="262"/>
      <c r="CV88" s="13"/>
      <c r="CW88" s="13"/>
      <c r="CX88" s="261">
        <f>CW88-CV88</f>
        <v>0</v>
      </c>
      <c r="CY88" s="262"/>
      <c r="CZ88" s="13"/>
      <c r="DA88" s="13"/>
      <c r="DB88" s="261">
        <f t="shared" si="104"/>
        <v>0</v>
      </c>
      <c r="DC88" s="262"/>
      <c r="DG88" s="648"/>
      <c r="DH88" s="648"/>
      <c r="DI88" s="648"/>
      <c r="DJ88" s="655"/>
      <c r="DK88" s="350"/>
      <c r="DL88" s="350"/>
    </row>
    <row r="89" spans="1:116" hidden="1">
      <c r="A89" s="335"/>
      <c r="B89" s="666">
        <v>1718000658</v>
      </c>
      <c r="C89" s="335" t="s">
        <v>361</v>
      </c>
      <c r="D89" s="153">
        <v>2.9</v>
      </c>
      <c r="E89" s="153">
        <v>2.62</v>
      </c>
      <c r="F89" s="555">
        <f t="shared" si="101"/>
        <v>0</v>
      </c>
      <c r="G89" s="192">
        <f t="shared" si="71"/>
        <v>-2.62</v>
      </c>
      <c r="H89" s="192">
        <f t="shared" si="97"/>
        <v>0</v>
      </c>
      <c r="I89" s="153"/>
      <c r="J89" s="16"/>
      <c r="K89" s="156">
        <f t="shared" si="72"/>
        <v>0</v>
      </c>
      <c r="L89" s="193"/>
      <c r="M89" s="153">
        <v>2.617</v>
      </c>
      <c r="N89" s="153"/>
      <c r="O89" s="156">
        <f>N89-M89</f>
        <v>-2.617</v>
      </c>
      <c r="P89" s="156"/>
      <c r="Q89" s="153"/>
      <c r="R89" s="153"/>
      <c r="S89" s="156">
        <f>R89-Q89</f>
        <v>0</v>
      </c>
      <c r="T89" s="156"/>
      <c r="U89" s="153"/>
      <c r="V89" s="153"/>
      <c r="W89" s="156">
        <f>V89-U89</f>
        <v>0</v>
      </c>
      <c r="X89" s="156"/>
      <c r="Y89" s="153">
        <f t="shared" si="76"/>
        <v>0</v>
      </c>
      <c r="Z89" s="153">
        <f t="shared" si="76"/>
        <v>0</v>
      </c>
      <c r="AA89" s="156">
        <f>Z89-Y89</f>
        <v>0</v>
      </c>
      <c r="AB89" s="156"/>
      <c r="AC89" s="153"/>
      <c r="AD89" s="153"/>
      <c r="AE89" s="156">
        <f>AD89-AC89</f>
        <v>0</v>
      </c>
      <c r="AF89" s="156"/>
      <c r="AG89" s="153"/>
      <c r="AH89" s="153"/>
      <c r="AI89" s="156">
        <f>AH89-AG89</f>
        <v>0</v>
      </c>
      <c r="AJ89" s="153"/>
      <c r="AK89" s="153"/>
      <c r="AL89" s="156">
        <f t="shared" si="100"/>
        <v>0</v>
      </c>
      <c r="AM89" s="156"/>
      <c r="AN89" s="153"/>
      <c r="AO89" s="153"/>
      <c r="AP89" s="156">
        <f>AO89-AN89</f>
        <v>0</v>
      </c>
      <c r="AQ89" s="156"/>
      <c r="AR89" s="156"/>
      <c r="AS89" s="156"/>
      <c r="AT89" s="156">
        <f>AS89-AR89</f>
        <v>0</v>
      </c>
      <c r="AU89" s="156"/>
      <c r="AV89" s="153"/>
      <c r="AW89" s="153"/>
      <c r="AX89" s="156">
        <f>AW89-AV89</f>
        <v>0</v>
      </c>
      <c r="AY89" s="226"/>
      <c r="AZ89" s="153"/>
      <c r="BA89" s="153"/>
      <c r="BB89" s="156">
        <f>BA89-AZ89</f>
        <v>0</v>
      </c>
      <c r="BC89" s="156"/>
      <c r="BD89" s="153"/>
      <c r="BE89" s="153"/>
      <c r="BF89" s="156">
        <f>BE89-BD89</f>
        <v>0</v>
      </c>
      <c r="BG89" s="156"/>
      <c r="BH89" s="153"/>
      <c r="BI89" s="153"/>
      <c r="BJ89" s="156">
        <f>BI89-BH89</f>
        <v>0</v>
      </c>
      <c r="BK89" s="156"/>
      <c r="BL89" s="153"/>
      <c r="BM89" s="153"/>
      <c r="BN89" s="156">
        <f t="shared" si="68"/>
        <v>0</v>
      </c>
      <c r="BO89" s="156"/>
      <c r="BP89" s="153"/>
      <c r="BQ89" s="153"/>
      <c r="BR89" s="156">
        <f t="shared" si="69"/>
        <v>0</v>
      </c>
      <c r="BS89" s="156"/>
      <c r="BT89" s="153"/>
      <c r="BU89" s="153"/>
      <c r="BV89" s="156">
        <f t="shared" si="102"/>
        <v>0</v>
      </c>
      <c r="BW89" s="156"/>
      <c r="BX89" s="153"/>
      <c r="BY89" s="153"/>
      <c r="BZ89" s="156">
        <f>BY89-BX89</f>
        <v>0</v>
      </c>
      <c r="CA89" s="156"/>
      <c r="CB89" s="153"/>
      <c r="CC89" s="153"/>
      <c r="CD89" s="156">
        <f t="shared" si="103"/>
        <v>0</v>
      </c>
      <c r="CE89" s="156"/>
      <c r="CF89" s="153"/>
      <c r="CG89" s="153"/>
      <c r="CH89" s="156">
        <f>CG89-CF89</f>
        <v>0</v>
      </c>
      <c r="CI89" s="156"/>
      <c r="CJ89" s="153"/>
      <c r="CK89" s="153"/>
      <c r="CL89" s="156">
        <f>CK89-CJ89</f>
        <v>0</v>
      </c>
      <c r="CM89" s="213"/>
      <c r="CN89" s="222"/>
      <c r="CO89" s="222"/>
      <c r="CP89" s="222">
        <f>CO89-CN89</f>
        <v>0</v>
      </c>
      <c r="CQ89" s="222"/>
      <c r="CR89" s="14"/>
      <c r="CS89" s="14"/>
      <c r="CT89" s="261">
        <f>CS89-CR89</f>
        <v>0</v>
      </c>
      <c r="CU89" s="262"/>
      <c r="CV89" s="13"/>
      <c r="CW89" s="13"/>
      <c r="CX89" s="261">
        <f>CW89-CV89</f>
        <v>0</v>
      </c>
      <c r="CY89" s="262"/>
      <c r="CZ89" s="13"/>
      <c r="DA89" s="13"/>
      <c r="DB89" s="261">
        <f t="shared" si="104"/>
        <v>0</v>
      </c>
      <c r="DC89" s="262"/>
      <c r="DG89" s="648"/>
      <c r="DH89" s="648"/>
      <c r="DI89" s="648"/>
      <c r="DJ89" s="655"/>
      <c r="DK89" s="350"/>
      <c r="DL89" s="350"/>
    </row>
    <row r="90" spans="1:116" s="327" customFormat="1" ht="27" customHeight="1">
      <c r="A90" s="370" t="s">
        <v>362</v>
      </c>
      <c r="B90" s="665"/>
      <c r="C90" s="331" t="s">
        <v>363</v>
      </c>
      <c r="D90" s="193">
        <f>SUM(D92:D140)</f>
        <v>6249.4</v>
      </c>
      <c r="E90" s="193">
        <f>SUM(E92:E140)</f>
        <v>2851.9999999999991</v>
      </c>
      <c r="F90" s="15">
        <f>SUM(F92:F140)</f>
        <v>525.70754000000011</v>
      </c>
      <c r="G90" s="192">
        <f t="shared" ref="G90:G125" si="105">F90-E90</f>
        <v>-2326.2924599999988</v>
      </c>
      <c r="H90" s="332">
        <f>F90/E90</f>
        <v>0.18432943197755972</v>
      </c>
      <c r="I90" s="193">
        <f>SUM(I92:I140)</f>
        <v>1972.0224599999997</v>
      </c>
      <c r="J90" s="193">
        <f>SUM(J92:J140)</f>
        <v>0</v>
      </c>
      <c r="K90" s="193">
        <f>SUM(K92:K140)</f>
        <v>-1971.9924599999997</v>
      </c>
      <c r="L90" s="193">
        <f>J90/I90</f>
        <v>0</v>
      </c>
      <c r="M90" s="193">
        <f>SUM(M92:M140)</f>
        <v>15.315999999999999</v>
      </c>
      <c r="N90" s="193">
        <f t="shared" ref="N90:CG90" si="106">SUM(N92:N140)</f>
        <v>17.718070000000001</v>
      </c>
      <c r="O90" s="193">
        <f t="shared" si="106"/>
        <v>2.4020700000000024</v>
      </c>
      <c r="P90" s="193">
        <f>N90/M90</f>
        <v>1.1568340297727868</v>
      </c>
      <c r="Q90" s="193">
        <f>SUM(Q92:Q140)</f>
        <v>6.0000000000000001E-3</v>
      </c>
      <c r="R90" s="193">
        <f t="shared" si="106"/>
        <v>139.02208000000002</v>
      </c>
      <c r="S90" s="193">
        <f t="shared" si="106"/>
        <v>139.01608000000002</v>
      </c>
      <c r="T90" s="193">
        <v>0</v>
      </c>
      <c r="U90" s="193">
        <f>SUM(U92:U140)</f>
        <v>0</v>
      </c>
      <c r="V90" s="193">
        <f t="shared" si="106"/>
        <v>0</v>
      </c>
      <c r="W90" s="193">
        <f t="shared" si="106"/>
        <v>0</v>
      </c>
      <c r="X90" s="193">
        <v>0</v>
      </c>
      <c r="Y90" s="193">
        <f>SUM(Y92:Y140)</f>
        <v>0</v>
      </c>
      <c r="Z90" s="193">
        <f t="shared" si="106"/>
        <v>0</v>
      </c>
      <c r="AA90" s="193">
        <f t="shared" si="106"/>
        <v>0</v>
      </c>
      <c r="AB90" s="193" t="e">
        <f t="shared" si="106"/>
        <v>#DIV/0!</v>
      </c>
      <c r="AC90" s="193">
        <f>SUM(AC92:AC140)</f>
        <v>0</v>
      </c>
      <c r="AD90" s="193">
        <f t="shared" si="106"/>
        <v>0</v>
      </c>
      <c r="AE90" s="193">
        <f t="shared" si="106"/>
        <v>0</v>
      </c>
      <c r="AF90" s="193" t="e">
        <f t="shared" si="106"/>
        <v>#DIV/0!</v>
      </c>
      <c r="AG90" s="193">
        <f>SUM(AG92:AG140)</f>
        <v>0</v>
      </c>
      <c r="AH90" s="193">
        <f t="shared" si="106"/>
        <v>0</v>
      </c>
      <c r="AI90" s="193">
        <f t="shared" si="106"/>
        <v>0</v>
      </c>
      <c r="AJ90" s="193">
        <f>SUM(AJ92:AJ140)</f>
        <v>48.493000000000002</v>
      </c>
      <c r="AK90" s="193">
        <f t="shared" si="106"/>
        <v>52.032069999999997</v>
      </c>
      <c r="AL90" s="193">
        <f t="shared" si="106"/>
        <v>-48.493000000000002</v>
      </c>
      <c r="AM90" s="193">
        <f>AK90/AJ90</f>
        <v>1.0729810488111686</v>
      </c>
      <c r="AN90" s="193">
        <f>SUM(AN92:AN140)</f>
        <v>0</v>
      </c>
      <c r="AO90" s="193">
        <f t="shared" si="106"/>
        <v>0</v>
      </c>
      <c r="AP90" s="193">
        <f t="shared" si="106"/>
        <v>0</v>
      </c>
      <c r="AQ90" s="193"/>
      <c r="AR90" s="193">
        <f t="shared" si="106"/>
        <v>0</v>
      </c>
      <c r="AS90" s="193">
        <f t="shared" si="106"/>
        <v>0</v>
      </c>
      <c r="AT90" s="193">
        <f t="shared" si="106"/>
        <v>0</v>
      </c>
      <c r="AU90" s="193" t="e">
        <f>AS90/AR90</f>
        <v>#DIV/0!</v>
      </c>
      <c r="AV90" s="193">
        <f>SUM(AV92:AV140)</f>
        <v>2.6869999999999998</v>
      </c>
      <c r="AW90" s="193">
        <f t="shared" si="106"/>
        <v>30.98884</v>
      </c>
      <c r="AX90" s="193">
        <f t="shared" si="106"/>
        <v>28.301839999999999</v>
      </c>
      <c r="AY90" s="193">
        <f>AW90/AV90</f>
        <v>11.532876814291031</v>
      </c>
      <c r="AZ90" s="193">
        <f t="shared" si="106"/>
        <v>0</v>
      </c>
      <c r="BA90" s="193">
        <f t="shared" si="106"/>
        <v>0</v>
      </c>
      <c r="BB90" s="193">
        <f t="shared" si="106"/>
        <v>0</v>
      </c>
      <c r="BC90" s="193">
        <f t="shared" si="106"/>
        <v>0</v>
      </c>
      <c r="BD90" s="193">
        <f>SUM(BD92:BD140)</f>
        <v>0</v>
      </c>
      <c r="BE90" s="193">
        <f t="shared" si="106"/>
        <v>0</v>
      </c>
      <c r="BF90" s="193">
        <f t="shared" si="106"/>
        <v>0</v>
      </c>
      <c r="BG90" s="193">
        <f t="shared" si="106"/>
        <v>0</v>
      </c>
      <c r="BH90" s="193">
        <f>SUM(BH92:BH140)</f>
        <v>0</v>
      </c>
      <c r="BI90" s="193">
        <f t="shared" si="106"/>
        <v>0</v>
      </c>
      <c r="BJ90" s="193">
        <f t="shared" si="106"/>
        <v>0</v>
      </c>
      <c r="BK90" s="193">
        <f t="shared" si="106"/>
        <v>0</v>
      </c>
      <c r="BL90" s="193">
        <f>SUM(BL93:BL140)</f>
        <v>70.810999999999993</v>
      </c>
      <c r="BM90" s="193">
        <f>SUM(BM93:BM140)</f>
        <v>235.26322000000002</v>
      </c>
      <c r="BN90" s="156">
        <f t="shared" si="68"/>
        <v>164.45222000000001</v>
      </c>
      <c r="BO90" s="226">
        <f>BM90/BL90</f>
        <v>3.3224106424143147</v>
      </c>
      <c r="BP90" s="193">
        <f>SUM(BP93:BP140)</f>
        <v>2.2330000000000001</v>
      </c>
      <c r="BQ90" s="193">
        <f>SUM(BQ93:BQ140)</f>
        <v>33.538119999999999</v>
      </c>
      <c r="BR90" s="156">
        <f t="shared" si="69"/>
        <v>31.305119999999999</v>
      </c>
      <c r="BS90" s="226">
        <f>BQ90/BP90</f>
        <v>15.019310344827586</v>
      </c>
      <c r="BT90" s="193">
        <f>SUM(BT93:BT140)</f>
        <v>0</v>
      </c>
      <c r="BU90" s="193">
        <f>SUM(BU93:BU140)</f>
        <v>0</v>
      </c>
      <c r="BV90" s="156">
        <f t="shared" si="102"/>
        <v>0</v>
      </c>
      <c r="BW90" s="226" t="e">
        <f>BU90/BT90</f>
        <v>#DIV/0!</v>
      </c>
      <c r="BX90" s="193">
        <f>SUM(BX92:BX140)</f>
        <v>0</v>
      </c>
      <c r="BY90" s="193">
        <f t="shared" si="106"/>
        <v>0</v>
      </c>
      <c r="BZ90" s="193">
        <f t="shared" si="106"/>
        <v>0</v>
      </c>
      <c r="CA90" s="193" t="e">
        <f t="shared" si="106"/>
        <v>#DIV/0!</v>
      </c>
      <c r="CB90" s="193">
        <f>SUM(CB93:CB140)</f>
        <v>0</v>
      </c>
      <c r="CC90" s="193">
        <f>SUM(CC93:CC140)</f>
        <v>0</v>
      </c>
      <c r="CD90" s="156">
        <f t="shared" si="103"/>
        <v>0</v>
      </c>
      <c r="CE90" s="226"/>
      <c r="CF90" s="193">
        <f>SUM(CF92:CF140)</f>
        <v>739.125</v>
      </c>
      <c r="CG90" s="193">
        <f t="shared" si="106"/>
        <v>11.332830000000001</v>
      </c>
      <c r="CH90" s="193">
        <f t="shared" ref="CH90:CP90" si="107">SUM(CH92:CH140)</f>
        <v>-739.01963000000001</v>
      </c>
      <c r="CI90" s="222">
        <f t="shared" ref="CI90:CI93" si="108">CG90/CF90</f>
        <v>1.5332765093860987E-2</v>
      </c>
      <c r="CJ90" s="193">
        <f t="shared" si="107"/>
        <v>1.2890000000000001</v>
      </c>
      <c r="CK90" s="193">
        <f t="shared" si="107"/>
        <v>5.8123100000000001</v>
      </c>
      <c r="CL90" s="193">
        <f t="shared" si="107"/>
        <v>4.5233099999999995</v>
      </c>
      <c r="CM90" s="213">
        <f t="shared" ref="CM90:CM96" si="109">CK90/CJ90</f>
        <v>4.5091621411947242</v>
      </c>
      <c r="CN90" s="15">
        <f t="shared" si="107"/>
        <v>0</v>
      </c>
      <c r="CO90" s="15">
        <f t="shared" si="107"/>
        <v>0</v>
      </c>
      <c r="CP90" s="15">
        <f t="shared" si="107"/>
        <v>0</v>
      </c>
      <c r="CQ90" s="15"/>
      <c r="CR90" s="263">
        <f t="shared" ref="CR90:CW90" si="110">SUM(CR92:CR140)</f>
        <v>0</v>
      </c>
      <c r="CS90" s="263">
        <f t="shared" si="110"/>
        <v>0</v>
      </c>
      <c r="CT90" s="263">
        <f t="shared" si="110"/>
        <v>0</v>
      </c>
      <c r="CU90" s="263" t="e">
        <f t="shared" si="110"/>
        <v>#DIV/0!</v>
      </c>
      <c r="CV90" s="263">
        <f t="shared" si="110"/>
        <v>0</v>
      </c>
      <c r="CW90" s="263">
        <f t="shared" si="110"/>
        <v>0</v>
      </c>
      <c r="CX90" s="259"/>
      <c r="CY90" s="260"/>
      <c r="CZ90" s="263">
        <f>SUM(CZ93:CZ140)</f>
        <v>0</v>
      </c>
      <c r="DA90" s="263">
        <f>SUM(DA93:DA140)</f>
        <v>0</v>
      </c>
      <c r="DB90" s="261">
        <f t="shared" si="104"/>
        <v>0</v>
      </c>
      <c r="DC90" s="260"/>
      <c r="DG90" s="649"/>
      <c r="DH90" s="15">
        <f t="shared" ref="DH90" si="111">SUM(DH92:DH140)</f>
        <v>0</v>
      </c>
      <c r="DI90" s="649"/>
      <c r="DJ90" s="654"/>
      <c r="DK90" s="658"/>
      <c r="DL90" s="658"/>
    </row>
    <row r="91" spans="1:116" ht="12.75" hidden="1" customHeight="1">
      <c r="A91" s="372"/>
      <c r="B91" s="666"/>
      <c r="C91" s="334" t="s">
        <v>364</v>
      </c>
      <c r="D91" s="225"/>
      <c r="E91" s="153">
        <f t="shared" ref="E91:E136" si="112">I91+M91+Q91+U91+Y91+AJ91+AN91+AR91+AV91+BD91+BH91+BX91+CF91+CJ91+CN91+CR91+CV91+CZ91+AZ91+BL91+BT91</f>
        <v>0</v>
      </c>
      <c r="F91" s="16">
        <f t="shared" ref="F91:F140" si="113">J91+N91+R91+V91+Z91+AK91+AO91+AS91+AW91+BE91+BI91+BY91+CG91+CK91+CO91+CS91+CW91+DA91+BA91+BM91+BU91+BQ91</f>
        <v>0</v>
      </c>
      <c r="G91" s="192">
        <f t="shared" si="105"/>
        <v>0</v>
      </c>
      <c r="H91" s="192" t="e">
        <f t="shared" si="97"/>
        <v>#DIV/0!</v>
      </c>
      <c r="I91" s="153"/>
      <c r="J91" s="153"/>
      <c r="K91" s="156">
        <f>J91-I91</f>
        <v>0</v>
      </c>
      <c r="L91" s="193" t="e">
        <f t="shared" ref="L91:L95" si="114">J91/I91</f>
        <v>#DIV/0!</v>
      </c>
      <c r="M91" s="153"/>
      <c r="N91" s="153"/>
      <c r="O91" s="156"/>
      <c r="P91" s="156"/>
      <c r="Q91" s="153"/>
      <c r="R91" s="153"/>
      <c r="S91" s="156"/>
      <c r="T91" s="156"/>
      <c r="U91" s="153"/>
      <c r="V91" s="153"/>
      <c r="W91" s="156"/>
      <c r="X91" s="156"/>
      <c r="Y91" s="153">
        <f t="shared" ref="Y91:Z131" si="115">AC91</f>
        <v>0</v>
      </c>
      <c r="Z91" s="153">
        <f t="shared" si="115"/>
        <v>0</v>
      </c>
      <c r="AA91" s="156"/>
      <c r="AB91" s="156"/>
      <c r="AC91" s="153"/>
      <c r="AD91" s="153"/>
      <c r="AE91" s="156">
        <f>AD91-AC91</f>
        <v>0</v>
      </c>
      <c r="AF91" s="156" t="e">
        <f>AD91/AC91</f>
        <v>#DIV/0!</v>
      </c>
      <c r="AG91" s="153"/>
      <c r="AH91" s="153"/>
      <c r="AI91" s="156"/>
      <c r="AJ91" s="153"/>
      <c r="AK91" s="153"/>
      <c r="AL91" s="156">
        <f>AK91-AJ91</f>
        <v>0</v>
      </c>
      <c r="AM91" s="156"/>
      <c r="AN91" s="153"/>
      <c r="AO91" s="153"/>
      <c r="AP91" s="156"/>
      <c r="AQ91" s="156"/>
      <c r="AR91" s="153"/>
      <c r="AS91" s="153"/>
      <c r="AT91" s="156">
        <f>AS91-AR91</f>
        <v>0</v>
      </c>
      <c r="AU91" s="156"/>
      <c r="AV91" s="153"/>
      <c r="AW91" s="153"/>
      <c r="AX91" s="156"/>
      <c r="AY91" s="156"/>
      <c r="AZ91" s="153"/>
      <c r="BA91" s="153"/>
      <c r="BB91" s="156"/>
      <c r="BC91" s="156"/>
      <c r="BD91" s="153"/>
      <c r="BE91" s="153"/>
      <c r="BF91" s="156"/>
      <c r="BG91" s="156"/>
      <c r="BH91" s="153"/>
      <c r="BI91" s="153"/>
      <c r="BJ91" s="156"/>
      <c r="BK91" s="156"/>
      <c r="BL91" s="153"/>
      <c r="BM91" s="153"/>
      <c r="BN91" s="156">
        <f t="shared" si="68"/>
        <v>0</v>
      </c>
      <c r="BO91" s="156"/>
      <c r="BP91" s="153"/>
      <c r="BQ91" s="153"/>
      <c r="BR91" s="156">
        <f t="shared" si="69"/>
        <v>0</v>
      </c>
      <c r="BS91" s="156"/>
      <c r="BT91" s="153"/>
      <c r="BU91" s="153"/>
      <c r="BV91" s="156">
        <f t="shared" si="102"/>
        <v>0</v>
      </c>
      <c r="BW91" s="156"/>
      <c r="BX91" s="153"/>
      <c r="BY91" s="153"/>
      <c r="BZ91" s="156"/>
      <c r="CA91" s="156"/>
      <c r="CB91" s="153"/>
      <c r="CC91" s="153"/>
      <c r="CD91" s="156">
        <f t="shared" si="103"/>
        <v>0</v>
      </c>
      <c r="CE91" s="156"/>
      <c r="CF91" s="153"/>
      <c r="CG91" s="16"/>
      <c r="CH91" s="222"/>
      <c r="CI91" s="222" t="e">
        <f t="shared" si="108"/>
        <v>#DIV/0!</v>
      </c>
      <c r="CJ91" s="16"/>
      <c r="CK91" s="16"/>
      <c r="CL91" s="156"/>
      <c r="CM91" s="213" t="e">
        <f t="shared" si="109"/>
        <v>#DIV/0!</v>
      </c>
      <c r="CN91" s="16"/>
      <c r="CO91" s="16"/>
      <c r="CP91" s="222">
        <f>CO91-CN91</f>
        <v>0</v>
      </c>
      <c r="CQ91" s="222"/>
      <c r="CR91" s="13"/>
      <c r="CS91" s="13"/>
      <c r="CT91" s="261"/>
      <c r="CU91" s="262"/>
      <c r="CV91" s="13"/>
      <c r="CW91" s="13"/>
      <c r="CX91" s="261"/>
      <c r="CY91" s="262"/>
      <c r="CZ91" s="13"/>
      <c r="DA91" s="13"/>
      <c r="DB91" s="261">
        <f t="shared" si="104"/>
        <v>0</v>
      </c>
      <c r="DC91" s="262"/>
      <c r="DG91" s="648"/>
      <c r="DH91" s="648"/>
      <c r="DI91" s="648"/>
      <c r="DJ91" s="655"/>
      <c r="DK91" s="350"/>
      <c r="DL91" s="350"/>
    </row>
    <row r="92" spans="1:116" ht="16.5" customHeight="1">
      <c r="A92" s="372"/>
      <c r="B92" s="667" t="s">
        <v>848</v>
      </c>
      <c r="C92" s="334" t="s">
        <v>554</v>
      </c>
      <c r="D92" s="225">
        <v>778.2</v>
      </c>
      <c r="E92" s="153">
        <v>1.6</v>
      </c>
      <c r="F92" s="16">
        <f t="shared" si="113"/>
        <v>63.259529999999998</v>
      </c>
      <c r="G92" s="192">
        <f t="shared" si="105"/>
        <v>61.659529999999997</v>
      </c>
      <c r="H92" s="192">
        <f t="shared" si="97"/>
        <v>39.537206249999997</v>
      </c>
      <c r="I92" s="153">
        <v>0.03</v>
      </c>
      <c r="J92" s="153"/>
      <c r="K92" s="156"/>
      <c r="L92" s="193">
        <f t="shared" si="114"/>
        <v>0</v>
      </c>
      <c r="M92" s="153">
        <v>1.601</v>
      </c>
      <c r="N92" s="153"/>
      <c r="O92" s="156">
        <f t="shared" ref="O92:O131" si="116">N92-M92</f>
        <v>-1.601</v>
      </c>
      <c r="P92" s="156"/>
      <c r="Q92" s="153"/>
      <c r="R92" s="153"/>
      <c r="S92" s="156">
        <f t="shared" ref="S92:S131" si="117">R92-Q92</f>
        <v>0</v>
      </c>
      <c r="T92" s="156"/>
      <c r="U92" s="153"/>
      <c r="V92" s="153"/>
      <c r="W92" s="156">
        <f t="shared" ref="W92:W131" si="118">V92-U92</f>
        <v>0</v>
      </c>
      <c r="X92" s="156"/>
      <c r="Y92" s="153">
        <f t="shared" si="115"/>
        <v>0</v>
      </c>
      <c r="Z92" s="153">
        <f t="shared" si="115"/>
        <v>0</v>
      </c>
      <c r="AA92" s="156"/>
      <c r="AB92" s="156"/>
      <c r="AC92" s="153"/>
      <c r="AD92" s="153"/>
      <c r="AE92" s="156"/>
      <c r="AF92" s="156"/>
      <c r="AG92" s="153"/>
      <c r="AH92" s="153"/>
      <c r="AI92" s="156"/>
      <c r="AJ92" s="153"/>
      <c r="AK92" s="16">
        <v>52.032069999999997</v>
      </c>
      <c r="AL92" s="156"/>
      <c r="AM92" s="156"/>
      <c r="AN92" s="153"/>
      <c r="AO92" s="153"/>
      <c r="AP92" s="156">
        <f t="shared" ref="AP92:AP142" si="119">AO92-AN92</f>
        <v>0</v>
      </c>
      <c r="AQ92" s="156"/>
      <c r="AR92" s="153"/>
      <c r="AS92" s="153"/>
      <c r="AT92" s="156"/>
      <c r="AU92" s="156"/>
      <c r="AV92" s="153"/>
      <c r="AW92" s="153"/>
      <c r="AX92" s="156"/>
      <c r="AY92" s="156"/>
      <c r="AZ92" s="153"/>
      <c r="BA92" s="153"/>
      <c r="BB92" s="156"/>
      <c r="BC92" s="156"/>
      <c r="BD92" s="153"/>
      <c r="BE92" s="153"/>
      <c r="BF92" s="156"/>
      <c r="BG92" s="156"/>
      <c r="BH92" s="153"/>
      <c r="BI92" s="153"/>
      <c r="BJ92" s="156"/>
      <c r="BK92" s="156"/>
      <c r="BL92" s="153"/>
      <c r="BM92" s="153"/>
      <c r="BN92" s="156"/>
      <c r="BO92" s="156"/>
      <c r="BP92" s="153"/>
      <c r="BQ92" s="153"/>
      <c r="BR92" s="156"/>
      <c r="BS92" s="156"/>
      <c r="BT92" s="153"/>
      <c r="BU92" s="153"/>
      <c r="BV92" s="156"/>
      <c r="BW92" s="156"/>
      <c r="BX92" s="153"/>
      <c r="BY92" s="153"/>
      <c r="BZ92" s="156"/>
      <c r="CA92" s="156"/>
      <c r="CB92" s="153"/>
      <c r="CC92" s="153"/>
      <c r="CD92" s="156"/>
      <c r="CE92" s="156"/>
      <c r="CF92" s="153"/>
      <c r="CG92" s="16">
        <v>11.227460000000001</v>
      </c>
      <c r="CH92" s="222"/>
      <c r="CI92" s="222"/>
      <c r="CJ92" s="16"/>
      <c r="CK92" s="16"/>
      <c r="CL92" s="156"/>
      <c r="CM92" s="213"/>
      <c r="CN92" s="16"/>
      <c r="CO92" s="16"/>
      <c r="CP92" s="222"/>
      <c r="CQ92" s="222"/>
      <c r="CR92" s="13"/>
      <c r="CS92" s="13"/>
      <c r="CT92" s="261"/>
      <c r="CU92" s="262"/>
      <c r="CV92" s="13"/>
      <c r="CW92" s="13"/>
      <c r="CX92" s="261"/>
      <c r="CY92" s="262"/>
      <c r="CZ92" s="13"/>
      <c r="DA92" s="13"/>
      <c r="DB92" s="261"/>
      <c r="DC92" s="262"/>
      <c r="DG92" s="648"/>
      <c r="DH92" s="648"/>
      <c r="DI92" s="648"/>
      <c r="DJ92" s="655"/>
      <c r="DK92" s="350"/>
      <c r="DL92" s="350"/>
    </row>
    <row r="93" spans="1:116" ht="12.75" hidden="1" customHeight="1">
      <c r="A93" s="335"/>
      <c r="B93" s="666"/>
      <c r="C93" s="335" t="s">
        <v>365</v>
      </c>
      <c r="D93" s="221"/>
      <c r="E93" s="153">
        <f t="shared" si="112"/>
        <v>0</v>
      </c>
      <c r="F93" s="16">
        <f t="shared" si="113"/>
        <v>0</v>
      </c>
      <c r="G93" s="192">
        <f t="shared" si="105"/>
        <v>0</v>
      </c>
      <c r="H93" s="192" t="e">
        <f t="shared" si="97"/>
        <v>#DIV/0!</v>
      </c>
      <c r="I93" s="153"/>
      <c r="J93" s="153"/>
      <c r="K93" s="156">
        <f t="shared" ref="K93:K142" si="120">J93-I93</f>
        <v>0</v>
      </c>
      <c r="L93" s="193" t="e">
        <f t="shared" si="114"/>
        <v>#DIV/0!</v>
      </c>
      <c r="M93" s="153"/>
      <c r="N93" s="153"/>
      <c r="O93" s="156">
        <f t="shared" si="116"/>
        <v>0</v>
      </c>
      <c r="P93" s="156"/>
      <c r="Q93" s="153"/>
      <c r="R93" s="153"/>
      <c r="S93" s="156">
        <f t="shared" si="117"/>
        <v>0</v>
      </c>
      <c r="T93" s="156"/>
      <c r="U93" s="153"/>
      <c r="V93" s="153"/>
      <c r="W93" s="156">
        <f t="shared" si="118"/>
        <v>0</v>
      </c>
      <c r="X93" s="156"/>
      <c r="Y93" s="153">
        <f t="shared" si="115"/>
        <v>0</v>
      </c>
      <c r="Z93" s="153">
        <f t="shared" si="115"/>
        <v>0</v>
      </c>
      <c r="AA93" s="156">
        <f t="shared" ref="AA93:AA131" si="121">Z93-Y93</f>
        <v>0</v>
      </c>
      <c r="AB93" s="156"/>
      <c r="AC93" s="153"/>
      <c r="AD93" s="153"/>
      <c r="AE93" s="156">
        <f t="shared" ref="AE93:AE127" si="122">AD93-AC93</f>
        <v>0</v>
      </c>
      <c r="AF93" s="156" t="e">
        <f>AD93/AC93</f>
        <v>#DIV/0!</v>
      </c>
      <c r="AG93" s="153"/>
      <c r="AH93" s="153"/>
      <c r="AI93" s="156"/>
      <c r="AJ93" s="153"/>
      <c r="AK93" s="153"/>
      <c r="AL93" s="156">
        <f t="shared" ref="AL93:AL131" si="123">AK93-AJ93</f>
        <v>0</v>
      </c>
      <c r="AM93" s="156"/>
      <c r="AN93" s="153"/>
      <c r="AO93" s="153"/>
      <c r="AP93" s="156">
        <f t="shared" si="119"/>
        <v>0</v>
      </c>
      <c r="AQ93" s="156"/>
      <c r="AR93" s="156"/>
      <c r="AS93" s="156"/>
      <c r="AT93" s="156">
        <f>AS93-AR93</f>
        <v>0</v>
      </c>
      <c r="AU93" s="156"/>
      <c r="AV93" s="153"/>
      <c r="AW93" s="153"/>
      <c r="AX93" s="156">
        <f t="shared" ref="AX93:AX143" si="124">AW93-AV93</f>
        <v>0</v>
      </c>
      <c r="AY93" s="156"/>
      <c r="AZ93" s="153"/>
      <c r="BA93" s="153"/>
      <c r="BB93" s="156">
        <v>0</v>
      </c>
      <c r="BC93" s="156"/>
      <c r="BD93" s="153"/>
      <c r="BE93" s="153"/>
      <c r="BF93" s="156">
        <f t="shared" ref="BF93:BF144" si="125">BE93-BD93</f>
        <v>0</v>
      </c>
      <c r="BG93" s="156"/>
      <c r="BH93" s="153"/>
      <c r="BI93" s="153"/>
      <c r="BJ93" s="156">
        <f t="shared" ref="BJ93:BJ144" si="126">BI93-BH93</f>
        <v>0</v>
      </c>
      <c r="BK93" s="156"/>
      <c r="BL93" s="153"/>
      <c r="BM93" s="153"/>
      <c r="BN93" s="156">
        <f t="shared" ref="BN93:BN143" si="127">BM93-BL93</f>
        <v>0</v>
      </c>
      <c r="BO93" s="156"/>
      <c r="BP93" s="153"/>
      <c r="BQ93" s="153"/>
      <c r="BR93" s="156">
        <f t="shared" ref="BR93:BR143" si="128">BQ93-BP93</f>
        <v>0</v>
      </c>
      <c r="BS93" s="156"/>
      <c r="BT93" s="153"/>
      <c r="BU93" s="153"/>
      <c r="BV93" s="156">
        <f t="shared" ref="BV93:BV143" si="129">BU93-BT93</f>
        <v>0</v>
      </c>
      <c r="BW93" s="156"/>
      <c r="BX93" s="153"/>
      <c r="BY93" s="153"/>
      <c r="BZ93" s="156">
        <f t="shared" ref="BZ93:BZ144" si="130">BY93-BX93</f>
        <v>0</v>
      </c>
      <c r="CA93" s="156"/>
      <c r="CB93" s="153"/>
      <c r="CC93" s="153"/>
      <c r="CD93" s="156">
        <f t="shared" ref="CD93:CD143" si="131">CC93-CB93</f>
        <v>0</v>
      </c>
      <c r="CE93" s="156"/>
      <c r="CF93" s="153"/>
      <c r="CG93" s="16"/>
      <c r="CH93" s="222">
        <f t="shared" ref="CH93:CH144" si="132">CG93-CF93</f>
        <v>0</v>
      </c>
      <c r="CI93" s="222" t="e">
        <f t="shared" si="108"/>
        <v>#DIV/0!</v>
      </c>
      <c r="CJ93" s="16"/>
      <c r="CK93" s="16"/>
      <c r="CL93" s="156">
        <f t="shared" ref="CL93:CL144" si="133">CK93-CJ93</f>
        <v>0</v>
      </c>
      <c r="CM93" s="213"/>
      <c r="CN93" s="222"/>
      <c r="CO93" s="222"/>
      <c r="CP93" s="222">
        <f>CO93-CN93</f>
        <v>0</v>
      </c>
      <c r="CQ93" s="222"/>
      <c r="CR93" s="14"/>
      <c r="CS93" s="14"/>
      <c r="CT93" s="261"/>
      <c r="CU93" s="262"/>
      <c r="CV93" s="13"/>
      <c r="CW93" s="13"/>
      <c r="CX93" s="261"/>
      <c r="CY93" s="262"/>
      <c r="CZ93" s="13"/>
      <c r="DA93" s="13"/>
      <c r="DB93" s="261">
        <f t="shared" ref="DB93:DB144" si="134">DA93-CZ93</f>
        <v>0</v>
      </c>
      <c r="DC93" s="262"/>
      <c r="DG93" s="648"/>
      <c r="DH93" s="648"/>
      <c r="DI93" s="648"/>
      <c r="DJ93" s="655"/>
      <c r="DK93" s="350"/>
      <c r="DL93" s="350"/>
    </row>
    <row r="94" spans="1:116" ht="12.75" customHeight="1">
      <c r="A94" s="335"/>
      <c r="B94" s="666">
        <v>1718002126</v>
      </c>
      <c r="C94" s="335" t="s">
        <v>366</v>
      </c>
      <c r="D94" s="221"/>
      <c r="E94" s="153">
        <v>2.7</v>
      </c>
      <c r="F94" s="16">
        <f>J94+N94+R94+V94+Z94+AK94+AO94+AS94+AW94+BE94+BI94+BY94+CG94+CK94+CO94+CS94+CW94+DA94+BA94+BM94+BU94+BQ94</f>
        <v>66.584789999999998</v>
      </c>
      <c r="G94" s="192">
        <f t="shared" si="105"/>
        <v>63.884789999999995</v>
      </c>
      <c r="H94" s="192">
        <f t="shared" si="97"/>
        <v>24.661033333333332</v>
      </c>
      <c r="I94" s="153"/>
      <c r="J94" s="16"/>
      <c r="K94" s="156">
        <f t="shared" si="120"/>
        <v>0</v>
      </c>
      <c r="L94" s="193">
        <v>0</v>
      </c>
      <c r="M94" s="153"/>
      <c r="N94" s="16"/>
      <c r="O94" s="156">
        <f t="shared" si="116"/>
        <v>0</v>
      </c>
      <c r="P94" s="156">
        <v>0</v>
      </c>
      <c r="Q94" s="153"/>
      <c r="R94" s="153">
        <v>66.584789999999998</v>
      </c>
      <c r="S94" s="156">
        <f t="shared" si="117"/>
        <v>66.584789999999998</v>
      </c>
      <c r="T94" s="156"/>
      <c r="U94" s="153"/>
      <c r="V94" s="153"/>
      <c r="W94" s="156">
        <f t="shared" si="118"/>
        <v>0</v>
      </c>
      <c r="X94" s="156"/>
      <c r="Y94" s="153">
        <f t="shared" si="115"/>
        <v>0</v>
      </c>
      <c r="Z94" s="153">
        <f t="shared" si="115"/>
        <v>0</v>
      </c>
      <c r="AA94" s="156">
        <f t="shared" si="121"/>
        <v>0</v>
      </c>
      <c r="AB94" s="156"/>
      <c r="AC94" s="153"/>
      <c r="AD94" s="153"/>
      <c r="AE94" s="156">
        <f t="shared" si="122"/>
        <v>0</v>
      </c>
      <c r="AF94" s="156"/>
      <c r="AG94" s="153"/>
      <c r="AH94" s="153"/>
      <c r="AI94" s="156"/>
      <c r="AJ94" s="153"/>
      <c r="AK94" s="153"/>
      <c r="AL94" s="156">
        <f t="shared" si="123"/>
        <v>0</v>
      </c>
      <c r="AM94" s="156"/>
      <c r="AN94" s="153"/>
      <c r="AO94" s="153"/>
      <c r="AP94" s="156">
        <f t="shared" si="119"/>
        <v>0</v>
      </c>
      <c r="AQ94" s="156"/>
      <c r="AR94" s="156"/>
      <c r="AS94" s="156"/>
      <c r="AT94" s="156"/>
      <c r="AU94" s="156"/>
      <c r="AV94" s="153">
        <v>2.6709999999999998</v>
      </c>
      <c r="AW94" s="153"/>
      <c r="AX94" s="156">
        <f>AW94-AV94</f>
        <v>-2.6709999999999998</v>
      </c>
      <c r="AY94" s="156"/>
      <c r="AZ94" s="153"/>
      <c r="BA94" s="153"/>
      <c r="BB94" s="156">
        <v>0</v>
      </c>
      <c r="BC94" s="156"/>
      <c r="BD94" s="153"/>
      <c r="BE94" s="153"/>
      <c r="BF94" s="156">
        <f t="shared" si="125"/>
        <v>0</v>
      </c>
      <c r="BG94" s="156"/>
      <c r="BH94" s="153"/>
      <c r="BI94" s="153"/>
      <c r="BJ94" s="156">
        <f t="shared" si="126"/>
        <v>0</v>
      </c>
      <c r="BK94" s="156"/>
      <c r="BL94" s="153"/>
      <c r="BM94" s="153"/>
      <c r="BN94" s="156">
        <f t="shared" si="127"/>
        <v>0</v>
      </c>
      <c r="BO94" s="156"/>
      <c r="BP94" s="153"/>
      <c r="BQ94" s="153"/>
      <c r="BR94" s="156">
        <f t="shared" si="128"/>
        <v>0</v>
      </c>
      <c r="BS94" s="156"/>
      <c r="BT94" s="153"/>
      <c r="BU94" s="153"/>
      <c r="BV94" s="156">
        <f t="shared" si="129"/>
        <v>0</v>
      </c>
      <c r="BW94" s="156"/>
      <c r="BX94" s="153"/>
      <c r="BY94" s="153"/>
      <c r="BZ94" s="156">
        <f t="shared" si="130"/>
        <v>0</v>
      </c>
      <c r="CA94" s="156"/>
      <c r="CB94" s="153"/>
      <c r="CC94" s="153"/>
      <c r="CD94" s="156">
        <f t="shared" si="131"/>
        <v>0</v>
      </c>
      <c r="CE94" s="156"/>
      <c r="CF94" s="236"/>
      <c r="CG94" s="5"/>
      <c r="CH94" s="222">
        <f t="shared" si="132"/>
        <v>0</v>
      </c>
      <c r="CI94" s="222"/>
      <c r="CJ94" s="16"/>
      <c r="CK94" s="16"/>
      <c r="CL94" s="156">
        <f t="shared" si="133"/>
        <v>0</v>
      </c>
      <c r="CM94" s="213"/>
      <c r="CN94" s="222"/>
      <c r="CO94" s="222"/>
      <c r="CP94" s="222">
        <v>0</v>
      </c>
      <c r="CQ94" s="222"/>
      <c r="CR94" s="14"/>
      <c r="CS94" s="14"/>
      <c r="CT94" s="261"/>
      <c r="CU94" s="262"/>
      <c r="CV94" s="13"/>
      <c r="CW94" s="13"/>
      <c r="CX94" s="261"/>
      <c r="CY94" s="262"/>
      <c r="CZ94" s="13"/>
      <c r="DA94" s="13"/>
      <c r="DB94" s="261">
        <f t="shared" si="134"/>
        <v>0</v>
      </c>
      <c r="DC94" s="262"/>
      <c r="DG94" s="648"/>
      <c r="DH94" s="648"/>
      <c r="DI94" s="648"/>
      <c r="DJ94" s="655"/>
      <c r="DK94" s="350"/>
      <c r="DL94" s="350"/>
    </row>
    <row r="95" spans="1:116" ht="12.75" customHeight="1">
      <c r="A95" s="335"/>
      <c r="B95" s="666">
        <v>1718002246</v>
      </c>
      <c r="C95" s="335" t="s">
        <v>367</v>
      </c>
      <c r="D95" s="221">
        <v>71.400000000000006</v>
      </c>
      <c r="E95" s="153">
        <v>766.3</v>
      </c>
      <c r="F95" s="16">
        <f t="shared" si="113"/>
        <v>69.171760000000006</v>
      </c>
      <c r="G95" s="192">
        <f t="shared" si="105"/>
        <v>-697.12824000000001</v>
      </c>
      <c r="H95" s="192">
        <f t="shared" si="97"/>
        <v>9.0267206055069826E-2</v>
      </c>
      <c r="I95" s="16">
        <v>765.54399999999998</v>
      </c>
      <c r="J95" s="16"/>
      <c r="K95" s="156">
        <f t="shared" si="120"/>
        <v>-765.54399999999998</v>
      </c>
      <c r="L95" s="193">
        <f t="shared" si="114"/>
        <v>0</v>
      </c>
      <c r="M95" s="153"/>
      <c r="N95" s="216"/>
      <c r="O95" s="156">
        <f t="shared" si="116"/>
        <v>0</v>
      </c>
      <c r="P95" s="156"/>
      <c r="Q95" s="153"/>
      <c r="R95" s="16">
        <v>69.171760000000006</v>
      </c>
      <c r="S95" s="156">
        <f t="shared" si="117"/>
        <v>69.171760000000006</v>
      </c>
      <c r="T95" s="156"/>
      <c r="U95" s="153"/>
      <c r="V95" s="153"/>
      <c r="W95" s="156">
        <f t="shared" si="118"/>
        <v>0</v>
      </c>
      <c r="X95" s="156"/>
      <c r="Y95" s="153">
        <f t="shared" si="115"/>
        <v>0</v>
      </c>
      <c r="Z95" s="153">
        <f t="shared" si="115"/>
        <v>0</v>
      </c>
      <c r="AA95" s="156">
        <f t="shared" si="121"/>
        <v>0</v>
      </c>
      <c r="AB95" s="156"/>
      <c r="AC95" s="153"/>
      <c r="AD95" s="153"/>
      <c r="AE95" s="156">
        <f t="shared" si="122"/>
        <v>0</v>
      </c>
      <c r="AF95" s="156"/>
      <c r="AG95" s="153"/>
      <c r="AH95" s="153"/>
      <c r="AI95" s="156"/>
      <c r="AJ95" s="153"/>
      <c r="AK95" s="153"/>
      <c r="AL95" s="156">
        <f t="shared" si="123"/>
        <v>0</v>
      </c>
      <c r="AM95" s="156"/>
      <c r="AN95" s="153"/>
      <c r="AO95" s="153"/>
      <c r="AP95" s="156">
        <f t="shared" si="119"/>
        <v>0</v>
      </c>
      <c r="AQ95" s="156"/>
      <c r="AR95" s="156"/>
      <c r="AS95" s="156"/>
      <c r="AT95" s="156"/>
      <c r="AU95" s="156"/>
      <c r="AV95" s="153"/>
      <c r="AW95" s="153"/>
      <c r="AX95" s="156">
        <f t="shared" si="124"/>
        <v>0</v>
      </c>
      <c r="AY95" s="156"/>
      <c r="AZ95" s="153"/>
      <c r="BA95" s="153"/>
      <c r="BB95" s="156">
        <v>0</v>
      </c>
      <c r="BC95" s="156"/>
      <c r="BD95" s="153"/>
      <c r="BE95" s="153"/>
      <c r="BF95" s="156">
        <f t="shared" si="125"/>
        <v>0</v>
      </c>
      <c r="BG95" s="156"/>
      <c r="BH95" s="153"/>
      <c r="BI95" s="153"/>
      <c r="BJ95" s="156">
        <f t="shared" si="126"/>
        <v>0</v>
      </c>
      <c r="BK95" s="156"/>
      <c r="BL95" s="153"/>
      <c r="BM95" s="153"/>
      <c r="BN95" s="156">
        <f t="shared" si="127"/>
        <v>0</v>
      </c>
      <c r="BO95" s="156"/>
      <c r="BP95" s="153"/>
      <c r="BQ95" s="153"/>
      <c r="BR95" s="156">
        <f t="shared" si="128"/>
        <v>0</v>
      </c>
      <c r="BS95" s="156"/>
      <c r="BT95" s="153"/>
      <c r="BU95" s="153"/>
      <c r="BV95" s="156">
        <f t="shared" si="129"/>
        <v>0</v>
      </c>
      <c r="BW95" s="156"/>
      <c r="BX95" s="153"/>
      <c r="BY95" s="153"/>
      <c r="BZ95" s="156">
        <f t="shared" si="130"/>
        <v>0</v>
      </c>
      <c r="CA95" s="156"/>
      <c r="CB95" s="153"/>
      <c r="CC95" s="153"/>
      <c r="CD95" s="156">
        <f t="shared" si="131"/>
        <v>0</v>
      </c>
      <c r="CE95" s="156"/>
      <c r="CF95" s="153"/>
      <c r="CG95" s="16"/>
      <c r="CH95" s="222">
        <f t="shared" si="132"/>
        <v>0</v>
      </c>
      <c r="CI95" s="222"/>
      <c r="CJ95" s="16">
        <v>0.8</v>
      </c>
      <c r="CK95" s="16"/>
      <c r="CL95" s="156">
        <f t="shared" si="133"/>
        <v>-0.8</v>
      </c>
      <c r="CM95" s="213">
        <f t="shared" si="109"/>
        <v>0</v>
      </c>
      <c r="CN95" s="222"/>
      <c r="CO95" s="222"/>
      <c r="CP95" s="222">
        <v>0</v>
      </c>
      <c r="CQ95" s="222"/>
      <c r="CR95" s="14"/>
      <c r="CS95" s="14"/>
      <c r="CT95" s="261"/>
      <c r="CU95" s="262"/>
      <c r="CV95" s="13"/>
      <c r="CW95" s="13"/>
      <c r="CX95" s="261"/>
      <c r="CY95" s="262"/>
      <c r="CZ95" s="13"/>
      <c r="DA95" s="13"/>
      <c r="DB95" s="261">
        <f t="shared" si="134"/>
        <v>0</v>
      </c>
      <c r="DC95" s="262"/>
      <c r="DG95" s="648"/>
      <c r="DH95" s="648"/>
      <c r="DI95" s="648"/>
      <c r="DJ95" s="655"/>
      <c r="DK95" s="350"/>
      <c r="DL95" s="350"/>
    </row>
    <row r="96" spans="1:116">
      <c r="A96" s="335"/>
      <c r="B96" s="666">
        <v>5406306334</v>
      </c>
      <c r="C96" s="335" t="s">
        <v>368</v>
      </c>
      <c r="D96" s="153">
        <v>2925.4</v>
      </c>
      <c r="E96" s="153">
        <v>0.5</v>
      </c>
      <c r="F96" s="16">
        <f t="shared" si="113"/>
        <v>0.92620999999999998</v>
      </c>
      <c r="G96" s="192">
        <f t="shared" si="105"/>
        <v>0.42620999999999998</v>
      </c>
      <c r="H96" s="192">
        <f t="shared" si="97"/>
        <v>1.85242</v>
      </c>
      <c r="I96" s="153"/>
      <c r="J96" s="16"/>
      <c r="K96" s="156">
        <f t="shared" si="120"/>
        <v>0</v>
      </c>
      <c r="L96" s="193">
        <v>0</v>
      </c>
      <c r="M96" s="153"/>
      <c r="N96" s="153">
        <v>0.43713000000000002</v>
      </c>
      <c r="O96" s="156">
        <f t="shared" si="116"/>
        <v>0.43713000000000002</v>
      </c>
      <c r="P96" s="156"/>
      <c r="Q96" s="153"/>
      <c r="R96" s="153"/>
      <c r="S96" s="156">
        <f t="shared" si="117"/>
        <v>0</v>
      </c>
      <c r="T96" s="156"/>
      <c r="U96" s="153"/>
      <c r="V96" s="153"/>
      <c r="W96" s="156">
        <f t="shared" si="118"/>
        <v>0</v>
      </c>
      <c r="X96" s="156"/>
      <c r="Y96" s="153">
        <f t="shared" si="115"/>
        <v>0</v>
      </c>
      <c r="Z96" s="153">
        <f t="shared" si="115"/>
        <v>0</v>
      </c>
      <c r="AA96" s="156">
        <f t="shared" si="121"/>
        <v>0</v>
      </c>
      <c r="AB96" s="156"/>
      <c r="AC96" s="153"/>
      <c r="AD96" s="153"/>
      <c r="AE96" s="156">
        <f t="shared" si="122"/>
        <v>0</v>
      </c>
      <c r="AF96" s="156"/>
      <c r="AG96" s="153"/>
      <c r="AH96" s="153"/>
      <c r="AI96" s="156"/>
      <c r="AJ96" s="153"/>
      <c r="AK96" s="153"/>
      <c r="AL96" s="156">
        <f t="shared" si="123"/>
        <v>0</v>
      </c>
      <c r="AM96" s="156"/>
      <c r="AN96" s="153"/>
      <c r="AO96" s="153"/>
      <c r="AP96" s="156">
        <f t="shared" si="119"/>
        <v>0</v>
      </c>
      <c r="AQ96" s="156"/>
      <c r="AR96" s="156"/>
      <c r="AS96" s="156"/>
      <c r="AT96" s="156"/>
      <c r="AU96" s="156"/>
      <c r="AV96" s="153"/>
      <c r="AW96" s="153"/>
      <c r="AX96" s="156">
        <f t="shared" si="124"/>
        <v>0</v>
      </c>
      <c r="AY96" s="156"/>
      <c r="AZ96" s="153"/>
      <c r="BA96" s="153"/>
      <c r="BB96" s="156">
        <v>0</v>
      </c>
      <c r="BC96" s="156"/>
      <c r="BD96" s="153"/>
      <c r="BE96" s="153"/>
      <c r="BF96" s="156">
        <f t="shared" si="125"/>
        <v>0</v>
      </c>
      <c r="BG96" s="156"/>
      <c r="BH96" s="153"/>
      <c r="BI96" s="153"/>
      <c r="BJ96" s="156">
        <f t="shared" si="126"/>
        <v>0</v>
      </c>
      <c r="BK96" s="156"/>
      <c r="BL96" s="153"/>
      <c r="BM96" s="153"/>
      <c r="BN96" s="156">
        <f t="shared" si="127"/>
        <v>0</v>
      </c>
      <c r="BO96" s="156"/>
      <c r="BP96" s="153"/>
      <c r="BQ96" s="153"/>
      <c r="BR96" s="156">
        <f t="shared" si="128"/>
        <v>0</v>
      </c>
      <c r="BS96" s="156"/>
      <c r="BT96" s="153"/>
      <c r="BU96" s="153"/>
      <c r="BV96" s="156">
        <f t="shared" si="129"/>
        <v>0</v>
      </c>
      <c r="BW96" s="156"/>
      <c r="BX96" s="153"/>
      <c r="BY96" s="153"/>
      <c r="BZ96" s="156">
        <f t="shared" si="130"/>
        <v>0</v>
      </c>
      <c r="CA96" s="156"/>
      <c r="CB96" s="153"/>
      <c r="CC96" s="153"/>
      <c r="CD96" s="156">
        <f t="shared" si="131"/>
        <v>0</v>
      </c>
      <c r="CE96" s="156"/>
      <c r="CF96" s="236"/>
      <c r="CG96" s="5"/>
      <c r="CH96" s="222">
        <f t="shared" si="132"/>
        <v>0</v>
      </c>
      <c r="CI96" s="222"/>
      <c r="CJ96" s="16">
        <v>0.48899999999999999</v>
      </c>
      <c r="CK96" s="16">
        <v>0.48908000000000001</v>
      </c>
      <c r="CL96" s="156">
        <f t="shared" si="133"/>
        <v>8.0000000000024496E-5</v>
      </c>
      <c r="CM96" s="213">
        <f t="shared" si="109"/>
        <v>1.0001635991820041</v>
      </c>
      <c r="CN96" s="222"/>
      <c r="CO96" s="222"/>
      <c r="CP96" s="222">
        <v>0</v>
      </c>
      <c r="CQ96" s="222"/>
      <c r="CR96" s="14"/>
      <c r="CS96" s="14"/>
      <c r="CT96" s="261"/>
      <c r="CU96" s="262"/>
      <c r="CV96" s="13"/>
      <c r="CW96" s="13"/>
      <c r="CX96" s="261"/>
      <c r="CY96" s="262"/>
      <c r="CZ96" s="13"/>
      <c r="DA96" s="13"/>
      <c r="DB96" s="261">
        <f t="shared" si="134"/>
        <v>0</v>
      </c>
      <c r="DC96" s="262"/>
      <c r="DG96" s="648"/>
      <c r="DH96" s="648"/>
      <c r="DI96" s="648"/>
      <c r="DJ96" s="655"/>
      <c r="DK96" s="350"/>
      <c r="DL96" s="350"/>
    </row>
    <row r="97" spans="1:116" ht="12.75" hidden="1" customHeight="1">
      <c r="A97" s="335"/>
      <c r="B97" s="666"/>
      <c r="C97" s="335" t="s">
        <v>555</v>
      </c>
      <c r="D97" s="221"/>
      <c r="E97" s="153">
        <f t="shared" si="112"/>
        <v>0</v>
      </c>
      <c r="F97" s="16">
        <f t="shared" si="113"/>
        <v>0</v>
      </c>
      <c r="G97" s="192">
        <f t="shared" si="105"/>
        <v>0</v>
      </c>
      <c r="H97" s="192">
        <v>0</v>
      </c>
      <c r="I97" s="153"/>
      <c r="J97" s="16"/>
      <c r="K97" s="156">
        <f t="shared" si="120"/>
        <v>0</v>
      </c>
      <c r="L97" s="156"/>
      <c r="M97" s="153"/>
      <c r="N97" s="153"/>
      <c r="O97" s="156">
        <f t="shared" si="116"/>
        <v>0</v>
      </c>
      <c r="P97" s="156"/>
      <c r="Q97" s="153"/>
      <c r="R97" s="153"/>
      <c r="S97" s="156">
        <f t="shared" si="117"/>
        <v>0</v>
      </c>
      <c r="T97" s="156"/>
      <c r="U97" s="153"/>
      <c r="V97" s="153"/>
      <c r="W97" s="156">
        <f t="shared" si="118"/>
        <v>0</v>
      </c>
      <c r="X97" s="156"/>
      <c r="Y97" s="153">
        <f t="shared" si="115"/>
        <v>0</v>
      </c>
      <c r="Z97" s="153">
        <f t="shared" si="115"/>
        <v>0</v>
      </c>
      <c r="AA97" s="156">
        <f t="shared" si="121"/>
        <v>0</v>
      </c>
      <c r="AB97" s="156"/>
      <c r="AC97" s="153"/>
      <c r="AD97" s="153"/>
      <c r="AE97" s="156">
        <f t="shared" si="122"/>
        <v>0</v>
      </c>
      <c r="AF97" s="156"/>
      <c r="AG97" s="153"/>
      <c r="AH97" s="153"/>
      <c r="AI97" s="156"/>
      <c r="AJ97" s="153"/>
      <c r="AK97" s="153"/>
      <c r="AL97" s="156">
        <f t="shared" si="123"/>
        <v>0</v>
      </c>
      <c r="AM97" s="156"/>
      <c r="AN97" s="153"/>
      <c r="AO97" s="153"/>
      <c r="AP97" s="156">
        <f t="shared" si="119"/>
        <v>0</v>
      </c>
      <c r="AQ97" s="156"/>
      <c r="AR97" s="156"/>
      <c r="AS97" s="156"/>
      <c r="AT97" s="156"/>
      <c r="AU97" s="156"/>
      <c r="AV97" s="153"/>
      <c r="AW97" s="153"/>
      <c r="AX97" s="156">
        <f t="shared" si="124"/>
        <v>0</v>
      </c>
      <c r="AY97" s="156"/>
      <c r="AZ97" s="153"/>
      <c r="BA97" s="153"/>
      <c r="BB97" s="156">
        <v>0</v>
      </c>
      <c r="BC97" s="156"/>
      <c r="BD97" s="153"/>
      <c r="BE97" s="153"/>
      <c r="BF97" s="156">
        <f t="shared" si="125"/>
        <v>0</v>
      </c>
      <c r="BG97" s="156"/>
      <c r="BH97" s="153"/>
      <c r="BI97" s="153"/>
      <c r="BJ97" s="156">
        <f t="shared" si="126"/>
        <v>0</v>
      </c>
      <c r="BK97" s="156"/>
      <c r="BL97" s="153"/>
      <c r="BM97" s="153"/>
      <c r="BN97" s="156">
        <f t="shared" si="127"/>
        <v>0</v>
      </c>
      <c r="BO97" s="156"/>
      <c r="BP97" s="153"/>
      <c r="BQ97" s="153"/>
      <c r="BR97" s="156">
        <f t="shared" si="128"/>
        <v>0</v>
      </c>
      <c r="BS97" s="156"/>
      <c r="BT97" s="153"/>
      <c r="BU97" s="153"/>
      <c r="BV97" s="156">
        <f t="shared" si="129"/>
        <v>0</v>
      </c>
      <c r="BW97" s="156"/>
      <c r="BX97" s="153"/>
      <c r="BY97" s="153"/>
      <c r="BZ97" s="156">
        <f t="shared" si="130"/>
        <v>0</v>
      </c>
      <c r="CA97" s="156"/>
      <c r="CB97" s="153"/>
      <c r="CC97" s="153"/>
      <c r="CD97" s="156">
        <f t="shared" si="131"/>
        <v>0</v>
      </c>
      <c r="CE97" s="156"/>
      <c r="CF97" s="153"/>
      <c r="CG97" s="16"/>
      <c r="CH97" s="222">
        <f t="shared" si="132"/>
        <v>0</v>
      </c>
      <c r="CI97" s="222"/>
      <c r="CJ97" s="16"/>
      <c r="CK97" s="16"/>
      <c r="CL97" s="156">
        <f t="shared" si="133"/>
        <v>0</v>
      </c>
      <c r="CM97" s="213"/>
      <c r="CN97" s="222"/>
      <c r="CO97" s="222"/>
      <c r="CP97" s="222">
        <v>0</v>
      </c>
      <c r="CQ97" s="222"/>
      <c r="CR97" s="14"/>
      <c r="CS97" s="14"/>
      <c r="CT97" s="261"/>
      <c r="CU97" s="262"/>
      <c r="CV97" s="13"/>
      <c r="CW97" s="13"/>
      <c r="CX97" s="261"/>
      <c r="CY97" s="262"/>
      <c r="CZ97" s="13"/>
      <c r="DA97" s="13"/>
      <c r="DB97" s="261">
        <f t="shared" si="134"/>
        <v>0</v>
      </c>
      <c r="DC97" s="262"/>
      <c r="DG97" s="648"/>
      <c r="DH97" s="648"/>
      <c r="DI97" s="648"/>
      <c r="DJ97" s="655"/>
      <c r="DK97" s="350"/>
      <c r="DL97" s="350"/>
    </row>
    <row r="98" spans="1:116" ht="12.75" customHeight="1">
      <c r="A98" s="335"/>
      <c r="B98" s="666">
        <v>1718002510</v>
      </c>
      <c r="C98" s="335" t="s">
        <v>556</v>
      </c>
      <c r="D98" s="221">
        <v>1131.7</v>
      </c>
      <c r="E98" s="153">
        <v>41.1</v>
      </c>
      <c r="F98" s="16">
        <f>J98+N98+R98+V98+Z98+AK98+AO98+AS98+AW98+BE98+BI98+BY98+CG98+CK98+CO98+CS98+CW98+DA98+BA98+BM98+BU98+BQ98</f>
        <v>0.45933000000000002</v>
      </c>
      <c r="G98" s="192">
        <f t="shared" si="105"/>
        <v>-40.64067</v>
      </c>
      <c r="H98" s="192">
        <f t="shared" si="97"/>
        <v>1.1175912408759123E-2</v>
      </c>
      <c r="I98" s="16">
        <v>38.911000000000001</v>
      </c>
      <c r="J98" s="16"/>
      <c r="K98" s="156">
        <f t="shared" si="120"/>
        <v>-38.911000000000001</v>
      </c>
      <c r="L98" s="156"/>
      <c r="M98" s="153"/>
      <c r="N98" s="16">
        <v>0.35396</v>
      </c>
      <c r="O98" s="156">
        <f t="shared" si="116"/>
        <v>0.35396</v>
      </c>
      <c r="P98" s="156"/>
      <c r="Q98" s="153"/>
      <c r="R98" s="153"/>
      <c r="S98" s="156">
        <f t="shared" si="117"/>
        <v>0</v>
      </c>
      <c r="T98" s="156"/>
      <c r="U98" s="153"/>
      <c r="V98" s="153"/>
      <c r="W98" s="156">
        <f t="shared" si="118"/>
        <v>0</v>
      </c>
      <c r="X98" s="156"/>
      <c r="Y98" s="153">
        <f t="shared" si="115"/>
        <v>0</v>
      </c>
      <c r="Z98" s="153">
        <f t="shared" si="115"/>
        <v>0</v>
      </c>
      <c r="AA98" s="156">
        <f t="shared" si="121"/>
        <v>0</v>
      </c>
      <c r="AB98" s="156"/>
      <c r="AC98" s="153"/>
      <c r="AD98" s="153"/>
      <c r="AE98" s="156">
        <f t="shared" si="122"/>
        <v>0</v>
      </c>
      <c r="AF98" s="156"/>
      <c r="AG98" s="153"/>
      <c r="AH98" s="153"/>
      <c r="AI98" s="156"/>
      <c r="AJ98" s="153"/>
      <c r="AK98" s="153"/>
      <c r="AL98" s="156">
        <f t="shared" si="123"/>
        <v>0</v>
      </c>
      <c r="AM98" s="156"/>
      <c r="AN98" s="153"/>
      <c r="AO98" s="153"/>
      <c r="AP98" s="156">
        <f t="shared" si="119"/>
        <v>0</v>
      </c>
      <c r="AQ98" s="156"/>
      <c r="AR98" s="156"/>
      <c r="AS98" s="156"/>
      <c r="AT98" s="156"/>
      <c r="AU98" s="156"/>
      <c r="AV98" s="153"/>
      <c r="AW98" s="153"/>
      <c r="AX98" s="156">
        <f t="shared" si="124"/>
        <v>0</v>
      </c>
      <c r="AY98" s="156"/>
      <c r="AZ98" s="153"/>
      <c r="BA98" s="153"/>
      <c r="BB98" s="156">
        <v>0</v>
      </c>
      <c r="BC98" s="156"/>
      <c r="BD98" s="153"/>
      <c r="BE98" s="153"/>
      <c r="BF98" s="156">
        <f t="shared" si="125"/>
        <v>0</v>
      </c>
      <c r="BG98" s="156"/>
      <c r="BH98" s="153"/>
      <c r="BI98" s="153"/>
      <c r="BJ98" s="156">
        <f t="shared" si="126"/>
        <v>0</v>
      </c>
      <c r="BK98" s="156"/>
      <c r="BL98" s="153"/>
      <c r="BM98" s="153"/>
      <c r="BN98" s="156">
        <f t="shared" si="127"/>
        <v>0</v>
      </c>
      <c r="BO98" s="156"/>
      <c r="BP98" s="153">
        <v>2.2330000000000001</v>
      </c>
      <c r="BQ98" s="153"/>
      <c r="BR98" s="156">
        <f t="shared" si="128"/>
        <v>-2.2330000000000001</v>
      </c>
      <c r="BS98" s="156"/>
      <c r="BT98" s="153"/>
      <c r="BU98" s="153"/>
      <c r="BV98" s="156">
        <f t="shared" si="129"/>
        <v>0</v>
      </c>
      <c r="BW98" s="156"/>
      <c r="BX98" s="153"/>
      <c r="BY98" s="153"/>
      <c r="BZ98" s="156">
        <f t="shared" si="130"/>
        <v>0</v>
      </c>
      <c r="CA98" s="156"/>
      <c r="CB98" s="153"/>
      <c r="CC98" s="153"/>
      <c r="CD98" s="156">
        <f t="shared" si="131"/>
        <v>0</v>
      </c>
      <c r="CE98" s="156"/>
      <c r="CF98" s="153"/>
      <c r="CG98" s="16">
        <v>0.10537000000000001</v>
      </c>
      <c r="CH98" s="222">
        <f t="shared" si="132"/>
        <v>0.10537000000000001</v>
      </c>
      <c r="CI98" s="222"/>
      <c r="CJ98" s="16"/>
      <c r="CK98" s="16"/>
      <c r="CL98" s="156">
        <f t="shared" si="133"/>
        <v>0</v>
      </c>
      <c r="CM98" s="213"/>
      <c r="CN98" s="222"/>
      <c r="CO98" s="222"/>
      <c r="CP98" s="222">
        <v>0</v>
      </c>
      <c r="CQ98" s="222"/>
      <c r="CR98" s="14"/>
      <c r="CS98" s="14"/>
      <c r="CT98" s="261"/>
      <c r="CU98" s="262"/>
      <c r="CV98" s="13"/>
      <c r="CW98" s="13"/>
      <c r="CX98" s="261"/>
      <c r="CY98" s="262"/>
      <c r="CZ98" s="13"/>
      <c r="DA98" s="13"/>
      <c r="DB98" s="261">
        <f t="shared" si="134"/>
        <v>0</v>
      </c>
      <c r="DC98" s="262"/>
      <c r="DG98" s="648"/>
      <c r="DH98" s="648"/>
      <c r="DI98" s="648"/>
      <c r="DJ98" s="655"/>
      <c r="DK98" s="350"/>
      <c r="DL98" s="350"/>
    </row>
    <row r="99" spans="1:116" hidden="1">
      <c r="A99" s="335"/>
      <c r="B99" s="666"/>
      <c r="C99" s="335" t="s">
        <v>369</v>
      </c>
      <c r="D99" s="221"/>
      <c r="E99" s="153">
        <f t="shared" si="112"/>
        <v>0</v>
      </c>
      <c r="F99" s="16">
        <f t="shared" si="113"/>
        <v>0</v>
      </c>
      <c r="G99" s="192">
        <f t="shared" si="105"/>
        <v>0</v>
      </c>
      <c r="H99" s="192" t="e">
        <f t="shared" si="97"/>
        <v>#DIV/0!</v>
      </c>
      <c r="I99" s="153"/>
      <c r="J99" s="16"/>
      <c r="K99" s="156">
        <f t="shared" si="120"/>
        <v>0</v>
      </c>
      <c r="L99" s="156" t="e">
        <f>J99/I99</f>
        <v>#DIV/0!</v>
      </c>
      <c r="M99" s="153"/>
      <c r="N99" s="153"/>
      <c r="O99" s="156">
        <f t="shared" si="116"/>
        <v>0</v>
      </c>
      <c r="P99" s="156"/>
      <c r="Q99" s="153"/>
      <c r="R99" s="153"/>
      <c r="S99" s="156">
        <f t="shared" si="117"/>
        <v>0</v>
      </c>
      <c r="T99" s="156"/>
      <c r="U99" s="153"/>
      <c r="V99" s="153"/>
      <c r="W99" s="156">
        <f t="shared" si="118"/>
        <v>0</v>
      </c>
      <c r="X99" s="156"/>
      <c r="Y99" s="153">
        <f t="shared" si="115"/>
        <v>0</v>
      </c>
      <c r="Z99" s="153">
        <f t="shared" si="115"/>
        <v>0</v>
      </c>
      <c r="AA99" s="156">
        <f t="shared" si="121"/>
        <v>0</v>
      </c>
      <c r="AB99" s="156"/>
      <c r="AC99" s="153"/>
      <c r="AD99" s="153"/>
      <c r="AE99" s="156">
        <f t="shared" si="122"/>
        <v>0</v>
      </c>
      <c r="AF99" s="156"/>
      <c r="AG99" s="153"/>
      <c r="AH99" s="153"/>
      <c r="AI99" s="156"/>
      <c r="AJ99" s="153"/>
      <c r="AK99" s="153"/>
      <c r="AL99" s="156">
        <f t="shared" si="123"/>
        <v>0</v>
      </c>
      <c r="AM99" s="156"/>
      <c r="AN99" s="153"/>
      <c r="AO99" s="153"/>
      <c r="AP99" s="156">
        <f t="shared" si="119"/>
        <v>0</v>
      </c>
      <c r="AQ99" s="156"/>
      <c r="AR99" s="156"/>
      <c r="AS99" s="156"/>
      <c r="AT99" s="156">
        <f>AS99-AR99</f>
        <v>0</v>
      </c>
      <c r="AU99" s="156"/>
      <c r="AV99" s="153"/>
      <c r="AW99" s="153"/>
      <c r="AX99" s="156">
        <f t="shared" si="124"/>
        <v>0</v>
      </c>
      <c r="AY99" s="156"/>
      <c r="AZ99" s="153"/>
      <c r="BA99" s="153"/>
      <c r="BB99" s="156">
        <v>0</v>
      </c>
      <c r="BC99" s="156"/>
      <c r="BD99" s="153"/>
      <c r="BE99" s="153"/>
      <c r="BF99" s="156">
        <f t="shared" si="125"/>
        <v>0</v>
      </c>
      <c r="BG99" s="156"/>
      <c r="BH99" s="153"/>
      <c r="BI99" s="153"/>
      <c r="BJ99" s="156">
        <f t="shared" si="126"/>
        <v>0</v>
      </c>
      <c r="BK99" s="156"/>
      <c r="BL99" s="153"/>
      <c r="BM99" s="153"/>
      <c r="BN99" s="156">
        <f t="shared" si="127"/>
        <v>0</v>
      </c>
      <c r="BO99" s="156"/>
      <c r="BP99" s="153"/>
      <c r="BQ99" s="153"/>
      <c r="BR99" s="156">
        <f t="shared" si="128"/>
        <v>0</v>
      </c>
      <c r="BS99" s="156"/>
      <c r="BT99" s="153"/>
      <c r="BU99" s="153"/>
      <c r="BV99" s="156">
        <f t="shared" si="129"/>
        <v>0</v>
      </c>
      <c r="BW99" s="156"/>
      <c r="BX99" s="153"/>
      <c r="BY99" s="153"/>
      <c r="BZ99" s="156">
        <f t="shared" si="130"/>
        <v>0</v>
      </c>
      <c r="CA99" s="156"/>
      <c r="CB99" s="153"/>
      <c r="CC99" s="153"/>
      <c r="CD99" s="156">
        <f t="shared" si="131"/>
        <v>0</v>
      </c>
      <c r="CE99" s="156"/>
      <c r="CF99" s="153"/>
      <c r="CG99" s="16"/>
      <c r="CH99" s="222">
        <f t="shared" si="132"/>
        <v>0</v>
      </c>
      <c r="CI99" s="222"/>
      <c r="CJ99" s="16"/>
      <c r="CK99" s="16"/>
      <c r="CL99" s="156">
        <f t="shared" si="133"/>
        <v>0</v>
      </c>
      <c r="CM99" s="213"/>
      <c r="CN99" s="222"/>
      <c r="CO99" s="222"/>
      <c r="CP99" s="222">
        <v>0</v>
      </c>
      <c r="CQ99" s="222"/>
      <c r="CR99" s="14"/>
      <c r="CS99" s="14"/>
      <c r="CT99" s="261"/>
      <c r="CU99" s="262"/>
      <c r="CV99" s="13"/>
      <c r="CW99" s="13"/>
      <c r="CX99" s="261"/>
      <c r="CY99" s="262"/>
      <c r="CZ99" s="13"/>
      <c r="DA99" s="13"/>
      <c r="DB99" s="261">
        <f t="shared" si="134"/>
        <v>0</v>
      </c>
      <c r="DC99" s="262"/>
      <c r="DG99" s="648"/>
      <c r="DH99" s="648"/>
      <c r="DI99" s="648"/>
      <c r="DJ99" s="655"/>
      <c r="DK99" s="350"/>
      <c r="DL99" s="350"/>
    </row>
    <row r="100" spans="1:116" ht="12.75" hidden="1" customHeight="1">
      <c r="A100" s="335"/>
      <c r="B100" s="666"/>
      <c r="C100" s="335" t="s">
        <v>370</v>
      </c>
      <c r="D100" s="221"/>
      <c r="E100" s="153">
        <f t="shared" si="112"/>
        <v>0</v>
      </c>
      <c r="F100" s="16">
        <f t="shared" si="113"/>
        <v>0</v>
      </c>
      <c r="G100" s="192">
        <f t="shared" si="105"/>
        <v>0</v>
      </c>
      <c r="H100" s="192" t="e">
        <f t="shared" si="97"/>
        <v>#DIV/0!</v>
      </c>
      <c r="I100" s="153"/>
      <c r="J100" s="16"/>
      <c r="K100" s="156">
        <f t="shared" si="120"/>
        <v>0</v>
      </c>
      <c r="L100" s="156"/>
      <c r="M100" s="153"/>
      <c r="N100" s="153"/>
      <c r="O100" s="156">
        <f t="shared" si="116"/>
        <v>0</v>
      </c>
      <c r="P100" s="156" t="e">
        <f>N100/M100</f>
        <v>#DIV/0!</v>
      </c>
      <c r="Q100" s="153"/>
      <c r="R100" s="153"/>
      <c r="S100" s="156">
        <f t="shared" si="117"/>
        <v>0</v>
      </c>
      <c r="T100" s="156"/>
      <c r="U100" s="153"/>
      <c r="V100" s="153"/>
      <c r="W100" s="156">
        <f t="shared" si="118"/>
        <v>0</v>
      </c>
      <c r="X100" s="156"/>
      <c r="Y100" s="153">
        <f t="shared" si="115"/>
        <v>0</v>
      </c>
      <c r="Z100" s="153">
        <f t="shared" si="115"/>
        <v>0</v>
      </c>
      <c r="AA100" s="156">
        <f t="shared" si="121"/>
        <v>0</v>
      </c>
      <c r="AB100" s="156"/>
      <c r="AC100" s="153"/>
      <c r="AD100" s="153"/>
      <c r="AE100" s="156">
        <f t="shared" si="122"/>
        <v>0</v>
      </c>
      <c r="AF100" s="156"/>
      <c r="AG100" s="153"/>
      <c r="AH100" s="153"/>
      <c r="AI100" s="156"/>
      <c r="AJ100" s="153"/>
      <c r="AK100" s="153"/>
      <c r="AL100" s="156">
        <f t="shared" si="123"/>
        <v>0</v>
      </c>
      <c r="AM100" s="156"/>
      <c r="AN100" s="153"/>
      <c r="AO100" s="153"/>
      <c r="AP100" s="156">
        <f t="shared" si="119"/>
        <v>0</v>
      </c>
      <c r="AQ100" s="156"/>
      <c r="AR100" s="156"/>
      <c r="AS100" s="156"/>
      <c r="AT100" s="156"/>
      <c r="AU100" s="156"/>
      <c r="AV100" s="153"/>
      <c r="AW100" s="153"/>
      <c r="AX100" s="156">
        <f t="shared" si="124"/>
        <v>0</v>
      </c>
      <c r="AY100" s="156"/>
      <c r="AZ100" s="153"/>
      <c r="BA100" s="153"/>
      <c r="BB100" s="156">
        <v>0</v>
      </c>
      <c r="BC100" s="156"/>
      <c r="BD100" s="153"/>
      <c r="BE100" s="153"/>
      <c r="BF100" s="156">
        <f t="shared" si="125"/>
        <v>0</v>
      </c>
      <c r="BG100" s="156"/>
      <c r="BH100" s="153"/>
      <c r="BI100" s="153"/>
      <c r="BJ100" s="156">
        <f t="shared" si="126"/>
        <v>0</v>
      </c>
      <c r="BK100" s="156"/>
      <c r="BL100" s="153"/>
      <c r="BM100" s="153"/>
      <c r="BN100" s="156">
        <f t="shared" si="127"/>
        <v>0</v>
      </c>
      <c r="BO100" s="156"/>
      <c r="BP100" s="153"/>
      <c r="BQ100" s="153"/>
      <c r="BR100" s="156">
        <f t="shared" si="128"/>
        <v>0</v>
      </c>
      <c r="BS100" s="156"/>
      <c r="BT100" s="153"/>
      <c r="BU100" s="153"/>
      <c r="BV100" s="156">
        <f t="shared" si="129"/>
        <v>0</v>
      </c>
      <c r="BW100" s="156"/>
      <c r="BX100" s="153"/>
      <c r="BY100" s="153"/>
      <c r="BZ100" s="156">
        <f t="shared" si="130"/>
        <v>0</v>
      </c>
      <c r="CA100" s="156"/>
      <c r="CB100" s="153"/>
      <c r="CC100" s="153"/>
      <c r="CD100" s="156">
        <f t="shared" si="131"/>
        <v>0</v>
      </c>
      <c r="CE100" s="156"/>
      <c r="CF100" s="153"/>
      <c r="CG100" s="16"/>
      <c r="CH100" s="222">
        <f t="shared" si="132"/>
        <v>0</v>
      </c>
      <c r="CI100" s="222"/>
      <c r="CJ100" s="16"/>
      <c r="CK100" s="16"/>
      <c r="CL100" s="156">
        <f t="shared" si="133"/>
        <v>0</v>
      </c>
      <c r="CM100" s="213"/>
      <c r="CN100" s="222"/>
      <c r="CO100" s="222"/>
      <c r="CP100" s="222">
        <v>0</v>
      </c>
      <c r="CQ100" s="222"/>
      <c r="CR100" s="14"/>
      <c r="CS100" s="14"/>
      <c r="CT100" s="261"/>
      <c r="CU100" s="262"/>
      <c r="CV100" s="13"/>
      <c r="CW100" s="13"/>
      <c r="CX100" s="261"/>
      <c r="CY100" s="262"/>
      <c r="CZ100" s="13"/>
      <c r="DA100" s="13"/>
      <c r="DB100" s="261">
        <f t="shared" si="134"/>
        <v>0</v>
      </c>
      <c r="DC100" s="262"/>
      <c r="DG100" s="648"/>
      <c r="DH100" s="648"/>
      <c r="DI100" s="648"/>
      <c r="DJ100" s="655"/>
      <c r="DK100" s="350"/>
      <c r="DL100" s="350"/>
    </row>
    <row r="101" spans="1:116" ht="12.75" hidden="1" customHeight="1">
      <c r="A101" s="335"/>
      <c r="B101" s="666">
        <v>1701029232</v>
      </c>
      <c r="C101" s="335" t="s">
        <v>849</v>
      </c>
      <c r="D101" s="221"/>
      <c r="E101" s="153">
        <f t="shared" si="112"/>
        <v>0</v>
      </c>
      <c r="F101" s="16">
        <f t="shared" si="113"/>
        <v>0</v>
      </c>
      <c r="G101" s="262">
        <f t="shared" si="105"/>
        <v>0</v>
      </c>
      <c r="H101" s="192" t="e">
        <f t="shared" si="97"/>
        <v>#DIV/0!</v>
      </c>
      <c r="I101" s="153"/>
      <c r="J101" s="16"/>
      <c r="K101" s="156">
        <f t="shared" si="120"/>
        <v>0</v>
      </c>
      <c r="L101" s="156"/>
      <c r="M101" s="153"/>
      <c r="N101" s="153"/>
      <c r="O101" s="156">
        <f t="shared" si="116"/>
        <v>0</v>
      </c>
      <c r="P101" s="156" t="e">
        <f>N101/M101</f>
        <v>#DIV/0!</v>
      </c>
      <c r="Q101" s="153"/>
      <c r="R101" s="153"/>
      <c r="S101" s="156">
        <f t="shared" si="117"/>
        <v>0</v>
      </c>
      <c r="T101" s="156"/>
      <c r="U101" s="153"/>
      <c r="V101" s="153"/>
      <c r="W101" s="156">
        <f t="shared" si="118"/>
        <v>0</v>
      </c>
      <c r="X101" s="156"/>
      <c r="Y101" s="153">
        <f t="shared" si="115"/>
        <v>0</v>
      </c>
      <c r="Z101" s="153">
        <f t="shared" si="115"/>
        <v>0</v>
      </c>
      <c r="AA101" s="156">
        <f t="shared" si="121"/>
        <v>0</v>
      </c>
      <c r="AB101" s="156"/>
      <c r="AC101" s="153"/>
      <c r="AD101" s="153"/>
      <c r="AE101" s="156">
        <f t="shared" si="122"/>
        <v>0</v>
      </c>
      <c r="AF101" s="156"/>
      <c r="AG101" s="153"/>
      <c r="AH101" s="153"/>
      <c r="AI101" s="156"/>
      <c r="AJ101" s="153"/>
      <c r="AK101" s="153"/>
      <c r="AL101" s="156">
        <f t="shared" si="123"/>
        <v>0</v>
      </c>
      <c r="AM101" s="156"/>
      <c r="AN101" s="153"/>
      <c r="AO101" s="153"/>
      <c r="AP101" s="156">
        <f t="shared" si="119"/>
        <v>0</v>
      </c>
      <c r="AQ101" s="156"/>
      <c r="AR101" s="156"/>
      <c r="AS101" s="156"/>
      <c r="AT101" s="156"/>
      <c r="AU101" s="156"/>
      <c r="AV101" s="153"/>
      <c r="AW101" s="153"/>
      <c r="AX101" s="156">
        <f t="shared" si="124"/>
        <v>0</v>
      </c>
      <c r="AY101" s="156"/>
      <c r="AZ101" s="153"/>
      <c r="BA101" s="153"/>
      <c r="BB101" s="156">
        <v>0</v>
      </c>
      <c r="BC101" s="156"/>
      <c r="BD101" s="153"/>
      <c r="BE101" s="153"/>
      <c r="BF101" s="156">
        <f t="shared" si="125"/>
        <v>0</v>
      </c>
      <c r="BG101" s="156"/>
      <c r="BH101" s="153"/>
      <c r="BI101" s="153"/>
      <c r="BJ101" s="156">
        <f t="shared" si="126"/>
        <v>0</v>
      </c>
      <c r="BK101" s="156"/>
      <c r="BL101" s="153"/>
      <c r="BM101" s="153"/>
      <c r="BN101" s="156">
        <f t="shared" si="127"/>
        <v>0</v>
      </c>
      <c r="BO101" s="156"/>
      <c r="BP101" s="153"/>
      <c r="BQ101" s="153"/>
      <c r="BR101" s="156">
        <f t="shared" si="128"/>
        <v>0</v>
      </c>
      <c r="BS101" s="156"/>
      <c r="BT101" s="153"/>
      <c r="BU101" s="153"/>
      <c r="BV101" s="156">
        <f t="shared" si="129"/>
        <v>0</v>
      </c>
      <c r="BW101" s="156"/>
      <c r="BX101" s="153"/>
      <c r="BY101" s="153"/>
      <c r="BZ101" s="156">
        <f t="shared" si="130"/>
        <v>0</v>
      </c>
      <c r="CA101" s="156"/>
      <c r="CB101" s="153"/>
      <c r="CC101" s="153"/>
      <c r="CD101" s="156">
        <f t="shared" si="131"/>
        <v>0</v>
      </c>
      <c r="CE101" s="156"/>
      <c r="CF101" s="153"/>
      <c r="CG101" s="16"/>
      <c r="CH101" s="222">
        <f t="shared" si="132"/>
        <v>0</v>
      </c>
      <c r="CI101" s="222"/>
      <c r="CJ101" s="16"/>
      <c r="CK101" s="16"/>
      <c r="CL101" s="156">
        <f t="shared" si="133"/>
        <v>0</v>
      </c>
      <c r="CM101" s="213"/>
      <c r="CN101" s="222"/>
      <c r="CO101" s="222"/>
      <c r="CP101" s="222">
        <v>0</v>
      </c>
      <c r="CQ101" s="222"/>
      <c r="CR101" s="14"/>
      <c r="CS101" s="14"/>
      <c r="CT101" s="261"/>
      <c r="CU101" s="262"/>
      <c r="CV101" s="13"/>
      <c r="CW101" s="13"/>
      <c r="CX101" s="261"/>
      <c r="CY101" s="262"/>
      <c r="CZ101" s="13"/>
      <c r="DA101" s="13"/>
      <c r="DB101" s="261">
        <f t="shared" si="134"/>
        <v>0</v>
      </c>
      <c r="DC101" s="262"/>
      <c r="DG101" s="648"/>
      <c r="DH101" s="648"/>
      <c r="DI101" s="648"/>
      <c r="DJ101" s="655"/>
      <c r="DK101" s="350"/>
      <c r="DL101" s="350"/>
    </row>
    <row r="102" spans="1:116" hidden="1">
      <c r="A102" s="335"/>
      <c r="B102" s="666"/>
      <c r="C102" s="335" t="s">
        <v>704</v>
      </c>
      <c r="D102" s="221">
        <v>2</v>
      </c>
      <c r="E102" s="153"/>
      <c r="F102" s="16">
        <f t="shared" si="113"/>
        <v>0</v>
      </c>
      <c r="G102" s="192">
        <f>F102-E102</f>
        <v>0</v>
      </c>
      <c r="H102" s="192">
        <v>0</v>
      </c>
      <c r="I102" s="153"/>
      <c r="J102" s="16"/>
      <c r="K102" s="156">
        <f>J102-I102</f>
        <v>0</v>
      </c>
      <c r="L102" s="156"/>
      <c r="M102" s="153"/>
      <c r="N102" s="153"/>
      <c r="O102" s="156">
        <f>N102-M102</f>
        <v>0</v>
      </c>
      <c r="P102" s="156">
        <v>0</v>
      </c>
      <c r="Q102" s="153"/>
      <c r="R102" s="153"/>
      <c r="S102" s="156">
        <f>R102-Q102</f>
        <v>0</v>
      </c>
      <c r="T102" s="156"/>
      <c r="U102" s="153"/>
      <c r="V102" s="153"/>
      <c r="W102" s="156">
        <f>V102-U102</f>
        <v>0</v>
      </c>
      <c r="X102" s="156"/>
      <c r="Y102" s="153">
        <f>AC102</f>
        <v>0</v>
      </c>
      <c r="Z102" s="153">
        <f>AD102</f>
        <v>0</v>
      </c>
      <c r="AA102" s="156">
        <f>Z102-Y102</f>
        <v>0</v>
      </c>
      <c r="AB102" s="156"/>
      <c r="AC102" s="153"/>
      <c r="AD102" s="153"/>
      <c r="AE102" s="156">
        <f>AD102-AC102</f>
        <v>0</v>
      </c>
      <c r="AF102" s="156"/>
      <c r="AG102" s="153"/>
      <c r="AH102" s="153"/>
      <c r="AI102" s="156"/>
      <c r="AJ102" s="153"/>
      <c r="AK102" s="153"/>
      <c r="AL102" s="156">
        <f>AK102-AJ102</f>
        <v>0</v>
      </c>
      <c r="AM102" s="156"/>
      <c r="AN102" s="153"/>
      <c r="AO102" s="153"/>
      <c r="AP102" s="156">
        <f>AO102-AN102</f>
        <v>0</v>
      </c>
      <c r="AQ102" s="156"/>
      <c r="AR102" s="156"/>
      <c r="AS102" s="156"/>
      <c r="AT102" s="156">
        <f>AS102-AR102</f>
        <v>0</v>
      </c>
      <c r="AU102" s="156"/>
      <c r="AV102" s="153"/>
      <c r="AW102" s="16"/>
      <c r="AX102" s="222">
        <f>AW102-AV102</f>
        <v>0</v>
      </c>
      <c r="AY102" s="222"/>
      <c r="AZ102" s="16"/>
      <c r="BA102" s="16"/>
      <c r="BB102" s="222">
        <v>0</v>
      </c>
      <c r="BC102" s="222"/>
      <c r="BD102" s="16"/>
      <c r="BE102" s="16"/>
      <c r="BF102" s="222">
        <f>BE102-BD102</f>
        <v>0</v>
      </c>
      <c r="BG102" s="222"/>
      <c r="BH102" s="16"/>
      <c r="BI102" s="16"/>
      <c r="BJ102" s="222">
        <f>BI102-BH102</f>
        <v>0</v>
      </c>
      <c r="BK102" s="222"/>
      <c r="BL102" s="16"/>
      <c r="BM102" s="16"/>
      <c r="BN102" s="222">
        <f>BM102-BL102</f>
        <v>0</v>
      </c>
      <c r="BO102" s="222"/>
      <c r="BP102" s="16"/>
      <c r="BQ102" s="16"/>
      <c r="BR102" s="222">
        <f>BQ102-BP102</f>
        <v>0</v>
      </c>
      <c r="BS102" s="156"/>
      <c r="BT102" s="153"/>
      <c r="BU102" s="153"/>
      <c r="BV102" s="156">
        <f>BU102-BT102</f>
        <v>0</v>
      </c>
      <c r="BW102" s="156"/>
      <c r="BX102" s="153"/>
      <c r="BY102" s="153"/>
      <c r="BZ102" s="156">
        <f>BY102-BX102</f>
        <v>0</v>
      </c>
      <c r="CA102" s="156"/>
      <c r="CB102" s="153"/>
      <c r="CC102" s="153"/>
      <c r="CD102" s="156">
        <f>CC102-CB102</f>
        <v>0</v>
      </c>
      <c r="CE102" s="156"/>
      <c r="CF102" s="153"/>
      <c r="CG102" s="153"/>
      <c r="CH102" s="156">
        <f>CG102-CF102</f>
        <v>0</v>
      </c>
      <c r="CI102" s="156"/>
      <c r="CJ102" s="153"/>
      <c r="CK102" s="153"/>
      <c r="CL102" s="156">
        <f>CK102-CJ102</f>
        <v>0</v>
      </c>
      <c r="CM102" s="213"/>
      <c r="CN102" s="222"/>
      <c r="CO102" s="222"/>
      <c r="CP102" s="222">
        <v>0</v>
      </c>
      <c r="CQ102" s="222"/>
      <c r="CR102" s="14"/>
      <c r="CS102" s="14"/>
      <c r="CT102" s="261"/>
      <c r="CU102" s="262"/>
      <c r="CV102" s="13"/>
      <c r="CW102" s="13"/>
      <c r="CX102" s="261"/>
      <c r="CY102" s="262"/>
      <c r="CZ102" s="13"/>
      <c r="DA102" s="13"/>
      <c r="DB102" s="261">
        <f>DA102-CZ102</f>
        <v>0</v>
      </c>
      <c r="DC102" s="262"/>
      <c r="DG102" s="648"/>
      <c r="DH102" s="648"/>
      <c r="DI102" s="648"/>
      <c r="DJ102" s="655"/>
      <c r="DK102" s="350"/>
      <c r="DL102" s="350"/>
    </row>
    <row r="103" spans="1:116" hidden="1">
      <c r="A103" s="335"/>
      <c r="B103" s="666"/>
      <c r="C103" s="335" t="s">
        <v>372</v>
      </c>
      <c r="D103" s="221"/>
      <c r="E103" s="153">
        <f t="shared" si="112"/>
        <v>0</v>
      </c>
      <c r="F103" s="16">
        <f t="shared" si="113"/>
        <v>0</v>
      </c>
      <c r="G103" s="192">
        <f t="shared" si="105"/>
        <v>0</v>
      </c>
      <c r="H103" s="192" t="e">
        <f t="shared" si="97"/>
        <v>#DIV/0!</v>
      </c>
      <c r="I103" s="153"/>
      <c r="J103" s="16"/>
      <c r="K103" s="156">
        <f t="shared" si="120"/>
        <v>0</v>
      </c>
      <c r="L103" s="156"/>
      <c r="M103" s="153"/>
      <c r="N103" s="153"/>
      <c r="O103" s="156">
        <f t="shared" si="116"/>
        <v>0</v>
      </c>
      <c r="P103" s="156" t="e">
        <f>N103/M103</f>
        <v>#DIV/0!</v>
      </c>
      <c r="Q103" s="153"/>
      <c r="R103" s="153"/>
      <c r="S103" s="156">
        <f t="shared" si="117"/>
        <v>0</v>
      </c>
      <c r="T103" s="156"/>
      <c r="U103" s="153"/>
      <c r="V103" s="153"/>
      <c r="W103" s="156">
        <f t="shared" si="118"/>
        <v>0</v>
      </c>
      <c r="X103" s="156"/>
      <c r="Y103" s="153">
        <f t="shared" si="115"/>
        <v>0</v>
      </c>
      <c r="Z103" s="153">
        <f t="shared" si="115"/>
        <v>0</v>
      </c>
      <c r="AA103" s="156">
        <f t="shared" si="121"/>
        <v>0</v>
      </c>
      <c r="AB103" s="156"/>
      <c r="AC103" s="153"/>
      <c r="AD103" s="153"/>
      <c r="AE103" s="156">
        <f t="shared" si="122"/>
        <v>0</v>
      </c>
      <c r="AF103" s="156"/>
      <c r="AG103" s="153"/>
      <c r="AH103" s="153"/>
      <c r="AI103" s="156"/>
      <c r="AJ103" s="153"/>
      <c r="AK103" s="153"/>
      <c r="AL103" s="156">
        <f t="shared" si="123"/>
        <v>0</v>
      </c>
      <c r="AM103" s="156"/>
      <c r="AN103" s="153"/>
      <c r="AO103" s="153"/>
      <c r="AP103" s="156">
        <f t="shared" si="119"/>
        <v>0</v>
      </c>
      <c r="AQ103" s="156" t="e">
        <f>AO103/AN103</f>
        <v>#DIV/0!</v>
      </c>
      <c r="AR103" s="156"/>
      <c r="AS103" s="156"/>
      <c r="AT103" s="156">
        <f>AS103-AR103</f>
        <v>0</v>
      </c>
      <c r="AU103" s="156"/>
      <c r="AV103" s="153"/>
      <c r="AW103" s="16"/>
      <c r="AX103" s="222">
        <f t="shared" si="124"/>
        <v>0</v>
      </c>
      <c r="AY103" s="222"/>
      <c r="AZ103" s="16"/>
      <c r="BA103" s="16"/>
      <c r="BB103" s="222">
        <v>0</v>
      </c>
      <c r="BC103" s="222"/>
      <c r="BD103" s="16"/>
      <c r="BE103" s="16"/>
      <c r="BF103" s="222">
        <f t="shared" si="125"/>
        <v>0</v>
      </c>
      <c r="BG103" s="222"/>
      <c r="BH103" s="16"/>
      <c r="BI103" s="16"/>
      <c r="BJ103" s="222">
        <f t="shared" si="126"/>
        <v>0</v>
      </c>
      <c r="BK103" s="222"/>
      <c r="BL103" s="16"/>
      <c r="BM103" s="16"/>
      <c r="BN103" s="222">
        <f t="shared" si="127"/>
        <v>0</v>
      </c>
      <c r="BO103" s="222"/>
      <c r="BP103" s="16"/>
      <c r="BQ103" s="16"/>
      <c r="BR103" s="222">
        <f t="shared" si="128"/>
        <v>0</v>
      </c>
      <c r="BS103" s="156"/>
      <c r="BT103" s="153"/>
      <c r="BU103" s="153"/>
      <c r="BV103" s="156">
        <f t="shared" si="129"/>
        <v>0</v>
      </c>
      <c r="BW103" s="156"/>
      <c r="BX103" s="153"/>
      <c r="BY103" s="153"/>
      <c r="BZ103" s="156">
        <f t="shared" si="130"/>
        <v>0</v>
      </c>
      <c r="CA103" s="156"/>
      <c r="CB103" s="153"/>
      <c r="CC103" s="153"/>
      <c r="CD103" s="156">
        <f t="shared" si="131"/>
        <v>0</v>
      </c>
      <c r="CE103" s="156"/>
      <c r="CF103" s="153"/>
      <c r="CG103" s="153"/>
      <c r="CH103" s="156">
        <f t="shared" si="132"/>
        <v>0</v>
      </c>
      <c r="CI103" s="156"/>
      <c r="CJ103" s="153"/>
      <c r="CK103" s="153"/>
      <c r="CL103" s="156">
        <f t="shared" si="133"/>
        <v>0</v>
      </c>
      <c r="CM103" s="213"/>
      <c r="CN103" s="222"/>
      <c r="CO103" s="222"/>
      <c r="CP103" s="222">
        <v>0</v>
      </c>
      <c r="CQ103" s="222"/>
      <c r="CR103" s="14"/>
      <c r="CS103" s="14"/>
      <c r="CT103" s="261"/>
      <c r="CU103" s="262"/>
      <c r="CV103" s="13"/>
      <c r="CW103" s="13"/>
      <c r="CX103" s="261"/>
      <c r="CY103" s="262"/>
      <c r="CZ103" s="13"/>
      <c r="DA103" s="13"/>
      <c r="DB103" s="261">
        <f t="shared" si="134"/>
        <v>0</v>
      </c>
      <c r="DC103" s="262"/>
      <c r="DG103" s="648"/>
      <c r="DH103" s="648"/>
      <c r="DI103" s="648"/>
      <c r="DJ103" s="655"/>
      <c r="DK103" s="350"/>
      <c r="DL103" s="350"/>
    </row>
    <row r="104" spans="1:116" ht="12" customHeight="1">
      <c r="A104" s="335"/>
      <c r="B104" s="666">
        <v>1718002020</v>
      </c>
      <c r="C104" s="335" t="s">
        <v>916</v>
      </c>
      <c r="D104" s="221"/>
      <c r="E104" s="153">
        <v>0.9</v>
      </c>
      <c r="F104" s="16">
        <f t="shared" si="113"/>
        <v>26.820309999999999</v>
      </c>
      <c r="G104" s="192">
        <f t="shared" si="105"/>
        <v>25.920310000000001</v>
      </c>
      <c r="H104" s="192">
        <f t="shared" si="97"/>
        <v>29.800344444444441</v>
      </c>
      <c r="I104" s="153">
        <v>0.9</v>
      </c>
      <c r="J104" s="16"/>
      <c r="K104" s="156">
        <f t="shared" si="120"/>
        <v>-0.9</v>
      </c>
      <c r="L104" s="156"/>
      <c r="M104" s="153"/>
      <c r="N104" s="153"/>
      <c r="O104" s="156">
        <f t="shared" si="116"/>
        <v>0</v>
      </c>
      <c r="P104" s="156"/>
      <c r="Q104" s="153"/>
      <c r="R104" s="153"/>
      <c r="S104" s="156">
        <f t="shared" si="117"/>
        <v>0</v>
      </c>
      <c r="T104" s="156"/>
      <c r="U104" s="153"/>
      <c r="V104" s="153"/>
      <c r="W104" s="156">
        <f t="shared" si="118"/>
        <v>0</v>
      </c>
      <c r="X104" s="156"/>
      <c r="Y104" s="153">
        <f t="shared" si="115"/>
        <v>0</v>
      </c>
      <c r="Z104" s="153">
        <f t="shared" si="115"/>
        <v>0</v>
      </c>
      <c r="AA104" s="156">
        <f t="shared" si="121"/>
        <v>0</v>
      </c>
      <c r="AB104" s="156"/>
      <c r="AC104" s="153"/>
      <c r="AD104" s="153"/>
      <c r="AE104" s="156">
        <f t="shared" si="122"/>
        <v>0</v>
      </c>
      <c r="AF104" s="156"/>
      <c r="AG104" s="153"/>
      <c r="AH104" s="153"/>
      <c r="AI104" s="156"/>
      <c r="AJ104" s="153"/>
      <c r="AK104" s="153"/>
      <c r="AL104" s="156">
        <f t="shared" si="123"/>
        <v>0</v>
      </c>
      <c r="AM104" s="156"/>
      <c r="AN104" s="153"/>
      <c r="AO104" s="153"/>
      <c r="AP104" s="156">
        <f t="shared" si="119"/>
        <v>0</v>
      </c>
      <c r="AQ104" s="156"/>
      <c r="AR104" s="156"/>
      <c r="AS104" s="156"/>
      <c r="AT104" s="156"/>
      <c r="AU104" s="156"/>
      <c r="AV104" s="153"/>
      <c r="AW104" s="16">
        <v>26.820309999999999</v>
      </c>
      <c r="AX104" s="222">
        <f t="shared" si="124"/>
        <v>26.820309999999999</v>
      </c>
      <c r="AY104" s="222"/>
      <c r="AZ104" s="16"/>
      <c r="BA104" s="16"/>
      <c r="BB104" s="222">
        <v>0</v>
      </c>
      <c r="BC104" s="222"/>
      <c r="BD104" s="16"/>
      <c r="BE104" s="16"/>
      <c r="BF104" s="222">
        <f t="shared" si="125"/>
        <v>0</v>
      </c>
      <c r="BG104" s="222"/>
      <c r="BH104" s="16"/>
      <c r="BI104" s="16"/>
      <c r="BJ104" s="222">
        <f t="shared" si="126"/>
        <v>0</v>
      </c>
      <c r="BK104" s="222"/>
      <c r="BL104" s="16"/>
      <c r="BM104" s="16"/>
      <c r="BN104" s="222">
        <f t="shared" si="127"/>
        <v>0</v>
      </c>
      <c r="BO104" s="222"/>
      <c r="BP104" s="16"/>
      <c r="BQ104" s="16"/>
      <c r="BR104" s="222">
        <f t="shared" si="128"/>
        <v>0</v>
      </c>
      <c r="BS104" s="156"/>
      <c r="BT104" s="153"/>
      <c r="BU104" s="153"/>
      <c r="BV104" s="156">
        <f t="shared" si="129"/>
        <v>0</v>
      </c>
      <c r="BW104" s="156"/>
      <c r="BX104" s="153"/>
      <c r="BY104" s="153"/>
      <c r="BZ104" s="156">
        <f t="shared" si="130"/>
        <v>0</v>
      </c>
      <c r="CA104" s="156"/>
      <c r="CB104" s="153"/>
      <c r="CC104" s="153"/>
      <c r="CD104" s="156">
        <f t="shared" si="131"/>
        <v>0</v>
      </c>
      <c r="CE104" s="156"/>
      <c r="CF104" s="153"/>
      <c r="CG104" s="153"/>
      <c r="CH104" s="156">
        <f t="shared" si="132"/>
        <v>0</v>
      </c>
      <c r="CI104" s="156"/>
      <c r="CJ104" s="153"/>
      <c r="CK104" s="153"/>
      <c r="CL104" s="156">
        <f t="shared" si="133"/>
        <v>0</v>
      </c>
      <c r="CM104" s="213"/>
      <c r="CN104" s="222"/>
      <c r="CO104" s="222"/>
      <c r="CP104" s="222">
        <v>0</v>
      </c>
      <c r="CQ104" s="222"/>
      <c r="CR104" s="14"/>
      <c r="CS104" s="14"/>
      <c r="CT104" s="261"/>
      <c r="CU104" s="262"/>
      <c r="CV104" s="13"/>
      <c r="CW104" s="13"/>
      <c r="CX104" s="261"/>
      <c r="CY104" s="262"/>
      <c r="CZ104" s="13"/>
      <c r="DA104" s="13"/>
      <c r="DB104" s="261">
        <f t="shared" si="134"/>
        <v>0</v>
      </c>
      <c r="DC104" s="262"/>
      <c r="DG104" s="648"/>
      <c r="DH104" s="648"/>
      <c r="DI104" s="648"/>
      <c r="DJ104" s="655"/>
      <c r="DK104" s="350"/>
      <c r="DL104" s="350"/>
    </row>
    <row r="105" spans="1:116" ht="13.5" customHeight="1">
      <c r="A105" s="335"/>
      <c r="B105" s="666">
        <v>1701036078</v>
      </c>
      <c r="C105" s="335" t="s">
        <v>599</v>
      </c>
      <c r="D105" s="221">
        <v>123.7</v>
      </c>
      <c r="E105" s="153">
        <v>298</v>
      </c>
      <c r="F105" s="16">
        <f t="shared" si="113"/>
        <v>16.92698</v>
      </c>
      <c r="G105" s="192">
        <f t="shared" si="105"/>
        <v>-281.07301999999999</v>
      </c>
      <c r="H105" s="192">
        <f t="shared" si="97"/>
        <v>5.6801946308724836E-2</v>
      </c>
      <c r="I105" s="16">
        <v>298.03500000000003</v>
      </c>
      <c r="J105" s="16"/>
      <c r="K105" s="156">
        <f t="shared" si="120"/>
        <v>-298.03500000000003</v>
      </c>
      <c r="L105" s="156"/>
      <c r="M105" s="153"/>
      <c r="N105" s="16">
        <v>16.92698</v>
      </c>
      <c r="O105" s="156">
        <f t="shared" si="116"/>
        <v>16.92698</v>
      </c>
      <c r="P105" s="156"/>
      <c r="Q105" s="153"/>
      <c r="R105" s="153"/>
      <c r="S105" s="156">
        <f t="shared" si="117"/>
        <v>0</v>
      </c>
      <c r="T105" s="156"/>
      <c r="U105" s="153"/>
      <c r="V105" s="153"/>
      <c r="W105" s="156">
        <f t="shared" si="118"/>
        <v>0</v>
      </c>
      <c r="X105" s="156"/>
      <c r="Y105" s="153">
        <f t="shared" si="115"/>
        <v>0</v>
      </c>
      <c r="Z105" s="153">
        <f t="shared" si="115"/>
        <v>0</v>
      </c>
      <c r="AA105" s="156">
        <f t="shared" si="121"/>
        <v>0</v>
      </c>
      <c r="AB105" s="156"/>
      <c r="AC105" s="153"/>
      <c r="AD105" s="153"/>
      <c r="AE105" s="156">
        <f t="shared" si="122"/>
        <v>0</v>
      </c>
      <c r="AF105" s="156"/>
      <c r="AG105" s="153"/>
      <c r="AH105" s="153"/>
      <c r="AI105" s="156"/>
      <c r="AJ105" s="153"/>
      <c r="AK105" s="153"/>
      <c r="AL105" s="156">
        <f t="shared" si="123"/>
        <v>0</v>
      </c>
      <c r="AM105" s="156"/>
      <c r="AN105" s="153"/>
      <c r="AO105" s="153"/>
      <c r="AP105" s="156">
        <f t="shared" si="119"/>
        <v>0</v>
      </c>
      <c r="AQ105" s="156"/>
      <c r="AR105" s="156"/>
      <c r="AS105" s="156"/>
      <c r="AT105" s="156"/>
      <c r="AU105" s="156"/>
      <c r="AV105" s="153"/>
      <c r="AW105" s="16"/>
      <c r="AX105" s="222">
        <f t="shared" si="124"/>
        <v>0</v>
      </c>
      <c r="AY105" s="222"/>
      <c r="AZ105" s="16"/>
      <c r="BA105" s="16"/>
      <c r="BB105" s="222">
        <v>0</v>
      </c>
      <c r="BC105" s="222"/>
      <c r="BD105" s="16"/>
      <c r="BE105" s="16"/>
      <c r="BF105" s="222">
        <f t="shared" si="125"/>
        <v>0</v>
      </c>
      <c r="BG105" s="222"/>
      <c r="BH105" s="16"/>
      <c r="BI105" s="16"/>
      <c r="BJ105" s="222">
        <f t="shared" si="126"/>
        <v>0</v>
      </c>
      <c r="BK105" s="222"/>
      <c r="BL105" s="16"/>
      <c r="BM105" s="16"/>
      <c r="BN105" s="222">
        <f t="shared" si="127"/>
        <v>0</v>
      </c>
      <c r="BO105" s="222"/>
      <c r="BP105" s="16"/>
      <c r="BQ105" s="16"/>
      <c r="BR105" s="222">
        <f t="shared" si="128"/>
        <v>0</v>
      </c>
      <c r="BS105" s="156"/>
      <c r="BT105" s="153"/>
      <c r="BU105" s="153"/>
      <c r="BV105" s="156">
        <f t="shared" si="129"/>
        <v>0</v>
      </c>
      <c r="BW105" s="156"/>
      <c r="BX105" s="153"/>
      <c r="BY105" s="153"/>
      <c r="BZ105" s="156">
        <f t="shared" si="130"/>
        <v>0</v>
      </c>
      <c r="CA105" s="156"/>
      <c r="CB105" s="153"/>
      <c r="CC105" s="153"/>
      <c r="CD105" s="156">
        <f t="shared" si="131"/>
        <v>0</v>
      </c>
      <c r="CE105" s="156"/>
      <c r="CF105" s="153"/>
      <c r="CG105" s="16"/>
      <c r="CH105" s="156">
        <f t="shared" si="132"/>
        <v>0</v>
      </c>
      <c r="CI105" s="156"/>
      <c r="CJ105" s="153"/>
      <c r="CK105" s="153"/>
      <c r="CL105" s="156">
        <f t="shared" si="133"/>
        <v>0</v>
      </c>
      <c r="CM105" s="213"/>
      <c r="CN105" s="222"/>
      <c r="CO105" s="222"/>
      <c r="CP105" s="222">
        <v>0</v>
      </c>
      <c r="CQ105" s="222"/>
      <c r="CR105" s="14"/>
      <c r="CS105" s="14"/>
      <c r="CT105" s="261"/>
      <c r="CU105" s="262"/>
      <c r="CV105" s="13"/>
      <c r="CW105" s="13"/>
      <c r="CX105" s="261"/>
      <c r="CY105" s="262"/>
      <c r="CZ105" s="13"/>
      <c r="DA105" s="13"/>
      <c r="DB105" s="261">
        <f t="shared" si="134"/>
        <v>0</v>
      </c>
      <c r="DC105" s="262"/>
      <c r="DG105" s="648"/>
      <c r="DH105" s="648"/>
      <c r="DI105" s="648"/>
      <c r="DJ105" s="655"/>
      <c r="DK105" s="350"/>
      <c r="DL105" s="350"/>
    </row>
    <row r="106" spans="1:116">
      <c r="A106" s="335"/>
      <c r="B106" s="667" t="s">
        <v>836</v>
      </c>
      <c r="C106" s="335" t="s">
        <v>909</v>
      </c>
      <c r="D106" s="221">
        <v>3</v>
      </c>
      <c r="E106" s="153">
        <v>727.6</v>
      </c>
      <c r="F106" s="16">
        <f t="shared" si="113"/>
        <v>2.3598499999999998</v>
      </c>
      <c r="G106" s="192">
        <f t="shared" si="105"/>
        <v>-725.24014999999997</v>
      </c>
      <c r="H106" s="192">
        <f t="shared" si="97"/>
        <v>3.2433342495876852E-3</v>
      </c>
      <c r="I106" s="153"/>
      <c r="J106" s="16"/>
      <c r="K106" s="156">
        <f t="shared" si="120"/>
        <v>0</v>
      </c>
      <c r="L106" s="156"/>
      <c r="M106" s="153"/>
      <c r="N106" s="153"/>
      <c r="O106" s="156">
        <f t="shared" si="116"/>
        <v>0</v>
      </c>
      <c r="P106" s="156"/>
      <c r="Q106" s="153"/>
      <c r="R106" s="153"/>
      <c r="S106" s="156">
        <f t="shared" si="117"/>
        <v>0</v>
      </c>
      <c r="T106" s="156"/>
      <c r="U106" s="153"/>
      <c r="V106" s="153"/>
      <c r="W106" s="156">
        <f t="shared" si="118"/>
        <v>0</v>
      </c>
      <c r="X106" s="156"/>
      <c r="Y106" s="153">
        <f t="shared" si="115"/>
        <v>0</v>
      </c>
      <c r="Z106" s="153">
        <f t="shared" si="115"/>
        <v>0</v>
      </c>
      <c r="AA106" s="156">
        <f t="shared" si="121"/>
        <v>0</v>
      </c>
      <c r="AB106" s="156"/>
      <c r="AC106" s="153"/>
      <c r="AD106" s="153"/>
      <c r="AE106" s="156">
        <f t="shared" si="122"/>
        <v>0</v>
      </c>
      <c r="AF106" s="156"/>
      <c r="AG106" s="153"/>
      <c r="AH106" s="153"/>
      <c r="AI106" s="156"/>
      <c r="AJ106" s="153"/>
      <c r="AK106" s="153"/>
      <c r="AL106" s="156">
        <f t="shared" si="123"/>
        <v>0</v>
      </c>
      <c r="AM106" s="156"/>
      <c r="AN106" s="153"/>
      <c r="AO106" s="153"/>
      <c r="AP106" s="156">
        <f t="shared" si="119"/>
        <v>0</v>
      </c>
      <c r="AQ106" s="156"/>
      <c r="AR106" s="156"/>
      <c r="AS106" s="156"/>
      <c r="AT106" s="156"/>
      <c r="AU106" s="156"/>
      <c r="AV106" s="153"/>
      <c r="AW106" s="16"/>
      <c r="AX106" s="222">
        <f t="shared" si="124"/>
        <v>0</v>
      </c>
      <c r="AY106" s="222"/>
      <c r="AZ106" s="16"/>
      <c r="BA106" s="16"/>
      <c r="BB106" s="222">
        <v>0</v>
      </c>
      <c r="BC106" s="222"/>
      <c r="BD106" s="16"/>
      <c r="BE106" s="16"/>
      <c r="BF106" s="222">
        <f t="shared" si="125"/>
        <v>0</v>
      </c>
      <c r="BG106" s="222"/>
      <c r="BH106" s="16"/>
      <c r="BI106" s="16"/>
      <c r="BJ106" s="222">
        <f t="shared" si="126"/>
        <v>0</v>
      </c>
      <c r="BK106" s="222"/>
      <c r="BL106" s="16"/>
      <c r="BM106" s="16"/>
      <c r="BN106" s="222">
        <f t="shared" si="127"/>
        <v>0</v>
      </c>
      <c r="BO106" s="222"/>
      <c r="BP106" s="16"/>
      <c r="BQ106" s="16">
        <v>2.3598499999999998</v>
      </c>
      <c r="BR106" s="222">
        <f t="shared" si="128"/>
        <v>2.3598499999999998</v>
      </c>
      <c r="BS106" s="156"/>
      <c r="BT106" s="153"/>
      <c r="BU106" s="153"/>
      <c r="BV106" s="156">
        <f t="shared" si="129"/>
        <v>0</v>
      </c>
      <c r="BW106" s="156"/>
      <c r="BX106" s="153"/>
      <c r="BY106" s="153"/>
      <c r="BZ106" s="156">
        <f t="shared" si="130"/>
        <v>0</v>
      </c>
      <c r="CA106" s="156"/>
      <c r="CB106" s="153"/>
      <c r="CC106" s="153"/>
      <c r="CD106" s="156">
        <f t="shared" si="131"/>
        <v>0</v>
      </c>
      <c r="CE106" s="156"/>
      <c r="CF106" s="16">
        <v>727.62199999999996</v>
      </c>
      <c r="CG106" s="16"/>
      <c r="CH106" s="156">
        <f t="shared" si="132"/>
        <v>-727.62199999999996</v>
      </c>
      <c r="CI106" s="156"/>
      <c r="CJ106" s="153"/>
      <c r="CK106" s="153"/>
      <c r="CL106" s="156">
        <f t="shared" si="133"/>
        <v>0</v>
      </c>
      <c r="CM106" s="213"/>
      <c r="CN106" s="222"/>
      <c r="CO106" s="222"/>
      <c r="CP106" s="222">
        <v>0</v>
      </c>
      <c r="CQ106" s="222"/>
      <c r="CR106" s="14"/>
      <c r="CS106" s="14"/>
      <c r="CT106" s="261"/>
      <c r="CU106" s="262"/>
      <c r="CV106" s="13"/>
      <c r="CW106" s="13"/>
      <c r="CX106" s="261"/>
      <c r="CY106" s="262"/>
      <c r="CZ106" s="13"/>
      <c r="DA106" s="13"/>
      <c r="DB106" s="261">
        <f t="shared" si="134"/>
        <v>0</v>
      </c>
      <c r="DC106" s="262"/>
      <c r="DG106" s="648"/>
      <c r="DH106" s="648"/>
      <c r="DI106" s="648"/>
      <c r="DJ106" s="655"/>
      <c r="DK106" s="350"/>
      <c r="DL106" s="350"/>
    </row>
    <row r="107" spans="1:116" ht="14.25" hidden="1" customHeight="1">
      <c r="A107" s="335"/>
      <c r="B107" s="666">
        <v>1701059029</v>
      </c>
      <c r="C107" s="335" t="s">
        <v>558</v>
      </c>
      <c r="D107" s="221"/>
      <c r="E107" s="153">
        <v>10.5</v>
      </c>
      <c r="F107" s="16">
        <f t="shared" si="113"/>
        <v>1.5910000000000001E-2</v>
      </c>
      <c r="G107" s="192">
        <f t="shared" si="105"/>
        <v>-10.48409</v>
      </c>
      <c r="H107" s="192">
        <f t="shared" ref="H107:H129" si="135">F107/E107</f>
        <v>1.5152380952380953E-3</v>
      </c>
      <c r="I107" s="153"/>
      <c r="J107" s="153"/>
      <c r="K107" s="156">
        <f t="shared" si="120"/>
        <v>0</v>
      </c>
      <c r="L107" s="156">
        <v>0</v>
      </c>
      <c r="M107" s="153"/>
      <c r="N107" s="153"/>
      <c r="O107" s="156">
        <f t="shared" si="116"/>
        <v>0</v>
      </c>
      <c r="P107" s="156"/>
      <c r="Q107" s="153"/>
      <c r="R107" s="153"/>
      <c r="S107" s="156">
        <f t="shared" si="117"/>
        <v>0</v>
      </c>
      <c r="T107" s="156"/>
      <c r="U107" s="153"/>
      <c r="V107" s="153"/>
      <c r="W107" s="156">
        <f t="shared" si="118"/>
        <v>0</v>
      </c>
      <c r="X107" s="156"/>
      <c r="Y107" s="153">
        <f t="shared" si="115"/>
        <v>0</v>
      </c>
      <c r="Z107" s="153">
        <f t="shared" si="115"/>
        <v>0</v>
      </c>
      <c r="AA107" s="156">
        <f t="shared" si="121"/>
        <v>0</v>
      </c>
      <c r="AB107" s="156"/>
      <c r="AC107" s="153"/>
      <c r="AD107" s="153"/>
      <c r="AE107" s="156">
        <f t="shared" si="122"/>
        <v>0</v>
      </c>
      <c r="AF107" s="156"/>
      <c r="AG107" s="153"/>
      <c r="AH107" s="153"/>
      <c r="AI107" s="156"/>
      <c r="AJ107" s="153"/>
      <c r="AK107" s="153"/>
      <c r="AL107" s="156">
        <f t="shared" si="123"/>
        <v>0</v>
      </c>
      <c r="AM107" s="156"/>
      <c r="AN107" s="153"/>
      <c r="AO107" s="153"/>
      <c r="AP107" s="156">
        <f t="shared" si="119"/>
        <v>0</v>
      </c>
      <c r="AQ107" s="156"/>
      <c r="AR107" s="156"/>
      <c r="AS107" s="156"/>
      <c r="AT107" s="156">
        <f>AS107-AR107</f>
        <v>0</v>
      </c>
      <c r="AU107" s="156"/>
      <c r="AV107" s="16">
        <v>1.6E-2</v>
      </c>
      <c r="AW107" s="16">
        <v>1.5910000000000001E-2</v>
      </c>
      <c r="AX107" s="222">
        <f t="shared" si="124"/>
        <v>-8.9999999999999802E-5</v>
      </c>
      <c r="AY107" s="222"/>
      <c r="AZ107" s="16"/>
      <c r="BA107" s="16"/>
      <c r="BB107" s="222">
        <v>0</v>
      </c>
      <c r="BC107" s="222"/>
      <c r="BD107" s="16"/>
      <c r="BE107" s="16"/>
      <c r="BF107" s="222">
        <f t="shared" si="125"/>
        <v>0</v>
      </c>
      <c r="BG107" s="222"/>
      <c r="BH107" s="16"/>
      <c r="BI107" s="16"/>
      <c r="BJ107" s="222">
        <f t="shared" si="126"/>
        <v>0</v>
      </c>
      <c r="BK107" s="222"/>
      <c r="BL107" s="16"/>
      <c r="BM107" s="16"/>
      <c r="BN107" s="222">
        <f t="shared" si="127"/>
        <v>0</v>
      </c>
      <c r="BO107" s="222"/>
      <c r="BP107" s="16"/>
      <c r="BQ107" s="16"/>
      <c r="BR107" s="222">
        <f t="shared" si="128"/>
        <v>0</v>
      </c>
      <c r="BS107" s="156"/>
      <c r="BT107" s="153"/>
      <c r="BU107" s="153"/>
      <c r="BV107" s="156">
        <f t="shared" si="129"/>
        <v>0</v>
      </c>
      <c r="BW107" s="156"/>
      <c r="BX107" s="153"/>
      <c r="BY107" s="153"/>
      <c r="BZ107" s="156">
        <f t="shared" si="130"/>
        <v>0</v>
      </c>
      <c r="CA107" s="156"/>
      <c r="CB107" s="153"/>
      <c r="CC107" s="153"/>
      <c r="CD107" s="156">
        <f t="shared" si="131"/>
        <v>0</v>
      </c>
      <c r="CE107" s="156"/>
      <c r="CF107" s="16">
        <v>10.503</v>
      </c>
      <c r="CG107" s="16"/>
      <c r="CH107" s="156">
        <f t="shared" si="132"/>
        <v>-10.503</v>
      </c>
      <c r="CI107" s="156"/>
      <c r="CJ107" s="153"/>
      <c r="CK107" s="153"/>
      <c r="CL107" s="156">
        <f t="shared" si="133"/>
        <v>0</v>
      </c>
      <c r="CM107" s="213"/>
      <c r="CN107" s="222"/>
      <c r="CO107" s="222"/>
      <c r="CP107" s="222">
        <v>0</v>
      </c>
      <c r="CQ107" s="222"/>
      <c r="CR107" s="14"/>
      <c r="CS107" s="14"/>
      <c r="CT107" s="261"/>
      <c r="CU107" s="262"/>
      <c r="CV107" s="13"/>
      <c r="CW107" s="13"/>
      <c r="CX107" s="261"/>
      <c r="CY107" s="262"/>
      <c r="CZ107" s="13"/>
      <c r="DA107" s="13"/>
      <c r="DB107" s="261">
        <f t="shared" si="134"/>
        <v>0</v>
      </c>
      <c r="DC107" s="262"/>
      <c r="DG107" s="648"/>
      <c r="DH107" s="648"/>
      <c r="DI107" s="648"/>
      <c r="DJ107" s="655"/>
      <c r="DK107" s="350"/>
      <c r="DL107" s="350"/>
    </row>
    <row r="108" spans="1:116" ht="16.5" hidden="1" customHeight="1">
      <c r="A108" s="335"/>
      <c r="B108" s="666"/>
      <c r="C108" s="335" t="s">
        <v>374</v>
      </c>
      <c r="D108" s="221"/>
      <c r="E108" s="153">
        <f t="shared" si="112"/>
        <v>0</v>
      </c>
      <c r="F108" s="16">
        <f t="shared" si="113"/>
        <v>0</v>
      </c>
      <c r="G108" s="192">
        <f t="shared" si="105"/>
        <v>0</v>
      </c>
      <c r="H108" s="192" t="e">
        <f t="shared" si="135"/>
        <v>#DIV/0!</v>
      </c>
      <c r="I108" s="153"/>
      <c r="J108" s="153"/>
      <c r="K108" s="156">
        <f t="shared" si="120"/>
        <v>0</v>
      </c>
      <c r="L108" s="156"/>
      <c r="M108" s="153"/>
      <c r="N108" s="153"/>
      <c r="O108" s="156">
        <f t="shared" si="116"/>
        <v>0</v>
      </c>
      <c r="P108" s="156"/>
      <c r="Q108" s="153"/>
      <c r="R108" s="153"/>
      <c r="S108" s="156">
        <f t="shared" si="117"/>
        <v>0</v>
      </c>
      <c r="T108" s="156"/>
      <c r="U108" s="153"/>
      <c r="V108" s="153"/>
      <c r="W108" s="156">
        <f t="shared" si="118"/>
        <v>0</v>
      </c>
      <c r="X108" s="156"/>
      <c r="Y108" s="153">
        <f t="shared" si="115"/>
        <v>0</v>
      </c>
      <c r="Z108" s="153">
        <f t="shared" si="115"/>
        <v>0</v>
      </c>
      <c r="AA108" s="156">
        <f t="shared" si="121"/>
        <v>0</v>
      </c>
      <c r="AB108" s="156"/>
      <c r="AC108" s="153"/>
      <c r="AD108" s="153"/>
      <c r="AE108" s="156">
        <f t="shared" si="122"/>
        <v>0</v>
      </c>
      <c r="AF108" s="156"/>
      <c r="AG108" s="153"/>
      <c r="AH108" s="153"/>
      <c r="AI108" s="156"/>
      <c r="AJ108" s="153"/>
      <c r="AK108" s="153"/>
      <c r="AL108" s="156">
        <f t="shared" si="123"/>
        <v>0</v>
      </c>
      <c r="AM108" s="156"/>
      <c r="AN108" s="153"/>
      <c r="AO108" s="153"/>
      <c r="AP108" s="156">
        <f t="shared" si="119"/>
        <v>0</v>
      </c>
      <c r="AQ108" s="156"/>
      <c r="AR108" s="156"/>
      <c r="AS108" s="156"/>
      <c r="AT108" s="156">
        <f>AS108-AR108</f>
        <v>0</v>
      </c>
      <c r="AU108" s="156"/>
      <c r="AV108" s="153"/>
      <c r="AW108" s="16"/>
      <c r="AX108" s="222">
        <f t="shared" si="124"/>
        <v>0</v>
      </c>
      <c r="AY108" s="222"/>
      <c r="AZ108" s="16"/>
      <c r="BA108" s="16"/>
      <c r="BB108" s="222">
        <v>0</v>
      </c>
      <c r="BC108" s="222"/>
      <c r="BD108" s="16"/>
      <c r="BE108" s="16"/>
      <c r="BF108" s="222">
        <f t="shared" si="125"/>
        <v>0</v>
      </c>
      <c r="BG108" s="222"/>
      <c r="BH108" s="16"/>
      <c r="BI108" s="16"/>
      <c r="BJ108" s="222">
        <f t="shared" si="126"/>
        <v>0</v>
      </c>
      <c r="BK108" s="222"/>
      <c r="BL108" s="16"/>
      <c r="BM108" s="16"/>
      <c r="BN108" s="222">
        <f t="shared" si="127"/>
        <v>0</v>
      </c>
      <c r="BO108" s="222"/>
      <c r="BP108" s="16"/>
      <c r="BQ108" s="16"/>
      <c r="BR108" s="222">
        <f t="shared" si="128"/>
        <v>0</v>
      </c>
      <c r="BS108" s="156"/>
      <c r="BT108" s="153"/>
      <c r="BU108" s="153"/>
      <c r="BV108" s="156">
        <f t="shared" si="129"/>
        <v>0</v>
      </c>
      <c r="BW108" s="156"/>
      <c r="BX108" s="153"/>
      <c r="BY108" s="153"/>
      <c r="BZ108" s="156">
        <f t="shared" si="130"/>
        <v>0</v>
      </c>
      <c r="CA108" s="156"/>
      <c r="CB108" s="153"/>
      <c r="CC108" s="153"/>
      <c r="CD108" s="156">
        <f t="shared" si="131"/>
        <v>0</v>
      </c>
      <c r="CE108" s="156"/>
      <c r="CF108" s="153"/>
      <c r="CG108" s="16"/>
      <c r="CH108" s="156">
        <f t="shared" si="132"/>
        <v>0</v>
      </c>
      <c r="CI108" s="156"/>
      <c r="CJ108" s="153"/>
      <c r="CK108" s="153"/>
      <c r="CL108" s="156">
        <f t="shared" si="133"/>
        <v>0</v>
      </c>
      <c r="CM108" s="213"/>
      <c r="CN108" s="222"/>
      <c r="CO108" s="222"/>
      <c r="CP108" s="222">
        <v>0</v>
      </c>
      <c r="CQ108" s="222"/>
      <c r="CR108" s="14"/>
      <c r="CS108" s="14"/>
      <c r="CT108" s="261"/>
      <c r="CU108" s="262"/>
      <c r="CV108" s="13"/>
      <c r="CW108" s="13"/>
      <c r="CX108" s="261"/>
      <c r="CY108" s="262"/>
      <c r="CZ108" s="13"/>
      <c r="DA108" s="13"/>
      <c r="DB108" s="261">
        <f t="shared" si="134"/>
        <v>0</v>
      </c>
      <c r="DC108" s="262"/>
      <c r="DG108" s="648"/>
      <c r="DH108" s="648"/>
      <c r="DI108" s="648"/>
      <c r="DJ108" s="655"/>
      <c r="DK108" s="350"/>
      <c r="DL108" s="350"/>
    </row>
    <row r="109" spans="1:116" ht="16.5" customHeight="1">
      <c r="A109" s="335"/>
      <c r="B109" s="666">
        <v>1718002630</v>
      </c>
      <c r="C109" s="335" t="s">
        <v>645</v>
      </c>
      <c r="D109" s="221"/>
      <c r="E109" s="153">
        <f>I109+M109+Q109+U109+Y109+AJ109+AN109+AR109+AV109+BD109+BH109+BX109+CF109+CJ109+CN109+CR109+CV109+CZ109+AZ109+BL109+BT109</f>
        <v>0</v>
      </c>
      <c r="F109" s="16">
        <f t="shared" si="113"/>
        <v>28.352830000000001</v>
      </c>
      <c r="G109" s="192">
        <f>F109-E109</f>
        <v>28.352830000000001</v>
      </c>
      <c r="H109" s="192">
        <v>0</v>
      </c>
      <c r="I109" s="153"/>
      <c r="J109" s="153"/>
      <c r="K109" s="156">
        <f>J109-I109</f>
        <v>0</v>
      </c>
      <c r="L109" s="156"/>
      <c r="M109" s="153"/>
      <c r="N109" s="153"/>
      <c r="O109" s="156">
        <f>N109-M109</f>
        <v>0</v>
      </c>
      <c r="P109" s="156"/>
      <c r="Q109" s="153"/>
      <c r="R109" s="153"/>
      <c r="S109" s="156">
        <f>R109-Q109</f>
        <v>0</v>
      </c>
      <c r="T109" s="156"/>
      <c r="U109" s="153"/>
      <c r="V109" s="153"/>
      <c r="W109" s="156">
        <f>V109-U109</f>
        <v>0</v>
      </c>
      <c r="X109" s="156"/>
      <c r="Y109" s="153">
        <f>AC109</f>
        <v>0</v>
      </c>
      <c r="Z109" s="153">
        <f>AD109</f>
        <v>0</v>
      </c>
      <c r="AA109" s="156">
        <f>Z109-Y109</f>
        <v>0</v>
      </c>
      <c r="AB109" s="156"/>
      <c r="AC109" s="153"/>
      <c r="AD109" s="153"/>
      <c r="AE109" s="156">
        <f>AD109-AC109</f>
        <v>0</v>
      </c>
      <c r="AF109" s="156"/>
      <c r="AG109" s="153"/>
      <c r="AH109" s="153"/>
      <c r="AI109" s="156"/>
      <c r="AJ109" s="153"/>
      <c r="AK109" s="153"/>
      <c r="AL109" s="156">
        <f>AK109-AJ109</f>
        <v>0</v>
      </c>
      <c r="AM109" s="156"/>
      <c r="AN109" s="153"/>
      <c r="AO109" s="153"/>
      <c r="AP109" s="156">
        <f>AO109-AN109</f>
        <v>0</v>
      </c>
      <c r="AQ109" s="156"/>
      <c r="AR109" s="156"/>
      <c r="AS109" s="156"/>
      <c r="AT109" s="156">
        <f>AS109-AR109</f>
        <v>0</v>
      </c>
      <c r="AU109" s="156"/>
      <c r="AV109" s="153"/>
      <c r="AW109" s="16"/>
      <c r="AX109" s="222">
        <f>AW109-AV109</f>
        <v>0</v>
      </c>
      <c r="AY109" s="222"/>
      <c r="AZ109" s="16"/>
      <c r="BA109" s="16"/>
      <c r="BB109" s="222">
        <v>0</v>
      </c>
      <c r="BC109" s="222"/>
      <c r="BD109" s="16"/>
      <c r="BE109" s="16"/>
      <c r="BF109" s="222">
        <f>BE109-BD109</f>
        <v>0</v>
      </c>
      <c r="BG109" s="222"/>
      <c r="BH109" s="16"/>
      <c r="BI109" s="16"/>
      <c r="BJ109" s="222">
        <f>BI109-BH109</f>
        <v>0</v>
      </c>
      <c r="BK109" s="222"/>
      <c r="BL109" s="16"/>
      <c r="BM109" s="16"/>
      <c r="BN109" s="222">
        <f>BM109-BL109</f>
        <v>0</v>
      </c>
      <c r="BO109" s="222"/>
      <c r="BP109" s="16"/>
      <c r="BQ109" s="16">
        <v>28.352830000000001</v>
      </c>
      <c r="BR109" s="222">
        <f>BQ109-BP109</f>
        <v>28.352830000000001</v>
      </c>
      <c r="BS109" s="156"/>
      <c r="BT109" s="153"/>
      <c r="BU109" s="153"/>
      <c r="BV109" s="156">
        <f>BU109-BT109</f>
        <v>0</v>
      </c>
      <c r="BW109" s="156"/>
      <c r="BX109" s="153"/>
      <c r="BY109" s="153"/>
      <c r="BZ109" s="156">
        <f>BY109-BX109</f>
        <v>0</v>
      </c>
      <c r="CA109" s="156"/>
      <c r="CB109" s="153"/>
      <c r="CC109" s="153"/>
      <c r="CD109" s="156">
        <f>CC109-CB109</f>
        <v>0</v>
      </c>
      <c r="CE109" s="156"/>
      <c r="CF109" s="153"/>
      <c r="CG109" s="16"/>
      <c r="CH109" s="156">
        <f>CG109-CF109</f>
        <v>0</v>
      </c>
      <c r="CI109" s="156"/>
      <c r="CJ109" s="153"/>
      <c r="CK109" s="153"/>
      <c r="CL109" s="156">
        <f>CK109-CJ109</f>
        <v>0</v>
      </c>
      <c r="CM109" s="213"/>
      <c r="CN109" s="222"/>
      <c r="CO109" s="222"/>
      <c r="CP109" s="222">
        <v>0</v>
      </c>
      <c r="CQ109" s="222"/>
      <c r="CR109" s="14"/>
      <c r="CS109" s="14"/>
      <c r="CT109" s="261"/>
      <c r="CU109" s="262"/>
      <c r="CV109" s="13"/>
      <c r="CW109" s="13"/>
      <c r="CX109" s="261"/>
      <c r="CY109" s="262"/>
      <c r="CZ109" s="13"/>
      <c r="DA109" s="13"/>
      <c r="DB109" s="261">
        <f>DA109-CZ109</f>
        <v>0</v>
      </c>
      <c r="DC109" s="262"/>
      <c r="DG109" s="648"/>
      <c r="DH109" s="648"/>
      <c r="DI109" s="648"/>
      <c r="DJ109" s="655"/>
      <c r="DK109" s="350"/>
      <c r="DL109" s="350"/>
    </row>
    <row r="110" spans="1:116" ht="16.5" customHeight="1">
      <c r="A110" s="335"/>
      <c r="B110" s="666">
        <v>1718002415</v>
      </c>
      <c r="C110" s="335" t="s">
        <v>604</v>
      </c>
      <c r="D110" s="221">
        <v>2.2000000000000002</v>
      </c>
      <c r="E110" s="153">
        <v>0</v>
      </c>
      <c r="F110" s="661">
        <f t="shared" si="113"/>
        <v>2.8250000000000001E-2</v>
      </c>
      <c r="G110" s="192">
        <f>F110-E110</f>
        <v>2.8250000000000001E-2</v>
      </c>
      <c r="H110" s="192">
        <v>0</v>
      </c>
      <c r="I110" s="153"/>
      <c r="J110" s="153"/>
      <c r="K110" s="156">
        <f>J110-I110</f>
        <v>0</v>
      </c>
      <c r="L110" s="156"/>
      <c r="M110" s="153"/>
      <c r="N110" s="153"/>
      <c r="O110" s="156">
        <f>N110-M110</f>
        <v>0</v>
      </c>
      <c r="P110" s="156"/>
      <c r="Q110" s="153"/>
      <c r="R110" s="153"/>
      <c r="S110" s="156">
        <f>R110-Q110</f>
        <v>0</v>
      </c>
      <c r="T110" s="156"/>
      <c r="U110" s="153"/>
      <c r="V110" s="153"/>
      <c r="W110" s="156">
        <f>V110-U110</f>
        <v>0</v>
      </c>
      <c r="X110" s="156"/>
      <c r="Y110" s="153">
        <f>AC110</f>
        <v>0</v>
      </c>
      <c r="Z110" s="153">
        <f>AD110</f>
        <v>0</v>
      </c>
      <c r="AA110" s="156">
        <f>Z110-Y110</f>
        <v>0</v>
      </c>
      <c r="AB110" s="156"/>
      <c r="AC110" s="153"/>
      <c r="AD110" s="153"/>
      <c r="AE110" s="156">
        <f>AD110-AC110</f>
        <v>0</v>
      </c>
      <c r="AF110" s="156"/>
      <c r="AG110" s="153"/>
      <c r="AH110" s="153"/>
      <c r="AI110" s="156"/>
      <c r="AJ110" s="153"/>
      <c r="AK110" s="153"/>
      <c r="AL110" s="156">
        <f>AK110-AJ110</f>
        <v>0</v>
      </c>
      <c r="AM110" s="156"/>
      <c r="AN110" s="153"/>
      <c r="AO110" s="153"/>
      <c r="AP110" s="156">
        <f>AO110-AN110</f>
        <v>0</v>
      </c>
      <c r="AQ110" s="156"/>
      <c r="AR110" s="156"/>
      <c r="AS110" s="156"/>
      <c r="AT110" s="156">
        <f>AS110-AR110</f>
        <v>0</v>
      </c>
      <c r="AU110" s="156"/>
      <c r="AV110" s="153"/>
      <c r="AW110" s="16"/>
      <c r="AX110" s="222">
        <f>AW110-AV110</f>
        <v>0</v>
      </c>
      <c r="AY110" s="222"/>
      <c r="AZ110" s="16"/>
      <c r="BA110" s="16"/>
      <c r="BB110" s="222">
        <v>0</v>
      </c>
      <c r="BC110" s="222"/>
      <c r="BD110" s="16"/>
      <c r="BE110" s="16"/>
      <c r="BF110" s="222">
        <f>BE110-BD110</f>
        <v>0</v>
      </c>
      <c r="BG110" s="222"/>
      <c r="BH110" s="16"/>
      <c r="BI110" s="16"/>
      <c r="BJ110" s="222">
        <f>BI110-BH110</f>
        <v>0</v>
      </c>
      <c r="BK110" s="222"/>
      <c r="BL110" s="16"/>
      <c r="BM110" s="16"/>
      <c r="BN110" s="222">
        <f>BM110-BL110</f>
        <v>0</v>
      </c>
      <c r="BO110" s="222"/>
      <c r="BP110" s="16"/>
      <c r="BQ110" s="16">
        <v>2.8250000000000001E-2</v>
      </c>
      <c r="BR110" s="222">
        <f>BQ110-BP110</f>
        <v>2.8250000000000001E-2</v>
      </c>
      <c r="BS110" s="156"/>
      <c r="BT110" s="153"/>
      <c r="BU110" s="153"/>
      <c r="BV110" s="156">
        <f>BU110-BT110</f>
        <v>0</v>
      </c>
      <c r="BW110" s="156"/>
      <c r="BX110" s="153"/>
      <c r="BY110" s="153"/>
      <c r="BZ110" s="156">
        <f>BY110-BX110</f>
        <v>0</v>
      </c>
      <c r="CA110" s="156"/>
      <c r="CB110" s="153"/>
      <c r="CC110" s="153"/>
      <c r="CD110" s="156">
        <f>CC110-CB110</f>
        <v>0</v>
      </c>
      <c r="CE110" s="156"/>
      <c r="CF110" s="153"/>
      <c r="CG110" s="16"/>
      <c r="CH110" s="156">
        <f>CG110-CF110</f>
        <v>0</v>
      </c>
      <c r="CI110" s="156"/>
      <c r="CJ110" s="153"/>
      <c r="CK110" s="153"/>
      <c r="CL110" s="156">
        <f>CK110-CJ110</f>
        <v>0</v>
      </c>
      <c r="CM110" s="213"/>
      <c r="CN110" s="222"/>
      <c r="CO110" s="222"/>
      <c r="CP110" s="222">
        <v>0</v>
      </c>
      <c r="CQ110" s="222"/>
      <c r="CR110" s="14"/>
      <c r="CS110" s="14"/>
      <c r="CT110" s="261"/>
      <c r="CU110" s="262"/>
      <c r="CV110" s="13"/>
      <c r="CW110" s="13"/>
      <c r="CX110" s="261"/>
      <c r="CY110" s="262"/>
      <c r="CZ110" s="13"/>
      <c r="DA110" s="13"/>
      <c r="DB110" s="261">
        <f>DA110-CZ110</f>
        <v>0</v>
      </c>
      <c r="DC110" s="262"/>
      <c r="DG110" s="648"/>
      <c r="DH110" s="648"/>
      <c r="DI110" s="648"/>
      <c r="DJ110" s="655"/>
      <c r="DK110" s="350"/>
      <c r="DL110" s="350"/>
    </row>
    <row r="111" spans="1:116" ht="16.5" hidden="1" customHeight="1">
      <c r="A111" s="335"/>
      <c r="B111" s="666"/>
      <c r="C111" s="335" t="s">
        <v>375</v>
      </c>
      <c r="D111" s="221">
        <v>1.7</v>
      </c>
      <c r="E111" s="153">
        <v>835</v>
      </c>
      <c r="F111" s="16">
        <f t="shared" si="113"/>
        <v>0</v>
      </c>
      <c r="G111" s="192">
        <f t="shared" si="105"/>
        <v>-835</v>
      </c>
      <c r="H111" s="192">
        <f t="shared" si="135"/>
        <v>0</v>
      </c>
      <c r="I111" s="153">
        <v>835</v>
      </c>
      <c r="J111" s="153"/>
      <c r="K111" s="156">
        <f t="shared" si="120"/>
        <v>-835</v>
      </c>
      <c r="L111" s="156">
        <f t="shared" ref="L111:L115" si="136">J111/I111</f>
        <v>0</v>
      </c>
      <c r="M111" s="153"/>
      <c r="N111" s="153"/>
      <c r="O111" s="156">
        <f t="shared" si="116"/>
        <v>0</v>
      </c>
      <c r="P111" s="156"/>
      <c r="Q111" s="16">
        <v>6.0000000000000001E-3</v>
      </c>
      <c r="R111" s="16"/>
      <c r="S111" s="156">
        <f t="shared" si="117"/>
        <v>-6.0000000000000001E-3</v>
      </c>
      <c r="T111" s="156"/>
      <c r="U111" s="153"/>
      <c r="V111" s="153"/>
      <c r="W111" s="156">
        <f t="shared" si="118"/>
        <v>0</v>
      </c>
      <c r="X111" s="156"/>
      <c r="Y111" s="153">
        <f t="shared" si="115"/>
        <v>0</v>
      </c>
      <c r="Z111" s="153">
        <f t="shared" si="115"/>
        <v>0</v>
      </c>
      <c r="AA111" s="156">
        <f t="shared" si="121"/>
        <v>0</v>
      </c>
      <c r="AB111" s="156"/>
      <c r="AC111" s="153"/>
      <c r="AD111" s="153"/>
      <c r="AE111" s="156">
        <f t="shared" si="122"/>
        <v>0</v>
      </c>
      <c r="AF111" s="156"/>
      <c r="AG111" s="153"/>
      <c r="AH111" s="153"/>
      <c r="AI111" s="156"/>
      <c r="AJ111" s="153"/>
      <c r="AK111" s="153"/>
      <c r="AL111" s="156">
        <f t="shared" si="123"/>
        <v>0</v>
      </c>
      <c r="AM111" s="156"/>
      <c r="AN111" s="153"/>
      <c r="AO111" s="153"/>
      <c r="AP111" s="156">
        <f t="shared" si="119"/>
        <v>0</v>
      </c>
      <c r="AQ111" s="156"/>
      <c r="AR111" s="156"/>
      <c r="AS111" s="156"/>
      <c r="AT111" s="156"/>
      <c r="AU111" s="156"/>
      <c r="AV111" s="153"/>
      <c r="AW111" s="16"/>
      <c r="AX111" s="222">
        <f t="shared" si="124"/>
        <v>0</v>
      </c>
      <c r="AY111" s="222"/>
      <c r="AZ111" s="16"/>
      <c r="BA111" s="16"/>
      <c r="BB111" s="222">
        <v>0</v>
      </c>
      <c r="BC111" s="222"/>
      <c r="BD111" s="16"/>
      <c r="BE111" s="16"/>
      <c r="BF111" s="222">
        <f t="shared" si="125"/>
        <v>0</v>
      </c>
      <c r="BG111" s="222"/>
      <c r="BH111" s="16"/>
      <c r="BI111" s="16"/>
      <c r="BJ111" s="222">
        <f t="shared" si="126"/>
        <v>0</v>
      </c>
      <c r="BK111" s="222"/>
      <c r="BL111" s="16"/>
      <c r="BM111" s="16"/>
      <c r="BN111" s="222">
        <f t="shared" si="127"/>
        <v>0</v>
      </c>
      <c r="BO111" s="222"/>
      <c r="BP111" s="16"/>
      <c r="BQ111" s="16"/>
      <c r="BR111" s="222">
        <f t="shared" si="128"/>
        <v>0</v>
      </c>
      <c r="BS111" s="156"/>
      <c r="BT111" s="153"/>
      <c r="BU111" s="153"/>
      <c r="BV111" s="156">
        <f t="shared" si="129"/>
        <v>0</v>
      </c>
      <c r="BW111" s="156"/>
      <c r="BX111" s="153"/>
      <c r="BY111" s="153"/>
      <c r="BZ111" s="156">
        <f t="shared" si="130"/>
        <v>0</v>
      </c>
      <c r="CA111" s="156"/>
      <c r="CB111" s="153"/>
      <c r="CC111" s="153"/>
      <c r="CD111" s="156">
        <f t="shared" si="131"/>
        <v>0</v>
      </c>
      <c r="CE111" s="156"/>
      <c r="CF111" s="153"/>
      <c r="CG111" s="16"/>
      <c r="CH111" s="156">
        <f t="shared" si="132"/>
        <v>0</v>
      </c>
      <c r="CI111" s="156"/>
      <c r="CJ111" s="153"/>
      <c r="CK111" s="153"/>
      <c r="CL111" s="156">
        <f t="shared" si="133"/>
        <v>0</v>
      </c>
      <c r="CM111" s="213"/>
      <c r="CN111" s="222"/>
      <c r="CO111" s="222"/>
      <c r="CP111" s="222">
        <v>0</v>
      </c>
      <c r="CQ111" s="222"/>
      <c r="CR111" s="14"/>
      <c r="CS111" s="14"/>
      <c r="CT111" s="261"/>
      <c r="CU111" s="262"/>
      <c r="CV111" s="13"/>
      <c r="CW111" s="13"/>
      <c r="CX111" s="261"/>
      <c r="CY111" s="262"/>
      <c r="CZ111" s="13"/>
      <c r="DA111" s="13"/>
      <c r="DB111" s="261">
        <f t="shared" si="134"/>
        <v>0</v>
      </c>
      <c r="DC111" s="262"/>
      <c r="DG111" s="648"/>
      <c r="DH111" s="648"/>
      <c r="DI111" s="648"/>
      <c r="DJ111" s="655"/>
      <c r="DK111" s="350"/>
      <c r="DL111" s="350"/>
    </row>
    <row r="112" spans="1:116" ht="16.5" hidden="1" customHeight="1">
      <c r="A112" s="335"/>
      <c r="B112" s="666">
        <v>1718002581</v>
      </c>
      <c r="C112" s="335" t="s">
        <v>705</v>
      </c>
      <c r="D112" s="221"/>
      <c r="E112" s="153">
        <f>I112+M112+Q112+U112+Y112+AJ112+AN112+AR112+AV112+BD112+BH112+BX112+CF112+CJ112+CN112+CR112+CV112+CZ112+AZ112+BL112+BT112</f>
        <v>0</v>
      </c>
      <c r="F112" s="16">
        <f t="shared" si="113"/>
        <v>0</v>
      </c>
      <c r="G112" s="192">
        <f>F112-E112</f>
        <v>0</v>
      </c>
      <c r="H112" s="192" t="e">
        <f>F112/E112</f>
        <v>#DIV/0!</v>
      </c>
      <c r="I112" s="153"/>
      <c r="J112" s="153"/>
      <c r="K112" s="156">
        <f>J112-I112</f>
        <v>0</v>
      </c>
      <c r="L112" s="156" t="e">
        <f t="shared" si="136"/>
        <v>#DIV/0!</v>
      </c>
      <c r="M112" s="153"/>
      <c r="N112" s="153"/>
      <c r="O112" s="156">
        <f>N112-M112</f>
        <v>0</v>
      </c>
      <c r="P112" s="156"/>
      <c r="Q112" s="153"/>
      <c r="R112" s="153"/>
      <c r="S112" s="156">
        <f>R112-Q112</f>
        <v>0</v>
      </c>
      <c r="T112" s="156"/>
      <c r="U112" s="153"/>
      <c r="V112" s="153"/>
      <c r="W112" s="156">
        <f>V112-U112</f>
        <v>0</v>
      </c>
      <c r="X112" s="156"/>
      <c r="Y112" s="153">
        <f>AC112</f>
        <v>0</v>
      </c>
      <c r="Z112" s="153">
        <f>AD112</f>
        <v>0</v>
      </c>
      <c r="AA112" s="156">
        <f>Z112-Y112</f>
        <v>0</v>
      </c>
      <c r="AB112" s="156"/>
      <c r="AC112" s="153"/>
      <c r="AD112" s="153"/>
      <c r="AE112" s="156">
        <f>AD112-AC112</f>
        <v>0</v>
      </c>
      <c r="AF112" s="156"/>
      <c r="AG112" s="153"/>
      <c r="AH112" s="153"/>
      <c r="AI112" s="156"/>
      <c r="AJ112" s="153"/>
      <c r="AK112" s="153"/>
      <c r="AL112" s="156">
        <f>AK112-AJ112</f>
        <v>0</v>
      </c>
      <c r="AM112" s="156"/>
      <c r="AN112" s="153"/>
      <c r="AO112" s="153"/>
      <c r="AP112" s="156">
        <f>AO112-AN112</f>
        <v>0</v>
      </c>
      <c r="AQ112" s="156"/>
      <c r="AR112" s="156"/>
      <c r="AS112" s="156"/>
      <c r="AT112" s="156"/>
      <c r="AU112" s="156"/>
      <c r="AV112" s="153"/>
      <c r="AW112" s="16"/>
      <c r="AX112" s="222">
        <f>AW112-AV112</f>
        <v>0</v>
      </c>
      <c r="AY112" s="222"/>
      <c r="AZ112" s="16"/>
      <c r="BA112" s="16"/>
      <c r="BB112" s="222">
        <v>0</v>
      </c>
      <c r="BC112" s="222"/>
      <c r="BD112" s="16"/>
      <c r="BE112" s="16"/>
      <c r="BF112" s="222">
        <f>BE112-BD112</f>
        <v>0</v>
      </c>
      <c r="BG112" s="222"/>
      <c r="BH112" s="16"/>
      <c r="BI112" s="16"/>
      <c r="BJ112" s="222">
        <f>BI112-BH112</f>
        <v>0</v>
      </c>
      <c r="BK112" s="222"/>
      <c r="BL112" s="16"/>
      <c r="BM112" s="16"/>
      <c r="BN112" s="222">
        <f>BM112-BL112</f>
        <v>0</v>
      </c>
      <c r="BO112" s="222"/>
      <c r="BP112" s="16"/>
      <c r="BQ112" s="16"/>
      <c r="BR112" s="222">
        <f>BQ112-BP112</f>
        <v>0</v>
      </c>
      <c r="BS112" s="156"/>
      <c r="BT112" s="153"/>
      <c r="BU112" s="153"/>
      <c r="BV112" s="156">
        <f>BU112-BT112</f>
        <v>0</v>
      </c>
      <c r="BW112" s="156"/>
      <c r="BX112" s="153"/>
      <c r="BY112" s="153"/>
      <c r="BZ112" s="156">
        <f>BY112-BX112</f>
        <v>0</v>
      </c>
      <c r="CA112" s="156"/>
      <c r="CB112" s="153"/>
      <c r="CC112" s="153"/>
      <c r="CD112" s="156">
        <f>CC112-CB112</f>
        <v>0</v>
      </c>
      <c r="CE112" s="156"/>
      <c r="CF112" s="153"/>
      <c r="CG112" s="16"/>
      <c r="CH112" s="156">
        <f>CG112-CF112</f>
        <v>0</v>
      </c>
      <c r="CI112" s="156"/>
      <c r="CJ112" s="153"/>
      <c r="CK112" s="153"/>
      <c r="CL112" s="156">
        <f>CK112-CJ112</f>
        <v>0</v>
      </c>
      <c r="CM112" s="213"/>
      <c r="CN112" s="222"/>
      <c r="CO112" s="222"/>
      <c r="CP112" s="222">
        <v>0</v>
      </c>
      <c r="CQ112" s="222"/>
      <c r="CR112" s="14"/>
      <c r="CS112" s="14"/>
      <c r="CT112" s="261"/>
      <c r="CU112" s="262"/>
      <c r="CV112" s="13"/>
      <c r="CW112" s="13"/>
      <c r="CX112" s="261"/>
      <c r="CY112" s="262"/>
      <c r="CZ112" s="13"/>
      <c r="DA112" s="13"/>
      <c r="DB112" s="261">
        <f>DA112-CZ112</f>
        <v>0</v>
      </c>
      <c r="DC112" s="262"/>
      <c r="DG112" s="648"/>
      <c r="DH112" s="648"/>
      <c r="DI112" s="648"/>
      <c r="DJ112" s="655"/>
      <c r="DK112" s="350"/>
      <c r="DL112" s="350"/>
    </row>
    <row r="113" spans="1:116" ht="16.5" hidden="1" customHeight="1">
      <c r="A113" s="335"/>
      <c r="B113" s="666">
        <v>1718001796</v>
      </c>
      <c r="C113" s="335" t="s">
        <v>569</v>
      </c>
      <c r="D113" s="221"/>
      <c r="E113" s="153">
        <v>1</v>
      </c>
      <c r="F113" s="16">
        <f t="shared" si="113"/>
        <v>0</v>
      </c>
      <c r="G113" s="192">
        <f t="shared" si="105"/>
        <v>-1</v>
      </c>
      <c r="H113" s="192">
        <f t="shared" si="135"/>
        <v>0</v>
      </c>
      <c r="I113" s="16">
        <v>3.46E-3</v>
      </c>
      <c r="J113" s="16"/>
      <c r="K113" s="156">
        <f t="shared" si="120"/>
        <v>-3.46E-3</v>
      </c>
      <c r="L113" s="156">
        <f t="shared" si="136"/>
        <v>0</v>
      </c>
      <c r="M113" s="153"/>
      <c r="N113" s="153"/>
      <c r="O113" s="156">
        <f t="shared" si="116"/>
        <v>0</v>
      </c>
      <c r="P113" s="156"/>
      <c r="Q113" s="153"/>
      <c r="R113" s="153"/>
      <c r="S113" s="156">
        <f t="shared" si="117"/>
        <v>0</v>
      </c>
      <c r="T113" s="156"/>
      <c r="U113" s="153"/>
      <c r="V113" s="153"/>
      <c r="W113" s="156">
        <f t="shared" si="118"/>
        <v>0</v>
      </c>
      <c r="X113" s="156"/>
      <c r="Y113" s="153">
        <f t="shared" si="115"/>
        <v>0</v>
      </c>
      <c r="Z113" s="153">
        <f t="shared" si="115"/>
        <v>0</v>
      </c>
      <c r="AA113" s="156">
        <f t="shared" si="121"/>
        <v>0</v>
      </c>
      <c r="AB113" s="156"/>
      <c r="AC113" s="153"/>
      <c r="AD113" s="153"/>
      <c r="AE113" s="156">
        <f t="shared" si="122"/>
        <v>0</v>
      </c>
      <c r="AF113" s="156"/>
      <c r="AG113" s="153"/>
      <c r="AH113" s="153"/>
      <c r="AI113" s="156"/>
      <c r="AJ113" s="153"/>
      <c r="AK113" s="153"/>
      <c r="AL113" s="156">
        <f t="shared" si="123"/>
        <v>0</v>
      </c>
      <c r="AM113" s="156"/>
      <c r="AN113" s="153"/>
      <c r="AO113" s="153"/>
      <c r="AP113" s="156">
        <f t="shared" si="119"/>
        <v>0</v>
      </c>
      <c r="AQ113" s="156"/>
      <c r="AR113" s="156"/>
      <c r="AS113" s="156"/>
      <c r="AT113" s="156"/>
      <c r="AU113" s="156"/>
      <c r="AV113" s="153"/>
      <c r="AW113" s="16"/>
      <c r="AX113" s="222">
        <f t="shared" si="124"/>
        <v>0</v>
      </c>
      <c r="AY113" s="222"/>
      <c r="AZ113" s="16"/>
      <c r="BA113" s="16"/>
      <c r="BB113" s="222">
        <v>0</v>
      </c>
      <c r="BC113" s="222"/>
      <c r="BD113" s="16"/>
      <c r="BE113" s="16"/>
      <c r="BF113" s="222">
        <f t="shared" si="125"/>
        <v>0</v>
      </c>
      <c r="BG113" s="222"/>
      <c r="BH113" s="16"/>
      <c r="BI113" s="16"/>
      <c r="BJ113" s="222">
        <f t="shared" si="126"/>
        <v>0</v>
      </c>
      <c r="BK113" s="222"/>
      <c r="BL113" s="16"/>
      <c r="BM113" s="16"/>
      <c r="BN113" s="222">
        <f t="shared" si="127"/>
        <v>0</v>
      </c>
      <c r="BO113" s="222"/>
      <c r="BP113" s="16"/>
      <c r="BQ113" s="16"/>
      <c r="BR113" s="222">
        <f t="shared" si="128"/>
        <v>0</v>
      </c>
      <c r="BS113" s="156"/>
      <c r="BT113" s="153"/>
      <c r="BU113" s="153"/>
      <c r="BV113" s="156">
        <f t="shared" si="129"/>
        <v>0</v>
      </c>
      <c r="BW113" s="156"/>
      <c r="BX113" s="153"/>
      <c r="BY113" s="153"/>
      <c r="BZ113" s="156">
        <f t="shared" si="130"/>
        <v>0</v>
      </c>
      <c r="CA113" s="156"/>
      <c r="CB113" s="153"/>
      <c r="CC113" s="153"/>
      <c r="CD113" s="156">
        <f t="shared" si="131"/>
        <v>0</v>
      </c>
      <c r="CE113" s="156"/>
      <c r="CF113" s="16">
        <v>1</v>
      </c>
      <c r="CG113" s="16"/>
      <c r="CH113" s="156">
        <f t="shared" si="132"/>
        <v>-1</v>
      </c>
      <c r="CI113" s="156"/>
      <c r="CJ113" s="153"/>
      <c r="CK113" s="153"/>
      <c r="CL113" s="156">
        <f t="shared" si="133"/>
        <v>0</v>
      </c>
      <c r="CM113" s="213"/>
      <c r="CN113" s="222"/>
      <c r="CO113" s="222"/>
      <c r="CP113" s="222">
        <v>0</v>
      </c>
      <c r="CQ113" s="222"/>
      <c r="CR113" s="14"/>
      <c r="CS113" s="14"/>
      <c r="CT113" s="261"/>
      <c r="CU113" s="262"/>
      <c r="CV113" s="13"/>
      <c r="CW113" s="13"/>
      <c r="CX113" s="261"/>
      <c r="CY113" s="262"/>
      <c r="CZ113" s="13"/>
      <c r="DA113" s="13"/>
      <c r="DB113" s="261">
        <f t="shared" si="134"/>
        <v>0</v>
      </c>
      <c r="DC113" s="262"/>
      <c r="DG113" s="648"/>
      <c r="DH113" s="648"/>
      <c r="DI113" s="648"/>
      <c r="DJ113" s="655"/>
      <c r="DK113" s="350"/>
      <c r="DL113" s="350"/>
    </row>
    <row r="114" spans="1:116" ht="16.5" hidden="1" customHeight="1">
      <c r="A114" s="335"/>
      <c r="B114" s="666"/>
      <c r="C114" s="335" t="s">
        <v>706</v>
      </c>
      <c r="D114" s="221"/>
      <c r="E114" s="153">
        <f t="shared" si="112"/>
        <v>0</v>
      </c>
      <c r="F114" s="16">
        <f t="shared" si="113"/>
        <v>0</v>
      </c>
      <c r="G114" s="192">
        <f t="shared" si="105"/>
        <v>0</v>
      </c>
      <c r="H114" s="192" t="e">
        <f t="shared" si="135"/>
        <v>#DIV/0!</v>
      </c>
      <c r="I114" s="153"/>
      <c r="J114" s="16"/>
      <c r="K114" s="156">
        <f t="shared" si="120"/>
        <v>0</v>
      </c>
      <c r="L114" s="156" t="e">
        <f t="shared" si="136"/>
        <v>#DIV/0!</v>
      </c>
      <c r="M114" s="153"/>
      <c r="N114" s="153"/>
      <c r="O114" s="156">
        <f t="shared" si="116"/>
        <v>0</v>
      </c>
      <c r="P114" s="156"/>
      <c r="Q114" s="153"/>
      <c r="R114" s="153"/>
      <c r="S114" s="156">
        <f t="shared" si="117"/>
        <v>0</v>
      </c>
      <c r="T114" s="156"/>
      <c r="U114" s="153"/>
      <c r="V114" s="153"/>
      <c r="W114" s="156">
        <f t="shared" si="118"/>
        <v>0</v>
      </c>
      <c r="X114" s="156"/>
      <c r="Y114" s="153">
        <f t="shared" si="115"/>
        <v>0</v>
      </c>
      <c r="Z114" s="153">
        <f t="shared" si="115"/>
        <v>0</v>
      </c>
      <c r="AA114" s="156">
        <f t="shared" si="121"/>
        <v>0</v>
      </c>
      <c r="AB114" s="156"/>
      <c r="AC114" s="153"/>
      <c r="AD114" s="153"/>
      <c r="AE114" s="156">
        <f t="shared" si="122"/>
        <v>0</v>
      </c>
      <c r="AF114" s="156"/>
      <c r="AG114" s="153"/>
      <c r="AH114" s="153"/>
      <c r="AI114" s="156"/>
      <c r="AJ114" s="153"/>
      <c r="AK114" s="153"/>
      <c r="AL114" s="156">
        <f t="shared" si="123"/>
        <v>0</v>
      </c>
      <c r="AM114" s="156"/>
      <c r="AN114" s="153"/>
      <c r="AO114" s="153"/>
      <c r="AP114" s="156">
        <f t="shared" si="119"/>
        <v>0</v>
      </c>
      <c r="AQ114" s="156"/>
      <c r="AR114" s="156"/>
      <c r="AS114" s="156"/>
      <c r="AT114" s="156"/>
      <c r="AU114" s="156"/>
      <c r="AV114" s="153"/>
      <c r="AW114" s="16"/>
      <c r="AX114" s="222">
        <f t="shared" si="124"/>
        <v>0</v>
      </c>
      <c r="AY114" s="222"/>
      <c r="AZ114" s="16"/>
      <c r="BA114" s="16"/>
      <c r="BB114" s="222">
        <v>0</v>
      </c>
      <c r="BC114" s="222"/>
      <c r="BD114" s="16"/>
      <c r="BE114" s="16"/>
      <c r="BF114" s="222">
        <f t="shared" si="125"/>
        <v>0</v>
      </c>
      <c r="BG114" s="222"/>
      <c r="BH114" s="16"/>
      <c r="BI114" s="16"/>
      <c r="BJ114" s="222">
        <f t="shared" si="126"/>
        <v>0</v>
      </c>
      <c r="BK114" s="222"/>
      <c r="BL114" s="16"/>
      <c r="BM114" s="16"/>
      <c r="BN114" s="222">
        <f t="shared" si="127"/>
        <v>0</v>
      </c>
      <c r="BO114" s="222"/>
      <c r="BP114" s="16"/>
      <c r="BQ114" s="16"/>
      <c r="BR114" s="222">
        <f t="shared" si="128"/>
        <v>0</v>
      </c>
      <c r="BS114" s="156"/>
      <c r="BT114" s="153"/>
      <c r="BU114" s="153"/>
      <c r="BV114" s="156">
        <f t="shared" si="129"/>
        <v>0</v>
      </c>
      <c r="BW114" s="156"/>
      <c r="BX114" s="153"/>
      <c r="BY114" s="153"/>
      <c r="BZ114" s="156">
        <f t="shared" si="130"/>
        <v>0</v>
      </c>
      <c r="CA114" s="156"/>
      <c r="CB114" s="153"/>
      <c r="CC114" s="153"/>
      <c r="CD114" s="156">
        <f t="shared" si="131"/>
        <v>0</v>
      </c>
      <c r="CE114" s="156"/>
      <c r="CF114" s="153"/>
      <c r="CG114" s="16"/>
      <c r="CH114" s="156">
        <f t="shared" si="132"/>
        <v>0</v>
      </c>
      <c r="CI114" s="156"/>
      <c r="CJ114" s="153"/>
      <c r="CK114" s="153"/>
      <c r="CL114" s="156">
        <f t="shared" si="133"/>
        <v>0</v>
      </c>
      <c r="CM114" s="213"/>
      <c r="CN114" s="222"/>
      <c r="CO114" s="222"/>
      <c r="CP114" s="222">
        <v>0</v>
      </c>
      <c r="CQ114" s="222"/>
      <c r="CR114" s="14"/>
      <c r="CS114" s="14"/>
      <c r="CT114" s="261"/>
      <c r="CU114" s="262"/>
      <c r="CV114" s="13"/>
      <c r="CW114" s="13"/>
      <c r="CX114" s="261"/>
      <c r="CY114" s="262"/>
      <c r="CZ114" s="13"/>
      <c r="DA114" s="13"/>
      <c r="DB114" s="261">
        <f t="shared" si="134"/>
        <v>0</v>
      </c>
      <c r="DC114" s="262"/>
      <c r="DG114" s="648"/>
      <c r="DH114" s="648"/>
      <c r="DI114" s="648"/>
      <c r="DJ114" s="655"/>
      <c r="DK114" s="350"/>
      <c r="DL114" s="350"/>
    </row>
    <row r="115" spans="1:116" hidden="1">
      <c r="A115" s="335"/>
      <c r="B115" s="666"/>
      <c r="C115" s="335" t="s">
        <v>644</v>
      </c>
      <c r="D115" s="221"/>
      <c r="E115" s="153">
        <f t="shared" si="112"/>
        <v>0</v>
      </c>
      <c r="F115" s="16">
        <f t="shared" si="113"/>
        <v>0</v>
      </c>
      <c r="G115" s="192">
        <f t="shared" si="105"/>
        <v>0</v>
      </c>
      <c r="H115" s="192" t="e">
        <f t="shared" si="135"/>
        <v>#DIV/0!</v>
      </c>
      <c r="I115" s="153"/>
      <c r="J115" s="16"/>
      <c r="K115" s="156">
        <f t="shared" si="120"/>
        <v>0</v>
      </c>
      <c r="L115" s="156" t="e">
        <f t="shared" si="136"/>
        <v>#DIV/0!</v>
      </c>
      <c r="M115" s="153"/>
      <c r="N115" s="153"/>
      <c r="O115" s="156">
        <f t="shared" si="116"/>
        <v>0</v>
      </c>
      <c r="P115" s="156"/>
      <c r="Q115" s="153"/>
      <c r="R115" s="153"/>
      <c r="S115" s="156">
        <f t="shared" si="117"/>
        <v>0</v>
      </c>
      <c r="T115" s="156"/>
      <c r="U115" s="153"/>
      <c r="V115" s="153"/>
      <c r="W115" s="156">
        <f t="shared" si="118"/>
        <v>0</v>
      </c>
      <c r="X115" s="156"/>
      <c r="Y115" s="153">
        <f t="shared" si="115"/>
        <v>0</v>
      </c>
      <c r="Z115" s="153">
        <f t="shared" si="115"/>
        <v>0</v>
      </c>
      <c r="AA115" s="156">
        <f t="shared" si="121"/>
        <v>0</v>
      </c>
      <c r="AB115" s="156"/>
      <c r="AC115" s="153"/>
      <c r="AD115" s="153"/>
      <c r="AE115" s="156">
        <f t="shared" si="122"/>
        <v>0</v>
      </c>
      <c r="AF115" s="156"/>
      <c r="AG115" s="153"/>
      <c r="AH115" s="153"/>
      <c r="AI115" s="156"/>
      <c r="AJ115" s="153"/>
      <c r="AK115" s="153"/>
      <c r="AL115" s="156">
        <f t="shared" si="123"/>
        <v>0</v>
      </c>
      <c r="AM115" s="156"/>
      <c r="AN115" s="153"/>
      <c r="AO115" s="153"/>
      <c r="AP115" s="156">
        <f t="shared" si="119"/>
        <v>0</v>
      </c>
      <c r="AQ115" s="156"/>
      <c r="AR115" s="156"/>
      <c r="AS115" s="156"/>
      <c r="AT115" s="156">
        <f>AS115-AR115</f>
        <v>0</v>
      </c>
      <c r="AU115" s="156"/>
      <c r="AV115" s="153"/>
      <c r="AW115" s="153"/>
      <c r="AX115" s="156">
        <f t="shared" si="124"/>
        <v>0</v>
      </c>
      <c r="AY115" s="156"/>
      <c r="AZ115" s="153"/>
      <c r="BA115" s="153"/>
      <c r="BB115" s="156">
        <v>0</v>
      </c>
      <c r="BC115" s="156"/>
      <c r="BD115" s="153"/>
      <c r="BE115" s="153"/>
      <c r="BF115" s="156">
        <f t="shared" si="125"/>
        <v>0</v>
      </c>
      <c r="BG115" s="156"/>
      <c r="BH115" s="153"/>
      <c r="BI115" s="153"/>
      <c r="BJ115" s="156">
        <f t="shared" si="126"/>
        <v>0</v>
      </c>
      <c r="BK115" s="156"/>
      <c r="BL115" s="153"/>
      <c r="BM115" s="153"/>
      <c r="BN115" s="156">
        <f t="shared" si="127"/>
        <v>0</v>
      </c>
      <c r="BO115" s="156"/>
      <c r="BP115" s="153"/>
      <c r="BQ115" s="153"/>
      <c r="BR115" s="156">
        <f t="shared" si="128"/>
        <v>0</v>
      </c>
      <c r="BS115" s="156"/>
      <c r="BT115" s="153"/>
      <c r="BU115" s="153"/>
      <c r="BV115" s="156">
        <f t="shared" si="129"/>
        <v>0</v>
      </c>
      <c r="BW115" s="156" t="e">
        <f>BU115/BT115</f>
        <v>#DIV/0!</v>
      </c>
      <c r="BX115" s="153"/>
      <c r="BY115" s="153"/>
      <c r="BZ115" s="156">
        <f t="shared" si="130"/>
        <v>0</v>
      </c>
      <c r="CA115" s="156"/>
      <c r="CB115" s="153"/>
      <c r="CC115" s="153"/>
      <c r="CD115" s="156">
        <f t="shared" si="131"/>
        <v>0</v>
      </c>
      <c r="CE115" s="156"/>
      <c r="CF115" s="153"/>
      <c r="CG115" s="16"/>
      <c r="CH115" s="156">
        <f t="shared" si="132"/>
        <v>0</v>
      </c>
      <c r="CI115" s="156"/>
      <c r="CJ115" s="153"/>
      <c r="CK115" s="153"/>
      <c r="CL115" s="156">
        <f t="shared" si="133"/>
        <v>0</v>
      </c>
      <c r="CM115" s="213"/>
      <c r="CN115" s="222"/>
      <c r="CO115" s="222"/>
      <c r="CP115" s="222">
        <v>0</v>
      </c>
      <c r="CQ115" s="222"/>
      <c r="CR115" s="14"/>
      <c r="CS115" s="14"/>
      <c r="CT115" s="261"/>
      <c r="CU115" s="262"/>
      <c r="CV115" s="13"/>
      <c r="CW115" s="13"/>
      <c r="CX115" s="261"/>
      <c r="CY115" s="262"/>
      <c r="CZ115" s="13"/>
      <c r="DA115" s="13"/>
      <c r="DB115" s="261">
        <f t="shared" si="134"/>
        <v>0</v>
      </c>
      <c r="DC115" s="262"/>
      <c r="DG115" s="648"/>
      <c r="DH115" s="648"/>
      <c r="DI115" s="648"/>
      <c r="DJ115" s="655"/>
      <c r="DK115" s="350"/>
      <c r="DL115" s="350"/>
    </row>
    <row r="116" spans="1:116">
      <c r="A116" s="335"/>
      <c r="B116" s="673" t="s">
        <v>913</v>
      </c>
      <c r="C116" s="335" t="s">
        <v>559</v>
      </c>
      <c r="D116" s="221"/>
      <c r="E116" s="153">
        <f>I116+M116+Q116+U116+Y116+AJ116+AN116+AR116+AV116+BD116+BH116+BX116+CF116+CJ116+CN116+CR116+CV116+CZ116+AZ116+BL116+BT116</f>
        <v>0</v>
      </c>
      <c r="F116" s="16">
        <f t="shared" si="113"/>
        <v>36.119840000000003</v>
      </c>
      <c r="G116" s="192">
        <f>F116-E116</f>
        <v>36.119840000000003</v>
      </c>
      <c r="H116" s="192">
        <v>0</v>
      </c>
      <c r="I116" s="153"/>
      <c r="J116" s="16"/>
      <c r="K116" s="156">
        <f>J116-I116</f>
        <v>0</v>
      </c>
      <c r="L116" s="156">
        <v>0</v>
      </c>
      <c r="M116" s="153"/>
      <c r="N116" s="153"/>
      <c r="O116" s="156">
        <f>N116-M116</f>
        <v>0</v>
      </c>
      <c r="P116" s="156"/>
      <c r="Q116" s="153"/>
      <c r="R116" s="153"/>
      <c r="S116" s="156">
        <f>R116-Q116</f>
        <v>0</v>
      </c>
      <c r="T116" s="156"/>
      <c r="U116" s="153"/>
      <c r="V116" s="153"/>
      <c r="W116" s="156">
        <f>V116-U116</f>
        <v>0</v>
      </c>
      <c r="X116" s="156"/>
      <c r="Y116" s="153">
        <f>AC116</f>
        <v>0</v>
      </c>
      <c r="Z116" s="153">
        <f>AD116</f>
        <v>0</v>
      </c>
      <c r="AA116" s="156">
        <f>Z116-Y116</f>
        <v>0</v>
      </c>
      <c r="AB116" s="156"/>
      <c r="AC116" s="153"/>
      <c r="AD116" s="153"/>
      <c r="AE116" s="156">
        <f>AD116-AC116</f>
        <v>0</v>
      </c>
      <c r="AF116" s="156"/>
      <c r="AG116" s="153"/>
      <c r="AH116" s="153"/>
      <c r="AI116" s="156"/>
      <c r="AJ116" s="153"/>
      <c r="AK116" s="153"/>
      <c r="AL116" s="156">
        <f>AK116-AJ116</f>
        <v>0</v>
      </c>
      <c r="AM116" s="156"/>
      <c r="AN116" s="153"/>
      <c r="AO116" s="153"/>
      <c r="AP116" s="156">
        <f>AO116-AN116</f>
        <v>0</v>
      </c>
      <c r="AQ116" s="156"/>
      <c r="AR116" s="156"/>
      <c r="AS116" s="156"/>
      <c r="AT116" s="156">
        <f>AS116-AR116</f>
        <v>0</v>
      </c>
      <c r="AU116" s="156"/>
      <c r="AV116" s="153"/>
      <c r="AW116" s="153"/>
      <c r="AX116" s="156">
        <f>AW116-AV116</f>
        <v>0</v>
      </c>
      <c r="AY116" s="156"/>
      <c r="AZ116" s="153"/>
      <c r="BA116" s="153"/>
      <c r="BB116" s="156">
        <v>0</v>
      </c>
      <c r="BC116" s="156"/>
      <c r="BD116" s="153"/>
      <c r="BE116" s="153"/>
      <c r="BF116" s="156">
        <f>BE116-BD116</f>
        <v>0</v>
      </c>
      <c r="BG116" s="156"/>
      <c r="BH116" s="153"/>
      <c r="BI116" s="153"/>
      <c r="BJ116" s="156">
        <f>BI116-BH116</f>
        <v>0</v>
      </c>
      <c r="BK116" s="156"/>
      <c r="BL116" s="153"/>
      <c r="BM116" s="153">
        <v>36.119840000000003</v>
      </c>
      <c r="BN116" s="156">
        <f>BM116-BL116</f>
        <v>36.119840000000003</v>
      </c>
      <c r="BO116" s="156"/>
      <c r="BP116" s="153"/>
      <c r="BQ116" s="153"/>
      <c r="BR116" s="156">
        <f>BQ116-BP116</f>
        <v>0</v>
      </c>
      <c r="BS116" s="156"/>
      <c r="BT116" s="153"/>
      <c r="BU116" s="153"/>
      <c r="BV116" s="156">
        <f>BU116-BT116</f>
        <v>0</v>
      </c>
      <c r="BW116" s="156" t="e">
        <f>BU116/BT116</f>
        <v>#DIV/0!</v>
      </c>
      <c r="BX116" s="153"/>
      <c r="BY116" s="153"/>
      <c r="BZ116" s="156">
        <f>BY116-BX116</f>
        <v>0</v>
      </c>
      <c r="CA116" s="156"/>
      <c r="CB116" s="153"/>
      <c r="CC116" s="153"/>
      <c r="CD116" s="156">
        <f>CC116-CB116</f>
        <v>0</v>
      </c>
      <c r="CE116" s="156"/>
      <c r="CF116" s="153"/>
      <c r="CG116" s="153"/>
      <c r="CH116" s="156">
        <f>CG116-CF116</f>
        <v>0</v>
      </c>
      <c r="CI116" s="156"/>
      <c r="CJ116" s="153"/>
      <c r="CK116" s="153"/>
      <c r="CL116" s="156">
        <f>CK116-CJ116</f>
        <v>0</v>
      </c>
      <c r="CM116" s="213"/>
      <c r="CN116" s="222"/>
      <c r="CO116" s="222"/>
      <c r="CP116" s="222">
        <v>0</v>
      </c>
      <c r="CQ116" s="222"/>
      <c r="CR116" s="14"/>
      <c r="CS116" s="14"/>
      <c r="CT116" s="261"/>
      <c r="CU116" s="262"/>
      <c r="CV116" s="13"/>
      <c r="CW116" s="13"/>
      <c r="CX116" s="261"/>
      <c r="CY116" s="262"/>
      <c r="CZ116" s="13"/>
      <c r="DA116" s="13"/>
      <c r="DB116" s="261">
        <f>DA116-CZ116</f>
        <v>0</v>
      </c>
      <c r="DC116" s="262"/>
      <c r="DG116" s="648"/>
      <c r="DH116" s="648"/>
      <c r="DI116" s="648"/>
      <c r="DJ116" s="655"/>
      <c r="DK116" s="350"/>
      <c r="DL116" s="350"/>
    </row>
    <row r="117" spans="1:116" ht="12.75" hidden="1" customHeight="1">
      <c r="A117" s="335"/>
      <c r="B117" s="666"/>
      <c r="C117" s="335" t="s">
        <v>560</v>
      </c>
      <c r="D117" s="221"/>
      <c r="E117" s="153">
        <f t="shared" si="112"/>
        <v>0</v>
      </c>
      <c r="F117" s="16">
        <f t="shared" si="113"/>
        <v>0</v>
      </c>
      <c r="G117" s="192">
        <f t="shared" si="105"/>
        <v>0</v>
      </c>
      <c r="H117" s="192" t="e">
        <f t="shared" si="135"/>
        <v>#DIV/0!</v>
      </c>
      <c r="I117" s="153"/>
      <c r="J117" s="16"/>
      <c r="K117" s="156">
        <f t="shared" si="120"/>
        <v>0</v>
      </c>
      <c r="L117" s="156"/>
      <c r="M117" s="153"/>
      <c r="N117" s="153"/>
      <c r="O117" s="156">
        <f t="shared" si="116"/>
        <v>0</v>
      </c>
      <c r="P117" s="156"/>
      <c r="Q117" s="153"/>
      <c r="R117" s="153"/>
      <c r="S117" s="156">
        <f t="shared" si="117"/>
        <v>0</v>
      </c>
      <c r="T117" s="156"/>
      <c r="U117" s="153"/>
      <c r="V117" s="153"/>
      <c r="W117" s="156">
        <f t="shared" si="118"/>
        <v>0</v>
      </c>
      <c r="X117" s="156"/>
      <c r="Y117" s="153">
        <f t="shared" si="115"/>
        <v>0</v>
      </c>
      <c r="Z117" s="153">
        <f t="shared" si="115"/>
        <v>0</v>
      </c>
      <c r="AA117" s="156">
        <f t="shared" si="121"/>
        <v>0</v>
      </c>
      <c r="AB117" s="156"/>
      <c r="AC117" s="153"/>
      <c r="AD117" s="153"/>
      <c r="AE117" s="156">
        <f t="shared" si="122"/>
        <v>0</v>
      </c>
      <c r="AF117" s="156"/>
      <c r="AG117" s="153"/>
      <c r="AH117" s="153"/>
      <c r="AI117" s="156"/>
      <c r="AJ117" s="153"/>
      <c r="AK117" s="153"/>
      <c r="AL117" s="156">
        <f t="shared" si="123"/>
        <v>0</v>
      </c>
      <c r="AM117" s="156"/>
      <c r="AN117" s="153"/>
      <c r="AO117" s="153"/>
      <c r="AP117" s="156">
        <f t="shared" si="119"/>
        <v>0</v>
      </c>
      <c r="AQ117" s="156"/>
      <c r="AR117" s="156"/>
      <c r="AS117" s="156"/>
      <c r="AT117" s="156">
        <f>AS117-AR117</f>
        <v>0</v>
      </c>
      <c r="AU117" s="156"/>
      <c r="AV117" s="153"/>
      <c r="AW117" s="153"/>
      <c r="AX117" s="156">
        <f t="shared" si="124"/>
        <v>0</v>
      </c>
      <c r="AY117" s="156"/>
      <c r="AZ117" s="153"/>
      <c r="BA117" s="153"/>
      <c r="BB117" s="156">
        <v>0</v>
      </c>
      <c r="BC117" s="156"/>
      <c r="BD117" s="153"/>
      <c r="BE117" s="153"/>
      <c r="BF117" s="156">
        <f t="shared" si="125"/>
        <v>0</v>
      </c>
      <c r="BG117" s="156"/>
      <c r="BH117" s="153"/>
      <c r="BI117" s="153"/>
      <c r="BJ117" s="156">
        <f t="shared" si="126"/>
        <v>0</v>
      </c>
      <c r="BK117" s="156"/>
      <c r="BL117" s="153"/>
      <c r="BM117" s="153"/>
      <c r="BN117" s="156">
        <f t="shared" si="127"/>
        <v>0</v>
      </c>
      <c r="BO117" s="156"/>
      <c r="BP117" s="153"/>
      <c r="BQ117" s="153"/>
      <c r="BR117" s="156">
        <f t="shared" si="128"/>
        <v>0</v>
      </c>
      <c r="BS117" s="156"/>
      <c r="BT117" s="153"/>
      <c r="BU117" s="153"/>
      <c r="BV117" s="156">
        <f t="shared" si="129"/>
        <v>0</v>
      </c>
      <c r="BW117" s="156" t="e">
        <f t="shared" ref="BW117:BW129" si="137">BU117/BT117</f>
        <v>#DIV/0!</v>
      </c>
      <c r="BX117" s="153"/>
      <c r="BY117" s="153"/>
      <c r="BZ117" s="156">
        <f t="shared" si="130"/>
        <v>0</v>
      </c>
      <c r="CA117" s="156"/>
      <c r="CB117" s="153"/>
      <c r="CC117" s="153"/>
      <c r="CD117" s="156">
        <f t="shared" si="131"/>
        <v>0</v>
      </c>
      <c r="CE117" s="156"/>
      <c r="CF117" s="153"/>
      <c r="CG117" s="153"/>
      <c r="CH117" s="156">
        <f t="shared" si="132"/>
        <v>0</v>
      </c>
      <c r="CI117" s="156"/>
      <c r="CJ117" s="153"/>
      <c r="CK117" s="153"/>
      <c r="CL117" s="156">
        <f t="shared" si="133"/>
        <v>0</v>
      </c>
      <c r="CM117" s="213"/>
      <c r="CN117" s="222"/>
      <c r="CO117" s="222"/>
      <c r="CP117" s="222">
        <v>0</v>
      </c>
      <c r="CQ117" s="222"/>
      <c r="CR117" s="14"/>
      <c r="CS117" s="14"/>
      <c r="CT117" s="261"/>
      <c r="CU117" s="262"/>
      <c r="CV117" s="13"/>
      <c r="CW117" s="13"/>
      <c r="CX117" s="261"/>
      <c r="CY117" s="262"/>
      <c r="CZ117" s="13"/>
      <c r="DA117" s="13"/>
      <c r="DB117" s="261">
        <f t="shared" si="134"/>
        <v>0</v>
      </c>
      <c r="DC117" s="262"/>
      <c r="DG117" s="648"/>
      <c r="DH117" s="648"/>
      <c r="DI117" s="648"/>
      <c r="DJ117" s="655"/>
      <c r="DK117" s="350"/>
      <c r="DL117" s="350"/>
    </row>
    <row r="118" spans="1:116">
      <c r="A118" s="214"/>
      <c r="B118" s="668">
        <v>1718002334</v>
      </c>
      <c r="C118" s="214" t="s">
        <v>561</v>
      </c>
      <c r="D118" s="13"/>
      <c r="E118" s="16">
        <v>44.6</v>
      </c>
      <c r="F118" s="16">
        <f t="shared" si="113"/>
        <v>4.6690000000000002E-2</v>
      </c>
      <c r="G118" s="262">
        <f t="shared" si="105"/>
        <v>-44.553310000000003</v>
      </c>
      <c r="H118" s="262">
        <f t="shared" si="135"/>
        <v>1.0468609865470853E-3</v>
      </c>
      <c r="I118" s="16">
        <v>33.598999999999997</v>
      </c>
      <c r="J118" s="16"/>
      <c r="K118" s="222">
        <f t="shared" si="120"/>
        <v>-33.598999999999997</v>
      </c>
      <c r="L118" s="222"/>
      <c r="M118" s="16">
        <v>10.978999999999999</v>
      </c>
      <c r="N118" s="16"/>
      <c r="O118" s="222">
        <f t="shared" si="116"/>
        <v>-10.978999999999999</v>
      </c>
      <c r="P118" s="222"/>
      <c r="Q118" s="16"/>
      <c r="R118" s="16">
        <v>4.6690000000000002E-2</v>
      </c>
      <c r="S118" s="222">
        <f t="shared" si="117"/>
        <v>4.6690000000000002E-2</v>
      </c>
      <c r="T118" s="222"/>
      <c r="U118" s="16"/>
      <c r="V118" s="16"/>
      <c r="W118" s="222">
        <f t="shared" si="118"/>
        <v>0</v>
      </c>
      <c r="X118" s="222"/>
      <c r="Y118" s="16">
        <f t="shared" si="115"/>
        <v>0</v>
      </c>
      <c r="Z118" s="16">
        <f t="shared" si="115"/>
        <v>0</v>
      </c>
      <c r="AA118" s="222">
        <f t="shared" si="121"/>
        <v>0</v>
      </c>
      <c r="AB118" s="222"/>
      <c r="AC118" s="16"/>
      <c r="AD118" s="16"/>
      <c r="AE118" s="222">
        <f t="shared" si="122"/>
        <v>0</v>
      </c>
      <c r="AF118" s="222"/>
      <c r="AG118" s="16"/>
      <c r="AH118" s="16"/>
      <c r="AI118" s="222"/>
      <c r="AJ118" s="16"/>
      <c r="AK118" s="16"/>
      <c r="AL118" s="222">
        <f t="shared" si="123"/>
        <v>0</v>
      </c>
      <c r="AM118" s="222"/>
      <c r="AN118" s="16"/>
      <c r="AO118" s="16"/>
      <c r="AP118" s="222">
        <f t="shared" si="119"/>
        <v>0</v>
      </c>
      <c r="AQ118" s="222"/>
      <c r="AR118" s="222"/>
      <c r="AS118" s="222"/>
      <c r="AT118" s="222"/>
      <c r="AU118" s="222"/>
      <c r="AV118" s="16"/>
      <c r="AW118" s="16"/>
      <c r="AX118" s="222">
        <f t="shared" si="124"/>
        <v>0</v>
      </c>
      <c r="AY118" s="222"/>
      <c r="AZ118" s="16"/>
      <c r="BA118" s="16"/>
      <c r="BB118" s="222">
        <v>0</v>
      </c>
      <c r="BC118" s="222"/>
      <c r="BD118" s="16"/>
      <c r="BE118" s="16"/>
      <c r="BF118" s="222">
        <f t="shared" si="125"/>
        <v>0</v>
      </c>
      <c r="BG118" s="222"/>
      <c r="BH118" s="16"/>
      <c r="BI118" s="16"/>
      <c r="BJ118" s="222">
        <f t="shared" si="126"/>
        <v>0</v>
      </c>
      <c r="BK118" s="222"/>
      <c r="BL118" s="16"/>
      <c r="BM118" s="16"/>
      <c r="BN118" s="222">
        <f t="shared" si="127"/>
        <v>0</v>
      </c>
      <c r="BO118" s="222"/>
      <c r="BP118" s="16"/>
      <c r="BQ118" s="16"/>
      <c r="BR118" s="222">
        <f t="shared" si="128"/>
        <v>0</v>
      </c>
      <c r="BS118" s="222"/>
      <c r="BT118" s="16"/>
      <c r="BU118" s="16"/>
      <c r="BV118" s="222">
        <f t="shared" si="129"/>
        <v>0</v>
      </c>
      <c r="BW118" s="222"/>
      <c r="BX118" s="16"/>
      <c r="BY118" s="16"/>
      <c r="BZ118" s="222">
        <f t="shared" si="130"/>
        <v>0</v>
      </c>
      <c r="CA118" s="222"/>
      <c r="CB118" s="16"/>
      <c r="CC118" s="16"/>
      <c r="CD118" s="222">
        <f t="shared" si="131"/>
        <v>0</v>
      </c>
      <c r="CE118" s="222"/>
      <c r="CF118" s="16"/>
      <c r="CG118" s="16"/>
      <c r="CH118" s="222">
        <f t="shared" si="132"/>
        <v>0</v>
      </c>
      <c r="CI118" s="222"/>
      <c r="CJ118" s="16"/>
      <c r="CK118" s="16"/>
      <c r="CL118" s="222">
        <f t="shared" si="133"/>
        <v>0</v>
      </c>
      <c r="CM118" s="213"/>
      <c r="CN118" s="222"/>
      <c r="CO118" s="222"/>
      <c r="CP118" s="222">
        <v>0</v>
      </c>
      <c r="CQ118" s="222"/>
      <c r="CR118" s="14"/>
      <c r="CS118" s="14"/>
      <c r="CT118" s="261"/>
      <c r="CU118" s="262"/>
      <c r="CV118" s="13"/>
      <c r="CW118" s="13"/>
      <c r="CX118" s="261"/>
      <c r="CY118" s="262"/>
      <c r="CZ118" s="13"/>
      <c r="DA118" s="13"/>
      <c r="DB118" s="261">
        <f t="shared" si="134"/>
        <v>0</v>
      </c>
      <c r="DC118" s="262"/>
      <c r="DG118" s="648"/>
      <c r="DH118" s="648"/>
      <c r="DI118" s="648"/>
      <c r="DJ118" s="655"/>
      <c r="DK118" s="350"/>
      <c r="DL118" s="350"/>
    </row>
    <row r="119" spans="1:116" ht="12.75" customHeight="1">
      <c r="A119" s="335"/>
      <c r="B119" s="666">
        <v>1718002567</v>
      </c>
      <c r="C119" s="335" t="s">
        <v>562</v>
      </c>
      <c r="D119" s="221">
        <v>9.6</v>
      </c>
      <c r="E119" s="153">
        <v>53</v>
      </c>
      <c r="F119" s="16">
        <f t="shared" si="113"/>
        <v>71.425049999999999</v>
      </c>
      <c r="G119" s="192">
        <f t="shared" si="105"/>
        <v>18.425049999999999</v>
      </c>
      <c r="H119" s="192">
        <f t="shared" si="135"/>
        <v>1.3476424528301887</v>
      </c>
      <c r="I119" s="153"/>
      <c r="J119" s="16"/>
      <c r="K119" s="156">
        <f t="shared" si="120"/>
        <v>0</v>
      </c>
      <c r="L119" s="156"/>
      <c r="M119" s="153"/>
      <c r="N119" s="153"/>
      <c r="O119" s="156">
        <f t="shared" si="116"/>
        <v>0</v>
      </c>
      <c r="P119" s="156"/>
      <c r="Q119" s="153"/>
      <c r="R119" s="153"/>
      <c r="S119" s="156">
        <f t="shared" si="117"/>
        <v>0</v>
      </c>
      <c r="T119" s="156"/>
      <c r="U119" s="153"/>
      <c r="V119" s="153"/>
      <c r="W119" s="156">
        <f t="shared" si="118"/>
        <v>0</v>
      </c>
      <c r="X119" s="156"/>
      <c r="Y119" s="153">
        <f t="shared" si="115"/>
        <v>0</v>
      </c>
      <c r="Z119" s="153">
        <f t="shared" si="115"/>
        <v>0</v>
      </c>
      <c r="AA119" s="156">
        <f t="shared" si="121"/>
        <v>0</v>
      </c>
      <c r="AB119" s="156"/>
      <c r="AC119" s="153"/>
      <c r="AD119" s="153"/>
      <c r="AE119" s="156">
        <f t="shared" si="122"/>
        <v>0</v>
      </c>
      <c r="AF119" s="156" t="e">
        <f>AD119/AC119</f>
        <v>#DIV/0!</v>
      </c>
      <c r="AG119" s="153"/>
      <c r="AH119" s="153"/>
      <c r="AI119" s="156"/>
      <c r="AJ119" s="153">
        <v>48.493000000000002</v>
      </c>
      <c r="AK119" s="153"/>
      <c r="AL119" s="156">
        <f t="shared" si="123"/>
        <v>-48.493000000000002</v>
      </c>
      <c r="AM119" s="156"/>
      <c r="AN119" s="153"/>
      <c r="AO119" s="153"/>
      <c r="AP119" s="156">
        <f t="shared" si="119"/>
        <v>0</v>
      </c>
      <c r="AQ119" s="156"/>
      <c r="AR119" s="156"/>
      <c r="AS119" s="156"/>
      <c r="AT119" s="156">
        <f>AS119-AR119</f>
        <v>0</v>
      </c>
      <c r="AU119" s="156"/>
      <c r="AV119" s="153"/>
      <c r="AW119" s="153"/>
      <c r="AX119" s="156">
        <f t="shared" si="124"/>
        <v>0</v>
      </c>
      <c r="AY119" s="156"/>
      <c r="AZ119" s="153"/>
      <c r="BA119" s="153"/>
      <c r="BB119" s="156">
        <v>0</v>
      </c>
      <c r="BC119" s="156"/>
      <c r="BD119" s="153"/>
      <c r="BE119" s="153"/>
      <c r="BF119" s="156">
        <f t="shared" si="125"/>
        <v>0</v>
      </c>
      <c r="BG119" s="156"/>
      <c r="BH119" s="153"/>
      <c r="BI119" s="153"/>
      <c r="BJ119" s="156">
        <f t="shared" si="126"/>
        <v>0</v>
      </c>
      <c r="BK119" s="156"/>
      <c r="BL119" s="16">
        <v>4.4820000000000002</v>
      </c>
      <c r="BM119" s="16">
        <v>71.425049999999999</v>
      </c>
      <c r="BN119" s="156">
        <f t="shared" si="127"/>
        <v>66.943049999999999</v>
      </c>
      <c r="BO119" s="156"/>
      <c r="BP119" s="153"/>
      <c r="BQ119" s="153"/>
      <c r="BR119" s="156">
        <f t="shared" si="128"/>
        <v>0</v>
      </c>
      <c r="BS119" s="156"/>
      <c r="BT119" s="153"/>
      <c r="BU119" s="153"/>
      <c r="BV119" s="156">
        <f t="shared" si="129"/>
        <v>0</v>
      </c>
      <c r="BW119" s="156" t="e">
        <f t="shared" si="137"/>
        <v>#DIV/0!</v>
      </c>
      <c r="BX119" s="153"/>
      <c r="BY119" s="153"/>
      <c r="BZ119" s="156">
        <f t="shared" si="130"/>
        <v>0</v>
      </c>
      <c r="CA119" s="156"/>
      <c r="CB119" s="153"/>
      <c r="CC119" s="153"/>
      <c r="CD119" s="156">
        <f t="shared" si="131"/>
        <v>0</v>
      </c>
      <c r="CE119" s="156"/>
      <c r="CF119" s="153"/>
      <c r="CG119" s="153"/>
      <c r="CH119" s="156">
        <f t="shared" si="132"/>
        <v>0</v>
      </c>
      <c r="CI119" s="156"/>
      <c r="CJ119" s="153"/>
      <c r="CK119" s="153"/>
      <c r="CL119" s="156">
        <f t="shared" si="133"/>
        <v>0</v>
      </c>
      <c r="CM119" s="213"/>
      <c r="CN119" s="222"/>
      <c r="CO119" s="222"/>
      <c r="CP119" s="222">
        <v>0</v>
      </c>
      <c r="CQ119" s="222"/>
      <c r="CR119" s="14"/>
      <c r="CS119" s="14"/>
      <c r="CT119" s="261">
        <f>CS119-CR119</f>
        <v>0</v>
      </c>
      <c r="CU119" s="262"/>
      <c r="CV119" s="13"/>
      <c r="CW119" s="13"/>
      <c r="CX119" s="261"/>
      <c r="CY119" s="262"/>
      <c r="CZ119" s="13"/>
      <c r="DA119" s="13"/>
      <c r="DB119" s="261">
        <f t="shared" si="134"/>
        <v>0</v>
      </c>
      <c r="DC119" s="262"/>
      <c r="DG119" s="648"/>
      <c r="DH119" s="648"/>
      <c r="DI119" s="648"/>
      <c r="DJ119" s="655"/>
      <c r="DK119" s="350"/>
      <c r="DL119" s="350"/>
    </row>
    <row r="120" spans="1:116" ht="12.75" customHeight="1">
      <c r="A120" s="335"/>
      <c r="B120" s="666">
        <v>1701059340</v>
      </c>
      <c r="C120" s="335" t="s">
        <v>707</v>
      </c>
      <c r="D120" s="221"/>
      <c r="E120" s="153">
        <v>0.2</v>
      </c>
      <c r="F120" s="16">
        <f t="shared" si="113"/>
        <v>0</v>
      </c>
      <c r="G120" s="192">
        <f t="shared" si="105"/>
        <v>-0.2</v>
      </c>
      <c r="H120" s="192">
        <f>F120/E120</f>
        <v>0</v>
      </c>
      <c r="I120" s="153"/>
      <c r="J120" s="153"/>
      <c r="K120" s="156">
        <f>J120-I120</f>
        <v>0</v>
      </c>
      <c r="L120" s="156"/>
      <c r="M120" s="153"/>
      <c r="N120" s="153"/>
      <c r="O120" s="156">
        <f>N120-M120</f>
        <v>0</v>
      </c>
      <c r="P120" s="156"/>
      <c r="Q120" s="153"/>
      <c r="R120" s="153"/>
      <c r="S120" s="156">
        <f>R120-Q120</f>
        <v>0</v>
      </c>
      <c r="T120" s="156"/>
      <c r="U120" s="153"/>
      <c r="V120" s="153"/>
      <c r="W120" s="156">
        <f>V120-U120</f>
        <v>0</v>
      </c>
      <c r="X120" s="156"/>
      <c r="Y120" s="153">
        <f>AC120</f>
        <v>0</v>
      </c>
      <c r="Z120" s="153">
        <f>AD120</f>
        <v>0</v>
      </c>
      <c r="AA120" s="156">
        <f>Z120-Y120</f>
        <v>0</v>
      </c>
      <c r="AB120" s="156"/>
      <c r="AC120" s="153"/>
      <c r="AD120" s="153"/>
      <c r="AE120" s="156">
        <f>AD120-AC120</f>
        <v>0</v>
      </c>
      <c r="AF120" s="156" t="e">
        <f>AD120/AC120</f>
        <v>#DIV/0!</v>
      </c>
      <c r="AG120" s="153"/>
      <c r="AH120" s="153"/>
      <c r="AI120" s="156"/>
      <c r="AJ120" s="153"/>
      <c r="AK120" s="153"/>
      <c r="AL120" s="156">
        <f>AK120-AJ120</f>
        <v>0</v>
      </c>
      <c r="AM120" s="156"/>
      <c r="AN120" s="153"/>
      <c r="AO120" s="153"/>
      <c r="AP120" s="156">
        <f>AO120-AN120</f>
        <v>0</v>
      </c>
      <c r="AQ120" s="156"/>
      <c r="AR120" s="156"/>
      <c r="AS120" s="156"/>
      <c r="AT120" s="156"/>
      <c r="AU120" s="156"/>
      <c r="AV120" s="153"/>
      <c r="AW120" s="153"/>
      <c r="AX120" s="156">
        <f>AW120-AV120</f>
        <v>0</v>
      </c>
      <c r="AY120" s="156"/>
      <c r="AZ120" s="153"/>
      <c r="BA120" s="153"/>
      <c r="BB120" s="156">
        <v>0</v>
      </c>
      <c r="BC120" s="156"/>
      <c r="BD120" s="153"/>
      <c r="BE120" s="153"/>
      <c r="BF120" s="156">
        <f>BE120-BD120</f>
        <v>0</v>
      </c>
      <c r="BG120" s="156"/>
      <c r="BH120" s="153"/>
      <c r="BI120" s="153"/>
      <c r="BJ120" s="156">
        <f>BI120-BH120</f>
        <v>0</v>
      </c>
      <c r="BK120" s="156"/>
      <c r="BL120" s="153">
        <v>0.20200000000000001</v>
      </c>
      <c r="BM120" s="153"/>
      <c r="BN120" s="156">
        <f>BM120-BL120</f>
        <v>-0.20200000000000001</v>
      </c>
      <c r="BO120" s="156"/>
      <c r="BP120" s="153"/>
      <c r="BQ120" s="153"/>
      <c r="BR120" s="156">
        <f>BQ120-BP120</f>
        <v>0</v>
      </c>
      <c r="BS120" s="156"/>
      <c r="BT120" s="153"/>
      <c r="BU120" s="153"/>
      <c r="BV120" s="156">
        <f>BU120-BT120</f>
        <v>0</v>
      </c>
      <c r="BW120" s="156" t="e">
        <f>BU120/BT120</f>
        <v>#DIV/0!</v>
      </c>
      <c r="BX120" s="153"/>
      <c r="BY120" s="153"/>
      <c r="BZ120" s="156">
        <f>BY120-BX120</f>
        <v>0</v>
      </c>
      <c r="CA120" s="156"/>
      <c r="CB120" s="153"/>
      <c r="CC120" s="153"/>
      <c r="CD120" s="156">
        <f>CC120-CB120</f>
        <v>0</v>
      </c>
      <c r="CE120" s="156"/>
      <c r="CF120" s="153"/>
      <c r="CG120" s="153"/>
      <c r="CH120" s="156">
        <f>CG120-CF120</f>
        <v>0</v>
      </c>
      <c r="CI120" s="156"/>
      <c r="CJ120" s="153"/>
      <c r="CK120" s="153"/>
      <c r="CL120" s="156">
        <f>CK120-CJ120</f>
        <v>0</v>
      </c>
      <c r="CM120" s="213"/>
      <c r="CN120" s="222"/>
      <c r="CO120" s="222"/>
      <c r="CP120" s="222">
        <v>0</v>
      </c>
      <c r="CQ120" s="222"/>
      <c r="CR120" s="14"/>
      <c r="CS120" s="14"/>
      <c r="CT120" s="261"/>
      <c r="CU120" s="262"/>
      <c r="CV120" s="13"/>
      <c r="CW120" s="13"/>
      <c r="CX120" s="261"/>
      <c r="CY120" s="262"/>
      <c r="CZ120" s="13"/>
      <c r="DA120" s="13"/>
      <c r="DB120" s="261">
        <f>DA120-CZ120</f>
        <v>0</v>
      </c>
      <c r="DC120" s="262"/>
      <c r="DG120" s="648"/>
      <c r="DH120" s="648"/>
      <c r="DI120" s="648"/>
      <c r="DJ120" s="655"/>
      <c r="DK120" s="350"/>
      <c r="DL120" s="350"/>
    </row>
    <row r="121" spans="1:116" ht="12.75" customHeight="1">
      <c r="A121" s="335"/>
      <c r="B121" s="666">
        <v>1718002648</v>
      </c>
      <c r="C121" s="335" t="s">
        <v>708</v>
      </c>
      <c r="D121" s="221"/>
      <c r="E121" s="153">
        <f>I121+M121+Q121+U121+Y121+AJ121+AN121+AR121+AV121+BD121+BH121+BX121+CF121+CJ121+CN121+CR121+CV121+CZ121+AZ121+BL121+BT121</f>
        <v>0</v>
      </c>
      <c r="F121" s="16">
        <f t="shared" si="113"/>
        <v>4.1526199999999998</v>
      </c>
      <c r="G121" s="192">
        <f t="shared" si="105"/>
        <v>4.1526199999999998</v>
      </c>
      <c r="H121" s="192">
        <v>0</v>
      </c>
      <c r="I121" s="153"/>
      <c r="J121" s="153"/>
      <c r="K121" s="156">
        <f>J121-I121</f>
        <v>0</v>
      </c>
      <c r="L121" s="156"/>
      <c r="M121" s="153"/>
      <c r="N121" s="153"/>
      <c r="O121" s="156">
        <f>N121-M121</f>
        <v>0</v>
      </c>
      <c r="P121" s="156"/>
      <c r="Q121" s="153"/>
      <c r="R121" s="153"/>
      <c r="S121" s="156">
        <f>R121-Q121</f>
        <v>0</v>
      </c>
      <c r="T121" s="156"/>
      <c r="U121" s="153"/>
      <c r="V121" s="153"/>
      <c r="W121" s="156">
        <f>V121-U121</f>
        <v>0</v>
      </c>
      <c r="X121" s="156"/>
      <c r="Y121" s="153">
        <f>AC121</f>
        <v>0</v>
      </c>
      <c r="Z121" s="153">
        <f>AD121</f>
        <v>0</v>
      </c>
      <c r="AA121" s="156">
        <f>Z121-Y121</f>
        <v>0</v>
      </c>
      <c r="AB121" s="156"/>
      <c r="AC121" s="153"/>
      <c r="AD121" s="153"/>
      <c r="AE121" s="156">
        <f>AD121-AC121</f>
        <v>0</v>
      </c>
      <c r="AF121" s="156" t="e">
        <f>AD121/AC121</f>
        <v>#DIV/0!</v>
      </c>
      <c r="AG121" s="153"/>
      <c r="AH121" s="153"/>
      <c r="AI121" s="156"/>
      <c r="AJ121" s="153"/>
      <c r="AK121" s="153"/>
      <c r="AL121" s="156">
        <f>AK121-AJ121</f>
        <v>0</v>
      </c>
      <c r="AM121" s="156"/>
      <c r="AN121" s="153"/>
      <c r="AO121" s="153"/>
      <c r="AP121" s="156">
        <f>AO121-AN121</f>
        <v>0</v>
      </c>
      <c r="AQ121" s="156"/>
      <c r="AR121" s="156"/>
      <c r="AS121" s="156"/>
      <c r="AT121" s="156"/>
      <c r="AU121" s="156"/>
      <c r="AV121" s="153"/>
      <c r="AW121" s="153">
        <v>4.1526199999999998</v>
      </c>
      <c r="AX121" s="156">
        <f>AW121-AV121</f>
        <v>4.1526199999999998</v>
      </c>
      <c r="AY121" s="156"/>
      <c r="AZ121" s="153"/>
      <c r="BA121" s="153"/>
      <c r="BB121" s="156">
        <v>0</v>
      </c>
      <c r="BC121" s="156"/>
      <c r="BD121" s="153"/>
      <c r="BE121" s="153"/>
      <c r="BF121" s="156">
        <f>BE121-BD121</f>
        <v>0</v>
      </c>
      <c r="BG121" s="156"/>
      <c r="BH121" s="153"/>
      <c r="BI121" s="153"/>
      <c r="BJ121" s="156">
        <f>BI121-BH121</f>
        <v>0</v>
      </c>
      <c r="BK121" s="156"/>
      <c r="BL121" s="153"/>
      <c r="BM121" s="153"/>
      <c r="BN121" s="156">
        <f>BM121-BL121</f>
        <v>0</v>
      </c>
      <c r="BO121" s="156"/>
      <c r="BP121" s="153"/>
      <c r="BQ121" s="153"/>
      <c r="BR121" s="156">
        <f>BQ121-BP121</f>
        <v>0</v>
      </c>
      <c r="BS121" s="156"/>
      <c r="BT121" s="153"/>
      <c r="BU121" s="153"/>
      <c r="BV121" s="156">
        <f>BU121-BT121</f>
        <v>0</v>
      </c>
      <c r="BW121" s="156" t="e">
        <f>BU121/BT121</f>
        <v>#DIV/0!</v>
      </c>
      <c r="BX121" s="153"/>
      <c r="BY121" s="153"/>
      <c r="BZ121" s="156">
        <f>BY121-BX121</f>
        <v>0</v>
      </c>
      <c r="CA121" s="156"/>
      <c r="CB121" s="153"/>
      <c r="CC121" s="153"/>
      <c r="CD121" s="156">
        <f>CC121-CB121</f>
        <v>0</v>
      </c>
      <c r="CE121" s="156"/>
      <c r="CF121" s="153"/>
      <c r="CG121" s="153"/>
      <c r="CH121" s="156">
        <f>CG121-CF121</f>
        <v>0</v>
      </c>
      <c r="CI121" s="156"/>
      <c r="CJ121" s="153"/>
      <c r="CK121" s="153"/>
      <c r="CL121" s="156">
        <f>CK121-CJ121</f>
        <v>0</v>
      </c>
      <c r="CM121" s="213"/>
      <c r="CN121" s="222"/>
      <c r="CO121" s="222"/>
      <c r="CP121" s="222">
        <v>0</v>
      </c>
      <c r="CQ121" s="222"/>
      <c r="CR121" s="14"/>
      <c r="CS121" s="14"/>
      <c r="CT121" s="261"/>
      <c r="CU121" s="262"/>
      <c r="CV121" s="13"/>
      <c r="CW121" s="13"/>
      <c r="CX121" s="261"/>
      <c r="CY121" s="262"/>
      <c r="CZ121" s="13"/>
      <c r="DA121" s="13"/>
      <c r="DB121" s="261">
        <f>DA121-CZ121</f>
        <v>0</v>
      </c>
      <c r="DC121" s="262"/>
      <c r="DG121" s="648"/>
      <c r="DH121" s="648"/>
      <c r="DI121" s="648"/>
      <c r="DJ121" s="655"/>
      <c r="DK121" s="350"/>
      <c r="DL121" s="350"/>
    </row>
    <row r="122" spans="1:116" ht="12.75" customHeight="1">
      <c r="A122" s="335"/>
      <c r="B122" s="673" t="s">
        <v>912</v>
      </c>
      <c r="C122" s="335" t="s">
        <v>775</v>
      </c>
      <c r="D122" s="221"/>
      <c r="E122" s="153">
        <f t="shared" si="112"/>
        <v>0</v>
      </c>
      <c r="F122" s="16">
        <f t="shared" si="113"/>
        <v>5.3232299999999997</v>
      </c>
      <c r="G122" s="192">
        <f t="shared" si="105"/>
        <v>5.3232299999999997</v>
      </c>
      <c r="H122" s="192">
        <v>0</v>
      </c>
      <c r="I122" s="153"/>
      <c r="J122" s="153"/>
      <c r="K122" s="156">
        <f t="shared" si="120"/>
        <v>0</v>
      </c>
      <c r="L122" s="156"/>
      <c r="M122" s="153"/>
      <c r="N122" s="153"/>
      <c r="O122" s="156">
        <f t="shared" si="116"/>
        <v>0</v>
      </c>
      <c r="P122" s="156"/>
      <c r="Q122" s="153"/>
      <c r="R122" s="153"/>
      <c r="S122" s="156">
        <f t="shared" si="117"/>
        <v>0</v>
      </c>
      <c r="T122" s="156"/>
      <c r="U122" s="153"/>
      <c r="V122" s="153"/>
      <c r="W122" s="156">
        <f t="shared" si="118"/>
        <v>0</v>
      </c>
      <c r="X122" s="156"/>
      <c r="Y122" s="153">
        <f t="shared" si="115"/>
        <v>0</v>
      </c>
      <c r="Z122" s="153">
        <f t="shared" si="115"/>
        <v>0</v>
      </c>
      <c r="AA122" s="156">
        <f t="shared" si="121"/>
        <v>0</v>
      </c>
      <c r="AB122" s="156"/>
      <c r="AC122" s="153"/>
      <c r="AD122" s="153"/>
      <c r="AE122" s="156">
        <f t="shared" si="122"/>
        <v>0</v>
      </c>
      <c r="AF122" s="156" t="e">
        <f>AD122/AC122</f>
        <v>#DIV/0!</v>
      </c>
      <c r="AG122" s="153"/>
      <c r="AH122" s="153"/>
      <c r="AI122" s="156"/>
      <c r="AJ122" s="153"/>
      <c r="AK122" s="153"/>
      <c r="AL122" s="156">
        <f t="shared" si="123"/>
        <v>0</v>
      </c>
      <c r="AM122" s="156"/>
      <c r="AN122" s="153"/>
      <c r="AO122" s="153"/>
      <c r="AP122" s="156">
        <f t="shared" si="119"/>
        <v>0</v>
      </c>
      <c r="AQ122" s="156"/>
      <c r="AR122" s="156"/>
      <c r="AS122" s="156"/>
      <c r="AT122" s="156"/>
      <c r="AU122" s="156"/>
      <c r="AV122" s="153"/>
      <c r="AW122" s="153"/>
      <c r="AX122" s="156">
        <f t="shared" si="124"/>
        <v>0</v>
      </c>
      <c r="AY122" s="156"/>
      <c r="AZ122" s="153"/>
      <c r="BA122" s="153"/>
      <c r="BB122" s="156">
        <v>0</v>
      </c>
      <c r="BC122" s="156"/>
      <c r="BD122" s="153"/>
      <c r="BE122" s="153"/>
      <c r="BF122" s="156">
        <f t="shared" si="125"/>
        <v>0</v>
      </c>
      <c r="BG122" s="156"/>
      <c r="BH122" s="153"/>
      <c r="BI122" s="153"/>
      <c r="BJ122" s="156">
        <f t="shared" si="126"/>
        <v>0</v>
      </c>
      <c r="BK122" s="156"/>
      <c r="BL122" s="153"/>
      <c r="BM122" s="153"/>
      <c r="BN122" s="156">
        <f t="shared" si="127"/>
        <v>0</v>
      </c>
      <c r="BO122" s="156"/>
      <c r="BP122" s="153"/>
      <c r="BQ122" s="153"/>
      <c r="BR122" s="156">
        <f t="shared" si="128"/>
        <v>0</v>
      </c>
      <c r="BS122" s="156"/>
      <c r="BT122" s="153"/>
      <c r="BU122" s="153"/>
      <c r="BV122" s="156">
        <f t="shared" si="129"/>
        <v>0</v>
      </c>
      <c r="BW122" s="156" t="e">
        <f t="shared" si="137"/>
        <v>#DIV/0!</v>
      </c>
      <c r="BX122" s="153"/>
      <c r="BY122" s="153"/>
      <c r="BZ122" s="156">
        <f t="shared" si="130"/>
        <v>0</v>
      </c>
      <c r="CA122" s="156"/>
      <c r="CB122" s="153"/>
      <c r="CC122" s="153"/>
      <c r="CD122" s="156">
        <f t="shared" si="131"/>
        <v>0</v>
      </c>
      <c r="CE122" s="156"/>
      <c r="CF122" s="153"/>
      <c r="CG122" s="153"/>
      <c r="CH122" s="156">
        <f t="shared" si="132"/>
        <v>0</v>
      </c>
      <c r="CI122" s="156"/>
      <c r="CJ122" s="153"/>
      <c r="CK122" s="153">
        <v>5.3232299999999997</v>
      </c>
      <c r="CL122" s="156">
        <f t="shared" si="133"/>
        <v>5.3232299999999997</v>
      </c>
      <c r="CM122" s="213"/>
      <c r="CN122" s="222"/>
      <c r="CO122" s="222"/>
      <c r="CP122" s="222">
        <v>0</v>
      </c>
      <c r="CQ122" s="222"/>
      <c r="CR122" s="14"/>
      <c r="CS122" s="14"/>
      <c r="CT122" s="261"/>
      <c r="CU122" s="262"/>
      <c r="CV122" s="13"/>
      <c r="CW122" s="13"/>
      <c r="CX122" s="261"/>
      <c r="CY122" s="262"/>
      <c r="CZ122" s="13"/>
      <c r="DA122" s="13"/>
      <c r="DB122" s="261">
        <f t="shared" si="134"/>
        <v>0</v>
      </c>
      <c r="DC122" s="262"/>
      <c r="DG122" s="648"/>
      <c r="DH122" s="648"/>
      <c r="DI122" s="648"/>
      <c r="DJ122" s="655"/>
      <c r="DK122" s="350"/>
      <c r="DL122" s="350"/>
    </row>
    <row r="123" spans="1:116" ht="12.75" hidden="1" customHeight="1">
      <c r="A123" s="335"/>
      <c r="B123" s="666"/>
      <c r="C123" s="335" t="s">
        <v>564</v>
      </c>
      <c r="D123" s="221"/>
      <c r="E123" s="153">
        <f t="shared" si="112"/>
        <v>0</v>
      </c>
      <c r="F123" s="16">
        <f t="shared" si="113"/>
        <v>0</v>
      </c>
      <c r="G123" s="192">
        <f t="shared" si="105"/>
        <v>0</v>
      </c>
      <c r="H123" s="192" t="e">
        <f t="shared" si="135"/>
        <v>#DIV/0!</v>
      </c>
      <c r="I123" s="153"/>
      <c r="J123" s="153"/>
      <c r="K123" s="156">
        <f t="shared" si="120"/>
        <v>0</v>
      </c>
      <c r="L123" s="156" t="e">
        <f t="shared" ref="L123:L127" si="138">J123/I123</f>
        <v>#DIV/0!</v>
      </c>
      <c r="M123" s="153"/>
      <c r="N123" s="153"/>
      <c r="O123" s="156">
        <f t="shared" si="116"/>
        <v>0</v>
      </c>
      <c r="P123" s="156"/>
      <c r="Q123" s="153"/>
      <c r="R123" s="153"/>
      <c r="S123" s="156">
        <f t="shared" si="117"/>
        <v>0</v>
      </c>
      <c r="T123" s="156"/>
      <c r="U123" s="153"/>
      <c r="V123" s="153"/>
      <c r="W123" s="156">
        <f t="shared" si="118"/>
        <v>0</v>
      </c>
      <c r="X123" s="156"/>
      <c r="Y123" s="153">
        <f t="shared" si="115"/>
        <v>0</v>
      </c>
      <c r="Z123" s="153">
        <f t="shared" si="115"/>
        <v>0</v>
      </c>
      <c r="AA123" s="156">
        <f t="shared" si="121"/>
        <v>0</v>
      </c>
      <c r="AB123" s="156"/>
      <c r="AC123" s="153"/>
      <c r="AD123" s="153"/>
      <c r="AE123" s="156">
        <f t="shared" si="122"/>
        <v>0</v>
      </c>
      <c r="AF123" s="156"/>
      <c r="AG123" s="153"/>
      <c r="AH123" s="153"/>
      <c r="AI123" s="156"/>
      <c r="AJ123" s="153"/>
      <c r="AK123" s="153"/>
      <c r="AL123" s="156">
        <f t="shared" si="123"/>
        <v>0</v>
      </c>
      <c r="AM123" s="156"/>
      <c r="AN123" s="153"/>
      <c r="AO123" s="153"/>
      <c r="AP123" s="156">
        <f t="shared" si="119"/>
        <v>0</v>
      </c>
      <c r="AQ123" s="156"/>
      <c r="AR123" s="156"/>
      <c r="AS123" s="156"/>
      <c r="AT123" s="156">
        <f>AS123-AR123</f>
        <v>0</v>
      </c>
      <c r="AU123" s="156"/>
      <c r="AV123" s="153"/>
      <c r="AW123" s="153"/>
      <c r="AX123" s="156">
        <f t="shared" si="124"/>
        <v>0</v>
      </c>
      <c r="AY123" s="156"/>
      <c r="AZ123" s="153"/>
      <c r="BA123" s="153"/>
      <c r="BB123" s="156">
        <v>0</v>
      </c>
      <c r="BC123" s="156"/>
      <c r="BD123" s="153"/>
      <c r="BE123" s="153"/>
      <c r="BF123" s="156">
        <f t="shared" si="125"/>
        <v>0</v>
      </c>
      <c r="BG123" s="156"/>
      <c r="BH123" s="153"/>
      <c r="BI123" s="153"/>
      <c r="BJ123" s="156">
        <f t="shared" si="126"/>
        <v>0</v>
      </c>
      <c r="BK123" s="156"/>
      <c r="BL123" s="153"/>
      <c r="BM123" s="153"/>
      <c r="BN123" s="156">
        <f t="shared" si="127"/>
        <v>0</v>
      </c>
      <c r="BO123" s="156"/>
      <c r="BP123" s="153"/>
      <c r="BQ123" s="153"/>
      <c r="BR123" s="156">
        <f t="shared" si="128"/>
        <v>0</v>
      </c>
      <c r="BS123" s="156"/>
      <c r="BT123" s="153"/>
      <c r="BU123" s="153"/>
      <c r="BV123" s="156">
        <f t="shared" si="129"/>
        <v>0</v>
      </c>
      <c r="BW123" s="156" t="e">
        <f t="shared" si="137"/>
        <v>#DIV/0!</v>
      </c>
      <c r="BX123" s="153"/>
      <c r="BY123" s="153"/>
      <c r="BZ123" s="156">
        <f t="shared" si="130"/>
        <v>0</v>
      </c>
      <c r="CA123" s="156"/>
      <c r="CB123" s="153"/>
      <c r="CC123" s="153"/>
      <c r="CD123" s="156">
        <f t="shared" si="131"/>
        <v>0</v>
      </c>
      <c r="CE123" s="156"/>
      <c r="CF123" s="153"/>
      <c r="CG123" s="153"/>
      <c r="CH123" s="156">
        <f t="shared" si="132"/>
        <v>0</v>
      </c>
      <c r="CI123" s="156"/>
      <c r="CJ123" s="153"/>
      <c r="CK123" s="153"/>
      <c r="CL123" s="156">
        <f t="shared" si="133"/>
        <v>0</v>
      </c>
      <c r="CM123" s="213"/>
      <c r="CN123" s="222"/>
      <c r="CO123" s="222"/>
      <c r="CP123" s="222">
        <v>0</v>
      </c>
      <c r="CQ123" s="222"/>
      <c r="CR123" s="14"/>
      <c r="CS123" s="14"/>
      <c r="CT123" s="261">
        <f>CS123-CR123</f>
        <v>0</v>
      </c>
      <c r="CU123" s="262"/>
      <c r="CV123" s="13"/>
      <c r="CW123" s="13"/>
      <c r="CX123" s="261"/>
      <c r="CY123" s="262"/>
      <c r="CZ123" s="13"/>
      <c r="DA123" s="13"/>
      <c r="DB123" s="261">
        <f t="shared" si="134"/>
        <v>0</v>
      </c>
      <c r="DC123" s="262"/>
      <c r="DG123" s="648"/>
      <c r="DH123" s="648"/>
      <c r="DI123" s="648"/>
      <c r="DJ123" s="655"/>
      <c r="DK123" s="350"/>
      <c r="DL123" s="350"/>
    </row>
    <row r="124" spans="1:116" ht="12.75" hidden="1" customHeight="1">
      <c r="A124" s="335"/>
      <c r="B124" s="666">
        <v>7704412966</v>
      </c>
      <c r="C124" s="335" t="s">
        <v>850</v>
      </c>
      <c r="D124" s="221"/>
      <c r="E124" s="153">
        <v>0</v>
      </c>
      <c r="F124" s="16">
        <f t="shared" si="113"/>
        <v>0</v>
      </c>
      <c r="G124" s="262">
        <f t="shared" si="105"/>
        <v>0</v>
      </c>
      <c r="H124" s="192"/>
      <c r="I124" s="153"/>
      <c r="J124" s="153"/>
      <c r="K124" s="156">
        <f t="shared" si="120"/>
        <v>0</v>
      </c>
      <c r="L124" s="156"/>
      <c r="M124" s="153"/>
      <c r="N124" s="153"/>
      <c r="O124" s="156">
        <f t="shared" si="116"/>
        <v>0</v>
      </c>
      <c r="P124" s="156"/>
      <c r="Q124" s="153"/>
      <c r="R124" s="153"/>
      <c r="S124" s="156">
        <f t="shared" si="117"/>
        <v>0</v>
      </c>
      <c r="T124" s="156"/>
      <c r="U124" s="153"/>
      <c r="V124" s="153"/>
      <c r="W124" s="156">
        <f t="shared" si="118"/>
        <v>0</v>
      </c>
      <c r="X124" s="156"/>
      <c r="Y124" s="153"/>
      <c r="Z124" s="153"/>
      <c r="AA124" s="156"/>
      <c r="AB124" s="156"/>
      <c r="AC124" s="153"/>
      <c r="AD124" s="153"/>
      <c r="AE124" s="156"/>
      <c r="AF124" s="156"/>
      <c r="AG124" s="153"/>
      <c r="AH124" s="153"/>
      <c r="AI124" s="156"/>
      <c r="AJ124" s="153"/>
      <c r="AK124" s="153"/>
      <c r="AL124" s="156">
        <f t="shared" si="123"/>
        <v>0</v>
      </c>
      <c r="AM124" s="156"/>
      <c r="AN124" s="153"/>
      <c r="AO124" s="153"/>
      <c r="AP124" s="156">
        <f t="shared" si="119"/>
        <v>0</v>
      </c>
      <c r="AQ124" s="156"/>
      <c r="AR124" s="156"/>
      <c r="AS124" s="156"/>
      <c r="AT124" s="156"/>
      <c r="AU124" s="156"/>
      <c r="AV124" s="153"/>
      <c r="AW124" s="153"/>
      <c r="AX124" s="156">
        <f t="shared" si="124"/>
        <v>0</v>
      </c>
      <c r="AY124" s="156"/>
      <c r="AZ124" s="153"/>
      <c r="BA124" s="153"/>
      <c r="BB124" s="156"/>
      <c r="BC124" s="156"/>
      <c r="BD124" s="153"/>
      <c r="BE124" s="153"/>
      <c r="BF124" s="156"/>
      <c r="BG124" s="156"/>
      <c r="BH124" s="153"/>
      <c r="BI124" s="153"/>
      <c r="BJ124" s="156"/>
      <c r="BK124" s="156"/>
      <c r="BL124" s="153"/>
      <c r="BM124" s="153"/>
      <c r="BN124" s="156">
        <f t="shared" si="127"/>
        <v>0</v>
      </c>
      <c r="BO124" s="156"/>
      <c r="BP124" s="153"/>
      <c r="BQ124" s="153"/>
      <c r="BR124" s="156">
        <f t="shared" si="128"/>
        <v>0</v>
      </c>
      <c r="BS124" s="156"/>
      <c r="BT124" s="153"/>
      <c r="BU124" s="153"/>
      <c r="BV124" s="156"/>
      <c r="BW124" s="156"/>
      <c r="BX124" s="153"/>
      <c r="BY124" s="153"/>
      <c r="BZ124" s="156"/>
      <c r="CA124" s="156"/>
      <c r="CB124" s="153"/>
      <c r="CC124" s="153"/>
      <c r="CD124" s="156"/>
      <c r="CE124" s="156"/>
      <c r="CF124" s="153"/>
      <c r="CG124" s="153"/>
      <c r="CH124" s="156">
        <f t="shared" si="132"/>
        <v>0</v>
      </c>
      <c r="CI124" s="156"/>
      <c r="CJ124" s="153"/>
      <c r="CK124" s="153"/>
      <c r="CL124" s="156">
        <f t="shared" si="133"/>
        <v>0</v>
      </c>
      <c r="CM124" s="213"/>
      <c r="CN124" s="222"/>
      <c r="CO124" s="222"/>
      <c r="CP124" s="222">
        <v>0</v>
      </c>
      <c r="CQ124" s="222"/>
      <c r="CR124" s="14"/>
      <c r="CS124" s="14"/>
      <c r="CT124" s="261"/>
      <c r="CU124" s="262"/>
      <c r="CV124" s="13"/>
      <c r="CW124" s="13"/>
      <c r="CX124" s="261"/>
      <c r="CY124" s="262"/>
      <c r="CZ124" s="13"/>
      <c r="DA124" s="13"/>
      <c r="DB124" s="261"/>
      <c r="DC124" s="262"/>
      <c r="DG124" s="648"/>
      <c r="DH124" s="648"/>
      <c r="DI124" s="648"/>
      <c r="DJ124" s="655"/>
      <c r="DK124" s="350"/>
      <c r="DL124" s="350"/>
    </row>
    <row r="125" spans="1:116" ht="12.75" hidden="1" customHeight="1">
      <c r="A125" s="335"/>
      <c r="B125" s="666"/>
      <c r="C125" s="335" t="s">
        <v>378</v>
      </c>
      <c r="D125" s="221"/>
      <c r="E125" s="153">
        <f t="shared" si="112"/>
        <v>0</v>
      </c>
      <c r="F125" s="16">
        <f t="shared" si="113"/>
        <v>0</v>
      </c>
      <c r="G125" s="192">
        <f t="shared" si="105"/>
        <v>0</v>
      </c>
      <c r="H125" s="192" t="e">
        <f t="shared" si="135"/>
        <v>#DIV/0!</v>
      </c>
      <c r="I125" s="153"/>
      <c r="J125" s="153"/>
      <c r="K125" s="156">
        <f t="shared" si="120"/>
        <v>0</v>
      </c>
      <c r="L125" s="156" t="e">
        <f t="shared" si="138"/>
        <v>#DIV/0!</v>
      </c>
      <c r="M125" s="153"/>
      <c r="N125" s="153"/>
      <c r="O125" s="156">
        <f t="shared" si="116"/>
        <v>0</v>
      </c>
      <c r="P125" s="156"/>
      <c r="Q125" s="153"/>
      <c r="R125" s="153"/>
      <c r="S125" s="156">
        <f t="shared" si="117"/>
        <v>0</v>
      </c>
      <c r="T125" s="156"/>
      <c r="U125" s="153"/>
      <c r="V125" s="153"/>
      <c r="W125" s="156">
        <f t="shared" si="118"/>
        <v>0</v>
      </c>
      <c r="X125" s="156"/>
      <c r="Y125" s="153">
        <f t="shared" si="115"/>
        <v>0</v>
      </c>
      <c r="Z125" s="153">
        <f t="shared" si="115"/>
        <v>0</v>
      </c>
      <c r="AA125" s="156">
        <f t="shared" si="121"/>
        <v>0</v>
      </c>
      <c r="AB125" s="156"/>
      <c r="AC125" s="153"/>
      <c r="AD125" s="153"/>
      <c r="AE125" s="156">
        <f t="shared" si="122"/>
        <v>0</v>
      </c>
      <c r="AF125" s="156"/>
      <c r="AG125" s="153"/>
      <c r="AH125" s="153"/>
      <c r="AI125" s="156"/>
      <c r="AJ125" s="153"/>
      <c r="AK125" s="153"/>
      <c r="AL125" s="156">
        <f t="shared" si="123"/>
        <v>0</v>
      </c>
      <c r="AM125" s="156"/>
      <c r="AN125" s="153"/>
      <c r="AO125" s="153"/>
      <c r="AP125" s="156">
        <f t="shared" si="119"/>
        <v>0</v>
      </c>
      <c r="AQ125" s="156"/>
      <c r="AR125" s="156"/>
      <c r="AS125" s="156"/>
      <c r="AT125" s="156">
        <f>AS125-AR125</f>
        <v>0</v>
      </c>
      <c r="AU125" s="156"/>
      <c r="AV125" s="153"/>
      <c r="AW125" s="153"/>
      <c r="AX125" s="156">
        <f t="shared" si="124"/>
        <v>0</v>
      </c>
      <c r="AY125" s="156"/>
      <c r="AZ125" s="153"/>
      <c r="BA125" s="153"/>
      <c r="BB125" s="156">
        <v>0</v>
      </c>
      <c r="BC125" s="156"/>
      <c r="BD125" s="153"/>
      <c r="BE125" s="153"/>
      <c r="BF125" s="156">
        <f t="shared" si="125"/>
        <v>0</v>
      </c>
      <c r="BG125" s="156"/>
      <c r="BH125" s="153"/>
      <c r="BI125" s="153"/>
      <c r="BJ125" s="156">
        <f t="shared" si="126"/>
        <v>0</v>
      </c>
      <c r="BK125" s="156"/>
      <c r="BL125" s="153"/>
      <c r="BM125" s="153"/>
      <c r="BN125" s="156">
        <f t="shared" si="127"/>
        <v>0</v>
      </c>
      <c r="BO125" s="156"/>
      <c r="BP125" s="153"/>
      <c r="BQ125" s="153"/>
      <c r="BR125" s="156">
        <f t="shared" si="128"/>
        <v>0</v>
      </c>
      <c r="BS125" s="156"/>
      <c r="BT125" s="153"/>
      <c r="BU125" s="153"/>
      <c r="BV125" s="156">
        <f t="shared" si="129"/>
        <v>0</v>
      </c>
      <c r="BW125" s="156" t="e">
        <f t="shared" si="137"/>
        <v>#DIV/0!</v>
      </c>
      <c r="BX125" s="153"/>
      <c r="BY125" s="153"/>
      <c r="BZ125" s="156">
        <f t="shared" si="130"/>
        <v>0</v>
      </c>
      <c r="CA125" s="156"/>
      <c r="CB125" s="153"/>
      <c r="CC125" s="153"/>
      <c r="CD125" s="156">
        <f t="shared" si="131"/>
        <v>0</v>
      </c>
      <c r="CE125" s="156"/>
      <c r="CF125" s="153"/>
      <c r="CG125" s="153"/>
      <c r="CH125" s="156">
        <f t="shared" si="132"/>
        <v>0</v>
      </c>
      <c r="CI125" s="156"/>
      <c r="CJ125" s="153"/>
      <c r="CK125" s="153"/>
      <c r="CL125" s="156">
        <f t="shared" si="133"/>
        <v>0</v>
      </c>
      <c r="CM125" s="213"/>
      <c r="CN125" s="222"/>
      <c r="CO125" s="222"/>
      <c r="CP125" s="222">
        <v>0</v>
      </c>
      <c r="CQ125" s="222"/>
      <c r="CR125" s="14"/>
      <c r="CS125" s="14"/>
      <c r="CT125" s="261">
        <f>CS125-CR125</f>
        <v>0</v>
      </c>
      <c r="CU125" s="262"/>
      <c r="CV125" s="13"/>
      <c r="CW125" s="13"/>
      <c r="CX125" s="261"/>
      <c r="CY125" s="262"/>
      <c r="CZ125" s="13"/>
      <c r="DA125" s="13"/>
      <c r="DB125" s="261">
        <f t="shared" si="134"/>
        <v>0</v>
      </c>
      <c r="DC125" s="262"/>
      <c r="DG125" s="648"/>
      <c r="DH125" s="648"/>
      <c r="DI125" s="648"/>
      <c r="DJ125" s="655"/>
      <c r="DK125" s="350"/>
      <c r="DL125" s="350"/>
    </row>
    <row r="126" spans="1:116" ht="12.75" hidden="1" customHeight="1">
      <c r="A126" s="335"/>
      <c r="B126" s="666"/>
      <c r="C126" s="335" t="s">
        <v>709</v>
      </c>
      <c r="D126" s="221"/>
      <c r="E126" s="153">
        <f t="shared" si="112"/>
        <v>0</v>
      </c>
      <c r="F126" s="16">
        <f t="shared" si="113"/>
        <v>0</v>
      </c>
      <c r="G126" s="192"/>
      <c r="H126" s="192" t="e">
        <f t="shared" si="135"/>
        <v>#DIV/0!</v>
      </c>
      <c r="I126" s="153"/>
      <c r="J126" s="153"/>
      <c r="K126" s="156">
        <f t="shared" si="120"/>
        <v>0</v>
      </c>
      <c r="L126" s="156" t="e">
        <f t="shared" si="138"/>
        <v>#DIV/0!</v>
      </c>
      <c r="M126" s="153"/>
      <c r="N126" s="153"/>
      <c r="O126" s="156">
        <f t="shared" si="116"/>
        <v>0</v>
      </c>
      <c r="P126" s="156"/>
      <c r="Q126" s="153"/>
      <c r="R126" s="153"/>
      <c r="S126" s="156">
        <f t="shared" si="117"/>
        <v>0</v>
      </c>
      <c r="T126" s="156"/>
      <c r="U126" s="153"/>
      <c r="V126" s="153"/>
      <c r="W126" s="156">
        <f t="shared" si="118"/>
        <v>0</v>
      </c>
      <c r="X126" s="156"/>
      <c r="Y126" s="153">
        <f t="shared" si="115"/>
        <v>0</v>
      </c>
      <c r="Z126" s="153">
        <f t="shared" si="115"/>
        <v>0</v>
      </c>
      <c r="AA126" s="156">
        <f t="shared" si="121"/>
        <v>0</v>
      </c>
      <c r="AB126" s="156"/>
      <c r="AC126" s="153"/>
      <c r="AD126" s="153"/>
      <c r="AE126" s="156">
        <f t="shared" si="122"/>
        <v>0</v>
      </c>
      <c r="AF126" s="156"/>
      <c r="AG126" s="153"/>
      <c r="AH126" s="153"/>
      <c r="AI126" s="156"/>
      <c r="AJ126" s="153"/>
      <c r="AK126" s="153"/>
      <c r="AL126" s="156">
        <f t="shared" si="123"/>
        <v>0</v>
      </c>
      <c r="AM126" s="156"/>
      <c r="AN126" s="153"/>
      <c r="AO126" s="153"/>
      <c r="AP126" s="156">
        <f t="shared" si="119"/>
        <v>0</v>
      </c>
      <c r="AQ126" s="156"/>
      <c r="AR126" s="156"/>
      <c r="AS126" s="156"/>
      <c r="AT126" s="156"/>
      <c r="AU126" s="156"/>
      <c r="AV126" s="153"/>
      <c r="AW126" s="153"/>
      <c r="AX126" s="156">
        <f t="shared" si="124"/>
        <v>0</v>
      </c>
      <c r="AY126" s="156"/>
      <c r="AZ126" s="153"/>
      <c r="BA126" s="153"/>
      <c r="BB126" s="156">
        <v>0</v>
      </c>
      <c r="BC126" s="156"/>
      <c r="BD126" s="153"/>
      <c r="BE126" s="153"/>
      <c r="BF126" s="156">
        <f t="shared" si="125"/>
        <v>0</v>
      </c>
      <c r="BG126" s="156"/>
      <c r="BH126" s="153"/>
      <c r="BI126" s="153"/>
      <c r="BJ126" s="156">
        <f t="shared" si="126"/>
        <v>0</v>
      </c>
      <c r="BK126" s="156"/>
      <c r="BL126" s="153"/>
      <c r="BM126" s="153"/>
      <c r="BN126" s="156">
        <f t="shared" si="127"/>
        <v>0</v>
      </c>
      <c r="BO126" s="156"/>
      <c r="BP126" s="153"/>
      <c r="BQ126" s="153"/>
      <c r="BR126" s="156">
        <f t="shared" si="128"/>
        <v>0</v>
      </c>
      <c r="BS126" s="156"/>
      <c r="BT126" s="153"/>
      <c r="BU126" s="153"/>
      <c r="BV126" s="156">
        <f t="shared" si="129"/>
        <v>0</v>
      </c>
      <c r="BW126" s="156" t="e">
        <f t="shared" si="137"/>
        <v>#DIV/0!</v>
      </c>
      <c r="BX126" s="153"/>
      <c r="BY126" s="153"/>
      <c r="BZ126" s="156">
        <f t="shared" si="130"/>
        <v>0</v>
      </c>
      <c r="CA126" s="156"/>
      <c r="CB126" s="153"/>
      <c r="CC126" s="153"/>
      <c r="CD126" s="156">
        <f t="shared" si="131"/>
        <v>0</v>
      </c>
      <c r="CE126" s="156"/>
      <c r="CF126" s="153"/>
      <c r="CG126" s="153"/>
      <c r="CH126" s="156">
        <f t="shared" si="132"/>
        <v>0</v>
      </c>
      <c r="CI126" s="156"/>
      <c r="CJ126" s="153"/>
      <c r="CK126" s="153"/>
      <c r="CL126" s="156">
        <f t="shared" si="133"/>
        <v>0</v>
      </c>
      <c r="CM126" s="213"/>
      <c r="CN126" s="222"/>
      <c r="CO126" s="222"/>
      <c r="CP126" s="222">
        <v>0</v>
      </c>
      <c r="CQ126" s="222"/>
      <c r="CR126" s="14"/>
      <c r="CS126" s="14"/>
      <c r="CT126" s="261">
        <f>CS126-CR126</f>
        <v>0</v>
      </c>
      <c r="CU126" s="262"/>
      <c r="CV126" s="13"/>
      <c r="CW126" s="13"/>
      <c r="CX126" s="261"/>
      <c r="CY126" s="262"/>
      <c r="CZ126" s="13"/>
      <c r="DA126" s="13"/>
      <c r="DB126" s="261">
        <f t="shared" si="134"/>
        <v>0</v>
      </c>
      <c r="DC126" s="262"/>
      <c r="DG126" s="648"/>
      <c r="DH126" s="648"/>
      <c r="DI126" s="648"/>
      <c r="DJ126" s="655"/>
      <c r="DK126" s="350"/>
      <c r="DL126" s="350"/>
    </row>
    <row r="127" spans="1:116" ht="16.5" hidden="1" customHeight="1">
      <c r="A127" s="335"/>
      <c r="B127" s="666"/>
      <c r="C127" s="335" t="s">
        <v>379</v>
      </c>
      <c r="D127" s="221"/>
      <c r="E127" s="153">
        <v>0</v>
      </c>
      <c r="F127" s="16">
        <f t="shared" si="113"/>
        <v>0</v>
      </c>
      <c r="G127" s="192">
        <f t="shared" ref="G127:G144" si="139">F127-E127</f>
        <v>0</v>
      </c>
      <c r="H127" s="192" t="e">
        <f t="shared" si="135"/>
        <v>#DIV/0!</v>
      </c>
      <c r="I127" s="153"/>
      <c r="J127" s="153"/>
      <c r="K127" s="156">
        <f t="shared" si="120"/>
        <v>0</v>
      </c>
      <c r="L127" s="156" t="e">
        <f t="shared" si="138"/>
        <v>#DIV/0!</v>
      </c>
      <c r="M127" s="153"/>
      <c r="N127" s="153"/>
      <c r="O127" s="156">
        <f t="shared" si="116"/>
        <v>0</v>
      </c>
      <c r="P127" s="156"/>
      <c r="Q127" s="153"/>
      <c r="R127" s="153"/>
      <c r="S127" s="156">
        <f t="shared" si="117"/>
        <v>0</v>
      </c>
      <c r="T127" s="156"/>
      <c r="U127" s="153"/>
      <c r="V127" s="153"/>
      <c r="W127" s="156">
        <f t="shared" si="118"/>
        <v>0</v>
      </c>
      <c r="X127" s="156"/>
      <c r="Y127" s="153">
        <f t="shared" si="115"/>
        <v>0</v>
      </c>
      <c r="Z127" s="153">
        <f t="shared" si="115"/>
        <v>0</v>
      </c>
      <c r="AA127" s="156">
        <f t="shared" si="121"/>
        <v>0</v>
      </c>
      <c r="AB127" s="156"/>
      <c r="AC127" s="153"/>
      <c r="AD127" s="153"/>
      <c r="AE127" s="156">
        <f t="shared" si="122"/>
        <v>0</v>
      </c>
      <c r="AF127" s="156"/>
      <c r="AG127" s="153"/>
      <c r="AH127" s="153"/>
      <c r="AI127" s="156"/>
      <c r="AJ127" s="153"/>
      <c r="AK127" s="153"/>
      <c r="AL127" s="156">
        <f t="shared" si="123"/>
        <v>0</v>
      </c>
      <c r="AM127" s="156"/>
      <c r="AN127" s="153"/>
      <c r="AO127" s="153"/>
      <c r="AP127" s="156">
        <f t="shared" si="119"/>
        <v>0</v>
      </c>
      <c r="AQ127" s="156"/>
      <c r="AR127" s="156"/>
      <c r="AS127" s="156"/>
      <c r="AT127" s="156">
        <f>AS127-AR127</f>
        <v>0</v>
      </c>
      <c r="AU127" s="156"/>
      <c r="AV127" s="153"/>
      <c r="AW127" s="153"/>
      <c r="AX127" s="156">
        <f t="shared" si="124"/>
        <v>0</v>
      </c>
      <c r="AY127" s="156"/>
      <c r="AZ127" s="153"/>
      <c r="BA127" s="153"/>
      <c r="BB127" s="156">
        <v>0</v>
      </c>
      <c r="BC127" s="156"/>
      <c r="BD127" s="153"/>
      <c r="BE127" s="153"/>
      <c r="BF127" s="156">
        <f t="shared" si="125"/>
        <v>0</v>
      </c>
      <c r="BG127" s="156"/>
      <c r="BH127" s="153"/>
      <c r="BI127" s="153"/>
      <c r="BJ127" s="156">
        <f t="shared" si="126"/>
        <v>0</v>
      </c>
      <c r="BK127" s="156"/>
      <c r="BL127" s="153"/>
      <c r="BM127" s="153"/>
      <c r="BN127" s="156">
        <f t="shared" si="127"/>
        <v>0</v>
      </c>
      <c r="BO127" s="156"/>
      <c r="BP127" s="153"/>
      <c r="BQ127" s="153"/>
      <c r="BR127" s="156">
        <f t="shared" si="128"/>
        <v>0</v>
      </c>
      <c r="BS127" s="156"/>
      <c r="BT127" s="153"/>
      <c r="BU127" s="153"/>
      <c r="BV127" s="156">
        <f t="shared" si="129"/>
        <v>0</v>
      </c>
      <c r="BW127" s="156" t="e">
        <f t="shared" si="137"/>
        <v>#DIV/0!</v>
      </c>
      <c r="BX127" s="153"/>
      <c r="BY127" s="153"/>
      <c r="BZ127" s="156">
        <f t="shared" si="130"/>
        <v>0</v>
      </c>
      <c r="CA127" s="156"/>
      <c r="CB127" s="153"/>
      <c r="CC127" s="153"/>
      <c r="CD127" s="156">
        <f t="shared" si="131"/>
        <v>0</v>
      </c>
      <c r="CE127" s="156"/>
      <c r="CF127" s="153"/>
      <c r="CG127" s="153"/>
      <c r="CH127" s="156">
        <f t="shared" si="132"/>
        <v>0</v>
      </c>
      <c r="CI127" s="156"/>
      <c r="CJ127" s="153"/>
      <c r="CK127" s="153"/>
      <c r="CL127" s="156">
        <f t="shared" si="133"/>
        <v>0</v>
      </c>
      <c r="CM127" s="213"/>
      <c r="CN127" s="222"/>
      <c r="CO127" s="222"/>
      <c r="CP127" s="222">
        <v>0</v>
      </c>
      <c r="CQ127" s="222"/>
      <c r="CR127" s="14"/>
      <c r="CS127" s="14"/>
      <c r="CT127" s="261">
        <f>CS127-CR127</f>
        <v>0</v>
      </c>
      <c r="CU127" s="262"/>
      <c r="CV127" s="13"/>
      <c r="CW127" s="13"/>
      <c r="CX127" s="261"/>
      <c r="CY127" s="262"/>
      <c r="CZ127" s="13"/>
      <c r="DA127" s="13"/>
      <c r="DB127" s="261">
        <f t="shared" si="134"/>
        <v>0</v>
      </c>
      <c r="DC127" s="262"/>
      <c r="DG127" s="648"/>
      <c r="DH127" s="648"/>
      <c r="DI127" s="648"/>
      <c r="DJ127" s="655"/>
      <c r="DK127" s="350"/>
      <c r="DL127" s="350"/>
    </row>
    <row r="128" spans="1:116" ht="16.5" hidden="1" customHeight="1">
      <c r="A128" s="335"/>
      <c r="B128" s="666">
        <v>1718001926</v>
      </c>
      <c r="C128" s="335" t="s">
        <v>380</v>
      </c>
      <c r="D128" s="221">
        <v>1197.2</v>
      </c>
      <c r="E128" s="153">
        <v>66.099999999999994</v>
      </c>
      <c r="F128" s="16">
        <f t="shared" si="113"/>
        <v>0</v>
      </c>
      <c r="G128" s="192">
        <f t="shared" si="139"/>
        <v>-66.099999999999994</v>
      </c>
      <c r="H128" s="192">
        <f t="shared" si="135"/>
        <v>0</v>
      </c>
      <c r="I128" s="153"/>
      <c r="J128" s="153"/>
      <c r="K128" s="156">
        <f t="shared" si="120"/>
        <v>0</v>
      </c>
      <c r="L128" s="156"/>
      <c r="M128" s="153"/>
      <c r="N128" s="153"/>
      <c r="O128" s="156">
        <f t="shared" si="116"/>
        <v>0</v>
      </c>
      <c r="P128" s="156"/>
      <c r="Q128" s="153"/>
      <c r="R128" s="153"/>
      <c r="S128" s="156">
        <f t="shared" si="117"/>
        <v>0</v>
      </c>
      <c r="T128" s="156"/>
      <c r="U128" s="153"/>
      <c r="V128" s="153"/>
      <c r="W128" s="156">
        <f t="shared" si="118"/>
        <v>0</v>
      </c>
      <c r="X128" s="156"/>
      <c r="Y128" s="153">
        <f t="shared" si="115"/>
        <v>0</v>
      </c>
      <c r="Z128" s="153">
        <f t="shared" si="115"/>
        <v>0</v>
      </c>
      <c r="AA128" s="156">
        <f t="shared" si="121"/>
        <v>0</v>
      </c>
      <c r="AB128" s="156"/>
      <c r="AC128" s="153"/>
      <c r="AD128" s="153"/>
      <c r="AE128" s="156"/>
      <c r="AF128" s="156"/>
      <c r="AG128" s="153"/>
      <c r="AH128" s="153"/>
      <c r="AI128" s="156"/>
      <c r="AJ128" s="153"/>
      <c r="AK128" s="153"/>
      <c r="AL128" s="156">
        <f t="shared" si="123"/>
        <v>0</v>
      </c>
      <c r="AM128" s="156"/>
      <c r="AN128" s="153"/>
      <c r="AO128" s="153"/>
      <c r="AP128" s="156">
        <f t="shared" si="119"/>
        <v>0</v>
      </c>
      <c r="AQ128" s="156"/>
      <c r="AR128" s="156"/>
      <c r="AS128" s="156"/>
      <c r="AT128" s="156"/>
      <c r="AU128" s="156"/>
      <c r="AV128" s="153"/>
      <c r="AW128" s="153"/>
      <c r="AX128" s="156">
        <f t="shared" si="124"/>
        <v>0</v>
      </c>
      <c r="AY128" s="156"/>
      <c r="AZ128" s="153"/>
      <c r="BA128" s="153"/>
      <c r="BB128" s="156">
        <v>0</v>
      </c>
      <c r="BC128" s="156"/>
      <c r="BD128" s="153"/>
      <c r="BE128" s="153"/>
      <c r="BF128" s="156">
        <f t="shared" si="125"/>
        <v>0</v>
      </c>
      <c r="BG128" s="156"/>
      <c r="BH128" s="153"/>
      <c r="BI128" s="153"/>
      <c r="BJ128" s="156">
        <f t="shared" si="126"/>
        <v>0</v>
      </c>
      <c r="BK128" s="156"/>
      <c r="BL128" s="16">
        <v>66.126999999999995</v>
      </c>
      <c r="BM128" s="16"/>
      <c r="BN128" s="156">
        <f t="shared" si="127"/>
        <v>-66.126999999999995</v>
      </c>
      <c r="BO128" s="156"/>
      <c r="BP128" s="153"/>
      <c r="BQ128" s="153"/>
      <c r="BR128" s="156">
        <f t="shared" si="128"/>
        <v>0</v>
      </c>
      <c r="BS128" s="156"/>
      <c r="BT128" s="153"/>
      <c r="BU128" s="153"/>
      <c r="BV128" s="156">
        <f t="shared" si="129"/>
        <v>0</v>
      </c>
      <c r="BW128" s="156" t="e">
        <f t="shared" si="137"/>
        <v>#DIV/0!</v>
      </c>
      <c r="BX128" s="153"/>
      <c r="BY128" s="153"/>
      <c r="BZ128" s="156">
        <f t="shared" si="130"/>
        <v>0</v>
      </c>
      <c r="CA128" s="156"/>
      <c r="CB128" s="153"/>
      <c r="CC128" s="153"/>
      <c r="CD128" s="156">
        <f t="shared" si="131"/>
        <v>0</v>
      </c>
      <c r="CE128" s="156"/>
      <c r="CF128" s="153"/>
      <c r="CG128" s="16"/>
      <c r="CH128" s="156"/>
      <c r="CI128" s="156"/>
      <c r="CJ128" s="153"/>
      <c r="CK128" s="153"/>
      <c r="CL128" s="156">
        <f t="shared" si="133"/>
        <v>0</v>
      </c>
      <c r="CM128" s="213"/>
      <c r="CN128" s="222"/>
      <c r="CO128" s="222"/>
      <c r="CP128" s="222">
        <v>0</v>
      </c>
      <c r="CQ128" s="222"/>
      <c r="CR128" s="14"/>
      <c r="CS128" s="14"/>
      <c r="CT128" s="261"/>
      <c r="CU128" s="262"/>
      <c r="CV128" s="13"/>
      <c r="CW128" s="13"/>
      <c r="CX128" s="261"/>
      <c r="CY128" s="262"/>
      <c r="CZ128" s="13"/>
      <c r="DA128" s="13"/>
      <c r="DB128" s="261">
        <f t="shared" si="134"/>
        <v>0</v>
      </c>
      <c r="DC128" s="262"/>
      <c r="DG128" s="648"/>
      <c r="DH128" s="648"/>
      <c r="DI128" s="648"/>
      <c r="DJ128" s="655"/>
      <c r="DK128" s="350"/>
      <c r="DL128" s="350"/>
    </row>
    <row r="129" spans="1:16384" hidden="1">
      <c r="A129" s="335"/>
      <c r="B129" s="666"/>
      <c r="C129" s="341" t="s">
        <v>381</v>
      </c>
      <c r="D129" s="221"/>
      <c r="E129" s="153">
        <f t="shared" si="112"/>
        <v>0</v>
      </c>
      <c r="F129" s="16">
        <f t="shared" si="113"/>
        <v>0</v>
      </c>
      <c r="G129" s="192">
        <f t="shared" si="139"/>
        <v>0</v>
      </c>
      <c r="H129" s="192" t="e">
        <f t="shared" si="135"/>
        <v>#DIV/0!</v>
      </c>
      <c r="I129" s="153"/>
      <c r="J129" s="153"/>
      <c r="K129" s="156">
        <f t="shared" si="120"/>
        <v>0</v>
      </c>
      <c r="L129" s="156"/>
      <c r="M129" s="153"/>
      <c r="N129" s="153"/>
      <c r="O129" s="156">
        <f t="shared" si="116"/>
        <v>0</v>
      </c>
      <c r="P129" s="156"/>
      <c r="Q129" s="153"/>
      <c r="R129" s="153"/>
      <c r="S129" s="156">
        <f t="shared" si="117"/>
        <v>0</v>
      </c>
      <c r="T129" s="156" t="e">
        <f>R129/Q129</f>
        <v>#DIV/0!</v>
      </c>
      <c r="U129" s="153"/>
      <c r="V129" s="153"/>
      <c r="W129" s="156">
        <f t="shared" si="118"/>
        <v>0</v>
      </c>
      <c r="X129" s="156"/>
      <c r="Y129" s="153">
        <f t="shared" si="115"/>
        <v>0</v>
      </c>
      <c r="Z129" s="153">
        <f t="shared" si="115"/>
        <v>0</v>
      </c>
      <c r="AA129" s="156">
        <f t="shared" si="121"/>
        <v>0</v>
      </c>
      <c r="AB129" s="156"/>
      <c r="AC129" s="153"/>
      <c r="AD129" s="153"/>
      <c r="AE129" s="156">
        <f t="shared" ref="AE129:AE141" si="140">AD129-AC129</f>
        <v>0</v>
      </c>
      <c r="AF129" s="156"/>
      <c r="AG129" s="153"/>
      <c r="AH129" s="153"/>
      <c r="AI129" s="156"/>
      <c r="AJ129" s="153"/>
      <c r="AK129" s="153"/>
      <c r="AL129" s="156">
        <f t="shared" si="123"/>
        <v>0</v>
      </c>
      <c r="AM129" s="156"/>
      <c r="AN129" s="153"/>
      <c r="AO129" s="153"/>
      <c r="AP129" s="156">
        <f t="shared" si="119"/>
        <v>0</v>
      </c>
      <c r="AQ129" s="156"/>
      <c r="AR129" s="156"/>
      <c r="AS129" s="156"/>
      <c r="AT129" s="156"/>
      <c r="AU129" s="156"/>
      <c r="AV129" s="153"/>
      <c r="AW129" s="153"/>
      <c r="AX129" s="156">
        <f t="shared" si="124"/>
        <v>0</v>
      </c>
      <c r="AY129" s="156"/>
      <c r="AZ129" s="153"/>
      <c r="BA129" s="153"/>
      <c r="BB129" s="156">
        <v>0</v>
      </c>
      <c r="BC129" s="156"/>
      <c r="BD129" s="153"/>
      <c r="BE129" s="153"/>
      <c r="BF129" s="156">
        <f t="shared" si="125"/>
        <v>0</v>
      </c>
      <c r="BG129" s="156"/>
      <c r="BH129" s="153"/>
      <c r="BI129" s="153"/>
      <c r="BJ129" s="156">
        <f t="shared" si="126"/>
        <v>0</v>
      </c>
      <c r="BK129" s="156"/>
      <c r="BL129" s="153"/>
      <c r="BM129" s="153"/>
      <c r="BN129" s="156">
        <f t="shared" si="127"/>
        <v>0</v>
      </c>
      <c r="BO129" s="156"/>
      <c r="BP129" s="153"/>
      <c r="BQ129" s="153"/>
      <c r="BR129" s="156">
        <f t="shared" si="128"/>
        <v>0</v>
      </c>
      <c r="BS129" s="156"/>
      <c r="BT129" s="153"/>
      <c r="BU129" s="153"/>
      <c r="BV129" s="156">
        <f t="shared" si="129"/>
        <v>0</v>
      </c>
      <c r="BW129" s="156" t="e">
        <f t="shared" si="137"/>
        <v>#DIV/0!</v>
      </c>
      <c r="BX129" s="153"/>
      <c r="BY129" s="153"/>
      <c r="BZ129" s="156">
        <f t="shared" si="130"/>
        <v>0</v>
      </c>
      <c r="CA129" s="156"/>
      <c r="CB129" s="153"/>
      <c r="CC129" s="153"/>
      <c r="CD129" s="156">
        <f t="shared" si="131"/>
        <v>0</v>
      </c>
      <c r="CE129" s="156"/>
      <c r="CF129" s="153"/>
      <c r="CG129" s="153"/>
      <c r="CH129" s="156">
        <f t="shared" si="132"/>
        <v>0</v>
      </c>
      <c r="CI129" s="156"/>
      <c r="CJ129" s="153"/>
      <c r="CK129" s="153"/>
      <c r="CL129" s="156">
        <f t="shared" si="133"/>
        <v>0</v>
      </c>
      <c r="CM129" s="213"/>
      <c r="CN129" s="222"/>
      <c r="CO129" s="222"/>
      <c r="CP129" s="222">
        <v>0</v>
      </c>
      <c r="CQ129" s="222"/>
      <c r="CR129" s="14"/>
      <c r="CS129" s="14"/>
      <c r="CT129" s="261">
        <f t="shared" ref="CT129:CT143" si="141">CS129-CR129</f>
        <v>0</v>
      </c>
      <c r="CU129" s="262"/>
      <c r="CV129" s="13"/>
      <c r="CW129" s="13"/>
      <c r="CX129" s="261"/>
      <c r="CY129" s="262"/>
      <c r="CZ129" s="13"/>
      <c r="DA129" s="13"/>
      <c r="DB129" s="261">
        <f t="shared" si="134"/>
        <v>0</v>
      </c>
      <c r="DC129" s="262"/>
      <c r="DG129" s="648"/>
      <c r="DH129" s="648"/>
      <c r="DI129" s="648"/>
      <c r="DJ129" s="655"/>
      <c r="DK129" s="350"/>
      <c r="DL129" s="350"/>
    </row>
    <row r="130" spans="1:16384" ht="12.75" customHeight="1">
      <c r="A130" s="335"/>
      <c r="B130" s="666">
        <v>1718002341</v>
      </c>
      <c r="C130" s="341" t="s">
        <v>566</v>
      </c>
      <c r="D130" s="221"/>
      <c r="E130" s="153">
        <f t="shared" si="112"/>
        <v>0</v>
      </c>
      <c r="F130" s="16">
        <f t="shared" si="113"/>
        <v>126.31785000000001</v>
      </c>
      <c r="G130" s="192">
        <f t="shared" si="139"/>
        <v>126.31785000000001</v>
      </c>
      <c r="H130" s="192">
        <v>0</v>
      </c>
      <c r="I130" s="153"/>
      <c r="J130" s="153"/>
      <c r="K130" s="156">
        <f t="shared" si="120"/>
        <v>0</v>
      </c>
      <c r="L130" s="156"/>
      <c r="M130" s="153"/>
      <c r="N130" s="153"/>
      <c r="O130" s="156">
        <f t="shared" si="116"/>
        <v>0</v>
      </c>
      <c r="P130" s="156"/>
      <c r="Q130" s="153"/>
      <c r="R130" s="153">
        <v>3.2188400000000001</v>
      </c>
      <c r="S130" s="156">
        <f t="shared" si="117"/>
        <v>3.2188400000000001</v>
      </c>
      <c r="T130" s="156">
        <v>0</v>
      </c>
      <c r="U130" s="153"/>
      <c r="V130" s="153"/>
      <c r="W130" s="156">
        <f t="shared" si="118"/>
        <v>0</v>
      </c>
      <c r="X130" s="156">
        <v>0</v>
      </c>
      <c r="Y130" s="153">
        <f t="shared" si="115"/>
        <v>0</v>
      </c>
      <c r="Z130" s="153">
        <f t="shared" si="115"/>
        <v>0</v>
      </c>
      <c r="AA130" s="156">
        <f t="shared" si="121"/>
        <v>0</v>
      </c>
      <c r="AB130" s="156" t="e">
        <f>Z130/Y130</f>
        <v>#DIV/0!</v>
      </c>
      <c r="AC130" s="153"/>
      <c r="AD130" s="153"/>
      <c r="AE130" s="156">
        <f t="shared" si="140"/>
        <v>0</v>
      </c>
      <c r="AF130" s="156" t="e">
        <f>AD130/AC130</f>
        <v>#DIV/0!</v>
      </c>
      <c r="AG130" s="153"/>
      <c r="AH130" s="153"/>
      <c r="AI130" s="156">
        <f>AH130-AG130</f>
        <v>0</v>
      </c>
      <c r="AJ130" s="153"/>
      <c r="AK130" s="153"/>
      <c r="AL130" s="156">
        <f t="shared" si="123"/>
        <v>0</v>
      </c>
      <c r="AM130" s="156">
        <v>0</v>
      </c>
      <c r="AN130" s="153"/>
      <c r="AO130" s="153"/>
      <c r="AP130" s="156">
        <f t="shared" si="119"/>
        <v>0</v>
      </c>
      <c r="AQ130" s="156"/>
      <c r="AR130" s="156"/>
      <c r="AS130" s="156"/>
      <c r="AT130" s="156"/>
      <c r="AU130" s="156"/>
      <c r="AV130" s="153"/>
      <c r="AW130" s="153"/>
      <c r="AX130" s="156">
        <f t="shared" si="124"/>
        <v>0</v>
      </c>
      <c r="AY130" s="156"/>
      <c r="AZ130" s="153"/>
      <c r="BA130" s="153"/>
      <c r="BB130" s="156">
        <v>0</v>
      </c>
      <c r="BC130" s="156"/>
      <c r="BD130" s="153"/>
      <c r="BE130" s="153"/>
      <c r="BF130" s="156">
        <f t="shared" si="125"/>
        <v>0</v>
      </c>
      <c r="BG130" s="156"/>
      <c r="BH130" s="153"/>
      <c r="BI130" s="153"/>
      <c r="BJ130" s="156">
        <f t="shared" si="126"/>
        <v>0</v>
      </c>
      <c r="BK130" s="156"/>
      <c r="BL130" s="153"/>
      <c r="BM130" s="153">
        <v>123.09901000000001</v>
      </c>
      <c r="BN130" s="156">
        <f t="shared" si="127"/>
        <v>123.09901000000001</v>
      </c>
      <c r="BO130" s="156"/>
      <c r="BP130" s="153"/>
      <c r="BQ130" s="153"/>
      <c r="BR130" s="156">
        <f t="shared" si="128"/>
        <v>0</v>
      </c>
      <c r="BS130" s="156"/>
      <c r="BT130" s="153"/>
      <c r="BU130" s="153"/>
      <c r="BV130" s="156">
        <f t="shared" si="129"/>
        <v>0</v>
      </c>
      <c r="BW130" s="156"/>
      <c r="BX130" s="153"/>
      <c r="BY130" s="153"/>
      <c r="BZ130" s="156">
        <f t="shared" si="130"/>
        <v>0</v>
      </c>
      <c r="CA130" s="156" t="e">
        <f>BY130/BX130</f>
        <v>#DIV/0!</v>
      </c>
      <c r="CB130" s="153"/>
      <c r="CC130" s="153"/>
      <c r="CD130" s="156">
        <f t="shared" si="131"/>
        <v>0</v>
      </c>
      <c r="CE130" s="156"/>
      <c r="CF130" s="153"/>
      <c r="CG130" s="153"/>
      <c r="CH130" s="156">
        <f t="shared" si="132"/>
        <v>0</v>
      </c>
      <c r="CI130" s="156"/>
      <c r="CJ130" s="153"/>
      <c r="CK130" s="153"/>
      <c r="CL130" s="156">
        <f t="shared" si="133"/>
        <v>0</v>
      </c>
      <c r="CM130" s="213"/>
      <c r="CN130" s="222"/>
      <c r="CO130" s="222"/>
      <c r="CP130" s="222">
        <v>0</v>
      </c>
      <c r="CQ130" s="222"/>
      <c r="CR130" s="14"/>
      <c r="CS130" s="14"/>
      <c r="CT130" s="261">
        <f t="shared" si="141"/>
        <v>0</v>
      </c>
      <c r="CU130" s="262" t="e">
        <f t="shared" ref="CU130:CU141" si="142">CS130/CR130</f>
        <v>#DIV/0!</v>
      </c>
      <c r="CV130" s="13"/>
      <c r="CW130" s="13"/>
      <c r="CX130" s="261">
        <f t="shared" ref="CX130:CX143" si="143">CW130-CV130</f>
        <v>0</v>
      </c>
      <c r="CY130" s="262" t="e">
        <f t="shared" ref="CY130:CY141" si="144">CW130/CV130</f>
        <v>#DIV/0!</v>
      </c>
      <c r="CZ130" s="13"/>
      <c r="DA130" s="13"/>
      <c r="DB130" s="261">
        <f t="shared" si="134"/>
        <v>0</v>
      </c>
      <c r="DC130" s="262" t="e">
        <f t="shared" ref="DC130:DC141" si="145">DA130/CZ130</f>
        <v>#DIV/0!</v>
      </c>
      <c r="DG130" s="648"/>
      <c r="DH130" s="648"/>
      <c r="DI130" s="648"/>
      <c r="DJ130" s="655"/>
      <c r="DK130" s="350"/>
      <c r="DL130" s="350"/>
    </row>
    <row r="131" spans="1:16384" ht="12.75" customHeight="1">
      <c r="A131" s="335"/>
      <c r="B131" s="673" t="s">
        <v>914</v>
      </c>
      <c r="C131" s="341" t="s">
        <v>915</v>
      </c>
      <c r="D131" s="221"/>
      <c r="E131" s="153">
        <f t="shared" si="112"/>
        <v>0</v>
      </c>
      <c r="F131" s="16">
        <f t="shared" si="113"/>
        <v>2.0521099999999999</v>
      </c>
      <c r="G131" s="192">
        <f t="shared" si="139"/>
        <v>2.0521099999999999</v>
      </c>
      <c r="H131" s="192"/>
      <c r="I131" s="153"/>
      <c r="J131" s="153"/>
      <c r="K131" s="156">
        <f t="shared" si="120"/>
        <v>0</v>
      </c>
      <c r="L131" s="156"/>
      <c r="M131" s="153"/>
      <c r="N131" s="153"/>
      <c r="O131" s="156">
        <f t="shared" si="116"/>
        <v>0</v>
      </c>
      <c r="P131" s="156"/>
      <c r="Q131" s="153"/>
      <c r="R131" s="153"/>
      <c r="S131" s="156">
        <f t="shared" si="117"/>
        <v>0</v>
      </c>
      <c r="T131" s="156"/>
      <c r="U131" s="153"/>
      <c r="V131" s="153"/>
      <c r="W131" s="156">
        <f t="shared" si="118"/>
        <v>0</v>
      </c>
      <c r="X131" s="156"/>
      <c r="Y131" s="153">
        <f t="shared" si="115"/>
        <v>0</v>
      </c>
      <c r="Z131" s="153">
        <f t="shared" si="115"/>
        <v>0</v>
      </c>
      <c r="AA131" s="156">
        <f t="shared" si="121"/>
        <v>0</v>
      </c>
      <c r="AB131" s="156"/>
      <c r="AC131" s="153"/>
      <c r="AD131" s="153"/>
      <c r="AE131" s="156">
        <f t="shared" si="140"/>
        <v>0</v>
      </c>
      <c r="AF131" s="156"/>
      <c r="AG131" s="153"/>
      <c r="AH131" s="153"/>
      <c r="AI131" s="156">
        <f>AH131-AG131</f>
        <v>0</v>
      </c>
      <c r="AJ131" s="153"/>
      <c r="AK131" s="153"/>
      <c r="AL131" s="156">
        <f t="shared" si="123"/>
        <v>0</v>
      </c>
      <c r="AM131" s="156"/>
      <c r="AN131" s="153"/>
      <c r="AO131" s="153"/>
      <c r="AP131" s="156">
        <f t="shared" si="119"/>
        <v>0</v>
      </c>
      <c r="AQ131" s="156"/>
      <c r="AR131" s="156"/>
      <c r="AS131" s="156"/>
      <c r="AT131" s="156"/>
      <c r="AU131" s="156"/>
      <c r="AV131" s="153"/>
      <c r="AW131" s="153"/>
      <c r="AX131" s="156">
        <f t="shared" si="124"/>
        <v>0</v>
      </c>
      <c r="AY131" s="156"/>
      <c r="AZ131" s="153"/>
      <c r="BA131" s="153"/>
      <c r="BB131" s="156">
        <v>0</v>
      </c>
      <c r="BC131" s="156"/>
      <c r="BD131" s="153"/>
      <c r="BE131" s="153"/>
      <c r="BF131" s="156">
        <f t="shared" si="125"/>
        <v>0</v>
      </c>
      <c r="BG131" s="156"/>
      <c r="BH131" s="153"/>
      <c r="BI131" s="153"/>
      <c r="BJ131" s="156">
        <f t="shared" si="126"/>
        <v>0</v>
      </c>
      <c r="BK131" s="156"/>
      <c r="BL131" s="153"/>
      <c r="BM131" s="153"/>
      <c r="BN131" s="156">
        <f t="shared" si="127"/>
        <v>0</v>
      </c>
      <c r="BO131" s="156"/>
      <c r="BP131" s="153"/>
      <c r="BQ131" s="153">
        <v>2.0521099999999999</v>
      </c>
      <c r="BR131" s="156">
        <f t="shared" si="128"/>
        <v>2.0521099999999999</v>
      </c>
      <c r="BS131" s="156"/>
      <c r="BT131" s="153"/>
      <c r="BU131" s="153"/>
      <c r="BV131" s="156">
        <f t="shared" si="129"/>
        <v>0</v>
      </c>
      <c r="BW131" s="156"/>
      <c r="BX131" s="153"/>
      <c r="BY131" s="153"/>
      <c r="BZ131" s="156">
        <f t="shared" si="130"/>
        <v>0</v>
      </c>
      <c r="CA131" s="156"/>
      <c r="CB131" s="153"/>
      <c r="CC131" s="153"/>
      <c r="CD131" s="156">
        <f t="shared" si="131"/>
        <v>0</v>
      </c>
      <c r="CE131" s="156"/>
      <c r="CF131" s="153"/>
      <c r="CG131" s="153"/>
      <c r="CH131" s="156">
        <f t="shared" si="132"/>
        <v>0</v>
      </c>
      <c r="CI131" s="156"/>
      <c r="CJ131" s="153"/>
      <c r="CK131" s="153"/>
      <c r="CL131" s="156">
        <f t="shared" si="133"/>
        <v>0</v>
      </c>
      <c r="CM131" s="213"/>
      <c r="CN131" s="222"/>
      <c r="CO131" s="222"/>
      <c r="CP131" s="222">
        <v>0</v>
      </c>
      <c r="CQ131" s="222"/>
      <c r="CR131" s="14"/>
      <c r="CS131" s="14"/>
      <c r="CT131" s="261">
        <f t="shared" si="141"/>
        <v>0</v>
      </c>
      <c r="CU131" s="262" t="e">
        <f t="shared" si="142"/>
        <v>#DIV/0!</v>
      </c>
      <c r="CV131" s="13"/>
      <c r="CW131" s="13"/>
      <c r="CX131" s="261">
        <f t="shared" si="143"/>
        <v>0</v>
      </c>
      <c r="CY131" s="262" t="e">
        <f t="shared" si="144"/>
        <v>#DIV/0!</v>
      </c>
      <c r="CZ131" s="13"/>
      <c r="DA131" s="13"/>
      <c r="DB131" s="261">
        <f t="shared" si="134"/>
        <v>0</v>
      </c>
      <c r="DC131" s="262" t="e">
        <f t="shared" si="145"/>
        <v>#DIV/0!</v>
      </c>
      <c r="DG131" s="648"/>
      <c r="DH131" s="648"/>
      <c r="DI131" s="648"/>
      <c r="DJ131" s="655"/>
      <c r="DK131" s="350"/>
      <c r="DL131" s="350"/>
    </row>
    <row r="132" spans="1:16384" hidden="1">
      <c r="A132" s="335"/>
      <c r="B132" s="666"/>
      <c r="C132" s="341" t="s">
        <v>567</v>
      </c>
      <c r="D132" s="221"/>
      <c r="E132" s="153">
        <f t="shared" si="112"/>
        <v>0</v>
      </c>
      <c r="F132" s="16">
        <f t="shared" si="113"/>
        <v>0</v>
      </c>
      <c r="G132" s="192">
        <f t="shared" si="139"/>
        <v>0</v>
      </c>
      <c r="H132" s="192" t="e">
        <f t="shared" ref="H132:H144" si="146">F132/E132</f>
        <v>#DIV/0!</v>
      </c>
      <c r="I132" s="153"/>
      <c r="J132" s="153"/>
      <c r="K132" s="156">
        <f t="shared" si="120"/>
        <v>0</v>
      </c>
      <c r="L132" s="156"/>
      <c r="M132" s="153"/>
      <c r="N132" s="153"/>
      <c r="O132" s="156"/>
      <c r="P132" s="156"/>
      <c r="Q132" s="153"/>
      <c r="R132" s="153"/>
      <c r="S132" s="156"/>
      <c r="T132" s="156"/>
      <c r="U132" s="153"/>
      <c r="V132" s="153"/>
      <c r="W132" s="156"/>
      <c r="X132" s="156"/>
      <c r="Y132" s="153"/>
      <c r="Z132" s="153"/>
      <c r="AA132" s="156"/>
      <c r="AB132" s="156"/>
      <c r="AC132" s="153"/>
      <c r="AD132" s="153"/>
      <c r="AE132" s="156">
        <f t="shared" si="140"/>
        <v>0</v>
      </c>
      <c r="AF132" s="156"/>
      <c r="AG132" s="153"/>
      <c r="AH132" s="153"/>
      <c r="AI132" s="156"/>
      <c r="AJ132" s="153"/>
      <c r="AK132" s="153"/>
      <c r="AL132" s="156"/>
      <c r="AM132" s="156"/>
      <c r="AN132" s="153"/>
      <c r="AO132" s="153"/>
      <c r="AP132" s="156">
        <f t="shared" si="119"/>
        <v>0</v>
      </c>
      <c r="AQ132" s="156"/>
      <c r="AR132" s="156"/>
      <c r="AS132" s="156"/>
      <c r="AT132" s="156"/>
      <c r="AU132" s="156"/>
      <c r="AV132" s="153"/>
      <c r="AW132" s="153"/>
      <c r="AX132" s="156">
        <f t="shared" si="124"/>
        <v>0</v>
      </c>
      <c r="AY132" s="156"/>
      <c r="AZ132" s="153"/>
      <c r="BA132" s="153"/>
      <c r="BB132" s="156">
        <f t="shared" ref="BB132:BB144" si="147">BA132-AZ132</f>
        <v>0</v>
      </c>
      <c r="BC132" s="156"/>
      <c r="BD132" s="153"/>
      <c r="BE132" s="153"/>
      <c r="BF132" s="156">
        <f t="shared" si="125"/>
        <v>0</v>
      </c>
      <c r="BG132" s="156"/>
      <c r="BH132" s="153"/>
      <c r="BI132" s="153"/>
      <c r="BJ132" s="156">
        <f t="shared" si="126"/>
        <v>0</v>
      </c>
      <c r="BK132" s="156"/>
      <c r="BL132" s="153"/>
      <c r="BM132" s="153"/>
      <c r="BN132" s="156">
        <f t="shared" si="127"/>
        <v>0</v>
      </c>
      <c r="BO132" s="156"/>
      <c r="BP132" s="153"/>
      <c r="BQ132" s="153"/>
      <c r="BR132" s="156">
        <f t="shared" si="128"/>
        <v>0</v>
      </c>
      <c r="BS132" s="156"/>
      <c r="BT132" s="153"/>
      <c r="BU132" s="153"/>
      <c r="BV132" s="156">
        <f t="shared" si="129"/>
        <v>0</v>
      </c>
      <c r="BW132" s="156"/>
      <c r="BX132" s="153"/>
      <c r="BY132" s="153"/>
      <c r="BZ132" s="156">
        <f t="shared" si="130"/>
        <v>0</v>
      </c>
      <c r="CA132" s="156" t="e">
        <f t="shared" ref="CA132:CA142" si="148">BY132/BX132</f>
        <v>#DIV/0!</v>
      </c>
      <c r="CB132" s="153"/>
      <c r="CC132" s="153"/>
      <c r="CD132" s="156">
        <f t="shared" si="131"/>
        <v>0</v>
      </c>
      <c r="CE132" s="156"/>
      <c r="CF132" s="236"/>
      <c r="CG132" s="236"/>
      <c r="CH132" s="156">
        <f t="shared" si="132"/>
        <v>0</v>
      </c>
      <c r="CI132" s="156"/>
      <c r="CJ132" s="153"/>
      <c r="CK132" s="153"/>
      <c r="CL132" s="156">
        <f t="shared" si="133"/>
        <v>0</v>
      </c>
      <c r="CM132" s="213"/>
      <c r="CN132" s="222"/>
      <c r="CO132" s="222"/>
      <c r="CP132" s="222">
        <f t="shared" ref="CP132:CP144" si="149">CO132-CN132</f>
        <v>0</v>
      </c>
      <c r="CQ132" s="222"/>
      <c r="CR132" s="14"/>
      <c r="CS132" s="14"/>
      <c r="CT132" s="261">
        <f t="shared" si="141"/>
        <v>0</v>
      </c>
      <c r="CU132" s="262" t="e">
        <f t="shared" si="142"/>
        <v>#DIV/0!</v>
      </c>
      <c r="CV132" s="13"/>
      <c r="CW132" s="13"/>
      <c r="CX132" s="261">
        <f t="shared" si="143"/>
        <v>0</v>
      </c>
      <c r="CY132" s="262" t="e">
        <f t="shared" si="144"/>
        <v>#DIV/0!</v>
      </c>
      <c r="CZ132" s="13"/>
      <c r="DA132" s="13"/>
      <c r="DB132" s="261">
        <f t="shared" si="134"/>
        <v>0</v>
      </c>
      <c r="DC132" s="262" t="e">
        <f t="shared" si="145"/>
        <v>#DIV/0!</v>
      </c>
      <c r="DG132" s="648"/>
      <c r="DH132" s="648"/>
      <c r="DI132" s="648"/>
      <c r="DJ132" s="655"/>
      <c r="DK132" s="350"/>
      <c r="DL132" s="350"/>
    </row>
    <row r="133" spans="1:16384" ht="12.75" hidden="1" customHeight="1">
      <c r="A133" s="335"/>
      <c r="B133" s="666"/>
      <c r="C133" s="335" t="s">
        <v>568</v>
      </c>
      <c r="D133" s="221"/>
      <c r="E133" s="153">
        <f t="shared" si="112"/>
        <v>0</v>
      </c>
      <c r="F133" s="16">
        <f t="shared" si="113"/>
        <v>0</v>
      </c>
      <c r="G133" s="192">
        <f t="shared" si="139"/>
        <v>0</v>
      </c>
      <c r="H133" s="192" t="e">
        <f t="shared" si="146"/>
        <v>#DIV/0!</v>
      </c>
      <c r="I133" s="153"/>
      <c r="J133" s="153"/>
      <c r="K133" s="156">
        <f t="shared" si="120"/>
        <v>0</v>
      </c>
      <c r="L133" s="156"/>
      <c r="M133" s="153"/>
      <c r="N133" s="153"/>
      <c r="O133" s="156"/>
      <c r="P133" s="156"/>
      <c r="Q133" s="153"/>
      <c r="R133" s="153"/>
      <c r="S133" s="156"/>
      <c r="T133" s="156"/>
      <c r="U133" s="153"/>
      <c r="V133" s="153"/>
      <c r="W133" s="156"/>
      <c r="X133" s="156"/>
      <c r="Y133" s="153"/>
      <c r="Z133" s="153"/>
      <c r="AA133" s="156"/>
      <c r="AB133" s="156"/>
      <c r="AC133" s="153"/>
      <c r="AD133" s="153"/>
      <c r="AE133" s="156">
        <f t="shared" si="140"/>
        <v>0</v>
      </c>
      <c r="AF133" s="156"/>
      <c r="AG133" s="153"/>
      <c r="AH133" s="153"/>
      <c r="AI133" s="156"/>
      <c r="AJ133" s="153"/>
      <c r="AK133" s="153"/>
      <c r="AL133" s="156"/>
      <c r="AM133" s="156"/>
      <c r="AN133" s="153"/>
      <c r="AO133" s="153"/>
      <c r="AP133" s="156">
        <f t="shared" si="119"/>
        <v>0</v>
      </c>
      <c r="AQ133" s="156"/>
      <c r="AR133" s="156"/>
      <c r="AS133" s="156"/>
      <c r="AT133" s="156"/>
      <c r="AU133" s="156"/>
      <c r="AV133" s="153"/>
      <c r="AW133" s="153"/>
      <c r="AX133" s="156">
        <f t="shared" si="124"/>
        <v>0</v>
      </c>
      <c r="AY133" s="156"/>
      <c r="AZ133" s="153"/>
      <c r="BA133" s="153"/>
      <c r="BB133" s="156">
        <f t="shared" si="147"/>
        <v>0</v>
      </c>
      <c r="BC133" s="156"/>
      <c r="BD133" s="153"/>
      <c r="BE133" s="153"/>
      <c r="BF133" s="156">
        <f t="shared" si="125"/>
        <v>0</v>
      </c>
      <c r="BG133" s="156"/>
      <c r="BH133" s="153"/>
      <c r="BI133" s="153"/>
      <c r="BJ133" s="156">
        <f t="shared" si="126"/>
        <v>0</v>
      </c>
      <c r="BK133" s="156"/>
      <c r="BL133" s="153"/>
      <c r="BM133" s="153"/>
      <c r="BN133" s="156">
        <f t="shared" si="127"/>
        <v>0</v>
      </c>
      <c r="BO133" s="156"/>
      <c r="BP133" s="153"/>
      <c r="BQ133" s="153"/>
      <c r="BR133" s="156">
        <f t="shared" si="128"/>
        <v>0</v>
      </c>
      <c r="BS133" s="156"/>
      <c r="BT133" s="153"/>
      <c r="BU133" s="153"/>
      <c r="BV133" s="156">
        <f t="shared" si="129"/>
        <v>0</v>
      </c>
      <c r="BW133" s="156"/>
      <c r="BX133" s="153"/>
      <c r="BY133" s="153"/>
      <c r="BZ133" s="156">
        <f t="shared" si="130"/>
        <v>0</v>
      </c>
      <c r="CA133" s="156" t="e">
        <f t="shared" si="148"/>
        <v>#DIV/0!</v>
      </c>
      <c r="CB133" s="153"/>
      <c r="CC133" s="153"/>
      <c r="CD133" s="156">
        <f t="shared" si="131"/>
        <v>0</v>
      </c>
      <c r="CE133" s="156"/>
      <c r="CF133" s="153"/>
      <c r="CG133" s="153"/>
      <c r="CH133" s="156">
        <f t="shared" si="132"/>
        <v>0</v>
      </c>
      <c r="CI133" s="156"/>
      <c r="CJ133" s="153"/>
      <c r="CK133" s="153"/>
      <c r="CL133" s="156">
        <f t="shared" si="133"/>
        <v>0</v>
      </c>
      <c r="CM133" s="213"/>
      <c r="CN133" s="222"/>
      <c r="CO133" s="222"/>
      <c r="CP133" s="222">
        <f t="shared" si="149"/>
        <v>0</v>
      </c>
      <c r="CQ133" s="222"/>
      <c r="CR133" s="14"/>
      <c r="CS133" s="14"/>
      <c r="CT133" s="261">
        <f t="shared" si="141"/>
        <v>0</v>
      </c>
      <c r="CU133" s="262" t="e">
        <f t="shared" si="142"/>
        <v>#DIV/0!</v>
      </c>
      <c r="CV133" s="13"/>
      <c r="CW133" s="13"/>
      <c r="CX133" s="261">
        <f t="shared" si="143"/>
        <v>0</v>
      </c>
      <c r="CY133" s="262" t="e">
        <f t="shared" si="144"/>
        <v>#DIV/0!</v>
      </c>
      <c r="CZ133" s="13"/>
      <c r="DA133" s="13"/>
      <c r="DB133" s="261">
        <f t="shared" si="134"/>
        <v>0</v>
      </c>
      <c r="DC133" s="262" t="e">
        <f t="shared" si="145"/>
        <v>#DIV/0!</v>
      </c>
      <c r="DG133" s="648"/>
      <c r="DH133" s="648"/>
      <c r="DI133" s="648"/>
      <c r="DJ133" s="655"/>
      <c r="DK133" s="350"/>
      <c r="DL133" s="350"/>
    </row>
    <row r="134" spans="1:16384" hidden="1">
      <c r="A134" s="335"/>
      <c r="B134" s="666"/>
      <c r="C134" s="335" t="s">
        <v>852</v>
      </c>
      <c r="D134" s="221"/>
      <c r="E134" s="153">
        <f t="shared" si="112"/>
        <v>0</v>
      </c>
      <c r="F134" s="16">
        <f t="shared" si="113"/>
        <v>0</v>
      </c>
      <c r="G134" s="192">
        <f t="shared" si="139"/>
        <v>0</v>
      </c>
      <c r="H134" s="192">
        <v>0</v>
      </c>
      <c r="I134" s="153"/>
      <c r="J134" s="153"/>
      <c r="K134" s="156">
        <f t="shared" si="120"/>
        <v>0</v>
      </c>
      <c r="L134" s="156"/>
      <c r="M134" s="153"/>
      <c r="N134" s="153"/>
      <c r="O134" s="156"/>
      <c r="P134" s="156"/>
      <c r="Q134" s="153"/>
      <c r="R134" s="153"/>
      <c r="S134" s="156"/>
      <c r="T134" s="156"/>
      <c r="U134" s="153"/>
      <c r="V134" s="153"/>
      <c r="W134" s="156"/>
      <c r="X134" s="156"/>
      <c r="Y134" s="153"/>
      <c r="Z134" s="153"/>
      <c r="AA134" s="156"/>
      <c r="AB134" s="156"/>
      <c r="AC134" s="153"/>
      <c r="AD134" s="153"/>
      <c r="AE134" s="156">
        <f t="shared" si="140"/>
        <v>0</v>
      </c>
      <c r="AF134" s="156"/>
      <c r="AG134" s="153"/>
      <c r="AH134" s="153"/>
      <c r="AI134" s="156"/>
      <c r="AJ134" s="153"/>
      <c r="AK134" s="153"/>
      <c r="AL134" s="156"/>
      <c r="AM134" s="156"/>
      <c r="AN134" s="153"/>
      <c r="AO134" s="153"/>
      <c r="AP134" s="156">
        <f t="shared" si="119"/>
        <v>0</v>
      </c>
      <c r="AQ134" s="156"/>
      <c r="AR134" s="156"/>
      <c r="AS134" s="156"/>
      <c r="AT134" s="156"/>
      <c r="AU134" s="156"/>
      <c r="AV134" s="153"/>
      <c r="AW134" s="153"/>
      <c r="AX134" s="156">
        <f t="shared" si="124"/>
        <v>0</v>
      </c>
      <c r="AY134" s="156"/>
      <c r="AZ134" s="153"/>
      <c r="BA134" s="153"/>
      <c r="BB134" s="156">
        <f t="shared" si="147"/>
        <v>0</v>
      </c>
      <c r="BC134" s="156"/>
      <c r="BD134" s="153"/>
      <c r="BE134" s="153"/>
      <c r="BF134" s="156">
        <f t="shared" si="125"/>
        <v>0</v>
      </c>
      <c r="BG134" s="156"/>
      <c r="BH134" s="153"/>
      <c r="BI134" s="153"/>
      <c r="BJ134" s="156">
        <f t="shared" si="126"/>
        <v>0</v>
      </c>
      <c r="BK134" s="156"/>
      <c r="BL134" s="153"/>
      <c r="BM134" s="153"/>
      <c r="BN134" s="156">
        <f t="shared" si="127"/>
        <v>0</v>
      </c>
      <c r="BO134" s="156"/>
      <c r="BP134" s="153"/>
      <c r="BQ134" s="153"/>
      <c r="BR134" s="156">
        <f t="shared" si="128"/>
        <v>0</v>
      </c>
      <c r="BS134" s="156"/>
      <c r="BT134" s="153"/>
      <c r="BU134" s="153"/>
      <c r="BV134" s="156">
        <f t="shared" si="129"/>
        <v>0</v>
      </c>
      <c r="BW134" s="156"/>
      <c r="BX134" s="153"/>
      <c r="BY134" s="153"/>
      <c r="BZ134" s="156">
        <f t="shared" si="130"/>
        <v>0</v>
      </c>
      <c r="CA134" s="156" t="e">
        <f t="shared" si="148"/>
        <v>#DIV/0!</v>
      </c>
      <c r="CB134" s="153"/>
      <c r="CC134" s="153"/>
      <c r="CD134" s="156">
        <f t="shared" si="131"/>
        <v>0</v>
      </c>
      <c r="CE134" s="156"/>
      <c r="CF134" s="153"/>
      <c r="CG134" s="153"/>
      <c r="CH134" s="156">
        <f t="shared" si="132"/>
        <v>0</v>
      </c>
      <c r="CI134" s="156"/>
      <c r="CJ134" s="153"/>
      <c r="CK134" s="153"/>
      <c r="CL134" s="156">
        <f t="shared" si="133"/>
        <v>0</v>
      </c>
      <c r="CM134" s="213"/>
      <c r="CN134" s="222"/>
      <c r="CO134" s="222"/>
      <c r="CP134" s="222">
        <f t="shared" si="149"/>
        <v>0</v>
      </c>
      <c r="CQ134" s="222"/>
      <c r="CR134" s="14"/>
      <c r="CS134" s="14"/>
      <c r="CT134" s="261">
        <f t="shared" si="141"/>
        <v>0</v>
      </c>
      <c r="CU134" s="262" t="e">
        <f t="shared" si="142"/>
        <v>#DIV/0!</v>
      </c>
      <c r="CV134" s="13"/>
      <c r="CW134" s="13"/>
      <c r="CX134" s="261">
        <f t="shared" si="143"/>
        <v>0</v>
      </c>
      <c r="CY134" s="262" t="e">
        <f t="shared" si="144"/>
        <v>#DIV/0!</v>
      </c>
      <c r="CZ134" s="13"/>
      <c r="DA134" s="13"/>
      <c r="DB134" s="261">
        <f t="shared" si="134"/>
        <v>0</v>
      </c>
      <c r="DC134" s="262" t="e">
        <f t="shared" si="145"/>
        <v>#DIV/0!</v>
      </c>
      <c r="DG134" s="648"/>
      <c r="DH134" s="648"/>
      <c r="DI134" s="648"/>
      <c r="DJ134" s="655"/>
      <c r="DK134" s="350"/>
      <c r="DL134" s="350"/>
    </row>
    <row r="135" spans="1:16384" ht="12.75" hidden="1" customHeight="1">
      <c r="A135" s="335"/>
      <c r="B135" s="666"/>
      <c r="C135" s="335" t="s">
        <v>383</v>
      </c>
      <c r="D135" s="221"/>
      <c r="E135" s="153">
        <f t="shared" si="112"/>
        <v>0</v>
      </c>
      <c r="F135" s="16">
        <f t="shared" si="113"/>
        <v>0</v>
      </c>
      <c r="G135" s="192">
        <f t="shared" si="139"/>
        <v>0</v>
      </c>
      <c r="H135" s="192" t="e">
        <f t="shared" si="146"/>
        <v>#DIV/0!</v>
      </c>
      <c r="I135" s="153"/>
      <c r="J135" s="153"/>
      <c r="K135" s="156">
        <f t="shared" si="120"/>
        <v>0</v>
      </c>
      <c r="L135" s="156"/>
      <c r="M135" s="153"/>
      <c r="N135" s="153"/>
      <c r="O135" s="156">
        <f t="shared" ref="O135:O144" si="150">N135-M135</f>
        <v>0</v>
      </c>
      <c r="P135" s="156"/>
      <c r="Q135" s="153"/>
      <c r="R135" s="153"/>
      <c r="S135" s="156">
        <f t="shared" ref="S135:S144" si="151">R135-Q135</f>
        <v>0</v>
      </c>
      <c r="T135" s="156" t="e">
        <f t="shared" ref="T135:T144" si="152">R135/Q135</f>
        <v>#DIV/0!</v>
      </c>
      <c r="U135" s="153"/>
      <c r="V135" s="153"/>
      <c r="W135" s="156">
        <f t="shared" ref="W135:W144" si="153">V135-U135</f>
        <v>0</v>
      </c>
      <c r="X135" s="156" t="e">
        <f t="shared" ref="X135:X144" si="154">V135/U135</f>
        <v>#DIV/0!</v>
      </c>
      <c r="Y135" s="153">
        <f t="shared" ref="Y135:Z144" si="155">AC135</f>
        <v>0</v>
      </c>
      <c r="Z135" s="153">
        <f t="shared" si="155"/>
        <v>0</v>
      </c>
      <c r="AA135" s="156">
        <f t="shared" ref="AA135:AA144" si="156">Z135-Y135</f>
        <v>0</v>
      </c>
      <c r="AB135" s="156" t="e">
        <f>Z135/Y135</f>
        <v>#DIV/0!</v>
      </c>
      <c r="AC135" s="153"/>
      <c r="AD135" s="153"/>
      <c r="AE135" s="156">
        <f t="shared" si="140"/>
        <v>0</v>
      </c>
      <c r="AF135" s="156" t="e">
        <f>AD135/AC135</f>
        <v>#DIV/0!</v>
      </c>
      <c r="AG135" s="153"/>
      <c r="AH135" s="153"/>
      <c r="AI135" s="156">
        <f t="shared" ref="AI135:AI142" si="157">AH135-AG135</f>
        <v>0</v>
      </c>
      <c r="AJ135" s="153"/>
      <c r="AK135" s="153"/>
      <c r="AL135" s="156">
        <f t="shared" ref="AL135:AL144" si="158">AK135-AJ135</f>
        <v>0</v>
      </c>
      <c r="AM135" s="156"/>
      <c r="AN135" s="153"/>
      <c r="AO135" s="153"/>
      <c r="AP135" s="156">
        <f t="shared" si="119"/>
        <v>0</v>
      </c>
      <c r="AQ135" s="156"/>
      <c r="AR135" s="156"/>
      <c r="AS135" s="156"/>
      <c r="AT135" s="156">
        <f t="shared" ref="AT135:AT144" si="159">AS135-AR135</f>
        <v>0</v>
      </c>
      <c r="AU135" s="156"/>
      <c r="AV135" s="153"/>
      <c r="AW135" s="153"/>
      <c r="AX135" s="156">
        <f t="shared" si="124"/>
        <v>0</v>
      </c>
      <c r="AY135" s="156"/>
      <c r="AZ135" s="153"/>
      <c r="BA135" s="153"/>
      <c r="BB135" s="156">
        <f t="shared" si="147"/>
        <v>0</v>
      </c>
      <c r="BC135" s="156"/>
      <c r="BD135" s="153"/>
      <c r="BE135" s="153"/>
      <c r="BF135" s="156">
        <f t="shared" si="125"/>
        <v>0</v>
      </c>
      <c r="BG135" s="156"/>
      <c r="BH135" s="153"/>
      <c r="BI135" s="153"/>
      <c r="BJ135" s="156">
        <f t="shared" si="126"/>
        <v>0</v>
      </c>
      <c r="BK135" s="156"/>
      <c r="BL135" s="153"/>
      <c r="BM135" s="153"/>
      <c r="BN135" s="156">
        <f t="shared" si="127"/>
        <v>0</v>
      </c>
      <c r="BO135" s="156"/>
      <c r="BP135" s="153"/>
      <c r="BQ135" s="153"/>
      <c r="BR135" s="156">
        <f t="shared" si="128"/>
        <v>0</v>
      </c>
      <c r="BS135" s="156"/>
      <c r="BT135" s="153"/>
      <c r="BU135" s="153"/>
      <c r="BV135" s="156">
        <f t="shared" si="129"/>
        <v>0</v>
      </c>
      <c r="BW135" s="156"/>
      <c r="BX135" s="153"/>
      <c r="BY135" s="153"/>
      <c r="BZ135" s="156">
        <f t="shared" si="130"/>
        <v>0</v>
      </c>
      <c r="CA135" s="156" t="e">
        <f t="shared" si="148"/>
        <v>#DIV/0!</v>
      </c>
      <c r="CB135" s="153"/>
      <c r="CC135" s="153"/>
      <c r="CD135" s="156">
        <f t="shared" si="131"/>
        <v>0</v>
      </c>
      <c r="CE135" s="156"/>
      <c r="CF135" s="153"/>
      <c r="CG135" s="153"/>
      <c r="CH135" s="156">
        <f t="shared" si="132"/>
        <v>0</v>
      </c>
      <c r="CI135" s="156"/>
      <c r="CJ135" s="153"/>
      <c r="CK135" s="153"/>
      <c r="CL135" s="156">
        <f t="shared" si="133"/>
        <v>0</v>
      </c>
      <c r="CM135" s="213"/>
      <c r="CN135" s="222"/>
      <c r="CO135" s="222"/>
      <c r="CP135" s="222">
        <f t="shared" si="149"/>
        <v>0</v>
      </c>
      <c r="CQ135" s="222"/>
      <c r="CR135" s="14"/>
      <c r="CS135" s="14"/>
      <c r="CT135" s="261">
        <f t="shared" si="141"/>
        <v>0</v>
      </c>
      <c r="CU135" s="262" t="e">
        <f t="shared" si="142"/>
        <v>#DIV/0!</v>
      </c>
      <c r="CV135" s="13"/>
      <c r="CW135" s="13"/>
      <c r="CX135" s="261">
        <f t="shared" si="143"/>
        <v>0</v>
      </c>
      <c r="CY135" s="262" t="e">
        <f t="shared" si="144"/>
        <v>#DIV/0!</v>
      </c>
      <c r="CZ135" s="13"/>
      <c r="DA135" s="13"/>
      <c r="DB135" s="261">
        <f t="shared" si="134"/>
        <v>0</v>
      </c>
      <c r="DC135" s="262" t="e">
        <f t="shared" si="145"/>
        <v>#DIV/0!</v>
      </c>
      <c r="DG135" s="648"/>
      <c r="DH135" s="648"/>
      <c r="DI135" s="648"/>
      <c r="DJ135" s="655"/>
      <c r="DK135" s="350"/>
      <c r="DL135" s="350"/>
    </row>
    <row r="136" spans="1:16384" ht="12.75" hidden="1" customHeight="1">
      <c r="A136" s="335"/>
      <c r="B136" s="666"/>
      <c r="C136" s="335" t="s">
        <v>710</v>
      </c>
      <c r="D136" s="221"/>
      <c r="E136" s="153">
        <f t="shared" si="112"/>
        <v>0</v>
      </c>
      <c r="F136" s="16">
        <f t="shared" si="113"/>
        <v>0</v>
      </c>
      <c r="G136" s="192">
        <f t="shared" si="139"/>
        <v>0</v>
      </c>
      <c r="H136" s="192" t="e">
        <f t="shared" si="146"/>
        <v>#DIV/0!</v>
      </c>
      <c r="I136" s="153"/>
      <c r="J136" s="153"/>
      <c r="K136" s="156">
        <f t="shared" si="120"/>
        <v>0</v>
      </c>
      <c r="L136" s="156"/>
      <c r="M136" s="153"/>
      <c r="N136" s="153"/>
      <c r="O136" s="156">
        <f t="shared" si="150"/>
        <v>0</v>
      </c>
      <c r="P136" s="156"/>
      <c r="Q136" s="153"/>
      <c r="R136" s="153"/>
      <c r="S136" s="156">
        <f t="shared" si="151"/>
        <v>0</v>
      </c>
      <c r="T136" s="156" t="e">
        <f t="shared" si="152"/>
        <v>#DIV/0!</v>
      </c>
      <c r="U136" s="153"/>
      <c r="V136" s="153"/>
      <c r="W136" s="156">
        <f t="shared" si="153"/>
        <v>0</v>
      </c>
      <c r="X136" s="156" t="e">
        <f t="shared" si="154"/>
        <v>#DIV/0!</v>
      </c>
      <c r="Y136" s="153">
        <f t="shared" si="155"/>
        <v>0</v>
      </c>
      <c r="Z136" s="153">
        <f t="shared" si="155"/>
        <v>0</v>
      </c>
      <c r="AA136" s="156">
        <f t="shared" si="156"/>
        <v>0</v>
      </c>
      <c r="AB136" s="156" t="e">
        <f>Z136/Y136</f>
        <v>#DIV/0!</v>
      </c>
      <c r="AC136" s="153"/>
      <c r="AD136" s="153"/>
      <c r="AE136" s="156">
        <f t="shared" si="140"/>
        <v>0</v>
      </c>
      <c r="AF136" s="156" t="e">
        <f>AD136/AC136</f>
        <v>#DIV/0!</v>
      </c>
      <c r="AG136" s="153"/>
      <c r="AH136" s="153"/>
      <c r="AI136" s="156">
        <f t="shared" si="157"/>
        <v>0</v>
      </c>
      <c r="AJ136" s="153"/>
      <c r="AK136" s="153"/>
      <c r="AL136" s="156">
        <f t="shared" si="158"/>
        <v>0</v>
      </c>
      <c r="AM136" s="156"/>
      <c r="AN136" s="153"/>
      <c r="AO136" s="153"/>
      <c r="AP136" s="156">
        <f t="shared" si="119"/>
        <v>0</v>
      </c>
      <c r="AQ136" s="156"/>
      <c r="AR136" s="156"/>
      <c r="AS136" s="156"/>
      <c r="AT136" s="156">
        <f t="shared" si="159"/>
        <v>0</v>
      </c>
      <c r="AU136" s="156"/>
      <c r="AV136" s="153"/>
      <c r="AW136" s="153"/>
      <c r="AX136" s="156">
        <f t="shared" si="124"/>
        <v>0</v>
      </c>
      <c r="AY136" s="156"/>
      <c r="AZ136" s="153"/>
      <c r="BA136" s="153"/>
      <c r="BB136" s="156">
        <f t="shared" si="147"/>
        <v>0</v>
      </c>
      <c r="BC136" s="156"/>
      <c r="BD136" s="153"/>
      <c r="BE136" s="153"/>
      <c r="BF136" s="156">
        <f t="shared" si="125"/>
        <v>0</v>
      </c>
      <c r="BG136" s="156"/>
      <c r="BH136" s="153"/>
      <c r="BI136" s="153"/>
      <c r="BJ136" s="156">
        <f t="shared" si="126"/>
        <v>0</v>
      </c>
      <c r="BK136" s="156"/>
      <c r="BL136" s="153"/>
      <c r="BM136" s="153"/>
      <c r="BN136" s="156">
        <f t="shared" si="127"/>
        <v>0</v>
      </c>
      <c r="BO136" s="156"/>
      <c r="BP136" s="153"/>
      <c r="BQ136" s="153"/>
      <c r="BR136" s="156">
        <f t="shared" si="128"/>
        <v>0</v>
      </c>
      <c r="BS136" s="156"/>
      <c r="BT136" s="153"/>
      <c r="BU136" s="153"/>
      <c r="BV136" s="156">
        <f t="shared" si="129"/>
        <v>0</v>
      </c>
      <c r="BW136" s="156"/>
      <c r="BX136" s="153"/>
      <c r="BY136" s="153"/>
      <c r="BZ136" s="156">
        <f t="shared" si="130"/>
        <v>0</v>
      </c>
      <c r="CA136" s="156" t="e">
        <f t="shared" si="148"/>
        <v>#DIV/0!</v>
      </c>
      <c r="CB136" s="153"/>
      <c r="CC136" s="153"/>
      <c r="CD136" s="156">
        <f t="shared" si="131"/>
        <v>0</v>
      </c>
      <c r="CE136" s="156"/>
      <c r="CF136" s="153"/>
      <c r="CG136" s="153"/>
      <c r="CH136" s="156">
        <f t="shared" si="132"/>
        <v>0</v>
      </c>
      <c r="CI136" s="156"/>
      <c r="CJ136" s="153"/>
      <c r="CK136" s="153"/>
      <c r="CL136" s="156">
        <f t="shared" si="133"/>
        <v>0</v>
      </c>
      <c r="CM136" s="213"/>
      <c r="CN136" s="222"/>
      <c r="CO136" s="222"/>
      <c r="CP136" s="222">
        <f t="shared" si="149"/>
        <v>0</v>
      </c>
      <c r="CQ136" s="222"/>
      <c r="CR136" s="14"/>
      <c r="CS136" s="14"/>
      <c r="CT136" s="261">
        <f t="shared" si="141"/>
        <v>0</v>
      </c>
      <c r="CU136" s="262" t="e">
        <f t="shared" si="142"/>
        <v>#DIV/0!</v>
      </c>
      <c r="CV136" s="13"/>
      <c r="CW136" s="13"/>
      <c r="CX136" s="261">
        <f t="shared" si="143"/>
        <v>0</v>
      </c>
      <c r="CY136" s="262" t="e">
        <f t="shared" si="144"/>
        <v>#DIV/0!</v>
      </c>
      <c r="CZ136" s="13"/>
      <c r="DA136" s="13"/>
      <c r="DB136" s="261">
        <f t="shared" si="134"/>
        <v>0</v>
      </c>
      <c r="DC136" s="262" t="e">
        <f t="shared" si="145"/>
        <v>#DIV/0!</v>
      </c>
      <c r="DG136" s="648"/>
      <c r="DH136" s="648"/>
      <c r="DI136" s="648"/>
      <c r="DJ136" s="655"/>
      <c r="DK136" s="350"/>
      <c r="DL136" s="350"/>
    </row>
    <row r="137" spans="1:16384" ht="12.75" customHeight="1">
      <c r="A137" s="335"/>
      <c r="B137" s="666">
        <v>1718002422</v>
      </c>
      <c r="C137" s="335" t="s">
        <v>570</v>
      </c>
      <c r="D137" s="221">
        <v>3.3</v>
      </c>
      <c r="E137" s="153">
        <v>2.7</v>
      </c>
      <c r="F137" s="16">
        <f t="shared" si="113"/>
        <v>4.6193200000000001</v>
      </c>
      <c r="G137" s="192">
        <f t="shared" si="139"/>
        <v>1.9193199999999999</v>
      </c>
      <c r="H137" s="192">
        <f t="shared" si="146"/>
        <v>1.7108592592592591</v>
      </c>
      <c r="I137" s="153"/>
      <c r="J137" s="153"/>
      <c r="K137" s="156">
        <f t="shared" si="120"/>
        <v>0</v>
      </c>
      <c r="L137" s="156"/>
      <c r="M137" s="153">
        <v>2.7360000000000002</v>
      </c>
      <c r="N137" s="153"/>
      <c r="O137" s="156">
        <f t="shared" si="150"/>
        <v>-2.7360000000000002</v>
      </c>
      <c r="P137" s="156"/>
      <c r="Q137" s="153"/>
      <c r="R137" s="153"/>
      <c r="S137" s="156">
        <f t="shared" si="151"/>
        <v>0</v>
      </c>
      <c r="T137" s="156">
        <v>0</v>
      </c>
      <c r="U137" s="153"/>
      <c r="V137" s="153"/>
      <c r="W137" s="156">
        <f t="shared" si="153"/>
        <v>0</v>
      </c>
      <c r="X137" s="156">
        <v>0</v>
      </c>
      <c r="Y137" s="153">
        <f t="shared" si="155"/>
        <v>0</v>
      </c>
      <c r="Z137" s="153">
        <f t="shared" si="155"/>
        <v>0</v>
      </c>
      <c r="AA137" s="156">
        <f t="shared" si="156"/>
        <v>0</v>
      </c>
      <c r="AB137" s="156" t="e">
        <f>Z137/Y137</f>
        <v>#DIV/0!</v>
      </c>
      <c r="AC137" s="153"/>
      <c r="AD137" s="153"/>
      <c r="AE137" s="156">
        <f t="shared" si="140"/>
        <v>0</v>
      </c>
      <c r="AF137" s="156" t="e">
        <f>AD137/AC137</f>
        <v>#DIV/0!</v>
      </c>
      <c r="AG137" s="153"/>
      <c r="AH137" s="153"/>
      <c r="AI137" s="156">
        <f t="shared" si="157"/>
        <v>0</v>
      </c>
      <c r="AJ137" s="153"/>
      <c r="AK137" s="153"/>
      <c r="AL137" s="156">
        <f t="shared" si="158"/>
        <v>0</v>
      </c>
      <c r="AM137" s="156"/>
      <c r="AN137" s="153"/>
      <c r="AO137" s="153"/>
      <c r="AP137" s="156">
        <f t="shared" si="119"/>
        <v>0</v>
      </c>
      <c r="AQ137" s="156"/>
      <c r="AR137" s="156"/>
      <c r="AS137" s="156"/>
      <c r="AT137" s="156">
        <f t="shared" si="159"/>
        <v>0</v>
      </c>
      <c r="AU137" s="156"/>
      <c r="AV137" s="153"/>
      <c r="AW137" s="153"/>
      <c r="AX137" s="156">
        <f t="shared" si="124"/>
        <v>0</v>
      </c>
      <c r="AY137" s="156"/>
      <c r="AZ137" s="153"/>
      <c r="BA137" s="153"/>
      <c r="BB137" s="156">
        <f t="shared" si="147"/>
        <v>0</v>
      </c>
      <c r="BC137" s="156"/>
      <c r="BD137" s="153"/>
      <c r="BE137" s="153"/>
      <c r="BF137" s="156">
        <f t="shared" si="125"/>
        <v>0</v>
      </c>
      <c r="BG137" s="156"/>
      <c r="BH137" s="153"/>
      <c r="BI137" s="153"/>
      <c r="BJ137" s="156">
        <f t="shared" si="126"/>
        <v>0</v>
      </c>
      <c r="BK137" s="156"/>
      <c r="BL137" s="153"/>
      <c r="BM137" s="16">
        <v>4.6193200000000001</v>
      </c>
      <c r="BN137" s="156">
        <f t="shared" si="127"/>
        <v>4.6193200000000001</v>
      </c>
      <c r="BO137" s="156"/>
      <c r="BP137" s="153"/>
      <c r="BQ137" s="153"/>
      <c r="BR137" s="156">
        <f t="shared" si="128"/>
        <v>0</v>
      </c>
      <c r="BS137" s="156"/>
      <c r="BT137" s="153"/>
      <c r="BU137" s="153"/>
      <c r="BV137" s="156">
        <f t="shared" si="129"/>
        <v>0</v>
      </c>
      <c r="BW137" s="156"/>
      <c r="BX137" s="153"/>
      <c r="BY137" s="153"/>
      <c r="BZ137" s="156">
        <f t="shared" si="130"/>
        <v>0</v>
      </c>
      <c r="CA137" s="156" t="e">
        <f t="shared" si="148"/>
        <v>#DIV/0!</v>
      </c>
      <c r="CB137" s="153"/>
      <c r="CC137" s="153"/>
      <c r="CD137" s="156">
        <f t="shared" si="131"/>
        <v>0</v>
      </c>
      <c r="CE137" s="156"/>
      <c r="CF137" s="153"/>
      <c r="CG137" s="153"/>
      <c r="CH137" s="156">
        <f t="shared" si="132"/>
        <v>0</v>
      </c>
      <c r="CI137" s="156"/>
      <c r="CJ137" s="153"/>
      <c r="CK137" s="153"/>
      <c r="CL137" s="156">
        <f t="shared" si="133"/>
        <v>0</v>
      </c>
      <c r="CM137" s="213"/>
      <c r="CN137" s="222"/>
      <c r="CO137" s="222"/>
      <c r="CP137" s="222">
        <f t="shared" si="149"/>
        <v>0</v>
      </c>
      <c r="CQ137" s="222"/>
      <c r="CR137" s="14"/>
      <c r="CS137" s="14"/>
      <c r="CT137" s="261">
        <f t="shared" si="141"/>
        <v>0</v>
      </c>
      <c r="CU137" s="262" t="e">
        <f t="shared" si="142"/>
        <v>#DIV/0!</v>
      </c>
      <c r="CV137" s="13"/>
      <c r="CW137" s="13"/>
      <c r="CX137" s="261">
        <f t="shared" si="143"/>
        <v>0</v>
      </c>
      <c r="CY137" s="262" t="e">
        <f t="shared" si="144"/>
        <v>#DIV/0!</v>
      </c>
      <c r="CZ137" s="13"/>
      <c r="DA137" s="13"/>
      <c r="DB137" s="261">
        <f t="shared" si="134"/>
        <v>0</v>
      </c>
      <c r="DC137" s="262" t="e">
        <f t="shared" si="145"/>
        <v>#DIV/0!</v>
      </c>
      <c r="DG137" s="648"/>
      <c r="DH137" s="648"/>
      <c r="DI137" s="648"/>
      <c r="DJ137" s="655"/>
      <c r="DK137" s="350"/>
      <c r="DL137" s="350"/>
    </row>
    <row r="138" spans="1:16384" ht="12.75" hidden="1" customHeight="1">
      <c r="A138" s="335"/>
      <c r="B138" s="666"/>
      <c r="C138" s="214" t="s">
        <v>410</v>
      </c>
      <c r="D138" s="221"/>
      <c r="E138" s="153"/>
      <c r="F138" s="16">
        <f t="shared" si="113"/>
        <v>0</v>
      </c>
      <c r="G138" s="192">
        <f t="shared" si="139"/>
        <v>0</v>
      </c>
      <c r="H138" s="192"/>
      <c r="I138" s="153"/>
      <c r="J138" s="153"/>
      <c r="K138" s="156"/>
      <c r="L138" s="156"/>
      <c r="M138" s="153"/>
      <c r="N138" s="153"/>
      <c r="O138" s="156"/>
      <c r="P138" s="156"/>
      <c r="Q138" s="153"/>
      <c r="R138" s="153"/>
      <c r="S138" s="156"/>
      <c r="T138" s="156"/>
      <c r="U138" s="153"/>
      <c r="V138" s="153"/>
      <c r="W138" s="156"/>
      <c r="X138" s="156"/>
      <c r="Y138" s="153"/>
      <c r="Z138" s="153"/>
      <c r="AA138" s="156"/>
      <c r="AB138" s="156"/>
      <c r="AC138" s="153"/>
      <c r="AD138" s="153"/>
      <c r="AE138" s="156"/>
      <c r="AF138" s="156"/>
      <c r="AG138" s="153"/>
      <c r="AH138" s="153"/>
      <c r="AI138" s="156"/>
      <c r="AJ138" s="153"/>
      <c r="AK138" s="153"/>
      <c r="AL138" s="156"/>
      <c r="AM138" s="156"/>
      <c r="AN138" s="153"/>
      <c r="AO138" s="153"/>
      <c r="AP138" s="156"/>
      <c r="AQ138" s="156"/>
      <c r="AR138" s="156"/>
      <c r="AS138" s="156"/>
      <c r="AT138" s="156"/>
      <c r="AU138" s="156"/>
      <c r="AV138" s="153"/>
      <c r="AW138" s="153"/>
      <c r="AX138" s="156"/>
      <c r="AY138" s="156"/>
      <c r="AZ138" s="153"/>
      <c r="BA138" s="153"/>
      <c r="BB138" s="156"/>
      <c r="BC138" s="156"/>
      <c r="BD138" s="153"/>
      <c r="BE138" s="153"/>
      <c r="BF138" s="156"/>
      <c r="BG138" s="156"/>
      <c r="BH138" s="153"/>
      <c r="BI138" s="153"/>
      <c r="BJ138" s="156"/>
      <c r="BK138" s="156"/>
      <c r="BL138" s="153"/>
      <c r="BM138" s="16"/>
      <c r="BN138" s="156"/>
      <c r="BO138" s="156"/>
      <c r="BP138" s="153"/>
      <c r="BQ138" s="153"/>
      <c r="BR138" s="156"/>
      <c r="BS138" s="156"/>
      <c r="BT138" s="153"/>
      <c r="BU138" s="153"/>
      <c r="BV138" s="156"/>
      <c r="BW138" s="156"/>
      <c r="BX138" s="153"/>
      <c r="BY138" s="153"/>
      <c r="BZ138" s="156"/>
      <c r="CA138" s="156"/>
      <c r="CB138" s="153"/>
      <c r="CC138" s="153"/>
      <c r="CD138" s="156"/>
      <c r="CE138" s="156"/>
      <c r="CF138" s="153"/>
      <c r="CG138" s="153"/>
      <c r="CH138" s="156"/>
      <c r="CI138" s="156"/>
      <c r="CJ138" s="153"/>
      <c r="CK138" s="153"/>
      <c r="CL138" s="156"/>
      <c r="CM138" s="213"/>
      <c r="CN138" s="222"/>
      <c r="CO138" s="222"/>
      <c r="CP138" s="222"/>
      <c r="CQ138" s="222"/>
      <c r="CR138" s="14"/>
      <c r="CS138" s="14"/>
      <c r="CT138" s="261"/>
      <c r="CU138" s="262"/>
      <c r="CV138" s="13"/>
      <c r="CW138" s="13"/>
      <c r="CX138" s="261"/>
      <c r="CY138" s="262"/>
      <c r="CZ138" s="13"/>
      <c r="DA138" s="13"/>
      <c r="DB138" s="261"/>
      <c r="DC138" s="262"/>
      <c r="DG138" s="648"/>
      <c r="DH138" s="648"/>
      <c r="DI138" s="648"/>
      <c r="DJ138" s="655"/>
      <c r="DK138" s="350"/>
      <c r="DL138" s="350"/>
    </row>
    <row r="139" spans="1:16384" ht="12.75" hidden="1" customHeight="1">
      <c r="A139" s="335"/>
      <c r="B139" s="666">
        <v>1718002528</v>
      </c>
      <c r="C139" s="214" t="s">
        <v>774</v>
      </c>
      <c r="D139" s="221"/>
      <c r="E139" s="153">
        <v>0.2</v>
      </c>
      <c r="F139" s="16">
        <f t="shared" si="113"/>
        <v>0</v>
      </c>
      <c r="G139" s="192">
        <f t="shared" si="139"/>
        <v>-0.2</v>
      </c>
      <c r="H139" s="192"/>
      <c r="I139" s="153"/>
      <c r="J139" s="153"/>
      <c r="K139" s="156"/>
      <c r="L139" s="156"/>
      <c r="M139" s="153"/>
      <c r="N139" s="153"/>
      <c r="O139" s="156"/>
      <c r="P139" s="156"/>
      <c r="Q139" s="153"/>
      <c r="R139" s="153"/>
      <c r="S139" s="156"/>
      <c r="T139" s="156"/>
      <c r="U139" s="153"/>
      <c r="V139" s="153"/>
      <c r="W139" s="156"/>
      <c r="X139" s="156"/>
      <c r="Y139" s="153"/>
      <c r="Z139" s="153"/>
      <c r="AA139" s="156"/>
      <c r="AB139" s="156"/>
      <c r="AC139" s="153"/>
      <c r="AD139" s="153"/>
      <c r="AE139" s="156"/>
      <c r="AF139" s="156"/>
      <c r="AG139" s="153"/>
      <c r="AH139" s="153"/>
      <c r="AI139" s="156"/>
      <c r="AJ139" s="153"/>
      <c r="AK139" s="153"/>
      <c r="AL139" s="156"/>
      <c r="AM139" s="156"/>
      <c r="AN139" s="153"/>
      <c r="AO139" s="153"/>
      <c r="AP139" s="156"/>
      <c r="AQ139" s="156"/>
      <c r="AR139" s="156"/>
      <c r="AS139" s="156"/>
      <c r="AT139" s="156"/>
      <c r="AU139" s="156"/>
      <c r="AV139" s="153"/>
      <c r="AW139" s="153"/>
      <c r="AX139" s="156"/>
      <c r="AY139" s="156"/>
      <c r="AZ139" s="153"/>
      <c r="BA139" s="153"/>
      <c r="BB139" s="156"/>
      <c r="BC139" s="156"/>
      <c r="BD139" s="153"/>
      <c r="BE139" s="153"/>
      <c r="BF139" s="156"/>
      <c r="BG139" s="156"/>
      <c r="BH139" s="153"/>
      <c r="BI139" s="153"/>
      <c r="BJ139" s="156"/>
      <c r="BK139" s="156"/>
      <c r="BL139" s="153"/>
      <c r="BM139" s="16"/>
      <c r="BN139" s="156"/>
      <c r="BO139" s="156"/>
      <c r="BP139" s="153"/>
      <c r="BQ139" s="153"/>
      <c r="BR139" s="156"/>
      <c r="BS139" s="156"/>
      <c r="BT139" s="153"/>
      <c r="BU139" s="153"/>
      <c r="BV139" s="156"/>
      <c r="BW139" s="156"/>
      <c r="BX139" s="153"/>
      <c r="BY139" s="153"/>
      <c r="BZ139" s="156"/>
      <c r="CA139" s="156"/>
      <c r="CB139" s="153"/>
      <c r="CC139" s="153"/>
      <c r="CD139" s="156"/>
      <c r="CE139" s="156"/>
      <c r="CF139" s="153"/>
      <c r="CG139" s="153"/>
      <c r="CH139" s="156"/>
      <c r="CI139" s="156"/>
      <c r="CJ139" s="153"/>
      <c r="CK139" s="153"/>
      <c r="CL139" s="156"/>
      <c r="CM139" s="213"/>
      <c r="CN139" s="222"/>
      <c r="CO139" s="222"/>
      <c r="CP139" s="222"/>
      <c r="CQ139" s="222"/>
      <c r="CR139" s="14"/>
      <c r="CS139" s="14"/>
      <c r="CT139" s="261"/>
      <c r="CU139" s="262"/>
      <c r="CV139" s="13"/>
      <c r="CW139" s="13"/>
      <c r="CX139" s="261"/>
      <c r="CY139" s="262"/>
      <c r="CZ139" s="13"/>
      <c r="DA139" s="13"/>
      <c r="DB139" s="261"/>
      <c r="DC139" s="262"/>
      <c r="DG139" s="648"/>
      <c r="DH139" s="648"/>
      <c r="DI139" s="648"/>
      <c r="DJ139" s="655"/>
      <c r="DK139" s="350"/>
      <c r="DL139" s="350"/>
    </row>
    <row r="140" spans="1:16384" ht="16.5" customHeight="1">
      <c r="A140" s="541"/>
      <c r="B140" s="673" t="s">
        <v>910</v>
      </c>
      <c r="C140" s="545" t="s">
        <v>911</v>
      </c>
      <c r="D140" s="541">
        <v>0</v>
      </c>
      <c r="E140" s="541">
        <v>0</v>
      </c>
      <c r="F140" s="16">
        <f t="shared" si="113"/>
        <v>0.74507999999999996</v>
      </c>
      <c r="G140" s="192">
        <f t="shared" si="139"/>
        <v>0.74507999999999996</v>
      </c>
      <c r="H140" s="541">
        <v>0</v>
      </c>
      <c r="I140" s="541"/>
      <c r="J140" s="541"/>
      <c r="K140" s="541"/>
      <c r="L140" s="541"/>
      <c r="M140" s="541"/>
      <c r="N140" s="541"/>
      <c r="O140" s="541"/>
      <c r="P140" s="541"/>
      <c r="Q140" s="541"/>
      <c r="R140" s="541"/>
      <c r="S140" s="541"/>
      <c r="T140" s="541"/>
      <c r="U140" s="541"/>
      <c r="V140" s="541"/>
      <c r="W140" s="541"/>
      <c r="X140" s="541"/>
      <c r="Y140" s="541"/>
      <c r="Z140" s="541"/>
      <c r="AA140" s="541"/>
      <c r="AB140" s="541"/>
      <c r="AC140" s="541"/>
      <c r="AD140" s="541"/>
      <c r="AE140" s="541"/>
      <c r="AF140" s="541"/>
      <c r="AG140" s="541"/>
      <c r="AH140" s="541"/>
      <c r="AI140" s="541"/>
      <c r="AJ140" s="541"/>
      <c r="AK140" s="541"/>
      <c r="AL140" s="541"/>
      <c r="AM140" s="541"/>
      <c r="AN140" s="541"/>
      <c r="AO140" s="541"/>
      <c r="AP140" s="541"/>
      <c r="AQ140" s="541"/>
      <c r="AR140" s="541"/>
      <c r="AS140" s="541"/>
      <c r="AT140" s="541"/>
      <c r="AU140" s="541"/>
      <c r="AV140" s="541"/>
      <c r="AW140" s="541"/>
      <c r="AX140" s="541"/>
      <c r="AY140" s="541"/>
      <c r="AZ140" s="541"/>
      <c r="BA140" s="541"/>
      <c r="BB140" s="541"/>
      <c r="BC140" s="541"/>
      <c r="BD140" s="541"/>
      <c r="BE140" s="541"/>
      <c r="BF140" s="541"/>
      <c r="BG140" s="541"/>
      <c r="BH140" s="541"/>
      <c r="BI140" s="541"/>
      <c r="BJ140" s="541"/>
      <c r="BK140" s="541"/>
      <c r="BL140" s="541"/>
      <c r="BM140" s="541"/>
      <c r="BN140" s="541"/>
      <c r="BO140" s="541"/>
      <c r="BP140" s="541"/>
      <c r="BQ140" s="541">
        <v>0.74507999999999996</v>
      </c>
      <c r="BR140" s="541"/>
      <c r="BS140" s="541"/>
      <c r="BT140" s="541"/>
      <c r="BU140" s="541"/>
      <c r="BV140" s="541"/>
      <c r="BW140" s="541"/>
      <c r="BX140" s="541"/>
      <c r="BY140" s="541"/>
      <c r="BZ140" s="541"/>
      <c r="CA140" s="541"/>
      <c r="CB140" s="541"/>
      <c r="CC140" s="541"/>
      <c r="CD140" s="541"/>
      <c r="CE140" s="541"/>
      <c r="CF140" s="541"/>
      <c r="CG140" s="541"/>
      <c r="CH140" s="541"/>
      <c r="CI140" s="541"/>
      <c r="CJ140" s="541"/>
      <c r="CK140" s="541"/>
      <c r="CL140" s="541"/>
      <c r="CM140" s="541"/>
      <c r="CN140" s="541"/>
      <c r="CO140" s="541"/>
      <c r="CP140" s="541"/>
      <c r="CQ140" s="541"/>
      <c r="CR140" s="541"/>
      <c r="CS140" s="541"/>
      <c r="CT140" s="541"/>
      <c r="CU140" s="541"/>
      <c r="CV140" s="541"/>
      <c r="CW140" s="541"/>
      <c r="CX140" s="541"/>
      <c r="CY140" s="541"/>
      <c r="CZ140" s="541"/>
      <c r="DA140" s="541"/>
      <c r="DB140" s="541"/>
      <c r="DC140" s="541"/>
      <c r="DD140" s="541"/>
      <c r="DE140" s="541"/>
      <c r="DF140" s="541"/>
      <c r="DG140" s="541"/>
      <c r="DH140" s="541"/>
      <c r="DI140" s="541"/>
      <c r="DJ140" s="541"/>
      <c r="DK140" s="541"/>
      <c r="DL140" s="541"/>
      <c r="DM140" s="541"/>
      <c r="DN140" s="541"/>
      <c r="DO140" s="541"/>
      <c r="DP140" s="541"/>
      <c r="DQ140" s="541"/>
      <c r="DR140" s="541"/>
      <c r="DS140" s="541"/>
      <c r="DT140" s="541"/>
      <c r="DU140" s="541"/>
      <c r="DV140" s="541"/>
      <c r="DW140" s="541"/>
      <c r="DX140" s="541"/>
      <c r="DY140" s="541"/>
      <c r="DZ140" s="541"/>
      <c r="EA140" s="541"/>
      <c r="EB140" s="541"/>
      <c r="EC140" s="541"/>
      <c r="ED140" s="541"/>
      <c r="EE140" s="541"/>
      <c r="EF140" s="541"/>
      <c r="EG140" s="541"/>
      <c r="EH140" s="541"/>
      <c r="EI140" s="541"/>
      <c r="EJ140" s="541"/>
      <c r="EK140" s="541"/>
      <c r="EL140" s="541"/>
      <c r="EM140" s="541"/>
      <c r="EN140" s="541"/>
      <c r="EO140" s="541"/>
      <c r="EP140" s="541"/>
      <c r="EQ140" s="541"/>
      <c r="ER140" s="541"/>
      <c r="ES140" s="541"/>
      <c r="ET140" s="541"/>
      <c r="EU140" s="541"/>
      <c r="EV140" s="541"/>
      <c r="EW140" s="541"/>
      <c r="EX140" s="541"/>
      <c r="EY140" s="541"/>
      <c r="EZ140" s="541"/>
      <c r="FA140" s="541"/>
      <c r="FB140" s="541"/>
      <c r="FC140" s="541"/>
      <c r="FD140" s="541"/>
      <c r="FE140" s="541"/>
      <c r="FF140" s="541"/>
      <c r="FG140" s="541"/>
      <c r="FH140" s="541"/>
      <c r="FI140" s="541"/>
      <c r="FJ140" s="541"/>
      <c r="FK140" s="541"/>
      <c r="FL140" s="541"/>
      <c r="FM140" s="541"/>
      <c r="FN140" s="541"/>
      <c r="FO140" s="541"/>
      <c r="FP140" s="541"/>
      <c r="FQ140" s="541"/>
      <c r="FR140" s="541"/>
      <c r="FS140" s="541"/>
      <c r="FT140" s="541"/>
      <c r="FU140" s="541"/>
      <c r="FV140" s="541"/>
      <c r="FW140" s="541"/>
      <c r="FX140" s="541"/>
      <c r="FY140" s="541"/>
      <c r="FZ140" s="541"/>
      <c r="GA140" s="541"/>
      <c r="GB140" s="541"/>
      <c r="GC140" s="541"/>
      <c r="GD140" s="541"/>
      <c r="GE140" s="541"/>
      <c r="GF140" s="541"/>
      <c r="GG140" s="541"/>
      <c r="GH140" s="541"/>
      <c r="GI140" s="541"/>
      <c r="GJ140" s="541"/>
      <c r="GK140" s="541"/>
      <c r="GL140" s="541"/>
      <c r="GM140" s="541"/>
      <c r="GN140" s="541"/>
      <c r="GO140" s="541"/>
      <c r="GP140" s="541"/>
      <c r="GQ140" s="541"/>
      <c r="GR140" s="541"/>
      <c r="GS140" s="541"/>
      <c r="GT140" s="541"/>
      <c r="GU140" s="541"/>
      <c r="GV140" s="541"/>
      <c r="GW140" s="541"/>
      <c r="GX140" s="541"/>
      <c r="GY140" s="541"/>
      <c r="GZ140" s="541"/>
      <c r="HA140" s="541"/>
      <c r="HB140" s="541"/>
      <c r="HC140" s="541"/>
      <c r="HD140" s="541"/>
      <c r="HE140" s="541"/>
      <c r="HF140" s="541"/>
      <c r="HG140" s="541"/>
      <c r="HH140" s="541"/>
      <c r="HI140" s="541"/>
      <c r="HJ140" s="541"/>
      <c r="HK140" s="541"/>
      <c r="HL140" s="541"/>
      <c r="HM140" s="541"/>
      <c r="HN140" s="541"/>
      <c r="HO140" s="541"/>
      <c r="HP140" s="541"/>
      <c r="HQ140" s="541"/>
      <c r="HR140" s="541"/>
      <c r="HS140" s="541"/>
      <c r="HT140" s="541"/>
      <c r="HU140" s="541"/>
      <c r="HV140" s="541"/>
      <c r="HW140" s="541"/>
      <c r="HX140" s="541"/>
      <c r="HY140" s="541"/>
      <c r="HZ140" s="541"/>
      <c r="IA140" s="541"/>
      <c r="IB140" s="541"/>
      <c r="IC140" s="541"/>
      <c r="ID140" s="541"/>
      <c r="IE140" s="541"/>
      <c r="IF140" s="541"/>
      <c r="IG140" s="541"/>
      <c r="IH140" s="541"/>
      <c r="II140" s="541"/>
      <c r="IJ140" s="541"/>
      <c r="IK140" s="541"/>
      <c r="IL140" s="541"/>
      <c r="IM140" s="541"/>
      <c r="IN140" s="541"/>
      <c r="IO140" s="541"/>
      <c r="IP140" s="541"/>
      <c r="IQ140" s="541"/>
      <c r="IR140" s="541"/>
      <c r="IS140" s="541"/>
      <c r="IT140" s="541"/>
      <c r="IU140" s="541"/>
      <c r="IV140" s="541"/>
      <c r="IW140" s="541"/>
      <c r="IX140" s="541"/>
      <c r="IY140" s="541"/>
      <c r="IZ140" s="541"/>
      <c r="JA140" s="541"/>
      <c r="JB140" s="541"/>
      <c r="JC140" s="541"/>
      <c r="JD140" s="541"/>
      <c r="JE140" s="541"/>
      <c r="JF140" s="541"/>
      <c r="JG140" s="541"/>
      <c r="JH140" s="541"/>
      <c r="JI140" s="541"/>
      <c r="JJ140" s="541"/>
      <c r="JK140" s="541"/>
      <c r="JL140" s="541"/>
      <c r="JM140" s="541"/>
      <c r="JN140" s="541"/>
      <c r="JO140" s="541"/>
      <c r="JP140" s="541"/>
      <c r="JQ140" s="541"/>
      <c r="JR140" s="541"/>
      <c r="JS140" s="541"/>
      <c r="JT140" s="541"/>
      <c r="JU140" s="541"/>
      <c r="JV140" s="541"/>
      <c r="JW140" s="541"/>
      <c r="JX140" s="541"/>
      <c r="JY140" s="541"/>
      <c r="JZ140" s="541"/>
      <c r="KA140" s="541"/>
      <c r="KB140" s="541"/>
      <c r="KC140" s="541"/>
      <c r="KD140" s="541"/>
      <c r="KE140" s="541"/>
      <c r="KF140" s="541"/>
      <c r="KG140" s="541"/>
      <c r="KH140" s="541"/>
      <c r="KI140" s="541"/>
      <c r="KJ140" s="541"/>
      <c r="KK140" s="541"/>
      <c r="KL140" s="541"/>
      <c r="KM140" s="541"/>
      <c r="KN140" s="541"/>
      <c r="KO140" s="541"/>
      <c r="KP140" s="541"/>
      <c r="KQ140" s="541"/>
      <c r="KR140" s="541"/>
      <c r="KS140" s="541"/>
      <c r="KT140" s="541"/>
      <c r="KU140" s="541"/>
      <c r="KV140" s="541"/>
      <c r="KW140" s="541"/>
      <c r="KX140" s="541"/>
      <c r="KY140" s="541"/>
      <c r="KZ140" s="541"/>
      <c r="LA140" s="541"/>
      <c r="LB140" s="541"/>
      <c r="LC140" s="541"/>
      <c r="LD140" s="541"/>
      <c r="LE140" s="541"/>
      <c r="LF140" s="541"/>
      <c r="LG140" s="541"/>
      <c r="LH140" s="541"/>
      <c r="LI140" s="541"/>
      <c r="LJ140" s="541"/>
      <c r="LK140" s="541"/>
      <c r="LL140" s="541"/>
      <c r="LM140" s="541"/>
      <c r="LN140" s="541"/>
      <c r="LO140" s="541"/>
      <c r="LP140" s="541"/>
      <c r="LQ140" s="541"/>
      <c r="LR140" s="541"/>
      <c r="LS140" s="541"/>
      <c r="LT140" s="541"/>
      <c r="LU140" s="541"/>
      <c r="LV140" s="541"/>
      <c r="LW140" s="541"/>
      <c r="LX140" s="541"/>
      <c r="LY140" s="541"/>
      <c r="LZ140" s="541"/>
      <c r="MA140" s="541"/>
      <c r="MB140" s="541"/>
      <c r="MC140" s="541"/>
      <c r="MD140" s="541"/>
      <c r="ME140" s="541"/>
      <c r="MF140" s="541"/>
      <c r="MG140" s="541"/>
      <c r="MH140" s="541"/>
      <c r="MI140" s="541"/>
      <c r="MJ140" s="541"/>
      <c r="MK140" s="541"/>
      <c r="ML140" s="541"/>
      <c r="MM140" s="541"/>
      <c r="MN140" s="541"/>
      <c r="MO140" s="541"/>
      <c r="MP140" s="541"/>
      <c r="MQ140" s="541"/>
      <c r="MR140" s="541"/>
      <c r="MS140" s="541"/>
      <c r="MT140" s="541"/>
      <c r="MU140" s="541"/>
      <c r="MV140" s="541"/>
      <c r="MW140" s="541"/>
      <c r="MX140" s="541"/>
      <c r="MY140" s="541"/>
      <c r="MZ140" s="541"/>
      <c r="NA140" s="541"/>
      <c r="NB140" s="541"/>
      <c r="NC140" s="541"/>
      <c r="ND140" s="541"/>
      <c r="NE140" s="541"/>
      <c r="NF140" s="541"/>
      <c r="NG140" s="541"/>
      <c r="NH140" s="541"/>
      <c r="NI140" s="541"/>
      <c r="NJ140" s="541"/>
      <c r="NK140" s="541"/>
      <c r="NL140" s="541"/>
      <c r="NM140" s="541"/>
      <c r="NN140" s="541"/>
      <c r="NO140" s="541"/>
      <c r="NP140" s="541"/>
      <c r="NQ140" s="541"/>
      <c r="NR140" s="541"/>
      <c r="NS140" s="541"/>
      <c r="NT140" s="541"/>
      <c r="NU140" s="541"/>
      <c r="NV140" s="541"/>
      <c r="NW140" s="541"/>
      <c r="NX140" s="541"/>
      <c r="NY140" s="541"/>
      <c r="NZ140" s="541"/>
      <c r="OA140" s="541"/>
      <c r="OB140" s="541"/>
      <c r="OC140" s="541"/>
      <c r="OD140" s="541"/>
      <c r="OE140" s="541"/>
      <c r="OF140" s="541"/>
      <c r="OG140" s="541"/>
      <c r="OH140" s="541"/>
      <c r="OI140" s="541"/>
      <c r="OJ140" s="541"/>
      <c r="OK140" s="541"/>
      <c r="OL140" s="541"/>
      <c r="OM140" s="541"/>
      <c r="ON140" s="541"/>
      <c r="OO140" s="541"/>
      <c r="OP140" s="541"/>
      <c r="OQ140" s="541"/>
      <c r="OR140" s="541"/>
      <c r="OS140" s="541"/>
      <c r="OT140" s="541"/>
      <c r="OU140" s="541"/>
      <c r="OV140" s="541"/>
      <c r="OW140" s="541"/>
      <c r="OX140" s="541"/>
      <c r="OY140" s="541"/>
      <c r="OZ140" s="541"/>
      <c r="PA140" s="541"/>
      <c r="PB140" s="541"/>
      <c r="PC140" s="541"/>
      <c r="PD140" s="541"/>
      <c r="PE140" s="541"/>
      <c r="PF140" s="541"/>
      <c r="PG140" s="541"/>
      <c r="PH140" s="541"/>
      <c r="PI140" s="541"/>
      <c r="PJ140" s="541"/>
      <c r="PK140" s="541"/>
      <c r="PL140" s="541"/>
      <c r="PM140" s="541"/>
      <c r="PN140" s="541"/>
      <c r="PO140" s="541"/>
      <c r="PP140" s="541"/>
      <c r="PQ140" s="541"/>
      <c r="PR140" s="541"/>
      <c r="PS140" s="541"/>
      <c r="PT140" s="541"/>
      <c r="PU140" s="541"/>
      <c r="PV140" s="541"/>
      <c r="PW140" s="541"/>
      <c r="PX140" s="541"/>
      <c r="PY140" s="541"/>
      <c r="PZ140" s="541"/>
      <c r="QA140" s="541"/>
      <c r="QB140" s="541"/>
      <c r="QC140" s="541"/>
      <c r="QD140" s="541"/>
      <c r="QE140" s="541"/>
      <c r="QF140" s="541"/>
      <c r="QG140" s="541"/>
      <c r="QH140" s="541"/>
      <c r="QI140" s="541"/>
      <c r="QJ140" s="541"/>
      <c r="QK140" s="541"/>
      <c r="QL140" s="541"/>
      <c r="QM140" s="541"/>
      <c r="QN140" s="541"/>
      <c r="QO140" s="541"/>
      <c r="QP140" s="541"/>
      <c r="QQ140" s="541"/>
      <c r="QR140" s="541"/>
      <c r="QS140" s="541"/>
      <c r="QT140" s="541"/>
      <c r="QU140" s="541"/>
      <c r="QV140" s="541"/>
      <c r="QW140" s="541"/>
      <c r="QX140" s="541"/>
      <c r="QY140" s="541"/>
      <c r="QZ140" s="541"/>
      <c r="RA140" s="541"/>
      <c r="RB140" s="541"/>
      <c r="RC140" s="541"/>
      <c r="RD140" s="541"/>
      <c r="RE140" s="541"/>
      <c r="RF140" s="541"/>
      <c r="RG140" s="541"/>
      <c r="RH140" s="541"/>
      <c r="RI140" s="541"/>
      <c r="RJ140" s="541"/>
      <c r="RK140" s="541"/>
      <c r="RL140" s="541"/>
      <c r="RM140" s="541"/>
      <c r="RN140" s="541"/>
      <c r="RO140" s="541"/>
      <c r="RP140" s="541"/>
      <c r="RQ140" s="541"/>
      <c r="RR140" s="541"/>
      <c r="RS140" s="541"/>
      <c r="RT140" s="541"/>
      <c r="RU140" s="541"/>
      <c r="RV140" s="541"/>
      <c r="RW140" s="541"/>
      <c r="RX140" s="541"/>
      <c r="RY140" s="541"/>
      <c r="RZ140" s="541"/>
      <c r="SA140" s="541"/>
      <c r="SB140" s="541"/>
      <c r="SC140" s="541"/>
      <c r="SD140" s="541"/>
      <c r="SE140" s="541"/>
      <c r="SF140" s="541"/>
      <c r="SG140" s="541"/>
      <c r="SH140" s="541"/>
      <c r="SI140" s="541"/>
      <c r="SJ140" s="541"/>
      <c r="SK140" s="541"/>
      <c r="SL140" s="541"/>
      <c r="SM140" s="541"/>
      <c r="SN140" s="541"/>
      <c r="SO140" s="541"/>
      <c r="SP140" s="541"/>
      <c r="SQ140" s="541"/>
      <c r="SR140" s="541"/>
      <c r="SS140" s="541"/>
      <c r="ST140" s="541"/>
      <c r="SU140" s="541"/>
      <c r="SV140" s="541"/>
      <c r="SW140" s="541"/>
      <c r="SX140" s="541"/>
      <c r="SY140" s="541"/>
      <c r="SZ140" s="541"/>
      <c r="TA140" s="541"/>
      <c r="TB140" s="541"/>
      <c r="TC140" s="541"/>
      <c r="TD140" s="541"/>
      <c r="TE140" s="541"/>
      <c r="TF140" s="541"/>
      <c r="TG140" s="541"/>
      <c r="TH140" s="541"/>
      <c r="TI140" s="541"/>
      <c r="TJ140" s="541"/>
      <c r="TK140" s="541"/>
      <c r="TL140" s="541"/>
      <c r="TM140" s="541"/>
      <c r="TN140" s="541"/>
      <c r="TO140" s="541"/>
      <c r="TP140" s="541"/>
      <c r="TQ140" s="541"/>
      <c r="TR140" s="541"/>
      <c r="TS140" s="541"/>
      <c r="TT140" s="541"/>
      <c r="TU140" s="541"/>
      <c r="TV140" s="541"/>
      <c r="TW140" s="541"/>
      <c r="TX140" s="541"/>
      <c r="TY140" s="541"/>
      <c r="TZ140" s="541"/>
      <c r="UA140" s="541"/>
      <c r="UB140" s="541"/>
      <c r="UC140" s="541"/>
      <c r="UD140" s="541"/>
      <c r="UE140" s="541"/>
      <c r="UF140" s="541"/>
      <c r="UG140" s="541"/>
      <c r="UH140" s="541"/>
      <c r="UI140" s="541"/>
      <c r="UJ140" s="541"/>
      <c r="UK140" s="541"/>
      <c r="UL140" s="541"/>
      <c r="UM140" s="541"/>
      <c r="UN140" s="541"/>
      <c r="UO140" s="541"/>
      <c r="UP140" s="541"/>
      <c r="UQ140" s="541"/>
      <c r="UR140" s="541"/>
      <c r="US140" s="541"/>
      <c r="UT140" s="541"/>
      <c r="UU140" s="541"/>
      <c r="UV140" s="541"/>
      <c r="UW140" s="541"/>
      <c r="UX140" s="541"/>
      <c r="UY140" s="541"/>
      <c r="UZ140" s="541"/>
      <c r="VA140" s="541"/>
      <c r="VB140" s="541"/>
      <c r="VC140" s="541"/>
      <c r="VD140" s="541"/>
      <c r="VE140" s="541"/>
      <c r="VF140" s="541"/>
      <c r="VG140" s="541"/>
      <c r="VH140" s="541"/>
      <c r="VI140" s="541"/>
      <c r="VJ140" s="541"/>
      <c r="VK140" s="541"/>
      <c r="VL140" s="541"/>
      <c r="VM140" s="541"/>
      <c r="VN140" s="541"/>
      <c r="VO140" s="541"/>
      <c r="VP140" s="541"/>
      <c r="VQ140" s="541"/>
      <c r="VR140" s="541"/>
      <c r="VS140" s="541"/>
      <c r="VT140" s="541"/>
      <c r="VU140" s="541"/>
      <c r="VV140" s="541"/>
      <c r="VW140" s="541"/>
      <c r="VX140" s="541"/>
      <c r="VY140" s="541"/>
      <c r="VZ140" s="541"/>
      <c r="WA140" s="541"/>
      <c r="WB140" s="541"/>
      <c r="WC140" s="541"/>
      <c r="WD140" s="541"/>
      <c r="WE140" s="541"/>
      <c r="WF140" s="541"/>
      <c r="WG140" s="541"/>
      <c r="WH140" s="541"/>
      <c r="WI140" s="541"/>
      <c r="WJ140" s="541"/>
      <c r="WK140" s="541"/>
      <c r="WL140" s="541"/>
      <c r="WM140" s="541"/>
      <c r="WN140" s="541"/>
      <c r="WO140" s="541"/>
      <c r="WP140" s="541"/>
      <c r="WQ140" s="541"/>
      <c r="WR140" s="541"/>
      <c r="WS140" s="541"/>
      <c r="WT140" s="541"/>
      <c r="WU140" s="541"/>
      <c r="WV140" s="541"/>
      <c r="WW140" s="541"/>
      <c r="WX140" s="541"/>
      <c r="WY140" s="541"/>
      <c r="WZ140" s="541"/>
      <c r="XA140" s="541"/>
      <c r="XB140" s="541"/>
      <c r="XC140" s="541"/>
      <c r="XD140" s="541"/>
      <c r="XE140" s="541"/>
      <c r="XF140" s="541"/>
      <c r="XG140" s="541"/>
      <c r="XH140" s="541"/>
      <c r="XI140" s="541"/>
      <c r="XJ140" s="541"/>
      <c r="XK140" s="541"/>
      <c r="XL140" s="541"/>
      <c r="XM140" s="541"/>
      <c r="XN140" s="541"/>
      <c r="XO140" s="541"/>
      <c r="XP140" s="541"/>
      <c r="XQ140" s="541"/>
      <c r="XR140" s="541"/>
      <c r="XS140" s="541"/>
      <c r="XT140" s="541"/>
      <c r="XU140" s="541"/>
      <c r="XV140" s="541"/>
      <c r="XW140" s="541"/>
      <c r="XX140" s="541"/>
      <c r="XY140" s="541"/>
      <c r="XZ140" s="541"/>
      <c r="YA140" s="541"/>
      <c r="YB140" s="541"/>
      <c r="YC140" s="541"/>
      <c r="YD140" s="541"/>
      <c r="YE140" s="541"/>
      <c r="YF140" s="541"/>
      <c r="YG140" s="541"/>
      <c r="YH140" s="541"/>
      <c r="YI140" s="541"/>
      <c r="YJ140" s="541"/>
      <c r="YK140" s="541"/>
      <c r="YL140" s="541"/>
      <c r="YM140" s="541"/>
      <c r="YN140" s="541"/>
      <c r="YO140" s="541"/>
      <c r="YP140" s="541"/>
      <c r="YQ140" s="541"/>
      <c r="YR140" s="541"/>
      <c r="YS140" s="541"/>
      <c r="YT140" s="541"/>
      <c r="YU140" s="541"/>
      <c r="YV140" s="541"/>
      <c r="YW140" s="541"/>
      <c r="YX140" s="541"/>
      <c r="YY140" s="541"/>
      <c r="YZ140" s="541"/>
      <c r="ZA140" s="541"/>
      <c r="ZB140" s="541"/>
      <c r="ZC140" s="541"/>
      <c r="ZD140" s="541"/>
      <c r="ZE140" s="541"/>
      <c r="ZF140" s="541"/>
      <c r="ZG140" s="541"/>
      <c r="ZH140" s="541"/>
      <c r="ZI140" s="541"/>
      <c r="ZJ140" s="541"/>
      <c r="ZK140" s="541"/>
      <c r="ZL140" s="541"/>
      <c r="ZM140" s="541"/>
      <c r="ZN140" s="541"/>
      <c r="ZO140" s="541"/>
      <c r="ZP140" s="541"/>
      <c r="ZQ140" s="541"/>
      <c r="ZR140" s="541"/>
      <c r="ZS140" s="541"/>
      <c r="ZT140" s="541"/>
      <c r="ZU140" s="541"/>
      <c r="ZV140" s="541"/>
      <c r="ZW140" s="541"/>
      <c r="ZX140" s="541"/>
      <c r="ZY140" s="541"/>
      <c r="ZZ140" s="541"/>
      <c r="AAA140" s="541"/>
      <c r="AAB140" s="541"/>
      <c r="AAC140" s="541"/>
      <c r="AAD140" s="541"/>
      <c r="AAE140" s="541"/>
      <c r="AAF140" s="541"/>
      <c r="AAG140" s="541"/>
      <c r="AAH140" s="541"/>
      <c r="AAI140" s="541"/>
      <c r="AAJ140" s="541"/>
      <c r="AAK140" s="541"/>
      <c r="AAL140" s="541"/>
      <c r="AAM140" s="541"/>
      <c r="AAN140" s="541"/>
      <c r="AAO140" s="541"/>
      <c r="AAP140" s="541"/>
      <c r="AAQ140" s="541"/>
      <c r="AAR140" s="541"/>
      <c r="AAS140" s="541"/>
      <c r="AAT140" s="541"/>
      <c r="AAU140" s="541"/>
      <c r="AAV140" s="541"/>
      <c r="AAW140" s="541"/>
      <c r="AAX140" s="541"/>
      <c r="AAY140" s="541"/>
      <c r="AAZ140" s="541"/>
      <c r="ABA140" s="541"/>
      <c r="ABB140" s="541"/>
      <c r="ABC140" s="541"/>
      <c r="ABD140" s="541"/>
      <c r="ABE140" s="541"/>
      <c r="ABF140" s="541"/>
      <c r="ABG140" s="541"/>
      <c r="ABH140" s="541"/>
      <c r="ABI140" s="541"/>
      <c r="ABJ140" s="541"/>
      <c r="ABK140" s="541"/>
      <c r="ABL140" s="541"/>
      <c r="ABM140" s="541"/>
      <c r="ABN140" s="541"/>
      <c r="ABO140" s="541"/>
      <c r="ABP140" s="541"/>
      <c r="ABQ140" s="541"/>
      <c r="ABR140" s="541"/>
      <c r="ABS140" s="541"/>
      <c r="ABT140" s="541"/>
      <c r="ABU140" s="541"/>
      <c r="ABV140" s="541"/>
      <c r="ABW140" s="541"/>
      <c r="ABX140" s="541"/>
      <c r="ABY140" s="541"/>
      <c r="ABZ140" s="541"/>
      <c r="ACA140" s="541"/>
      <c r="ACB140" s="541"/>
      <c r="ACC140" s="541"/>
      <c r="ACD140" s="541"/>
      <c r="ACE140" s="541"/>
      <c r="ACF140" s="541"/>
      <c r="ACG140" s="541"/>
      <c r="ACH140" s="541"/>
      <c r="ACI140" s="541"/>
      <c r="ACJ140" s="541"/>
      <c r="ACK140" s="541"/>
      <c r="ACL140" s="541"/>
      <c r="ACM140" s="541"/>
      <c r="ACN140" s="541"/>
      <c r="ACO140" s="541"/>
      <c r="ACP140" s="541"/>
      <c r="ACQ140" s="541"/>
      <c r="ACR140" s="541"/>
      <c r="ACS140" s="541"/>
      <c r="ACT140" s="541"/>
      <c r="ACU140" s="541"/>
      <c r="ACV140" s="541"/>
      <c r="ACW140" s="541"/>
      <c r="ACX140" s="541"/>
      <c r="ACY140" s="541"/>
      <c r="ACZ140" s="541"/>
      <c r="ADA140" s="541"/>
      <c r="ADB140" s="541"/>
      <c r="ADC140" s="541"/>
      <c r="ADD140" s="541"/>
      <c r="ADE140" s="541"/>
      <c r="ADF140" s="541"/>
      <c r="ADG140" s="541"/>
      <c r="ADH140" s="541"/>
      <c r="ADI140" s="541"/>
      <c r="ADJ140" s="541"/>
      <c r="ADK140" s="541"/>
      <c r="ADL140" s="541"/>
      <c r="ADM140" s="541"/>
      <c r="ADN140" s="541"/>
      <c r="ADO140" s="541"/>
      <c r="ADP140" s="541"/>
      <c r="ADQ140" s="541"/>
      <c r="ADR140" s="541"/>
      <c r="ADS140" s="541"/>
      <c r="ADT140" s="541"/>
      <c r="ADU140" s="541"/>
      <c r="ADV140" s="541"/>
      <c r="ADW140" s="541"/>
      <c r="ADX140" s="541"/>
      <c r="ADY140" s="541"/>
      <c r="ADZ140" s="541"/>
      <c r="AEA140" s="541"/>
      <c r="AEB140" s="541"/>
      <c r="AEC140" s="541"/>
      <c r="AED140" s="541"/>
      <c r="AEE140" s="541"/>
      <c r="AEF140" s="541"/>
      <c r="AEG140" s="541"/>
      <c r="AEH140" s="541"/>
      <c r="AEI140" s="541"/>
      <c r="AEJ140" s="541"/>
      <c r="AEK140" s="541"/>
      <c r="AEL140" s="541"/>
      <c r="AEM140" s="541"/>
      <c r="AEN140" s="541"/>
      <c r="AEO140" s="541"/>
      <c r="AEP140" s="541"/>
      <c r="AEQ140" s="541"/>
      <c r="AER140" s="541"/>
      <c r="AES140" s="541"/>
      <c r="AET140" s="541"/>
      <c r="AEU140" s="541"/>
      <c r="AEV140" s="541"/>
      <c r="AEW140" s="541"/>
      <c r="AEX140" s="541"/>
      <c r="AEY140" s="541"/>
      <c r="AEZ140" s="541"/>
      <c r="AFA140" s="541"/>
      <c r="AFB140" s="541"/>
      <c r="AFC140" s="541"/>
      <c r="AFD140" s="541"/>
      <c r="AFE140" s="541"/>
      <c r="AFF140" s="541"/>
      <c r="AFG140" s="541"/>
      <c r="AFH140" s="541"/>
      <c r="AFI140" s="541"/>
      <c r="AFJ140" s="541"/>
      <c r="AFK140" s="541"/>
      <c r="AFL140" s="541"/>
      <c r="AFM140" s="541"/>
      <c r="AFN140" s="541"/>
      <c r="AFO140" s="541"/>
      <c r="AFP140" s="541"/>
      <c r="AFQ140" s="541"/>
      <c r="AFR140" s="541"/>
      <c r="AFS140" s="541"/>
      <c r="AFT140" s="541"/>
      <c r="AFU140" s="541"/>
      <c r="AFV140" s="541"/>
      <c r="AFW140" s="541"/>
      <c r="AFX140" s="541"/>
      <c r="AFY140" s="541"/>
      <c r="AFZ140" s="541"/>
      <c r="AGA140" s="541"/>
      <c r="AGB140" s="541"/>
      <c r="AGC140" s="541"/>
      <c r="AGD140" s="541"/>
      <c r="AGE140" s="541"/>
      <c r="AGF140" s="541"/>
      <c r="AGG140" s="541"/>
      <c r="AGH140" s="541"/>
      <c r="AGI140" s="541"/>
      <c r="AGJ140" s="541"/>
      <c r="AGK140" s="541"/>
      <c r="AGL140" s="541"/>
      <c r="AGM140" s="541"/>
      <c r="AGN140" s="541"/>
      <c r="AGO140" s="541"/>
      <c r="AGP140" s="541"/>
      <c r="AGQ140" s="541"/>
      <c r="AGR140" s="541"/>
      <c r="AGS140" s="541"/>
      <c r="AGT140" s="541"/>
      <c r="AGU140" s="541"/>
      <c r="AGV140" s="541"/>
      <c r="AGW140" s="541"/>
      <c r="AGX140" s="541"/>
      <c r="AGY140" s="541"/>
      <c r="AGZ140" s="541"/>
      <c r="AHA140" s="541"/>
      <c r="AHB140" s="541"/>
      <c r="AHC140" s="541"/>
      <c r="AHD140" s="541"/>
      <c r="AHE140" s="541"/>
      <c r="AHF140" s="541"/>
      <c r="AHG140" s="541"/>
      <c r="AHH140" s="541"/>
      <c r="AHI140" s="541"/>
      <c r="AHJ140" s="541"/>
      <c r="AHK140" s="541"/>
      <c r="AHL140" s="541"/>
      <c r="AHM140" s="541"/>
      <c r="AHN140" s="541"/>
      <c r="AHO140" s="541"/>
      <c r="AHP140" s="541"/>
      <c r="AHQ140" s="541"/>
      <c r="AHR140" s="541"/>
      <c r="AHS140" s="541"/>
      <c r="AHT140" s="541"/>
      <c r="AHU140" s="541"/>
      <c r="AHV140" s="541"/>
      <c r="AHW140" s="541"/>
      <c r="AHX140" s="541"/>
      <c r="AHY140" s="541"/>
      <c r="AHZ140" s="541"/>
      <c r="AIA140" s="541"/>
      <c r="AIB140" s="541"/>
      <c r="AIC140" s="541"/>
      <c r="AID140" s="541"/>
      <c r="AIE140" s="541"/>
      <c r="AIF140" s="541"/>
      <c r="AIG140" s="541"/>
      <c r="AIH140" s="541"/>
      <c r="AII140" s="541"/>
      <c r="AIJ140" s="541"/>
      <c r="AIK140" s="541"/>
      <c r="AIL140" s="541"/>
      <c r="AIM140" s="541"/>
      <c r="AIN140" s="541"/>
      <c r="AIO140" s="541"/>
      <c r="AIP140" s="541"/>
      <c r="AIQ140" s="541"/>
      <c r="AIR140" s="541"/>
      <c r="AIS140" s="541"/>
      <c r="AIT140" s="541"/>
      <c r="AIU140" s="541"/>
      <c r="AIV140" s="541"/>
      <c r="AIW140" s="541"/>
      <c r="AIX140" s="541"/>
      <c r="AIY140" s="541"/>
      <c r="AIZ140" s="541"/>
      <c r="AJA140" s="541"/>
      <c r="AJB140" s="541"/>
      <c r="AJC140" s="541"/>
      <c r="AJD140" s="541"/>
      <c r="AJE140" s="541"/>
      <c r="AJF140" s="541"/>
      <c r="AJG140" s="541"/>
      <c r="AJH140" s="541"/>
      <c r="AJI140" s="541"/>
      <c r="AJJ140" s="541"/>
      <c r="AJK140" s="541"/>
      <c r="AJL140" s="541"/>
      <c r="AJM140" s="541"/>
      <c r="AJN140" s="541"/>
      <c r="AJO140" s="541"/>
      <c r="AJP140" s="541"/>
      <c r="AJQ140" s="541"/>
      <c r="AJR140" s="541"/>
      <c r="AJS140" s="541"/>
      <c r="AJT140" s="541"/>
      <c r="AJU140" s="541"/>
      <c r="AJV140" s="541"/>
      <c r="AJW140" s="541"/>
      <c r="AJX140" s="541"/>
      <c r="AJY140" s="541"/>
      <c r="AJZ140" s="541"/>
      <c r="AKA140" s="541"/>
      <c r="AKB140" s="541"/>
      <c r="AKC140" s="541"/>
      <c r="AKD140" s="541"/>
      <c r="AKE140" s="541"/>
      <c r="AKF140" s="541"/>
      <c r="AKG140" s="541"/>
      <c r="AKH140" s="541"/>
      <c r="AKI140" s="541"/>
      <c r="AKJ140" s="541"/>
      <c r="AKK140" s="541"/>
      <c r="AKL140" s="541"/>
      <c r="AKM140" s="541"/>
      <c r="AKN140" s="541"/>
      <c r="AKO140" s="541"/>
      <c r="AKP140" s="541"/>
      <c r="AKQ140" s="541"/>
      <c r="AKR140" s="541"/>
      <c r="AKS140" s="541"/>
      <c r="AKT140" s="541"/>
      <c r="AKU140" s="541"/>
      <c r="AKV140" s="541"/>
      <c r="AKW140" s="541"/>
      <c r="AKX140" s="541"/>
      <c r="AKY140" s="541"/>
      <c r="AKZ140" s="541"/>
      <c r="ALA140" s="541"/>
      <c r="ALB140" s="541"/>
      <c r="ALC140" s="541"/>
      <c r="ALD140" s="541"/>
      <c r="ALE140" s="541"/>
      <c r="ALF140" s="541"/>
      <c r="ALG140" s="541"/>
      <c r="ALH140" s="541"/>
      <c r="ALI140" s="541"/>
      <c r="ALJ140" s="541"/>
      <c r="ALK140" s="541"/>
      <c r="ALL140" s="541"/>
      <c r="ALM140" s="541"/>
      <c r="ALN140" s="541"/>
      <c r="ALO140" s="541"/>
      <c r="ALP140" s="541"/>
      <c r="ALQ140" s="541"/>
      <c r="ALR140" s="541"/>
      <c r="ALS140" s="541"/>
      <c r="ALT140" s="541"/>
      <c r="ALU140" s="541"/>
      <c r="ALV140" s="541"/>
      <c r="ALW140" s="541"/>
      <c r="ALX140" s="541"/>
      <c r="ALY140" s="541"/>
      <c r="ALZ140" s="541"/>
      <c r="AMA140" s="541"/>
      <c r="AMB140" s="541"/>
      <c r="AMC140" s="541"/>
      <c r="AMD140" s="541"/>
      <c r="AME140" s="541"/>
      <c r="AMF140" s="541"/>
      <c r="AMG140" s="541"/>
      <c r="AMH140" s="541"/>
      <c r="AMI140" s="541"/>
      <c r="AMJ140" s="541"/>
      <c r="AMK140" s="541"/>
      <c r="AML140" s="541"/>
      <c r="AMM140" s="541"/>
      <c r="AMN140" s="541"/>
      <c r="AMO140" s="541"/>
      <c r="AMP140" s="541"/>
      <c r="AMQ140" s="541"/>
      <c r="AMR140" s="541"/>
      <c r="AMS140" s="541"/>
      <c r="AMT140" s="541"/>
      <c r="AMU140" s="541"/>
      <c r="AMV140" s="541"/>
      <c r="AMW140" s="541"/>
      <c r="AMX140" s="541"/>
      <c r="AMY140" s="541"/>
      <c r="AMZ140" s="541"/>
      <c r="ANA140" s="541"/>
      <c r="ANB140" s="541"/>
      <c r="ANC140" s="541"/>
      <c r="AND140" s="541"/>
      <c r="ANE140" s="541"/>
      <c r="ANF140" s="541"/>
      <c r="ANG140" s="541"/>
      <c r="ANH140" s="541"/>
      <c r="ANI140" s="541"/>
      <c r="ANJ140" s="541"/>
      <c r="ANK140" s="541"/>
      <c r="ANL140" s="541"/>
      <c r="ANM140" s="541"/>
      <c r="ANN140" s="541"/>
      <c r="ANO140" s="541"/>
      <c r="ANP140" s="541"/>
      <c r="ANQ140" s="541"/>
      <c r="ANR140" s="541"/>
      <c r="ANS140" s="541"/>
      <c r="ANT140" s="541"/>
      <c r="ANU140" s="541"/>
      <c r="ANV140" s="541"/>
      <c r="ANW140" s="541"/>
      <c r="ANX140" s="541"/>
      <c r="ANY140" s="541"/>
      <c r="ANZ140" s="541"/>
      <c r="AOA140" s="541"/>
      <c r="AOB140" s="541"/>
      <c r="AOC140" s="541"/>
      <c r="AOD140" s="541"/>
      <c r="AOE140" s="541"/>
      <c r="AOF140" s="541"/>
      <c r="AOG140" s="541"/>
      <c r="AOH140" s="541"/>
      <c r="AOI140" s="541"/>
      <c r="AOJ140" s="541"/>
      <c r="AOK140" s="541"/>
      <c r="AOL140" s="541"/>
      <c r="AOM140" s="541"/>
      <c r="AON140" s="541"/>
      <c r="AOO140" s="541"/>
      <c r="AOP140" s="541"/>
      <c r="AOQ140" s="541"/>
      <c r="AOR140" s="541"/>
      <c r="AOS140" s="541"/>
      <c r="AOT140" s="541"/>
      <c r="AOU140" s="541"/>
      <c r="AOV140" s="541"/>
      <c r="AOW140" s="541"/>
      <c r="AOX140" s="541"/>
      <c r="AOY140" s="541"/>
      <c r="AOZ140" s="541"/>
      <c r="APA140" s="541"/>
      <c r="APB140" s="541"/>
      <c r="APC140" s="541"/>
      <c r="APD140" s="541"/>
      <c r="APE140" s="541"/>
      <c r="APF140" s="541"/>
      <c r="APG140" s="541"/>
      <c r="APH140" s="541"/>
      <c r="API140" s="541"/>
      <c r="APJ140" s="541"/>
      <c r="APK140" s="541"/>
      <c r="APL140" s="541"/>
      <c r="APM140" s="541"/>
      <c r="APN140" s="541"/>
      <c r="APO140" s="541"/>
      <c r="APP140" s="541"/>
      <c r="APQ140" s="541"/>
      <c r="APR140" s="541"/>
      <c r="APS140" s="541"/>
      <c r="APT140" s="541"/>
      <c r="APU140" s="541"/>
      <c r="APV140" s="541"/>
      <c r="APW140" s="541"/>
      <c r="APX140" s="541"/>
      <c r="APY140" s="541"/>
      <c r="APZ140" s="541"/>
      <c r="AQA140" s="541"/>
      <c r="AQB140" s="541"/>
      <c r="AQC140" s="541"/>
      <c r="AQD140" s="541"/>
      <c r="AQE140" s="541"/>
      <c r="AQF140" s="541"/>
      <c r="AQG140" s="541"/>
      <c r="AQH140" s="541"/>
      <c r="AQI140" s="541"/>
      <c r="AQJ140" s="541"/>
      <c r="AQK140" s="541"/>
      <c r="AQL140" s="541"/>
      <c r="AQM140" s="541"/>
      <c r="AQN140" s="541"/>
      <c r="AQO140" s="541"/>
      <c r="AQP140" s="541"/>
      <c r="AQQ140" s="541"/>
      <c r="AQR140" s="541"/>
      <c r="AQS140" s="541"/>
      <c r="AQT140" s="541"/>
      <c r="AQU140" s="541"/>
      <c r="AQV140" s="541"/>
      <c r="AQW140" s="541"/>
      <c r="AQX140" s="541"/>
      <c r="AQY140" s="541"/>
      <c r="AQZ140" s="541"/>
      <c r="ARA140" s="541"/>
      <c r="ARB140" s="541"/>
      <c r="ARC140" s="541"/>
      <c r="ARD140" s="541"/>
      <c r="ARE140" s="541"/>
      <c r="ARF140" s="541"/>
      <c r="ARG140" s="541"/>
      <c r="ARH140" s="541"/>
      <c r="ARI140" s="541"/>
      <c r="ARJ140" s="541"/>
      <c r="ARK140" s="541"/>
      <c r="ARL140" s="541"/>
      <c r="ARM140" s="541"/>
      <c r="ARN140" s="541"/>
      <c r="ARO140" s="541"/>
      <c r="ARP140" s="541"/>
      <c r="ARQ140" s="541"/>
      <c r="ARR140" s="541"/>
      <c r="ARS140" s="541"/>
      <c r="ART140" s="541"/>
      <c r="ARU140" s="541"/>
      <c r="ARV140" s="541"/>
      <c r="ARW140" s="541"/>
      <c r="ARX140" s="541"/>
      <c r="ARY140" s="541"/>
      <c r="ARZ140" s="541"/>
      <c r="ASA140" s="541"/>
      <c r="ASB140" s="541"/>
      <c r="ASC140" s="541"/>
      <c r="ASD140" s="541"/>
      <c r="ASE140" s="541"/>
      <c r="ASF140" s="541"/>
      <c r="ASG140" s="541"/>
      <c r="ASH140" s="541"/>
      <c r="ASI140" s="541"/>
      <c r="ASJ140" s="541"/>
      <c r="ASK140" s="541"/>
      <c r="ASL140" s="541"/>
      <c r="ASM140" s="541"/>
      <c r="ASN140" s="541"/>
      <c r="ASO140" s="541"/>
      <c r="ASP140" s="541"/>
      <c r="ASQ140" s="541"/>
      <c r="ASR140" s="541"/>
      <c r="ASS140" s="541"/>
      <c r="AST140" s="541"/>
      <c r="ASU140" s="541"/>
      <c r="ASV140" s="541"/>
      <c r="ASW140" s="541"/>
      <c r="ASX140" s="541"/>
      <c r="ASY140" s="541"/>
      <c r="ASZ140" s="541"/>
      <c r="ATA140" s="541"/>
      <c r="ATB140" s="541"/>
      <c r="ATC140" s="541"/>
      <c r="ATD140" s="541"/>
      <c r="ATE140" s="541"/>
      <c r="ATF140" s="541"/>
      <c r="ATG140" s="541"/>
      <c r="ATH140" s="541"/>
      <c r="ATI140" s="541"/>
      <c r="ATJ140" s="541"/>
      <c r="ATK140" s="541"/>
      <c r="ATL140" s="541"/>
      <c r="ATM140" s="541"/>
      <c r="ATN140" s="541"/>
      <c r="ATO140" s="541"/>
      <c r="ATP140" s="541"/>
      <c r="ATQ140" s="541"/>
      <c r="ATR140" s="541"/>
      <c r="ATS140" s="541"/>
      <c r="ATT140" s="541"/>
      <c r="ATU140" s="541"/>
      <c r="ATV140" s="541"/>
      <c r="ATW140" s="541"/>
      <c r="ATX140" s="541"/>
      <c r="ATY140" s="541"/>
      <c r="ATZ140" s="541"/>
      <c r="AUA140" s="541"/>
      <c r="AUB140" s="541"/>
      <c r="AUC140" s="541"/>
      <c r="AUD140" s="541"/>
      <c r="AUE140" s="541"/>
      <c r="AUF140" s="541"/>
      <c r="AUG140" s="541"/>
      <c r="AUH140" s="541"/>
      <c r="AUI140" s="541"/>
      <c r="AUJ140" s="541"/>
      <c r="AUK140" s="541"/>
      <c r="AUL140" s="541"/>
      <c r="AUM140" s="541"/>
      <c r="AUN140" s="541"/>
      <c r="AUO140" s="541"/>
      <c r="AUP140" s="541"/>
      <c r="AUQ140" s="541"/>
      <c r="AUR140" s="541"/>
      <c r="AUS140" s="541"/>
      <c r="AUT140" s="541"/>
      <c r="AUU140" s="541"/>
      <c r="AUV140" s="541"/>
      <c r="AUW140" s="541"/>
      <c r="AUX140" s="541"/>
      <c r="AUY140" s="541"/>
      <c r="AUZ140" s="541"/>
      <c r="AVA140" s="541"/>
      <c r="AVB140" s="541"/>
      <c r="AVC140" s="541"/>
      <c r="AVD140" s="541"/>
      <c r="AVE140" s="541"/>
      <c r="AVF140" s="541"/>
      <c r="AVG140" s="541"/>
      <c r="AVH140" s="541"/>
      <c r="AVI140" s="541"/>
      <c r="AVJ140" s="541"/>
      <c r="AVK140" s="541"/>
      <c r="AVL140" s="541"/>
      <c r="AVM140" s="541"/>
      <c r="AVN140" s="541"/>
      <c r="AVO140" s="541"/>
      <c r="AVP140" s="541"/>
      <c r="AVQ140" s="541"/>
      <c r="AVR140" s="541"/>
      <c r="AVS140" s="541"/>
      <c r="AVT140" s="541"/>
      <c r="AVU140" s="541"/>
      <c r="AVV140" s="541"/>
      <c r="AVW140" s="541"/>
      <c r="AVX140" s="541"/>
      <c r="AVY140" s="541"/>
      <c r="AVZ140" s="541"/>
      <c r="AWA140" s="541"/>
      <c r="AWB140" s="541"/>
      <c r="AWC140" s="541"/>
      <c r="AWD140" s="541"/>
      <c r="AWE140" s="541"/>
      <c r="AWF140" s="541"/>
      <c r="AWG140" s="541"/>
      <c r="AWH140" s="541"/>
      <c r="AWI140" s="541"/>
      <c r="AWJ140" s="541"/>
      <c r="AWK140" s="541"/>
      <c r="AWL140" s="541"/>
      <c r="AWM140" s="541"/>
      <c r="AWN140" s="541"/>
      <c r="AWO140" s="541"/>
      <c r="AWP140" s="541"/>
      <c r="AWQ140" s="541"/>
      <c r="AWR140" s="541"/>
      <c r="AWS140" s="541"/>
      <c r="AWT140" s="541"/>
      <c r="AWU140" s="541"/>
      <c r="AWV140" s="541"/>
      <c r="AWW140" s="541"/>
      <c r="AWX140" s="541"/>
      <c r="AWY140" s="541"/>
      <c r="AWZ140" s="541"/>
      <c r="AXA140" s="541"/>
      <c r="AXB140" s="541"/>
      <c r="AXC140" s="541"/>
      <c r="AXD140" s="541"/>
      <c r="AXE140" s="541"/>
      <c r="AXF140" s="541"/>
      <c r="AXG140" s="541"/>
      <c r="AXH140" s="541"/>
      <c r="AXI140" s="541"/>
      <c r="AXJ140" s="541"/>
      <c r="AXK140" s="541"/>
      <c r="AXL140" s="541"/>
      <c r="AXM140" s="541"/>
      <c r="AXN140" s="541"/>
      <c r="AXO140" s="541"/>
      <c r="AXP140" s="541"/>
      <c r="AXQ140" s="541"/>
      <c r="AXR140" s="541"/>
      <c r="AXS140" s="541"/>
      <c r="AXT140" s="541"/>
      <c r="AXU140" s="541"/>
      <c r="AXV140" s="541"/>
      <c r="AXW140" s="541"/>
      <c r="AXX140" s="541"/>
      <c r="AXY140" s="541"/>
      <c r="AXZ140" s="541"/>
      <c r="AYA140" s="541"/>
      <c r="AYB140" s="541"/>
      <c r="AYC140" s="541"/>
      <c r="AYD140" s="541"/>
      <c r="AYE140" s="541"/>
      <c r="AYF140" s="541"/>
      <c r="AYG140" s="541"/>
      <c r="AYH140" s="541"/>
      <c r="AYI140" s="541"/>
      <c r="AYJ140" s="541"/>
      <c r="AYK140" s="541"/>
      <c r="AYL140" s="541"/>
      <c r="AYM140" s="541"/>
      <c r="AYN140" s="541"/>
      <c r="AYO140" s="541"/>
      <c r="AYP140" s="541"/>
      <c r="AYQ140" s="541"/>
      <c r="AYR140" s="541"/>
      <c r="AYS140" s="541"/>
      <c r="AYT140" s="541"/>
      <c r="AYU140" s="541"/>
      <c r="AYV140" s="541"/>
      <c r="AYW140" s="541"/>
      <c r="AYX140" s="541"/>
      <c r="AYY140" s="541"/>
      <c r="AYZ140" s="541"/>
      <c r="AZA140" s="541"/>
      <c r="AZB140" s="541"/>
      <c r="AZC140" s="541"/>
      <c r="AZD140" s="541"/>
      <c r="AZE140" s="541"/>
      <c r="AZF140" s="541"/>
      <c r="AZG140" s="541"/>
      <c r="AZH140" s="541"/>
      <c r="AZI140" s="541"/>
      <c r="AZJ140" s="541"/>
      <c r="AZK140" s="541"/>
      <c r="AZL140" s="541"/>
      <c r="AZM140" s="541"/>
      <c r="AZN140" s="541"/>
      <c r="AZO140" s="541"/>
      <c r="AZP140" s="541"/>
      <c r="AZQ140" s="541"/>
      <c r="AZR140" s="541"/>
      <c r="AZS140" s="541"/>
      <c r="AZT140" s="541"/>
      <c r="AZU140" s="541"/>
      <c r="AZV140" s="541"/>
      <c r="AZW140" s="541"/>
      <c r="AZX140" s="541"/>
      <c r="AZY140" s="541"/>
      <c r="AZZ140" s="541"/>
      <c r="BAA140" s="541"/>
      <c r="BAB140" s="541"/>
      <c r="BAC140" s="541"/>
      <c r="BAD140" s="541"/>
      <c r="BAE140" s="541"/>
      <c r="BAF140" s="541"/>
      <c r="BAG140" s="541"/>
      <c r="BAH140" s="541"/>
      <c r="BAI140" s="541"/>
      <c r="BAJ140" s="541"/>
      <c r="BAK140" s="541"/>
      <c r="BAL140" s="541"/>
      <c r="BAM140" s="541"/>
      <c r="BAN140" s="541"/>
      <c r="BAO140" s="541"/>
      <c r="BAP140" s="541"/>
      <c r="BAQ140" s="541"/>
      <c r="BAR140" s="541"/>
      <c r="BAS140" s="541"/>
      <c r="BAT140" s="541"/>
      <c r="BAU140" s="541"/>
      <c r="BAV140" s="541"/>
      <c r="BAW140" s="541"/>
      <c r="BAX140" s="541"/>
      <c r="BAY140" s="541"/>
      <c r="BAZ140" s="541"/>
      <c r="BBA140" s="541"/>
      <c r="BBB140" s="541"/>
      <c r="BBC140" s="541"/>
      <c r="BBD140" s="541"/>
      <c r="BBE140" s="541"/>
      <c r="BBF140" s="541"/>
      <c r="BBG140" s="541"/>
      <c r="BBH140" s="541"/>
      <c r="BBI140" s="541"/>
      <c r="BBJ140" s="541"/>
      <c r="BBK140" s="541"/>
      <c r="BBL140" s="541"/>
      <c r="BBM140" s="541"/>
      <c r="BBN140" s="541"/>
      <c r="BBO140" s="541"/>
      <c r="BBP140" s="541"/>
      <c r="BBQ140" s="541"/>
      <c r="BBR140" s="541"/>
      <c r="BBS140" s="541"/>
      <c r="BBT140" s="541"/>
      <c r="BBU140" s="541"/>
      <c r="BBV140" s="541"/>
      <c r="BBW140" s="541"/>
      <c r="BBX140" s="541"/>
      <c r="BBY140" s="541"/>
      <c r="BBZ140" s="541"/>
      <c r="BCA140" s="541"/>
      <c r="BCB140" s="541"/>
      <c r="BCC140" s="541"/>
      <c r="BCD140" s="541"/>
      <c r="BCE140" s="541"/>
      <c r="BCF140" s="541"/>
      <c r="BCG140" s="541"/>
      <c r="BCH140" s="541"/>
      <c r="BCI140" s="541"/>
      <c r="BCJ140" s="541"/>
      <c r="BCK140" s="541"/>
      <c r="BCL140" s="541"/>
      <c r="BCM140" s="541"/>
      <c r="BCN140" s="541"/>
      <c r="BCO140" s="541"/>
      <c r="BCP140" s="541"/>
      <c r="BCQ140" s="541"/>
      <c r="BCR140" s="541"/>
      <c r="BCS140" s="541"/>
      <c r="BCT140" s="541"/>
      <c r="BCU140" s="541"/>
      <c r="BCV140" s="541"/>
      <c r="BCW140" s="541"/>
      <c r="BCX140" s="541"/>
      <c r="BCY140" s="541"/>
      <c r="BCZ140" s="541"/>
      <c r="BDA140" s="541"/>
      <c r="BDB140" s="541"/>
      <c r="BDC140" s="541"/>
      <c r="BDD140" s="541"/>
      <c r="BDE140" s="541"/>
      <c r="BDF140" s="541"/>
      <c r="BDG140" s="541"/>
      <c r="BDH140" s="541"/>
      <c r="BDI140" s="541"/>
      <c r="BDJ140" s="541"/>
      <c r="BDK140" s="541"/>
      <c r="BDL140" s="541"/>
      <c r="BDM140" s="541"/>
      <c r="BDN140" s="541"/>
      <c r="BDO140" s="541"/>
      <c r="BDP140" s="541"/>
      <c r="BDQ140" s="541"/>
      <c r="BDR140" s="541"/>
      <c r="BDS140" s="541"/>
      <c r="BDT140" s="541"/>
      <c r="BDU140" s="541"/>
      <c r="BDV140" s="541"/>
      <c r="BDW140" s="541"/>
      <c r="BDX140" s="541"/>
      <c r="BDY140" s="541"/>
      <c r="BDZ140" s="541"/>
      <c r="BEA140" s="541"/>
      <c r="BEB140" s="541"/>
      <c r="BEC140" s="541"/>
      <c r="BED140" s="541"/>
      <c r="BEE140" s="541"/>
      <c r="BEF140" s="541"/>
      <c r="BEG140" s="541"/>
      <c r="BEH140" s="541"/>
      <c r="BEI140" s="541"/>
      <c r="BEJ140" s="541"/>
      <c r="BEK140" s="541"/>
      <c r="BEL140" s="541"/>
      <c r="BEM140" s="541"/>
      <c r="BEN140" s="541"/>
      <c r="BEO140" s="541"/>
      <c r="BEP140" s="541"/>
      <c r="BEQ140" s="541"/>
      <c r="BER140" s="541"/>
      <c r="BES140" s="541"/>
      <c r="BET140" s="541"/>
      <c r="BEU140" s="541"/>
      <c r="BEV140" s="541"/>
      <c r="BEW140" s="541"/>
      <c r="BEX140" s="541"/>
      <c r="BEY140" s="541"/>
      <c r="BEZ140" s="541"/>
      <c r="BFA140" s="541"/>
      <c r="BFB140" s="541"/>
      <c r="BFC140" s="541"/>
      <c r="BFD140" s="541"/>
      <c r="BFE140" s="541"/>
      <c r="BFF140" s="541"/>
      <c r="BFG140" s="541"/>
      <c r="BFH140" s="541"/>
      <c r="BFI140" s="541"/>
      <c r="BFJ140" s="541"/>
      <c r="BFK140" s="541"/>
      <c r="BFL140" s="541"/>
      <c r="BFM140" s="541"/>
      <c r="BFN140" s="541"/>
      <c r="BFO140" s="541"/>
      <c r="BFP140" s="541"/>
      <c r="BFQ140" s="541"/>
      <c r="BFR140" s="541"/>
      <c r="BFS140" s="541"/>
      <c r="BFT140" s="541"/>
      <c r="BFU140" s="541"/>
      <c r="BFV140" s="541"/>
      <c r="BFW140" s="541"/>
      <c r="BFX140" s="541"/>
      <c r="BFY140" s="541"/>
      <c r="BFZ140" s="541"/>
      <c r="BGA140" s="541"/>
      <c r="BGB140" s="541"/>
      <c r="BGC140" s="541"/>
      <c r="BGD140" s="541"/>
      <c r="BGE140" s="541"/>
      <c r="BGF140" s="541"/>
      <c r="BGG140" s="541"/>
      <c r="BGH140" s="541"/>
      <c r="BGI140" s="541"/>
      <c r="BGJ140" s="541"/>
      <c r="BGK140" s="541"/>
      <c r="BGL140" s="541"/>
      <c r="BGM140" s="541"/>
      <c r="BGN140" s="541"/>
      <c r="BGO140" s="541"/>
      <c r="BGP140" s="541"/>
      <c r="BGQ140" s="541"/>
      <c r="BGR140" s="541"/>
      <c r="BGS140" s="541"/>
      <c r="BGT140" s="541"/>
      <c r="BGU140" s="541"/>
      <c r="BGV140" s="541"/>
      <c r="BGW140" s="541"/>
      <c r="BGX140" s="541"/>
      <c r="BGY140" s="541"/>
      <c r="BGZ140" s="541"/>
      <c r="BHA140" s="541"/>
      <c r="BHB140" s="541"/>
      <c r="BHC140" s="541"/>
      <c r="BHD140" s="541"/>
      <c r="BHE140" s="541"/>
      <c r="BHF140" s="541"/>
      <c r="BHG140" s="541"/>
      <c r="BHH140" s="541"/>
      <c r="BHI140" s="541"/>
      <c r="BHJ140" s="541"/>
      <c r="BHK140" s="541"/>
      <c r="BHL140" s="541"/>
      <c r="BHM140" s="541"/>
      <c r="BHN140" s="541"/>
      <c r="BHO140" s="541"/>
      <c r="BHP140" s="541"/>
      <c r="BHQ140" s="541"/>
      <c r="BHR140" s="541"/>
      <c r="BHS140" s="541"/>
      <c r="BHT140" s="541"/>
      <c r="BHU140" s="541"/>
      <c r="BHV140" s="541"/>
      <c r="BHW140" s="541"/>
      <c r="BHX140" s="541"/>
      <c r="BHY140" s="541"/>
      <c r="BHZ140" s="541"/>
      <c r="BIA140" s="541"/>
      <c r="BIB140" s="541"/>
      <c r="BIC140" s="541"/>
      <c r="BID140" s="541"/>
      <c r="BIE140" s="541"/>
      <c r="BIF140" s="541"/>
      <c r="BIG140" s="541"/>
      <c r="BIH140" s="541"/>
      <c r="BII140" s="541"/>
      <c r="BIJ140" s="541"/>
      <c r="BIK140" s="541"/>
      <c r="BIL140" s="541"/>
      <c r="BIM140" s="541"/>
      <c r="BIN140" s="541"/>
      <c r="BIO140" s="541"/>
      <c r="BIP140" s="541"/>
      <c r="BIQ140" s="541"/>
      <c r="BIR140" s="541"/>
      <c r="BIS140" s="541"/>
      <c r="BIT140" s="541"/>
      <c r="BIU140" s="541"/>
      <c r="BIV140" s="541"/>
      <c r="BIW140" s="541"/>
      <c r="BIX140" s="541"/>
      <c r="BIY140" s="541"/>
      <c r="BIZ140" s="541"/>
      <c r="BJA140" s="541"/>
      <c r="BJB140" s="541"/>
      <c r="BJC140" s="541"/>
      <c r="BJD140" s="541"/>
      <c r="BJE140" s="541"/>
      <c r="BJF140" s="541"/>
      <c r="BJG140" s="541"/>
      <c r="BJH140" s="541"/>
      <c r="BJI140" s="541"/>
      <c r="BJJ140" s="541"/>
      <c r="BJK140" s="541"/>
      <c r="BJL140" s="541"/>
      <c r="BJM140" s="541"/>
      <c r="BJN140" s="541"/>
      <c r="BJO140" s="541"/>
      <c r="BJP140" s="541"/>
      <c r="BJQ140" s="541"/>
      <c r="BJR140" s="541"/>
      <c r="BJS140" s="541"/>
      <c r="BJT140" s="541"/>
      <c r="BJU140" s="541"/>
      <c r="BJV140" s="541"/>
      <c r="BJW140" s="541"/>
      <c r="BJX140" s="541"/>
      <c r="BJY140" s="541"/>
      <c r="BJZ140" s="541"/>
      <c r="BKA140" s="541"/>
      <c r="BKB140" s="541"/>
      <c r="BKC140" s="541"/>
      <c r="BKD140" s="541"/>
      <c r="BKE140" s="541"/>
      <c r="BKF140" s="541"/>
      <c r="BKG140" s="541"/>
      <c r="BKH140" s="541"/>
      <c r="BKI140" s="541"/>
      <c r="BKJ140" s="541"/>
      <c r="BKK140" s="541"/>
      <c r="BKL140" s="541"/>
      <c r="BKM140" s="541"/>
      <c r="BKN140" s="541"/>
      <c r="BKO140" s="541"/>
      <c r="BKP140" s="541"/>
      <c r="BKQ140" s="541"/>
      <c r="BKR140" s="541"/>
      <c r="BKS140" s="541"/>
      <c r="BKT140" s="541"/>
      <c r="BKU140" s="541"/>
      <c r="BKV140" s="541"/>
      <c r="BKW140" s="541"/>
      <c r="BKX140" s="541"/>
      <c r="BKY140" s="541"/>
      <c r="BKZ140" s="541"/>
      <c r="BLA140" s="541"/>
      <c r="BLB140" s="541"/>
      <c r="BLC140" s="541"/>
      <c r="BLD140" s="541"/>
      <c r="BLE140" s="541"/>
      <c r="BLF140" s="541"/>
      <c r="BLG140" s="541"/>
      <c r="BLH140" s="541"/>
      <c r="BLI140" s="541"/>
      <c r="BLJ140" s="541"/>
      <c r="BLK140" s="541"/>
      <c r="BLL140" s="541"/>
      <c r="BLM140" s="541"/>
      <c r="BLN140" s="541"/>
      <c r="BLO140" s="541"/>
      <c r="BLP140" s="541"/>
      <c r="BLQ140" s="541"/>
      <c r="BLR140" s="541"/>
      <c r="BLS140" s="541"/>
      <c r="BLT140" s="541"/>
      <c r="BLU140" s="541"/>
      <c r="BLV140" s="541"/>
      <c r="BLW140" s="541"/>
      <c r="BLX140" s="541"/>
      <c r="BLY140" s="541"/>
      <c r="BLZ140" s="541"/>
      <c r="BMA140" s="541"/>
      <c r="BMB140" s="541"/>
      <c r="BMC140" s="541"/>
      <c r="BMD140" s="541"/>
      <c r="BME140" s="541"/>
      <c r="BMF140" s="541"/>
      <c r="BMG140" s="541"/>
      <c r="BMH140" s="541"/>
      <c r="BMI140" s="541"/>
      <c r="BMJ140" s="541"/>
      <c r="BMK140" s="541"/>
      <c r="BML140" s="541"/>
      <c r="BMM140" s="541"/>
      <c r="BMN140" s="541"/>
      <c r="BMO140" s="541"/>
      <c r="BMP140" s="541"/>
      <c r="BMQ140" s="541"/>
      <c r="BMR140" s="541"/>
      <c r="BMS140" s="541"/>
      <c r="BMT140" s="541"/>
      <c r="BMU140" s="541"/>
      <c r="BMV140" s="541"/>
      <c r="BMW140" s="541"/>
      <c r="BMX140" s="541"/>
      <c r="BMY140" s="541"/>
      <c r="BMZ140" s="541"/>
      <c r="BNA140" s="541"/>
      <c r="BNB140" s="541"/>
      <c r="BNC140" s="541"/>
      <c r="BND140" s="541"/>
      <c r="BNE140" s="541"/>
      <c r="BNF140" s="541"/>
      <c r="BNG140" s="541"/>
      <c r="BNH140" s="541"/>
      <c r="BNI140" s="541"/>
      <c r="BNJ140" s="541"/>
      <c r="BNK140" s="541"/>
      <c r="BNL140" s="541"/>
      <c r="BNM140" s="541"/>
      <c r="BNN140" s="541"/>
      <c r="BNO140" s="541"/>
      <c r="BNP140" s="541"/>
      <c r="BNQ140" s="541"/>
      <c r="BNR140" s="541"/>
      <c r="BNS140" s="541"/>
      <c r="BNT140" s="541"/>
      <c r="BNU140" s="541"/>
      <c r="BNV140" s="541"/>
      <c r="BNW140" s="541"/>
      <c r="BNX140" s="541"/>
      <c r="BNY140" s="541"/>
      <c r="BNZ140" s="541"/>
      <c r="BOA140" s="541"/>
      <c r="BOB140" s="541"/>
      <c r="BOC140" s="541"/>
      <c r="BOD140" s="541"/>
      <c r="BOE140" s="541"/>
      <c r="BOF140" s="541"/>
      <c r="BOG140" s="541"/>
      <c r="BOH140" s="541"/>
      <c r="BOI140" s="541"/>
      <c r="BOJ140" s="541"/>
      <c r="BOK140" s="541"/>
      <c r="BOL140" s="541"/>
      <c r="BOM140" s="541"/>
      <c r="BON140" s="541"/>
      <c r="BOO140" s="541"/>
      <c r="BOP140" s="541"/>
      <c r="BOQ140" s="541"/>
      <c r="BOR140" s="541"/>
      <c r="BOS140" s="541"/>
      <c r="BOT140" s="541"/>
      <c r="BOU140" s="541"/>
      <c r="BOV140" s="541"/>
      <c r="BOW140" s="541"/>
      <c r="BOX140" s="541"/>
      <c r="BOY140" s="541"/>
      <c r="BOZ140" s="541"/>
      <c r="BPA140" s="541"/>
      <c r="BPB140" s="541"/>
      <c r="BPC140" s="541"/>
      <c r="BPD140" s="541"/>
      <c r="BPE140" s="541"/>
      <c r="BPF140" s="541"/>
      <c r="BPG140" s="541"/>
      <c r="BPH140" s="541"/>
      <c r="BPI140" s="541"/>
      <c r="BPJ140" s="541"/>
      <c r="BPK140" s="541"/>
      <c r="BPL140" s="541"/>
      <c r="BPM140" s="541"/>
      <c r="BPN140" s="541"/>
      <c r="BPO140" s="541"/>
      <c r="BPP140" s="541"/>
      <c r="BPQ140" s="541"/>
      <c r="BPR140" s="541"/>
      <c r="BPS140" s="541"/>
      <c r="BPT140" s="541"/>
      <c r="BPU140" s="541"/>
      <c r="BPV140" s="541"/>
      <c r="BPW140" s="541"/>
      <c r="BPX140" s="541"/>
      <c r="BPY140" s="541"/>
      <c r="BPZ140" s="541"/>
      <c r="BQA140" s="541"/>
      <c r="BQB140" s="541"/>
      <c r="BQC140" s="541"/>
      <c r="BQD140" s="541"/>
      <c r="BQE140" s="541"/>
      <c r="BQF140" s="541"/>
      <c r="BQG140" s="541"/>
      <c r="BQH140" s="541"/>
      <c r="BQI140" s="541"/>
      <c r="BQJ140" s="541"/>
      <c r="BQK140" s="541"/>
      <c r="BQL140" s="541"/>
      <c r="BQM140" s="541"/>
      <c r="BQN140" s="541"/>
      <c r="BQO140" s="541"/>
      <c r="BQP140" s="541"/>
      <c r="BQQ140" s="541"/>
      <c r="BQR140" s="541"/>
      <c r="BQS140" s="541"/>
      <c r="BQT140" s="541"/>
      <c r="BQU140" s="541"/>
      <c r="BQV140" s="541"/>
      <c r="BQW140" s="541"/>
      <c r="BQX140" s="541"/>
      <c r="BQY140" s="541"/>
      <c r="BQZ140" s="541"/>
      <c r="BRA140" s="541"/>
      <c r="BRB140" s="541"/>
      <c r="BRC140" s="541"/>
      <c r="BRD140" s="541"/>
      <c r="BRE140" s="541"/>
      <c r="BRF140" s="541"/>
      <c r="BRG140" s="541"/>
      <c r="BRH140" s="541"/>
      <c r="BRI140" s="541"/>
      <c r="BRJ140" s="541"/>
      <c r="BRK140" s="541"/>
      <c r="BRL140" s="541"/>
      <c r="BRM140" s="541"/>
      <c r="BRN140" s="541"/>
      <c r="BRO140" s="541"/>
      <c r="BRP140" s="541"/>
      <c r="BRQ140" s="541"/>
      <c r="BRR140" s="541"/>
      <c r="BRS140" s="541"/>
      <c r="BRT140" s="541"/>
      <c r="BRU140" s="541"/>
      <c r="BRV140" s="541"/>
      <c r="BRW140" s="541"/>
      <c r="BRX140" s="541"/>
      <c r="BRY140" s="541"/>
      <c r="BRZ140" s="541"/>
      <c r="BSA140" s="541"/>
      <c r="BSB140" s="541"/>
      <c r="BSC140" s="541"/>
      <c r="BSD140" s="541"/>
      <c r="BSE140" s="541"/>
      <c r="BSF140" s="541"/>
      <c r="BSG140" s="541"/>
      <c r="BSH140" s="541"/>
      <c r="BSI140" s="541"/>
      <c r="BSJ140" s="541"/>
      <c r="BSK140" s="541"/>
      <c r="BSL140" s="541"/>
      <c r="BSM140" s="541"/>
      <c r="BSN140" s="541"/>
      <c r="BSO140" s="541"/>
      <c r="BSP140" s="541"/>
      <c r="BSQ140" s="541"/>
      <c r="BSR140" s="541"/>
      <c r="BSS140" s="541"/>
      <c r="BST140" s="541"/>
      <c r="BSU140" s="541"/>
      <c r="BSV140" s="541"/>
      <c r="BSW140" s="541"/>
      <c r="BSX140" s="541"/>
      <c r="BSY140" s="541"/>
      <c r="BSZ140" s="541"/>
      <c r="BTA140" s="541"/>
      <c r="BTB140" s="541"/>
      <c r="BTC140" s="541"/>
      <c r="BTD140" s="541"/>
      <c r="BTE140" s="541"/>
      <c r="BTF140" s="541"/>
      <c r="BTG140" s="541"/>
      <c r="BTH140" s="541"/>
      <c r="BTI140" s="541"/>
      <c r="BTJ140" s="541"/>
      <c r="BTK140" s="541"/>
      <c r="BTL140" s="541"/>
      <c r="BTM140" s="541"/>
      <c r="BTN140" s="541"/>
      <c r="BTO140" s="541"/>
      <c r="BTP140" s="541"/>
      <c r="BTQ140" s="541"/>
      <c r="BTR140" s="541"/>
      <c r="BTS140" s="541"/>
      <c r="BTT140" s="541"/>
      <c r="BTU140" s="541"/>
      <c r="BTV140" s="541"/>
      <c r="BTW140" s="541"/>
      <c r="BTX140" s="541"/>
      <c r="BTY140" s="541"/>
      <c r="BTZ140" s="541"/>
      <c r="BUA140" s="541"/>
      <c r="BUB140" s="541"/>
      <c r="BUC140" s="541"/>
      <c r="BUD140" s="541"/>
      <c r="BUE140" s="541"/>
      <c r="BUF140" s="541"/>
      <c r="BUG140" s="541"/>
      <c r="BUH140" s="541"/>
      <c r="BUI140" s="541"/>
      <c r="BUJ140" s="541"/>
      <c r="BUK140" s="541"/>
      <c r="BUL140" s="541"/>
      <c r="BUM140" s="541"/>
      <c r="BUN140" s="541"/>
      <c r="BUO140" s="541"/>
      <c r="BUP140" s="541"/>
      <c r="BUQ140" s="541"/>
      <c r="BUR140" s="541"/>
      <c r="BUS140" s="541"/>
      <c r="BUT140" s="541"/>
      <c r="BUU140" s="541"/>
      <c r="BUV140" s="541"/>
      <c r="BUW140" s="541"/>
      <c r="BUX140" s="541"/>
      <c r="BUY140" s="541"/>
      <c r="BUZ140" s="541"/>
      <c r="BVA140" s="541"/>
      <c r="BVB140" s="541"/>
      <c r="BVC140" s="541"/>
      <c r="BVD140" s="541"/>
      <c r="BVE140" s="541"/>
      <c r="BVF140" s="541"/>
      <c r="BVG140" s="541"/>
      <c r="BVH140" s="541"/>
      <c r="BVI140" s="541"/>
      <c r="BVJ140" s="541"/>
      <c r="BVK140" s="541"/>
      <c r="BVL140" s="541"/>
      <c r="BVM140" s="541"/>
      <c r="BVN140" s="541"/>
      <c r="BVO140" s="541"/>
      <c r="BVP140" s="541"/>
      <c r="BVQ140" s="541"/>
      <c r="BVR140" s="541"/>
      <c r="BVS140" s="541"/>
      <c r="BVT140" s="541"/>
      <c r="BVU140" s="541"/>
      <c r="BVV140" s="541"/>
      <c r="BVW140" s="541"/>
      <c r="BVX140" s="541"/>
      <c r="BVY140" s="541"/>
      <c r="BVZ140" s="541"/>
      <c r="BWA140" s="541"/>
      <c r="BWB140" s="541"/>
      <c r="BWC140" s="541"/>
      <c r="BWD140" s="541"/>
      <c r="BWE140" s="541"/>
      <c r="BWF140" s="541"/>
      <c r="BWG140" s="541"/>
      <c r="BWH140" s="541"/>
      <c r="BWI140" s="541"/>
      <c r="BWJ140" s="541"/>
      <c r="BWK140" s="541"/>
      <c r="BWL140" s="541"/>
      <c r="BWM140" s="541"/>
      <c r="BWN140" s="541"/>
      <c r="BWO140" s="541"/>
      <c r="BWP140" s="541"/>
      <c r="BWQ140" s="541"/>
      <c r="BWR140" s="541"/>
      <c r="BWS140" s="541"/>
      <c r="BWT140" s="541"/>
      <c r="BWU140" s="541"/>
      <c r="BWV140" s="541"/>
      <c r="BWW140" s="541"/>
      <c r="BWX140" s="541"/>
      <c r="BWY140" s="541"/>
      <c r="BWZ140" s="541"/>
      <c r="BXA140" s="541"/>
      <c r="BXB140" s="541"/>
      <c r="BXC140" s="541"/>
      <c r="BXD140" s="541"/>
      <c r="BXE140" s="541"/>
      <c r="BXF140" s="541"/>
      <c r="BXG140" s="541"/>
      <c r="BXH140" s="541"/>
      <c r="BXI140" s="541"/>
      <c r="BXJ140" s="541"/>
      <c r="BXK140" s="541"/>
      <c r="BXL140" s="541"/>
      <c r="BXM140" s="541"/>
      <c r="BXN140" s="541"/>
      <c r="BXO140" s="541"/>
      <c r="BXP140" s="541"/>
      <c r="BXQ140" s="541"/>
      <c r="BXR140" s="541"/>
      <c r="BXS140" s="541"/>
      <c r="BXT140" s="541"/>
      <c r="BXU140" s="541"/>
      <c r="BXV140" s="541"/>
      <c r="BXW140" s="541"/>
      <c r="BXX140" s="541"/>
      <c r="BXY140" s="541"/>
      <c r="BXZ140" s="541"/>
      <c r="BYA140" s="541"/>
      <c r="BYB140" s="541"/>
      <c r="BYC140" s="541"/>
      <c r="BYD140" s="541"/>
      <c r="BYE140" s="541"/>
      <c r="BYF140" s="541"/>
      <c r="BYG140" s="541"/>
      <c r="BYH140" s="541"/>
      <c r="BYI140" s="541"/>
      <c r="BYJ140" s="541"/>
      <c r="BYK140" s="541"/>
      <c r="BYL140" s="541"/>
      <c r="BYM140" s="541"/>
      <c r="BYN140" s="541"/>
      <c r="BYO140" s="541"/>
      <c r="BYP140" s="541"/>
      <c r="BYQ140" s="541"/>
      <c r="BYR140" s="541"/>
      <c r="BYS140" s="541"/>
      <c r="BYT140" s="541"/>
      <c r="BYU140" s="541"/>
      <c r="BYV140" s="541"/>
      <c r="BYW140" s="541"/>
      <c r="BYX140" s="541"/>
      <c r="BYY140" s="541"/>
      <c r="BYZ140" s="541"/>
      <c r="BZA140" s="541"/>
      <c r="BZB140" s="541"/>
      <c r="BZC140" s="541"/>
      <c r="BZD140" s="541"/>
      <c r="BZE140" s="541"/>
      <c r="BZF140" s="541"/>
      <c r="BZG140" s="541"/>
      <c r="BZH140" s="541"/>
      <c r="BZI140" s="541"/>
      <c r="BZJ140" s="541"/>
      <c r="BZK140" s="541"/>
      <c r="BZL140" s="541"/>
      <c r="BZM140" s="541"/>
      <c r="BZN140" s="541"/>
      <c r="BZO140" s="541"/>
      <c r="BZP140" s="541"/>
      <c r="BZQ140" s="541"/>
      <c r="BZR140" s="541"/>
      <c r="BZS140" s="541"/>
      <c r="BZT140" s="541"/>
      <c r="BZU140" s="541"/>
      <c r="BZV140" s="541"/>
      <c r="BZW140" s="541"/>
      <c r="BZX140" s="541"/>
      <c r="BZY140" s="541"/>
      <c r="BZZ140" s="541"/>
      <c r="CAA140" s="541"/>
      <c r="CAB140" s="541"/>
      <c r="CAC140" s="541"/>
      <c r="CAD140" s="541"/>
      <c r="CAE140" s="541"/>
      <c r="CAF140" s="541"/>
      <c r="CAG140" s="541"/>
      <c r="CAH140" s="541"/>
      <c r="CAI140" s="541"/>
      <c r="CAJ140" s="541"/>
      <c r="CAK140" s="541"/>
      <c r="CAL140" s="541"/>
      <c r="CAM140" s="541"/>
      <c r="CAN140" s="541"/>
      <c r="CAO140" s="541"/>
      <c r="CAP140" s="541"/>
      <c r="CAQ140" s="541"/>
      <c r="CAR140" s="541"/>
      <c r="CAS140" s="541"/>
      <c r="CAT140" s="541"/>
      <c r="CAU140" s="541"/>
      <c r="CAV140" s="541"/>
      <c r="CAW140" s="541"/>
      <c r="CAX140" s="541"/>
      <c r="CAY140" s="541"/>
      <c r="CAZ140" s="541"/>
      <c r="CBA140" s="541"/>
      <c r="CBB140" s="541"/>
      <c r="CBC140" s="541"/>
      <c r="CBD140" s="541"/>
      <c r="CBE140" s="541"/>
      <c r="CBF140" s="541"/>
      <c r="CBG140" s="541"/>
      <c r="CBH140" s="541"/>
      <c r="CBI140" s="541"/>
      <c r="CBJ140" s="541"/>
      <c r="CBK140" s="541"/>
      <c r="CBL140" s="541"/>
      <c r="CBM140" s="541"/>
      <c r="CBN140" s="541"/>
      <c r="CBO140" s="541"/>
      <c r="CBP140" s="541"/>
      <c r="CBQ140" s="541"/>
      <c r="CBR140" s="541"/>
      <c r="CBS140" s="541"/>
      <c r="CBT140" s="541"/>
      <c r="CBU140" s="541"/>
      <c r="CBV140" s="541"/>
      <c r="CBW140" s="541"/>
      <c r="CBX140" s="541"/>
      <c r="CBY140" s="541"/>
      <c r="CBZ140" s="541"/>
      <c r="CCA140" s="541"/>
      <c r="CCB140" s="541"/>
      <c r="CCC140" s="541"/>
      <c r="CCD140" s="541"/>
      <c r="CCE140" s="541"/>
      <c r="CCF140" s="541"/>
      <c r="CCG140" s="541"/>
      <c r="CCH140" s="541"/>
      <c r="CCI140" s="541"/>
      <c r="CCJ140" s="541"/>
      <c r="CCK140" s="541"/>
      <c r="CCL140" s="541"/>
      <c r="CCM140" s="541"/>
      <c r="CCN140" s="541"/>
      <c r="CCO140" s="541"/>
      <c r="CCP140" s="541"/>
      <c r="CCQ140" s="541"/>
      <c r="CCR140" s="541"/>
      <c r="CCS140" s="541"/>
      <c r="CCT140" s="541"/>
      <c r="CCU140" s="541"/>
      <c r="CCV140" s="541"/>
      <c r="CCW140" s="541"/>
      <c r="CCX140" s="541"/>
      <c r="CCY140" s="541"/>
      <c r="CCZ140" s="541"/>
      <c r="CDA140" s="541"/>
      <c r="CDB140" s="541"/>
      <c r="CDC140" s="541"/>
      <c r="CDD140" s="541"/>
      <c r="CDE140" s="541"/>
      <c r="CDF140" s="541"/>
      <c r="CDG140" s="541"/>
      <c r="CDH140" s="541"/>
      <c r="CDI140" s="541"/>
      <c r="CDJ140" s="541"/>
      <c r="CDK140" s="541"/>
      <c r="CDL140" s="541"/>
      <c r="CDM140" s="541"/>
      <c r="CDN140" s="541"/>
      <c r="CDO140" s="541"/>
      <c r="CDP140" s="541"/>
      <c r="CDQ140" s="541"/>
      <c r="CDR140" s="541"/>
      <c r="CDS140" s="541"/>
      <c r="CDT140" s="541"/>
      <c r="CDU140" s="541"/>
      <c r="CDV140" s="541"/>
      <c r="CDW140" s="541"/>
      <c r="CDX140" s="541"/>
      <c r="CDY140" s="541"/>
      <c r="CDZ140" s="541"/>
      <c r="CEA140" s="541"/>
      <c r="CEB140" s="541"/>
      <c r="CEC140" s="541"/>
      <c r="CED140" s="541"/>
      <c r="CEE140" s="541"/>
      <c r="CEF140" s="541"/>
      <c r="CEG140" s="541"/>
      <c r="CEH140" s="541"/>
      <c r="CEI140" s="541"/>
      <c r="CEJ140" s="541"/>
      <c r="CEK140" s="541"/>
      <c r="CEL140" s="541"/>
      <c r="CEM140" s="541"/>
      <c r="CEN140" s="541"/>
      <c r="CEO140" s="541"/>
      <c r="CEP140" s="541"/>
      <c r="CEQ140" s="541"/>
      <c r="CER140" s="541"/>
      <c r="CES140" s="541"/>
      <c r="CET140" s="541"/>
      <c r="CEU140" s="541"/>
      <c r="CEV140" s="541"/>
      <c r="CEW140" s="541"/>
      <c r="CEX140" s="541"/>
      <c r="CEY140" s="541"/>
      <c r="CEZ140" s="541"/>
      <c r="CFA140" s="541"/>
      <c r="CFB140" s="541"/>
      <c r="CFC140" s="541"/>
      <c r="CFD140" s="541"/>
      <c r="CFE140" s="541"/>
      <c r="CFF140" s="541"/>
      <c r="CFG140" s="541"/>
      <c r="CFH140" s="541"/>
      <c r="CFI140" s="541"/>
      <c r="CFJ140" s="541"/>
      <c r="CFK140" s="541"/>
      <c r="CFL140" s="541"/>
      <c r="CFM140" s="541"/>
      <c r="CFN140" s="541"/>
      <c r="CFO140" s="541"/>
      <c r="CFP140" s="541"/>
      <c r="CFQ140" s="541"/>
      <c r="CFR140" s="541"/>
      <c r="CFS140" s="541"/>
      <c r="CFT140" s="541"/>
      <c r="CFU140" s="541"/>
      <c r="CFV140" s="541"/>
      <c r="CFW140" s="541"/>
      <c r="CFX140" s="541"/>
      <c r="CFY140" s="541"/>
      <c r="CFZ140" s="541"/>
      <c r="CGA140" s="541"/>
      <c r="CGB140" s="541"/>
      <c r="CGC140" s="541"/>
      <c r="CGD140" s="541"/>
      <c r="CGE140" s="541"/>
      <c r="CGF140" s="541"/>
      <c r="CGG140" s="541"/>
      <c r="CGH140" s="541"/>
      <c r="CGI140" s="541"/>
      <c r="CGJ140" s="541"/>
      <c r="CGK140" s="541"/>
      <c r="CGL140" s="541"/>
      <c r="CGM140" s="541"/>
      <c r="CGN140" s="541"/>
      <c r="CGO140" s="541"/>
      <c r="CGP140" s="541"/>
      <c r="CGQ140" s="541"/>
      <c r="CGR140" s="541"/>
      <c r="CGS140" s="541"/>
      <c r="CGT140" s="541"/>
      <c r="CGU140" s="541"/>
      <c r="CGV140" s="541"/>
      <c r="CGW140" s="541"/>
      <c r="CGX140" s="541"/>
      <c r="CGY140" s="541"/>
      <c r="CGZ140" s="541"/>
      <c r="CHA140" s="541"/>
      <c r="CHB140" s="541"/>
      <c r="CHC140" s="541"/>
      <c r="CHD140" s="541"/>
      <c r="CHE140" s="541"/>
      <c r="CHF140" s="541"/>
      <c r="CHG140" s="541"/>
      <c r="CHH140" s="541"/>
      <c r="CHI140" s="541"/>
      <c r="CHJ140" s="541"/>
      <c r="CHK140" s="541"/>
      <c r="CHL140" s="541"/>
      <c r="CHM140" s="541"/>
      <c r="CHN140" s="541"/>
      <c r="CHO140" s="541"/>
      <c r="CHP140" s="541"/>
      <c r="CHQ140" s="541"/>
      <c r="CHR140" s="541"/>
      <c r="CHS140" s="541"/>
      <c r="CHT140" s="541"/>
      <c r="CHU140" s="541"/>
      <c r="CHV140" s="541"/>
      <c r="CHW140" s="541"/>
      <c r="CHX140" s="541"/>
      <c r="CHY140" s="541"/>
      <c r="CHZ140" s="541"/>
      <c r="CIA140" s="541"/>
      <c r="CIB140" s="541"/>
      <c r="CIC140" s="541"/>
      <c r="CID140" s="541"/>
      <c r="CIE140" s="541"/>
      <c r="CIF140" s="541"/>
      <c r="CIG140" s="541"/>
      <c r="CIH140" s="541"/>
      <c r="CII140" s="541"/>
      <c r="CIJ140" s="541"/>
      <c r="CIK140" s="541"/>
      <c r="CIL140" s="541"/>
      <c r="CIM140" s="541"/>
      <c r="CIN140" s="541"/>
      <c r="CIO140" s="541"/>
      <c r="CIP140" s="541"/>
      <c r="CIQ140" s="541"/>
      <c r="CIR140" s="541"/>
      <c r="CIS140" s="541"/>
      <c r="CIT140" s="541"/>
      <c r="CIU140" s="541"/>
      <c r="CIV140" s="541"/>
      <c r="CIW140" s="541"/>
      <c r="CIX140" s="541"/>
      <c r="CIY140" s="541"/>
      <c r="CIZ140" s="541"/>
      <c r="CJA140" s="541"/>
      <c r="CJB140" s="541"/>
      <c r="CJC140" s="541"/>
      <c r="CJD140" s="541"/>
      <c r="CJE140" s="541"/>
      <c r="CJF140" s="541"/>
      <c r="CJG140" s="541"/>
      <c r="CJH140" s="541"/>
      <c r="CJI140" s="541"/>
      <c r="CJJ140" s="541"/>
      <c r="CJK140" s="541"/>
      <c r="CJL140" s="541"/>
      <c r="CJM140" s="541"/>
      <c r="CJN140" s="541"/>
      <c r="CJO140" s="541"/>
      <c r="CJP140" s="541"/>
      <c r="CJQ140" s="541"/>
      <c r="CJR140" s="541"/>
      <c r="CJS140" s="541"/>
      <c r="CJT140" s="541"/>
      <c r="CJU140" s="541"/>
      <c r="CJV140" s="541"/>
      <c r="CJW140" s="541"/>
      <c r="CJX140" s="541"/>
      <c r="CJY140" s="541"/>
      <c r="CJZ140" s="541"/>
      <c r="CKA140" s="541"/>
      <c r="CKB140" s="541"/>
      <c r="CKC140" s="541"/>
      <c r="CKD140" s="541"/>
      <c r="CKE140" s="541"/>
      <c r="CKF140" s="541"/>
      <c r="CKG140" s="541"/>
      <c r="CKH140" s="541"/>
      <c r="CKI140" s="541"/>
      <c r="CKJ140" s="541"/>
      <c r="CKK140" s="541"/>
      <c r="CKL140" s="541"/>
      <c r="CKM140" s="541"/>
      <c r="CKN140" s="541"/>
      <c r="CKO140" s="541"/>
      <c r="CKP140" s="541"/>
      <c r="CKQ140" s="541"/>
      <c r="CKR140" s="541"/>
      <c r="CKS140" s="541"/>
      <c r="CKT140" s="541"/>
      <c r="CKU140" s="541"/>
      <c r="CKV140" s="541"/>
      <c r="CKW140" s="541"/>
      <c r="CKX140" s="541"/>
      <c r="CKY140" s="541"/>
      <c r="CKZ140" s="541"/>
      <c r="CLA140" s="541"/>
      <c r="CLB140" s="541"/>
      <c r="CLC140" s="541"/>
      <c r="CLD140" s="541"/>
      <c r="CLE140" s="541"/>
      <c r="CLF140" s="541"/>
      <c r="CLG140" s="541"/>
      <c r="CLH140" s="541"/>
      <c r="CLI140" s="541"/>
      <c r="CLJ140" s="541"/>
      <c r="CLK140" s="541"/>
      <c r="CLL140" s="541"/>
      <c r="CLM140" s="541"/>
      <c r="CLN140" s="541"/>
      <c r="CLO140" s="541"/>
      <c r="CLP140" s="541"/>
      <c r="CLQ140" s="541"/>
      <c r="CLR140" s="541"/>
      <c r="CLS140" s="541"/>
      <c r="CLT140" s="541"/>
      <c r="CLU140" s="541"/>
      <c r="CLV140" s="541"/>
      <c r="CLW140" s="541"/>
      <c r="CLX140" s="541"/>
      <c r="CLY140" s="541"/>
      <c r="CLZ140" s="541"/>
      <c r="CMA140" s="541"/>
      <c r="CMB140" s="541"/>
      <c r="CMC140" s="541"/>
      <c r="CMD140" s="541"/>
      <c r="CME140" s="541"/>
      <c r="CMF140" s="541"/>
      <c r="CMG140" s="541"/>
      <c r="CMH140" s="541"/>
      <c r="CMI140" s="541"/>
      <c r="CMJ140" s="541"/>
      <c r="CMK140" s="541"/>
      <c r="CML140" s="541"/>
      <c r="CMM140" s="541"/>
      <c r="CMN140" s="541"/>
      <c r="CMO140" s="541"/>
      <c r="CMP140" s="541"/>
      <c r="CMQ140" s="541"/>
      <c r="CMR140" s="541"/>
      <c r="CMS140" s="541"/>
      <c r="CMT140" s="541"/>
      <c r="CMU140" s="541"/>
      <c r="CMV140" s="541"/>
      <c r="CMW140" s="541"/>
      <c r="CMX140" s="541"/>
      <c r="CMY140" s="541"/>
      <c r="CMZ140" s="541"/>
      <c r="CNA140" s="541"/>
      <c r="CNB140" s="541"/>
      <c r="CNC140" s="541"/>
      <c r="CND140" s="541"/>
      <c r="CNE140" s="541"/>
      <c r="CNF140" s="541"/>
      <c r="CNG140" s="541"/>
      <c r="CNH140" s="541"/>
      <c r="CNI140" s="541"/>
      <c r="CNJ140" s="541"/>
      <c r="CNK140" s="541"/>
      <c r="CNL140" s="541"/>
      <c r="CNM140" s="541"/>
      <c r="CNN140" s="541"/>
      <c r="CNO140" s="541"/>
      <c r="CNP140" s="541"/>
      <c r="CNQ140" s="541"/>
      <c r="CNR140" s="541"/>
      <c r="CNS140" s="541"/>
      <c r="CNT140" s="541"/>
      <c r="CNU140" s="541"/>
      <c r="CNV140" s="541"/>
      <c r="CNW140" s="541"/>
      <c r="CNX140" s="541"/>
      <c r="CNY140" s="541"/>
      <c r="CNZ140" s="541"/>
      <c r="COA140" s="541"/>
      <c r="COB140" s="541"/>
      <c r="COC140" s="541"/>
      <c r="COD140" s="541"/>
      <c r="COE140" s="541"/>
      <c r="COF140" s="541"/>
      <c r="COG140" s="541"/>
      <c r="COH140" s="541"/>
      <c r="COI140" s="541"/>
      <c r="COJ140" s="541"/>
      <c r="COK140" s="541"/>
      <c r="COL140" s="541"/>
      <c r="COM140" s="541"/>
      <c r="CON140" s="541"/>
      <c r="COO140" s="541"/>
      <c r="COP140" s="541"/>
      <c r="COQ140" s="541"/>
      <c r="COR140" s="541"/>
      <c r="COS140" s="541"/>
      <c r="COT140" s="541"/>
      <c r="COU140" s="541"/>
      <c r="COV140" s="541"/>
      <c r="COW140" s="541"/>
      <c r="COX140" s="541"/>
      <c r="COY140" s="541"/>
      <c r="COZ140" s="541"/>
      <c r="CPA140" s="541"/>
      <c r="CPB140" s="541"/>
      <c r="CPC140" s="541"/>
      <c r="CPD140" s="541"/>
      <c r="CPE140" s="541"/>
      <c r="CPF140" s="541"/>
      <c r="CPG140" s="541"/>
      <c r="CPH140" s="541"/>
      <c r="CPI140" s="541"/>
      <c r="CPJ140" s="541"/>
      <c r="CPK140" s="541"/>
      <c r="CPL140" s="541"/>
      <c r="CPM140" s="541"/>
      <c r="CPN140" s="541"/>
      <c r="CPO140" s="541"/>
      <c r="CPP140" s="541"/>
      <c r="CPQ140" s="541"/>
      <c r="CPR140" s="541"/>
      <c r="CPS140" s="541"/>
      <c r="CPT140" s="541"/>
      <c r="CPU140" s="541"/>
      <c r="CPV140" s="541"/>
      <c r="CPW140" s="541"/>
      <c r="CPX140" s="541"/>
      <c r="CPY140" s="541"/>
      <c r="CPZ140" s="541"/>
      <c r="CQA140" s="541"/>
      <c r="CQB140" s="541"/>
      <c r="CQC140" s="541"/>
      <c r="CQD140" s="541"/>
      <c r="CQE140" s="541"/>
      <c r="CQF140" s="541"/>
      <c r="CQG140" s="541"/>
      <c r="CQH140" s="541"/>
      <c r="CQI140" s="541"/>
      <c r="CQJ140" s="541"/>
      <c r="CQK140" s="541"/>
      <c r="CQL140" s="541"/>
      <c r="CQM140" s="541"/>
      <c r="CQN140" s="541"/>
      <c r="CQO140" s="541"/>
      <c r="CQP140" s="541"/>
      <c r="CQQ140" s="541"/>
      <c r="CQR140" s="541"/>
      <c r="CQS140" s="541"/>
      <c r="CQT140" s="541"/>
      <c r="CQU140" s="541"/>
      <c r="CQV140" s="541"/>
      <c r="CQW140" s="541"/>
      <c r="CQX140" s="541"/>
      <c r="CQY140" s="541"/>
      <c r="CQZ140" s="541"/>
      <c r="CRA140" s="541"/>
      <c r="CRB140" s="541"/>
      <c r="CRC140" s="541"/>
      <c r="CRD140" s="541"/>
      <c r="CRE140" s="541"/>
      <c r="CRF140" s="541"/>
      <c r="CRG140" s="541"/>
      <c r="CRH140" s="541"/>
      <c r="CRI140" s="541"/>
      <c r="CRJ140" s="541"/>
      <c r="CRK140" s="541"/>
      <c r="CRL140" s="541"/>
      <c r="CRM140" s="541"/>
      <c r="CRN140" s="541"/>
      <c r="CRO140" s="541"/>
      <c r="CRP140" s="541"/>
      <c r="CRQ140" s="541"/>
      <c r="CRR140" s="541"/>
      <c r="CRS140" s="541"/>
      <c r="CRT140" s="541"/>
      <c r="CRU140" s="541"/>
      <c r="CRV140" s="541"/>
      <c r="CRW140" s="541"/>
      <c r="CRX140" s="541"/>
      <c r="CRY140" s="541"/>
      <c r="CRZ140" s="541"/>
      <c r="CSA140" s="541"/>
      <c r="CSB140" s="541"/>
      <c r="CSC140" s="541"/>
      <c r="CSD140" s="541"/>
      <c r="CSE140" s="541"/>
      <c r="CSF140" s="541"/>
      <c r="CSG140" s="541"/>
      <c r="CSH140" s="541"/>
      <c r="CSI140" s="541"/>
      <c r="CSJ140" s="541"/>
      <c r="CSK140" s="541"/>
      <c r="CSL140" s="541"/>
      <c r="CSM140" s="541"/>
      <c r="CSN140" s="541"/>
      <c r="CSO140" s="541"/>
      <c r="CSP140" s="541"/>
      <c r="CSQ140" s="541"/>
      <c r="CSR140" s="541"/>
      <c r="CSS140" s="541"/>
      <c r="CST140" s="541"/>
      <c r="CSU140" s="541"/>
      <c r="CSV140" s="541"/>
      <c r="CSW140" s="541"/>
      <c r="CSX140" s="541"/>
      <c r="CSY140" s="541"/>
      <c r="CSZ140" s="541"/>
      <c r="CTA140" s="541"/>
      <c r="CTB140" s="541"/>
      <c r="CTC140" s="541"/>
      <c r="CTD140" s="541"/>
      <c r="CTE140" s="541"/>
      <c r="CTF140" s="541"/>
      <c r="CTG140" s="541"/>
      <c r="CTH140" s="541"/>
      <c r="CTI140" s="541"/>
      <c r="CTJ140" s="541"/>
      <c r="CTK140" s="541"/>
      <c r="CTL140" s="541"/>
      <c r="CTM140" s="541"/>
      <c r="CTN140" s="541"/>
      <c r="CTO140" s="541"/>
      <c r="CTP140" s="541"/>
      <c r="CTQ140" s="541"/>
      <c r="CTR140" s="541"/>
      <c r="CTS140" s="541"/>
      <c r="CTT140" s="541"/>
      <c r="CTU140" s="541"/>
      <c r="CTV140" s="541"/>
      <c r="CTW140" s="541"/>
      <c r="CTX140" s="541"/>
      <c r="CTY140" s="541"/>
      <c r="CTZ140" s="541"/>
      <c r="CUA140" s="541"/>
      <c r="CUB140" s="541"/>
      <c r="CUC140" s="541"/>
      <c r="CUD140" s="541"/>
      <c r="CUE140" s="541"/>
      <c r="CUF140" s="541"/>
      <c r="CUG140" s="541"/>
      <c r="CUH140" s="541"/>
      <c r="CUI140" s="541"/>
      <c r="CUJ140" s="541"/>
      <c r="CUK140" s="541"/>
      <c r="CUL140" s="541"/>
      <c r="CUM140" s="541"/>
      <c r="CUN140" s="541"/>
      <c r="CUO140" s="541"/>
      <c r="CUP140" s="541"/>
      <c r="CUQ140" s="541"/>
      <c r="CUR140" s="541"/>
      <c r="CUS140" s="541"/>
      <c r="CUT140" s="541"/>
      <c r="CUU140" s="541"/>
      <c r="CUV140" s="541"/>
      <c r="CUW140" s="541"/>
      <c r="CUX140" s="541"/>
      <c r="CUY140" s="541"/>
      <c r="CUZ140" s="541"/>
      <c r="CVA140" s="541"/>
      <c r="CVB140" s="541"/>
      <c r="CVC140" s="541"/>
      <c r="CVD140" s="541"/>
      <c r="CVE140" s="541"/>
      <c r="CVF140" s="541"/>
      <c r="CVG140" s="541"/>
      <c r="CVH140" s="541"/>
      <c r="CVI140" s="541"/>
      <c r="CVJ140" s="541"/>
      <c r="CVK140" s="541"/>
      <c r="CVL140" s="541"/>
      <c r="CVM140" s="541"/>
      <c r="CVN140" s="541"/>
      <c r="CVO140" s="541"/>
      <c r="CVP140" s="541"/>
      <c r="CVQ140" s="541"/>
      <c r="CVR140" s="541"/>
      <c r="CVS140" s="541"/>
      <c r="CVT140" s="541"/>
      <c r="CVU140" s="541"/>
      <c r="CVV140" s="541"/>
      <c r="CVW140" s="541"/>
      <c r="CVX140" s="541"/>
      <c r="CVY140" s="541"/>
      <c r="CVZ140" s="541"/>
      <c r="CWA140" s="541"/>
      <c r="CWB140" s="541"/>
      <c r="CWC140" s="541"/>
      <c r="CWD140" s="541"/>
      <c r="CWE140" s="541"/>
      <c r="CWF140" s="541"/>
      <c r="CWG140" s="541"/>
      <c r="CWH140" s="541"/>
      <c r="CWI140" s="541"/>
      <c r="CWJ140" s="541"/>
      <c r="CWK140" s="541"/>
      <c r="CWL140" s="541"/>
      <c r="CWM140" s="541"/>
      <c r="CWN140" s="541"/>
      <c r="CWO140" s="541"/>
      <c r="CWP140" s="541"/>
      <c r="CWQ140" s="541"/>
      <c r="CWR140" s="541"/>
      <c r="CWS140" s="541"/>
      <c r="CWT140" s="541"/>
      <c r="CWU140" s="541"/>
      <c r="CWV140" s="541"/>
      <c r="CWW140" s="541"/>
      <c r="CWX140" s="541"/>
      <c r="CWY140" s="541"/>
      <c r="CWZ140" s="541"/>
      <c r="CXA140" s="541"/>
      <c r="CXB140" s="541"/>
      <c r="CXC140" s="541"/>
      <c r="CXD140" s="541"/>
      <c r="CXE140" s="541"/>
      <c r="CXF140" s="541"/>
      <c r="CXG140" s="541"/>
      <c r="CXH140" s="541"/>
      <c r="CXI140" s="541"/>
      <c r="CXJ140" s="541"/>
      <c r="CXK140" s="541"/>
      <c r="CXL140" s="541"/>
      <c r="CXM140" s="541"/>
      <c r="CXN140" s="541"/>
      <c r="CXO140" s="541"/>
      <c r="CXP140" s="541"/>
      <c r="CXQ140" s="541"/>
      <c r="CXR140" s="541"/>
      <c r="CXS140" s="541"/>
      <c r="CXT140" s="541"/>
      <c r="CXU140" s="541"/>
      <c r="CXV140" s="541"/>
      <c r="CXW140" s="541"/>
      <c r="CXX140" s="541"/>
      <c r="CXY140" s="541"/>
      <c r="CXZ140" s="541"/>
      <c r="CYA140" s="541"/>
      <c r="CYB140" s="541"/>
      <c r="CYC140" s="541"/>
      <c r="CYD140" s="541"/>
      <c r="CYE140" s="541"/>
      <c r="CYF140" s="541"/>
      <c r="CYG140" s="541"/>
      <c r="CYH140" s="541"/>
      <c r="CYI140" s="541"/>
      <c r="CYJ140" s="541"/>
      <c r="CYK140" s="541"/>
      <c r="CYL140" s="541"/>
      <c r="CYM140" s="541"/>
      <c r="CYN140" s="541"/>
      <c r="CYO140" s="541"/>
      <c r="CYP140" s="541"/>
      <c r="CYQ140" s="541"/>
      <c r="CYR140" s="541"/>
      <c r="CYS140" s="541"/>
      <c r="CYT140" s="541"/>
      <c r="CYU140" s="541"/>
      <c r="CYV140" s="541"/>
      <c r="CYW140" s="541"/>
      <c r="CYX140" s="541"/>
      <c r="CYY140" s="541"/>
      <c r="CYZ140" s="541"/>
      <c r="CZA140" s="541"/>
      <c r="CZB140" s="541"/>
      <c r="CZC140" s="541"/>
      <c r="CZD140" s="541"/>
      <c r="CZE140" s="541"/>
      <c r="CZF140" s="541"/>
      <c r="CZG140" s="541"/>
      <c r="CZH140" s="541"/>
      <c r="CZI140" s="541"/>
      <c r="CZJ140" s="541"/>
      <c r="CZK140" s="541"/>
      <c r="CZL140" s="541"/>
      <c r="CZM140" s="541"/>
      <c r="CZN140" s="541"/>
      <c r="CZO140" s="541"/>
      <c r="CZP140" s="541"/>
      <c r="CZQ140" s="541"/>
      <c r="CZR140" s="541"/>
      <c r="CZS140" s="541"/>
      <c r="CZT140" s="541"/>
      <c r="CZU140" s="541"/>
      <c r="CZV140" s="541"/>
      <c r="CZW140" s="541"/>
      <c r="CZX140" s="541"/>
      <c r="CZY140" s="541"/>
      <c r="CZZ140" s="541"/>
      <c r="DAA140" s="541"/>
      <c r="DAB140" s="541"/>
      <c r="DAC140" s="541"/>
      <c r="DAD140" s="541"/>
      <c r="DAE140" s="541"/>
      <c r="DAF140" s="541"/>
      <c r="DAG140" s="541"/>
      <c r="DAH140" s="541"/>
      <c r="DAI140" s="541"/>
      <c r="DAJ140" s="541"/>
      <c r="DAK140" s="541"/>
      <c r="DAL140" s="541"/>
      <c r="DAM140" s="541"/>
      <c r="DAN140" s="541"/>
      <c r="DAO140" s="541"/>
      <c r="DAP140" s="541"/>
      <c r="DAQ140" s="541"/>
      <c r="DAR140" s="541"/>
      <c r="DAS140" s="541"/>
      <c r="DAT140" s="541"/>
      <c r="DAU140" s="541"/>
      <c r="DAV140" s="541"/>
      <c r="DAW140" s="541"/>
      <c r="DAX140" s="541"/>
      <c r="DAY140" s="541"/>
      <c r="DAZ140" s="541"/>
      <c r="DBA140" s="541"/>
      <c r="DBB140" s="541"/>
      <c r="DBC140" s="541"/>
      <c r="DBD140" s="541"/>
      <c r="DBE140" s="541"/>
      <c r="DBF140" s="541"/>
      <c r="DBG140" s="541"/>
      <c r="DBH140" s="541"/>
      <c r="DBI140" s="541"/>
      <c r="DBJ140" s="541"/>
      <c r="DBK140" s="541"/>
      <c r="DBL140" s="541"/>
      <c r="DBM140" s="541"/>
      <c r="DBN140" s="541"/>
      <c r="DBO140" s="541"/>
      <c r="DBP140" s="541"/>
      <c r="DBQ140" s="541"/>
      <c r="DBR140" s="541"/>
      <c r="DBS140" s="541"/>
      <c r="DBT140" s="541"/>
      <c r="DBU140" s="541"/>
      <c r="DBV140" s="541"/>
      <c r="DBW140" s="541"/>
      <c r="DBX140" s="541"/>
      <c r="DBY140" s="541"/>
      <c r="DBZ140" s="541"/>
      <c r="DCA140" s="541"/>
      <c r="DCB140" s="541"/>
      <c r="DCC140" s="541"/>
      <c r="DCD140" s="541"/>
      <c r="DCE140" s="541"/>
      <c r="DCF140" s="541"/>
      <c r="DCG140" s="541"/>
      <c r="DCH140" s="541"/>
      <c r="DCI140" s="541"/>
      <c r="DCJ140" s="541"/>
      <c r="DCK140" s="541"/>
      <c r="DCL140" s="541"/>
      <c r="DCM140" s="541"/>
      <c r="DCN140" s="541"/>
      <c r="DCO140" s="541"/>
      <c r="DCP140" s="541"/>
      <c r="DCQ140" s="541"/>
      <c r="DCR140" s="541"/>
      <c r="DCS140" s="541"/>
      <c r="DCT140" s="541"/>
      <c r="DCU140" s="541"/>
      <c r="DCV140" s="541"/>
      <c r="DCW140" s="541"/>
      <c r="DCX140" s="541"/>
      <c r="DCY140" s="541"/>
      <c r="DCZ140" s="541"/>
      <c r="DDA140" s="541"/>
      <c r="DDB140" s="541"/>
      <c r="DDC140" s="541"/>
      <c r="DDD140" s="541"/>
      <c r="DDE140" s="541"/>
      <c r="DDF140" s="541"/>
      <c r="DDG140" s="541"/>
      <c r="DDH140" s="541"/>
      <c r="DDI140" s="541"/>
      <c r="DDJ140" s="541"/>
      <c r="DDK140" s="541"/>
      <c r="DDL140" s="541"/>
      <c r="DDM140" s="541"/>
      <c r="DDN140" s="541"/>
      <c r="DDO140" s="541"/>
      <c r="DDP140" s="541"/>
      <c r="DDQ140" s="541"/>
      <c r="DDR140" s="541"/>
      <c r="DDS140" s="541"/>
      <c r="DDT140" s="541"/>
      <c r="DDU140" s="541"/>
      <c r="DDV140" s="541"/>
      <c r="DDW140" s="541"/>
      <c r="DDX140" s="541"/>
      <c r="DDY140" s="541"/>
      <c r="DDZ140" s="541"/>
      <c r="DEA140" s="541"/>
      <c r="DEB140" s="541"/>
      <c r="DEC140" s="541"/>
      <c r="DED140" s="541"/>
      <c r="DEE140" s="541"/>
      <c r="DEF140" s="541"/>
      <c r="DEG140" s="541"/>
      <c r="DEH140" s="541"/>
      <c r="DEI140" s="541"/>
      <c r="DEJ140" s="541"/>
      <c r="DEK140" s="541"/>
      <c r="DEL140" s="541"/>
      <c r="DEM140" s="541"/>
      <c r="DEN140" s="541"/>
      <c r="DEO140" s="541"/>
      <c r="DEP140" s="541"/>
      <c r="DEQ140" s="541"/>
      <c r="DER140" s="541"/>
      <c r="DES140" s="541"/>
      <c r="DET140" s="541"/>
      <c r="DEU140" s="541"/>
      <c r="DEV140" s="541"/>
      <c r="DEW140" s="541"/>
      <c r="DEX140" s="541"/>
      <c r="DEY140" s="541"/>
      <c r="DEZ140" s="541"/>
      <c r="DFA140" s="541"/>
      <c r="DFB140" s="541"/>
      <c r="DFC140" s="541"/>
      <c r="DFD140" s="541"/>
      <c r="DFE140" s="541"/>
      <c r="DFF140" s="541"/>
      <c r="DFG140" s="541"/>
      <c r="DFH140" s="541"/>
      <c r="DFI140" s="541"/>
      <c r="DFJ140" s="541"/>
      <c r="DFK140" s="541"/>
      <c r="DFL140" s="541"/>
      <c r="DFM140" s="541"/>
      <c r="DFN140" s="541"/>
      <c r="DFO140" s="541"/>
      <c r="DFP140" s="541"/>
      <c r="DFQ140" s="541"/>
      <c r="DFR140" s="541"/>
      <c r="DFS140" s="541"/>
      <c r="DFT140" s="541"/>
      <c r="DFU140" s="541"/>
      <c r="DFV140" s="541"/>
      <c r="DFW140" s="541"/>
      <c r="DFX140" s="541"/>
      <c r="DFY140" s="541"/>
      <c r="DFZ140" s="541"/>
      <c r="DGA140" s="541"/>
      <c r="DGB140" s="541"/>
      <c r="DGC140" s="541"/>
      <c r="DGD140" s="541"/>
      <c r="DGE140" s="541"/>
      <c r="DGF140" s="541"/>
      <c r="DGG140" s="541"/>
      <c r="DGH140" s="541"/>
      <c r="DGI140" s="541"/>
      <c r="DGJ140" s="541"/>
      <c r="DGK140" s="541"/>
      <c r="DGL140" s="541"/>
      <c r="DGM140" s="541"/>
      <c r="DGN140" s="541"/>
      <c r="DGO140" s="541"/>
      <c r="DGP140" s="541"/>
      <c r="DGQ140" s="541"/>
      <c r="DGR140" s="541"/>
      <c r="DGS140" s="541"/>
      <c r="DGT140" s="541"/>
      <c r="DGU140" s="541"/>
      <c r="DGV140" s="541"/>
      <c r="DGW140" s="541"/>
      <c r="DGX140" s="541"/>
      <c r="DGY140" s="541"/>
      <c r="DGZ140" s="541"/>
      <c r="DHA140" s="541"/>
      <c r="DHB140" s="541"/>
      <c r="DHC140" s="541"/>
      <c r="DHD140" s="541"/>
      <c r="DHE140" s="541"/>
      <c r="DHF140" s="541"/>
      <c r="DHG140" s="541"/>
      <c r="DHH140" s="541"/>
      <c r="DHI140" s="541"/>
      <c r="DHJ140" s="541"/>
      <c r="DHK140" s="541"/>
      <c r="DHL140" s="541"/>
      <c r="DHM140" s="541"/>
      <c r="DHN140" s="541"/>
      <c r="DHO140" s="541"/>
      <c r="DHP140" s="541"/>
      <c r="DHQ140" s="541"/>
      <c r="DHR140" s="541"/>
      <c r="DHS140" s="541"/>
      <c r="DHT140" s="541"/>
      <c r="DHU140" s="541"/>
      <c r="DHV140" s="541"/>
      <c r="DHW140" s="541"/>
      <c r="DHX140" s="541"/>
      <c r="DHY140" s="541"/>
      <c r="DHZ140" s="541"/>
      <c r="DIA140" s="541"/>
      <c r="DIB140" s="541"/>
      <c r="DIC140" s="541"/>
      <c r="DID140" s="541"/>
      <c r="DIE140" s="541"/>
      <c r="DIF140" s="541"/>
      <c r="DIG140" s="541"/>
      <c r="DIH140" s="541"/>
      <c r="DII140" s="541"/>
      <c r="DIJ140" s="541"/>
      <c r="DIK140" s="541"/>
      <c r="DIL140" s="541"/>
      <c r="DIM140" s="541"/>
      <c r="DIN140" s="541"/>
      <c r="DIO140" s="541"/>
      <c r="DIP140" s="541"/>
      <c r="DIQ140" s="541"/>
      <c r="DIR140" s="541"/>
      <c r="DIS140" s="541"/>
      <c r="DIT140" s="541"/>
      <c r="DIU140" s="541"/>
      <c r="DIV140" s="541"/>
      <c r="DIW140" s="541"/>
      <c r="DIX140" s="541"/>
      <c r="DIY140" s="541"/>
      <c r="DIZ140" s="541"/>
      <c r="DJA140" s="541"/>
      <c r="DJB140" s="541"/>
      <c r="DJC140" s="541"/>
      <c r="DJD140" s="541"/>
      <c r="DJE140" s="541"/>
      <c r="DJF140" s="541"/>
      <c r="DJG140" s="541"/>
      <c r="DJH140" s="541"/>
      <c r="DJI140" s="541"/>
      <c r="DJJ140" s="541"/>
      <c r="DJK140" s="541"/>
      <c r="DJL140" s="541"/>
      <c r="DJM140" s="541"/>
      <c r="DJN140" s="541"/>
      <c r="DJO140" s="541"/>
      <c r="DJP140" s="541"/>
      <c r="DJQ140" s="541"/>
      <c r="DJR140" s="541"/>
      <c r="DJS140" s="541"/>
      <c r="DJT140" s="541"/>
      <c r="DJU140" s="541"/>
      <c r="DJV140" s="541"/>
      <c r="DJW140" s="541"/>
      <c r="DJX140" s="541"/>
      <c r="DJY140" s="541"/>
      <c r="DJZ140" s="541"/>
      <c r="DKA140" s="541"/>
      <c r="DKB140" s="541"/>
      <c r="DKC140" s="541"/>
      <c r="DKD140" s="541"/>
      <c r="DKE140" s="541"/>
      <c r="DKF140" s="541"/>
      <c r="DKG140" s="541"/>
      <c r="DKH140" s="541"/>
      <c r="DKI140" s="541"/>
      <c r="DKJ140" s="541"/>
      <c r="DKK140" s="541"/>
      <c r="DKL140" s="541"/>
      <c r="DKM140" s="541"/>
      <c r="DKN140" s="541"/>
      <c r="DKO140" s="541"/>
      <c r="DKP140" s="541"/>
      <c r="DKQ140" s="541"/>
      <c r="DKR140" s="541"/>
      <c r="DKS140" s="541"/>
      <c r="DKT140" s="541"/>
      <c r="DKU140" s="541"/>
      <c r="DKV140" s="541"/>
      <c r="DKW140" s="541"/>
      <c r="DKX140" s="541"/>
      <c r="DKY140" s="541"/>
      <c r="DKZ140" s="541"/>
      <c r="DLA140" s="541"/>
      <c r="DLB140" s="541"/>
      <c r="DLC140" s="541"/>
      <c r="DLD140" s="541"/>
      <c r="DLE140" s="541"/>
      <c r="DLF140" s="541"/>
      <c r="DLG140" s="541"/>
      <c r="DLH140" s="541"/>
      <c r="DLI140" s="541"/>
      <c r="DLJ140" s="541"/>
      <c r="DLK140" s="541"/>
      <c r="DLL140" s="541"/>
      <c r="DLM140" s="541"/>
      <c r="DLN140" s="541"/>
      <c r="DLO140" s="541"/>
      <c r="DLP140" s="541"/>
      <c r="DLQ140" s="541"/>
      <c r="DLR140" s="541"/>
      <c r="DLS140" s="541"/>
      <c r="DLT140" s="541"/>
      <c r="DLU140" s="541"/>
      <c r="DLV140" s="541"/>
      <c r="DLW140" s="541"/>
      <c r="DLX140" s="541"/>
      <c r="DLY140" s="541"/>
      <c r="DLZ140" s="541"/>
      <c r="DMA140" s="541"/>
      <c r="DMB140" s="541"/>
      <c r="DMC140" s="541"/>
      <c r="DMD140" s="541"/>
      <c r="DME140" s="541"/>
      <c r="DMF140" s="541"/>
      <c r="DMG140" s="541"/>
      <c r="DMH140" s="541"/>
      <c r="DMI140" s="541"/>
      <c r="DMJ140" s="541"/>
      <c r="DMK140" s="541"/>
      <c r="DML140" s="541"/>
      <c r="DMM140" s="541"/>
      <c r="DMN140" s="541"/>
      <c r="DMO140" s="541"/>
      <c r="DMP140" s="541"/>
      <c r="DMQ140" s="541"/>
      <c r="DMR140" s="541"/>
      <c r="DMS140" s="541"/>
      <c r="DMT140" s="541"/>
      <c r="DMU140" s="541"/>
      <c r="DMV140" s="541"/>
      <c r="DMW140" s="541"/>
      <c r="DMX140" s="541"/>
      <c r="DMY140" s="541"/>
      <c r="DMZ140" s="541"/>
      <c r="DNA140" s="541"/>
      <c r="DNB140" s="541"/>
      <c r="DNC140" s="541"/>
      <c r="DND140" s="541"/>
      <c r="DNE140" s="541"/>
      <c r="DNF140" s="541"/>
      <c r="DNG140" s="541"/>
      <c r="DNH140" s="541"/>
      <c r="DNI140" s="541"/>
      <c r="DNJ140" s="541"/>
      <c r="DNK140" s="541"/>
      <c r="DNL140" s="541"/>
      <c r="DNM140" s="541"/>
      <c r="DNN140" s="541"/>
      <c r="DNO140" s="541"/>
      <c r="DNP140" s="541"/>
      <c r="DNQ140" s="541"/>
      <c r="DNR140" s="541"/>
      <c r="DNS140" s="541"/>
      <c r="DNT140" s="541"/>
      <c r="DNU140" s="541"/>
      <c r="DNV140" s="541"/>
      <c r="DNW140" s="541"/>
      <c r="DNX140" s="541"/>
      <c r="DNY140" s="541"/>
      <c r="DNZ140" s="541"/>
      <c r="DOA140" s="541"/>
      <c r="DOB140" s="541"/>
      <c r="DOC140" s="541"/>
      <c r="DOD140" s="541"/>
      <c r="DOE140" s="541"/>
      <c r="DOF140" s="541"/>
      <c r="DOG140" s="541"/>
      <c r="DOH140" s="541"/>
      <c r="DOI140" s="541"/>
      <c r="DOJ140" s="541"/>
      <c r="DOK140" s="541"/>
      <c r="DOL140" s="541"/>
      <c r="DOM140" s="541"/>
      <c r="DON140" s="541"/>
      <c r="DOO140" s="541"/>
      <c r="DOP140" s="541"/>
      <c r="DOQ140" s="541"/>
      <c r="DOR140" s="541"/>
      <c r="DOS140" s="541"/>
      <c r="DOT140" s="541"/>
      <c r="DOU140" s="541"/>
      <c r="DOV140" s="541"/>
      <c r="DOW140" s="541"/>
      <c r="DOX140" s="541"/>
      <c r="DOY140" s="541"/>
      <c r="DOZ140" s="541"/>
      <c r="DPA140" s="541"/>
      <c r="DPB140" s="541"/>
      <c r="DPC140" s="541"/>
      <c r="DPD140" s="541"/>
      <c r="DPE140" s="541"/>
      <c r="DPF140" s="541"/>
      <c r="DPG140" s="541"/>
      <c r="DPH140" s="541"/>
      <c r="DPI140" s="541"/>
      <c r="DPJ140" s="541"/>
      <c r="DPK140" s="541"/>
      <c r="DPL140" s="541"/>
      <c r="DPM140" s="541"/>
      <c r="DPN140" s="541"/>
      <c r="DPO140" s="541"/>
      <c r="DPP140" s="541"/>
      <c r="DPQ140" s="541"/>
      <c r="DPR140" s="541"/>
      <c r="DPS140" s="541"/>
      <c r="DPT140" s="541"/>
      <c r="DPU140" s="541"/>
      <c r="DPV140" s="541"/>
      <c r="DPW140" s="541"/>
      <c r="DPX140" s="541"/>
      <c r="DPY140" s="541"/>
      <c r="DPZ140" s="541"/>
      <c r="DQA140" s="541"/>
      <c r="DQB140" s="541"/>
      <c r="DQC140" s="541"/>
      <c r="DQD140" s="541"/>
      <c r="DQE140" s="541"/>
      <c r="DQF140" s="541"/>
      <c r="DQG140" s="541"/>
      <c r="DQH140" s="541"/>
      <c r="DQI140" s="541"/>
      <c r="DQJ140" s="541"/>
      <c r="DQK140" s="541"/>
      <c r="DQL140" s="541"/>
      <c r="DQM140" s="541"/>
      <c r="DQN140" s="541"/>
      <c r="DQO140" s="541"/>
      <c r="DQP140" s="541"/>
      <c r="DQQ140" s="541"/>
      <c r="DQR140" s="541"/>
      <c r="DQS140" s="541"/>
      <c r="DQT140" s="541"/>
      <c r="DQU140" s="541"/>
      <c r="DQV140" s="541"/>
      <c r="DQW140" s="541"/>
      <c r="DQX140" s="541"/>
      <c r="DQY140" s="541"/>
      <c r="DQZ140" s="541"/>
      <c r="DRA140" s="541"/>
      <c r="DRB140" s="541"/>
      <c r="DRC140" s="541"/>
      <c r="DRD140" s="541"/>
      <c r="DRE140" s="541"/>
      <c r="DRF140" s="541"/>
      <c r="DRG140" s="541"/>
      <c r="DRH140" s="541"/>
      <c r="DRI140" s="541"/>
      <c r="DRJ140" s="541"/>
      <c r="DRK140" s="541"/>
      <c r="DRL140" s="541"/>
      <c r="DRM140" s="541"/>
      <c r="DRN140" s="541"/>
      <c r="DRO140" s="541"/>
      <c r="DRP140" s="541"/>
      <c r="DRQ140" s="541"/>
      <c r="DRR140" s="541"/>
      <c r="DRS140" s="541"/>
      <c r="DRT140" s="541"/>
      <c r="DRU140" s="541"/>
      <c r="DRV140" s="541"/>
      <c r="DRW140" s="541"/>
      <c r="DRX140" s="541"/>
      <c r="DRY140" s="541"/>
      <c r="DRZ140" s="541"/>
      <c r="DSA140" s="541"/>
      <c r="DSB140" s="541"/>
      <c r="DSC140" s="541"/>
      <c r="DSD140" s="541"/>
      <c r="DSE140" s="541"/>
      <c r="DSF140" s="541"/>
      <c r="DSG140" s="541"/>
      <c r="DSH140" s="541"/>
      <c r="DSI140" s="541"/>
      <c r="DSJ140" s="541"/>
      <c r="DSK140" s="541"/>
      <c r="DSL140" s="541"/>
      <c r="DSM140" s="541"/>
      <c r="DSN140" s="541"/>
      <c r="DSO140" s="541"/>
      <c r="DSP140" s="541"/>
      <c r="DSQ140" s="541"/>
      <c r="DSR140" s="541"/>
      <c r="DSS140" s="541"/>
      <c r="DST140" s="541"/>
      <c r="DSU140" s="541"/>
      <c r="DSV140" s="541"/>
      <c r="DSW140" s="541"/>
      <c r="DSX140" s="541"/>
      <c r="DSY140" s="541"/>
      <c r="DSZ140" s="541"/>
      <c r="DTA140" s="541"/>
      <c r="DTB140" s="541"/>
      <c r="DTC140" s="541"/>
      <c r="DTD140" s="541"/>
      <c r="DTE140" s="541"/>
      <c r="DTF140" s="541"/>
      <c r="DTG140" s="541"/>
      <c r="DTH140" s="541"/>
      <c r="DTI140" s="541"/>
      <c r="DTJ140" s="541"/>
      <c r="DTK140" s="541"/>
      <c r="DTL140" s="541"/>
      <c r="DTM140" s="541"/>
      <c r="DTN140" s="541"/>
      <c r="DTO140" s="541"/>
      <c r="DTP140" s="541"/>
      <c r="DTQ140" s="541"/>
      <c r="DTR140" s="541"/>
      <c r="DTS140" s="541"/>
      <c r="DTT140" s="541"/>
      <c r="DTU140" s="541"/>
      <c r="DTV140" s="541"/>
      <c r="DTW140" s="541"/>
      <c r="DTX140" s="541"/>
      <c r="DTY140" s="541"/>
      <c r="DTZ140" s="541"/>
      <c r="DUA140" s="541"/>
      <c r="DUB140" s="541"/>
      <c r="DUC140" s="541"/>
      <c r="DUD140" s="541"/>
      <c r="DUE140" s="541"/>
      <c r="DUF140" s="541"/>
      <c r="DUG140" s="541"/>
      <c r="DUH140" s="541"/>
      <c r="DUI140" s="541"/>
      <c r="DUJ140" s="541"/>
      <c r="DUK140" s="541"/>
      <c r="DUL140" s="541"/>
      <c r="DUM140" s="541"/>
      <c r="DUN140" s="541"/>
      <c r="DUO140" s="541"/>
      <c r="DUP140" s="541"/>
      <c r="DUQ140" s="541"/>
      <c r="DUR140" s="541"/>
      <c r="DUS140" s="541"/>
      <c r="DUT140" s="541"/>
      <c r="DUU140" s="541"/>
      <c r="DUV140" s="541"/>
      <c r="DUW140" s="541"/>
      <c r="DUX140" s="541"/>
      <c r="DUY140" s="541"/>
      <c r="DUZ140" s="541"/>
      <c r="DVA140" s="541"/>
      <c r="DVB140" s="541"/>
      <c r="DVC140" s="541"/>
      <c r="DVD140" s="541"/>
      <c r="DVE140" s="541"/>
      <c r="DVF140" s="541"/>
      <c r="DVG140" s="541"/>
      <c r="DVH140" s="541"/>
      <c r="DVI140" s="541"/>
      <c r="DVJ140" s="541"/>
      <c r="DVK140" s="541"/>
      <c r="DVL140" s="541"/>
      <c r="DVM140" s="541"/>
      <c r="DVN140" s="541"/>
      <c r="DVO140" s="541"/>
      <c r="DVP140" s="541"/>
      <c r="DVQ140" s="541"/>
      <c r="DVR140" s="541"/>
      <c r="DVS140" s="541"/>
      <c r="DVT140" s="541"/>
      <c r="DVU140" s="541"/>
      <c r="DVV140" s="541"/>
      <c r="DVW140" s="541"/>
      <c r="DVX140" s="541"/>
      <c r="DVY140" s="541"/>
      <c r="DVZ140" s="541"/>
      <c r="DWA140" s="541"/>
      <c r="DWB140" s="541"/>
      <c r="DWC140" s="541"/>
      <c r="DWD140" s="541"/>
      <c r="DWE140" s="541"/>
      <c r="DWF140" s="541"/>
      <c r="DWG140" s="541"/>
      <c r="DWH140" s="541"/>
      <c r="DWI140" s="541"/>
      <c r="DWJ140" s="541"/>
      <c r="DWK140" s="541"/>
      <c r="DWL140" s="541"/>
      <c r="DWM140" s="541"/>
      <c r="DWN140" s="541"/>
      <c r="DWO140" s="541"/>
      <c r="DWP140" s="541"/>
      <c r="DWQ140" s="541"/>
      <c r="DWR140" s="541"/>
      <c r="DWS140" s="541"/>
      <c r="DWT140" s="541"/>
      <c r="DWU140" s="541"/>
      <c r="DWV140" s="541"/>
      <c r="DWW140" s="541"/>
      <c r="DWX140" s="541"/>
      <c r="DWY140" s="541"/>
      <c r="DWZ140" s="541"/>
      <c r="DXA140" s="541"/>
      <c r="DXB140" s="541"/>
      <c r="DXC140" s="541"/>
      <c r="DXD140" s="541"/>
      <c r="DXE140" s="541"/>
      <c r="DXF140" s="541"/>
      <c r="DXG140" s="541"/>
      <c r="DXH140" s="541"/>
      <c r="DXI140" s="541"/>
      <c r="DXJ140" s="541"/>
      <c r="DXK140" s="541"/>
      <c r="DXL140" s="541"/>
      <c r="DXM140" s="541"/>
      <c r="DXN140" s="541"/>
      <c r="DXO140" s="541"/>
      <c r="DXP140" s="541"/>
      <c r="DXQ140" s="541"/>
      <c r="DXR140" s="541"/>
      <c r="DXS140" s="541"/>
      <c r="DXT140" s="541"/>
      <c r="DXU140" s="541"/>
      <c r="DXV140" s="541"/>
      <c r="DXW140" s="541"/>
      <c r="DXX140" s="541"/>
      <c r="DXY140" s="541"/>
      <c r="DXZ140" s="541"/>
      <c r="DYA140" s="541"/>
      <c r="DYB140" s="541"/>
      <c r="DYC140" s="541"/>
      <c r="DYD140" s="541"/>
      <c r="DYE140" s="541"/>
      <c r="DYF140" s="541"/>
      <c r="DYG140" s="541"/>
      <c r="DYH140" s="541"/>
      <c r="DYI140" s="541"/>
      <c r="DYJ140" s="541"/>
      <c r="DYK140" s="541"/>
      <c r="DYL140" s="541"/>
      <c r="DYM140" s="541"/>
      <c r="DYN140" s="541"/>
      <c r="DYO140" s="541"/>
      <c r="DYP140" s="541"/>
      <c r="DYQ140" s="541"/>
      <c r="DYR140" s="541"/>
      <c r="DYS140" s="541"/>
      <c r="DYT140" s="541"/>
      <c r="DYU140" s="541"/>
      <c r="DYV140" s="541"/>
      <c r="DYW140" s="541"/>
      <c r="DYX140" s="541"/>
      <c r="DYY140" s="541"/>
      <c r="DYZ140" s="541"/>
      <c r="DZA140" s="541"/>
      <c r="DZB140" s="541"/>
      <c r="DZC140" s="541"/>
      <c r="DZD140" s="541"/>
      <c r="DZE140" s="541"/>
      <c r="DZF140" s="541"/>
      <c r="DZG140" s="541"/>
      <c r="DZH140" s="541"/>
      <c r="DZI140" s="541"/>
      <c r="DZJ140" s="541"/>
      <c r="DZK140" s="541"/>
      <c r="DZL140" s="541"/>
      <c r="DZM140" s="541"/>
      <c r="DZN140" s="541"/>
      <c r="DZO140" s="541"/>
      <c r="DZP140" s="541"/>
      <c r="DZQ140" s="541"/>
      <c r="DZR140" s="541"/>
      <c r="DZS140" s="541"/>
      <c r="DZT140" s="541"/>
      <c r="DZU140" s="541"/>
      <c r="DZV140" s="541"/>
      <c r="DZW140" s="541"/>
      <c r="DZX140" s="541"/>
      <c r="DZY140" s="541"/>
      <c r="DZZ140" s="541"/>
      <c r="EAA140" s="541"/>
      <c r="EAB140" s="541"/>
      <c r="EAC140" s="541"/>
      <c r="EAD140" s="541"/>
      <c r="EAE140" s="541"/>
      <c r="EAF140" s="541"/>
      <c r="EAG140" s="541"/>
      <c r="EAH140" s="541"/>
      <c r="EAI140" s="541"/>
      <c r="EAJ140" s="541"/>
      <c r="EAK140" s="541"/>
      <c r="EAL140" s="541"/>
      <c r="EAM140" s="541"/>
      <c r="EAN140" s="541"/>
      <c r="EAO140" s="541"/>
      <c r="EAP140" s="541"/>
      <c r="EAQ140" s="541"/>
      <c r="EAR140" s="541"/>
      <c r="EAS140" s="541"/>
      <c r="EAT140" s="541"/>
      <c r="EAU140" s="541"/>
      <c r="EAV140" s="541"/>
      <c r="EAW140" s="541"/>
      <c r="EAX140" s="541"/>
      <c r="EAY140" s="541"/>
      <c r="EAZ140" s="541"/>
      <c r="EBA140" s="541"/>
      <c r="EBB140" s="541"/>
      <c r="EBC140" s="541"/>
      <c r="EBD140" s="541"/>
      <c r="EBE140" s="541"/>
      <c r="EBF140" s="541"/>
      <c r="EBG140" s="541"/>
      <c r="EBH140" s="541"/>
      <c r="EBI140" s="541"/>
      <c r="EBJ140" s="541"/>
      <c r="EBK140" s="541"/>
      <c r="EBL140" s="541"/>
      <c r="EBM140" s="541"/>
      <c r="EBN140" s="541"/>
      <c r="EBO140" s="541"/>
      <c r="EBP140" s="541"/>
      <c r="EBQ140" s="541"/>
      <c r="EBR140" s="541"/>
      <c r="EBS140" s="541"/>
      <c r="EBT140" s="541"/>
      <c r="EBU140" s="541"/>
      <c r="EBV140" s="541"/>
      <c r="EBW140" s="541"/>
      <c r="EBX140" s="541"/>
      <c r="EBY140" s="541"/>
      <c r="EBZ140" s="541"/>
      <c r="ECA140" s="541"/>
      <c r="ECB140" s="541"/>
      <c r="ECC140" s="541"/>
      <c r="ECD140" s="541"/>
      <c r="ECE140" s="541"/>
      <c r="ECF140" s="541"/>
      <c r="ECG140" s="541"/>
      <c r="ECH140" s="541"/>
      <c r="ECI140" s="541"/>
      <c r="ECJ140" s="541"/>
      <c r="ECK140" s="541"/>
      <c r="ECL140" s="541"/>
      <c r="ECM140" s="541"/>
      <c r="ECN140" s="541"/>
      <c r="ECO140" s="541"/>
      <c r="ECP140" s="541"/>
      <c r="ECQ140" s="541"/>
      <c r="ECR140" s="541"/>
      <c r="ECS140" s="541"/>
      <c r="ECT140" s="541"/>
      <c r="ECU140" s="541"/>
      <c r="ECV140" s="541"/>
      <c r="ECW140" s="541"/>
      <c r="ECX140" s="541"/>
      <c r="ECY140" s="541"/>
      <c r="ECZ140" s="541"/>
      <c r="EDA140" s="541"/>
      <c r="EDB140" s="541"/>
      <c r="EDC140" s="541"/>
      <c r="EDD140" s="541"/>
      <c r="EDE140" s="541"/>
      <c r="EDF140" s="541"/>
      <c r="EDG140" s="541"/>
      <c r="EDH140" s="541"/>
      <c r="EDI140" s="541"/>
      <c r="EDJ140" s="541"/>
      <c r="EDK140" s="541"/>
      <c r="EDL140" s="541"/>
      <c r="EDM140" s="541"/>
      <c r="EDN140" s="541"/>
      <c r="EDO140" s="541"/>
      <c r="EDP140" s="541"/>
      <c r="EDQ140" s="541"/>
      <c r="EDR140" s="541"/>
      <c r="EDS140" s="541"/>
      <c r="EDT140" s="541"/>
      <c r="EDU140" s="541"/>
      <c r="EDV140" s="541"/>
      <c r="EDW140" s="541"/>
      <c r="EDX140" s="541"/>
      <c r="EDY140" s="541"/>
      <c r="EDZ140" s="541"/>
      <c r="EEA140" s="541"/>
      <c r="EEB140" s="541"/>
      <c r="EEC140" s="541"/>
      <c r="EED140" s="541"/>
      <c r="EEE140" s="541"/>
      <c r="EEF140" s="541"/>
      <c r="EEG140" s="541"/>
      <c r="EEH140" s="541"/>
      <c r="EEI140" s="541"/>
      <c r="EEJ140" s="541"/>
      <c r="EEK140" s="541"/>
      <c r="EEL140" s="541"/>
      <c r="EEM140" s="541"/>
      <c r="EEN140" s="541"/>
      <c r="EEO140" s="541"/>
      <c r="EEP140" s="541"/>
      <c r="EEQ140" s="541"/>
      <c r="EER140" s="541"/>
      <c r="EES140" s="541"/>
      <c r="EET140" s="541"/>
      <c r="EEU140" s="541"/>
      <c r="EEV140" s="541"/>
      <c r="EEW140" s="541"/>
      <c r="EEX140" s="541"/>
      <c r="EEY140" s="541"/>
      <c r="EEZ140" s="541"/>
      <c r="EFA140" s="541"/>
      <c r="EFB140" s="541"/>
      <c r="EFC140" s="541"/>
      <c r="EFD140" s="541"/>
      <c r="EFE140" s="541"/>
      <c r="EFF140" s="541"/>
      <c r="EFG140" s="541"/>
      <c r="EFH140" s="541"/>
      <c r="EFI140" s="541"/>
      <c r="EFJ140" s="541"/>
      <c r="EFK140" s="541"/>
      <c r="EFL140" s="541"/>
      <c r="EFM140" s="541"/>
      <c r="EFN140" s="541"/>
      <c r="EFO140" s="541"/>
      <c r="EFP140" s="541"/>
      <c r="EFQ140" s="541"/>
      <c r="EFR140" s="541"/>
      <c r="EFS140" s="541"/>
      <c r="EFT140" s="541"/>
      <c r="EFU140" s="541"/>
      <c r="EFV140" s="541"/>
      <c r="EFW140" s="541"/>
      <c r="EFX140" s="541"/>
      <c r="EFY140" s="541"/>
      <c r="EFZ140" s="541"/>
      <c r="EGA140" s="541"/>
      <c r="EGB140" s="541"/>
      <c r="EGC140" s="541"/>
      <c r="EGD140" s="541"/>
      <c r="EGE140" s="541"/>
      <c r="EGF140" s="541"/>
      <c r="EGG140" s="541"/>
      <c r="EGH140" s="541"/>
      <c r="EGI140" s="541"/>
      <c r="EGJ140" s="541"/>
      <c r="EGK140" s="541"/>
      <c r="EGL140" s="541"/>
      <c r="EGM140" s="541"/>
      <c r="EGN140" s="541"/>
      <c r="EGO140" s="541"/>
      <c r="EGP140" s="541"/>
      <c r="EGQ140" s="541"/>
      <c r="EGR140" s="541"/>
      <c r="EGS140" s="541"/>
      <c r="EGT140" s="541"/>
      <c r="EGU140" s="541"/>
      <c r="EGV140" s="541"/>
      <c r="EGW140" s="541"/>
      <c r="EGX140" s="541"/>
      <c r="EGY140" s="541"/>
      <c r="EGZ140" s="541"/>
      <c r="EHA140" s="541"/>
      <c r="EHB140" s="541"/>
      <c r="EHC140" s="541"/>
      <c r="EHD140" s="541"/>
      <c r="EHE140" s="541"/>
      <c r="EHF140" s="541"/>
      <c r="EHG140" s="541"/>
      <c r="EHH140" s="541"/>
      <c r="EHI140" s="541"/>
      <c r="EHJ140" s="541"/>
      <c r="EHK140" s="541"/>
      <c r="EHL140" s="541"/>
      <c r="EHM140" s="541"/>
      <c r="EHN140" s="541"/>
      <c r="EHO140" s="541"/>
      <c r="EHP140" s="541"/>
      <c r="EHQ140" s="541"/>
      <c r="EHR140" s="541"/>
      <c r="EHS140" s="541"/>
      <c r="EHT140" s="541"/>
      <c r="EHU140" s="541"/>
      <c r="EHV140" s="541"/>
      <c r="EHW140" s="541"/>
      <c r="EHX140" s="541"/>
      <c r="EHY140" s="541"/>
      <c r="EHZ140" s="541"/>
      <c r="EIA140" s="541"/>
      <c r="EIB140" s="541"/>
      <c r="EIC140" s="541"/>
      <c r="EID140" s="541"/>
      <c r="EIE140" s="541"/>
      <c r="EIF140" s="541"/>
      <c r="EIG140" s="541"/>
      <c r="EIH140" s="541"/>
      <c r="EII140" s="541"/>
      <c r="EIJ140" s="541"/>
      <c r="EIK140" s="541"/>
      <c r="EIL140" s="541"/>
      <c r="EIM140" s="541"/>
      <c r="EIN140" s="541"/>
      <c r="EIO140" s="541"/>
      <c r="EIP140" s="541"/>
      <c r="EIQ140" s="541"/>
      <c r="EIR140" s="541"/>
      <c r="EIS140" s="541"/>
      <c r="EIT140" s="541"/>
      <c r="EIU140" s="541"/>
      <c r="EIV140" s="541"/>
      <c r="EIW140" s="541"/>
      <c r="EIX140" s="541"/>
      <c r="EIY140" s="541"/>
      <c r="EIZ140" s="541"/>
      <c r="EJA140" s="541"/>
      <c r="EJB140" s="541"/>
      <c r="EJC140" s="541"/>
      <c r="EJD140" s="541"/>
      <c r="EJE140" s="541"/>
      <c r="EJF140" s="541"/>
      <c r="EJG140" s="541"/>
      <c r="EJH140" s="541"/>
      <c r="EJI140" s="541"/>
      <c r="EJJ140" s="541"/>
      <c r="EJK140" s="541"/>
      <c r="EJL140" s="541"/>
      <c r="EJM140" s="541"/>
      <c r="EJN140" s="541"/>
      <c r="EJO140" s="541"/>
      <c r="EJP140" s="541"/>
      <c r="EJQ140" s="541"/>
      <c r="EJR140" s="541"/>
      <c r="EJS140" s="541"/>
      <c r="EJT140" s="541"/>
      <c r="EJU140" s="541"/>
      <c r="EJV140" s="541"/>
      <c r="EJW140" s="541"/>
      <c r="EJX140" s="541"/>
      <c r="EJY140" s="541"/>
      <c r="EJZ140" s="541"/>
      <c r="EKA140" s="541"/>
      <c r="EKB140" s="541"/>
      <c r="EKC140" s="541"/>
      <c r="EKD140" s="541"/>
      <c r="EKE140" s="541"/>
      <c r="EKF140" s="541"/>
      <c r="EKG140" s="541"/>
      <c r="EKH140" s="541"/>
      <c r="EKI140" s="541"/>
      <c r="EKJ140" s="541"/>
      <c r="EKK140" s="541"/>
      <c r="EKL140" s="541"/>
      <c r="EKM140" s="541"/>
      <c r="EKN140" s="541"/>
      <c r="EKO140" s="541"/>
      <c r="EKP140" s="541"/>
      <c r="EKQ140" s="541"/>
      <c r="EKR140" s="541"/>
      <c r="EKS140" s="541"/>
      <c r="EKT140" s="541"/>
      <c r="EKU140" s="541"/>
      <c r="EKV140" s="541"/>
      <c r="EKW140" s="541"/>
      <c r="EKX140" s="541"/>
      <c r="EKY140" s="541"/>
      <c r="EKZ140" s="541"/>
      <c r="ELA140" s="541"/>
      <c r="ELB140" s="541"/>
      <c r="ELC140" s="541"/>
      <c r="ELD140" s="541"/>
      <c r="ELE140" s="541"/>
      <c r="ELF140" s="541"/>
      <c r="ELG140" s="541"/>
      <c r="ELH140" s="541"/>
      <c r="ELI140" s="541"/>
      <c r="ELJ140" s="541"/>
      <c r="ELK140" s="541"/>
      <c r="ELL140" s="541"/>
      <c r="ELM140" s="541"/>
      <c r="ELN140" s="541"/>
      <c r="ELO140" s="541"/>
      <c r="ELP140" s="541"/>
      <c r="ELQ140" s="541"/>
      <c r="ELR140" s="541"/>
      <c r="ELS140" s="541"/>
      <c r="ELT140" s="541"/>
      <c r="ELU140" s="541"/>
      <c r="ELV140" s="541"/>
      <c r="ELW140" s="541"/>
      <c r="ELX140" s="541"/>
      <c r="ELY140" s="541"/>
      <c r="ELZ140" s="541"/>
      <c r="EMA140" s="541"/>
      <c r="EMB140" s="541"/>
      <c r="EMC140" s="541"/>
      <c r="EMD140" s="541"/>
      <c r="EME140" s="541"/>
      <c r="EMF140" s="541"/>
      <c r="EMG140" s="541"/>
      <c r="EMH140" s="541"/>
      <c r="EMI140" s="541"/>
      <c r="EMJ140" s="541"/>
      <c r="EMK140" s="541"/>
      <c r="EML140" s="541"/>
      <c r="EMM140" s="541"/>
      <c r="EMN140" s="541"/>
      <c r="EMO140" s="541"/>
      <c r="EMP140" s="541"/>
      <c r="EMQ140" s="541"/>
      <c r="EMR140" s="541"/>
      <c r="EMS140" s="541"/>
      <c r="EMT140" s="541"/>
      <c r="EMU140" s="541"/>
      <c r="EMV140" s="541"/>
      <c r="EMW140" s="541"/>
      <c r="EMX140" s="541"/>
      <c r="EMY140" s="541"/>
      <c r="EMZ140" s="541"/>
      <c r="ENA140" s="541"/>
      <c r="ENB140" s="541"/>
      <c r="ENC140" s="541"/>
      <c r="END140" s="541"/>
      <c r="ENE140" s="541"/>
      <c r="ENF140" s="541"/>
      <c r="ENG140" s="541"/>
      <c r="ENH140" s="541"/>
      <c r="ENI140" s="541"/>
      <c r="ENJ140" s="541"/>
      <c r="ENK140" s="541"/>
      <c r="ENL140" s="541"/>
      <c r="ENM140" s="541"/>
      <c r="ENN140" s="541"/>
      <c r="ENO140" s="541"/>
      <c r="ENP140" s="541"/>
      <c r="ENQ140" s="541"/>
      <c r="ENR140" s="541"/>
      <c r="ENS140" s="541"/>
      <c r="ENT140" s="541"/>
      <c r="ENU140" s="541"/>
      <c r="ENV140" s="541"/>
      <c r="ENW140" s="541"/>
      <c r="ENX140" s="541"/>
      <c r="ENY140" s="541"/>
      <c r="ENZ140" s="541"/>
      <c r="EOA140" s="541"/>
      <c r="EOB140" s="541"/>
      <c r="EOC140" s="541"/>
      <c r="EOD140" s="541"/>
      <c r="EOE140" s="541"/>
      <c r="EOF140" s="541"/>
      <c r="EOG140" s="541"/>
      <c r="EOH140" s="541"/>
      <c r="EOI140" s="541"/>
      <c r="EOJ140" s="541"/>
      <c r="EOK140" s="541"/>
      <c r="EOL140" s="541"/>
      <c r="EOM140" s="541"/>
      <c r="EON140" s="541"/>
      <c r="EOO140" s="541"/>
      <c r="EOP140" s="541"/>
      <c r="EOQ140" s="541"/>
      <c r="EOR140" s="541"/>
      <c r="EOS140" s="541"/>
      <c r="EOT140" s="541"/>
      <c r="EOU140" s="541"/>
      <c r="EOV140" s="541"/>
      <c r="EOW140" s="541"/>
      <c r="EOX140" s="541"/>
      <c r="EOY140" s="541"/>
      <c r="EOZ140" s="541"/>
      <c r="EPA140" s="541"/>
      <c r="EPB140" s="541"/>
      <c r="EPC140" s="541"/>
      <c r="EPD140" s="541"/>
      <c r="EPE140" s="541"/>
      <c r="EPF140" s="541"/>
      <c r="EPG140" s="541"/>
      <c r="EPH140" s="541"/>
      <c r="EPI140" s="541"/>
      <c r="EPJ140" s="541"/>
      <c r="EPK140" s="541"/>
      <c r="EPL140" s="541"/>
      <c r="EPM140" s="541"/>
      <c r="EPN140" s="541"/>
      <c r="EPO140" s="541"/>
      <c r="EPP140" s="541"/>
      <c r="EPQ140" s="541"/>
      <c r="EPR140" s="541"/>
      <c r="EPS140" s="541"/>
      <c r="EPT140" s="541"/>
      <c r="EPU140" s="541"/>
      <c r="EPV140" s="541"/>
      <c r="EPW140" s="541"/>
      <c r="EPX140" s="541"/>
      <c r="EPY140" s="541"/>
      <c r="EPZ140" s="541"/>
      <c r="EQA140" s="541"/>
      <c r="EQB140" s="541"/>
      <c r="EQC140" s="541"/>
      <c r="EQD140" s="541"/>
      <c r="EQE140" s="541"/>
      <c r="EQF140" s="541"/>
      <c r="EQG140" s="541"/>
      <c r="EQH140" s="541"/>
      <c r="EQI140" s="541"/>
      <c r="EQJ140" s="541"/>
      <c r="EQK140" s="541"/>
      <c r="EQL140" s="541"/>
      <c r="EQM140" s="541"/>
      <c r="EQN140" s="541"/>
      <c r="EQO140" s="541"/>
      <c r="EQP140" s="541"/>
      <c r="EQQ140" s="541"/>
      <c r="EQR140" s="541"/>
      <c r="EQS140" s="541"/>
      <c r="EQT140" s="541"/>
      <c r="EQU140" s="541"/>
      <c r="EQV140" s="541"/>
      <c r="EQW140" s="541"/>
      <c r="EQX140" s="541"/>
      <c r="EQY140" s="541"/>
      <c r="EQZ140" s="541"/>
      <c r="ERA140" s="541"/>
      <c r="ERB140" s="541"/>
      <c r="ERC140" s="541"/>
      <c r="ERD140" s="541"/>
      <c r="ERE140" s="541"/>
      <c r="ERF140" s="541"/>
      <c r="ERG140" s="541"/>
      <c r="ERH140" s="541"/>
      <c r="ERI140" s="541"/>
      <c r="ERJ140" s="541"/>
      <c r="ERK140" s="541"/>
      <c r="ERL140" s="541"/>
      <c r="ERM140" s="541"/>
      <c r="ERN140" s="541"/>
      <c r="ERO140" s="541"/>
      <c r="ERP140" s="541"/>
      <c r="ERQ140" s="541"/>
      <c r="ERR140" s="541"/>
      <c r="ERS140" s="541"/>
      <c r="ERT140" s="541"/>
      <c r="ERU140" s="541"/>
      <c r="ERV140" s="541"/>
      <c r="ERW140" s="541"/>
      <c r="ERX140" s="541"/>
      <c r="ERY140" s="541"/>
      <c r="ERZ140" s="541"/>
      <c r="ESA140" s="541"/>
      <c r="ESB140" s="541"/>
      <c r="ESC140" s="541"/>
      <c r="ESD140" s="541"/>
      <c r="ESE140" s="541"/>
      <c r="ESF140" s="541"/>
      <c r="ESG140" s="541"/>
      <c r="ESH140" s="541"/>
      <c r="ESI140" s="541"/>
      <c r="ESJ140" s="541"/>
      <c r="ESK140" s="541"/>
      <c r="ESL140" s="541"/>
      <c r="ESM140" s="541"/>
      <c r="ESN140" s="541"/>
      <c r="ESO140" s="541"/>
      <c r="ESP140" s="541"/>
      <c r="ESQ140" s="541"/>
      <c r="ESR140" s="541"/>
      <c r="ESS140" s="541"/>
      <c r="EST140" s="541"/>
      <c r="ESU140" s="541"/>
      <c r="ESV140" s="541"/>
      <c r="ESW140" s="541"/>
      <c r="ESX140" s="541"/>
      <c r="ESY140" s="541"/>
      <c r="ESZ140" s="541"/>
      <c r="ETA140" s="541"/>
      <c r="ETB140" s="541"/>
      <c r="ETC140" s="541"/>
      <c r="ETD140" s="541"/>
      <c r="ETE140" s="541"/>
      <c r="ETF140" s="541"/>
      <c r="ETG140" s="541"/>
      <c r="ETH140" s="541"/>
      <c r="ETI140" s="541"/>
      <c r="ETJ140" s="541"/>
      <c r="ETK140" s="541"/>
      <c r="ETL140" s="541"/>
      <c r="ETM140" s="541"/>
      <c r="ETN140" s="541"/>
      <c r="ETO140" s="541"/>
      <c r="ETP140" s="541"/>
      <c r="ETQ140" s="541"/>
      <c r="ETR140" s="541"/>
      <c r="ETS140" s="541"/>
      <c r="ETT140" s="541"/>
      <c r="ETU140" s="541"/>
      <c r="ETV140" s="541"/>
      <c r="ETW140" s="541"/>
      <c r="ETX140" s="541"/>
      <c r="ETY140" s="541"/>
      <c r="ETZ140" s="541"/>
      <c r="EUA140" s="541"/>
      <c r="EUB140" s="541"/>
      <c r="EUC140" s="541"/>
      <c r="EUD140" s="541"/>
      <c r="EUE140" s="541"/>
      <c r="EUF140" s="541"/>
      <c r="EUG140" s="541"/>
      <c r="EUH140" s="541"/>
      <c r="EUI140" s="541"/>
      <c r="EUJ140" s="541"/>
      <c r="EUK140" s="541"/>
      <c r="EUL140" s="541"/>
      <c r="EUM140" s="541"/>
      <c r="EUN140" s="541"/>
      <c r="EUO140" s="541"/>
      <c r="EUP140" s="541"/>
      <c r="EUQ140" s="541"/>
      <c r="EUR140" s="541"/>
      <c r="EUS140" s="541"/>
      <c r="EUT140" s="541"/>
      <c r="EUU140" s="541"/>
      <c r="EUV140" s="541"/>
      <c r="EUW140" s="541"/>
      <c r="EUX140" s="541"/>
      <c r="EUY140" s="541"/>
      <c r="EUZ140" s="541"/>
      <c r="EVA140" s="541"/>
      <c r="EVB140" s="541"/>
      <c r="EVC140" s="541"/>
      <c r="EVD140" s="541"/>
      <c r="EVE140" s="541"/>
      <c r="EVF140" s="541"/>
      <c r="EVG140" s="541"/>
      <c r="EVH140" s="541"/>
      <c r="EVI140" s="541"/>
      <c r="EVJ140" s="541"/>
      <c r="EVK140" s="541"/>
      <c r="EVL140" s="541"/>
      <c r="EVM140" s="541"/>
      <c r="EVN140" s="541"/>
      <c r="EVO140" s="541"/>
      <c r="EVP140" s="541"/>
      <c r="EVQ140" s="541"/>
      <c r="EVR140" s="541"/>
      <c r="EVS140" s="541"/>
      <c r="EVT140" s="541"/>
      <c r="EVU140" s="541"/>
      <c r="EVV140" s="541"/>
      <c r="EVW140" s="541"/>
      <c r="EVX140" s="541"/>
      <c r="EVY140" s="541"/>
      <c r="EVZ140" s="541"/>
      <c r="EWA140" s="541"/>
      <c r="EWB140" s="541"/>
      <c r="EWC140" s="541"/>
      <c r="EWD140" s="541"/>
      <c r="EWE140" s="541"/>
      <c r="EWF140" s="541"/>
      <c r="EWG140" s="541"/>
      <c r="EWH140" s="541"/>
      <c r="EWI140" s="541"/>
      <c r="EWJ140" s="541"/>
      <c r="EWK140" s="541"/>
      <c r="EWL140" s="541"/>
      <c r="EWM140" s="541"/>
      <c r="EWN140" s="541"/>
      <c r="EWO140" s="541"/>
      <c r="EWP140" s="541"/>
      <c r="EWQ140" s="541"/>
      <c r="EWR140" s="541"/>
      <c r="EWS140" s="541"/>
      <c r="EWT140" s="541"/>
      <c r="EWU140" s="541"/>
      <c r="EWV140" s="541"/>
      <c r="EWW140" s="541"/>
      <c r="EWX140" s="541"/>
      <c r="EWY140" s="541"/>
      <c r="EWZ140" s="541"/>
      <c r="EXA140" s="541"/>
      <c r="EXB140" s="541"/>
      <c r="EXC140" s="541"/>
      <c r="EXD140" s="541"/>
      <c r="EXE140" s="541"/>
      <c r="EXF140" s="541"/>
      <c r="EXG140" s="541"/>
      <c r="EXH140" s="541"/>
      <c r="EXI140" s="541"/>
      <c r="EXJ140" s="541"/>
      <c r="EXK140" s="541"/>
      <c r="EXL140" s="541"/>
      <c r="EXM140" s="541"/>
      <c r="EXN140" s="541"/>
      <c r="EXO140" s="541"/>
      <c r="EXP140" s="541"/>
      <c r="EXQ140" s="541"/>
      <c r="EXR140" s="541"/>
      <c r="EXS140" s="541"/>
      <c r="EXT140" s="541"/>
      <c r="EXU140" s="541"/>
      <c r="EXV140" s="541"/>
      <c r="EXW140" s="541"/>
      <c r="EXX140" s="541"/>
      <c r="EXY140" s="541"/>
      <c r="EXZ140" s="541"/>
      <c r="EYA140" s="541"/>
      <c r="EYB140" s="541"/>
      <c r="EYC140" s="541"/>
      <c r="EYD140" s="541"/>
      <c r="EYE140" s="541"/>
      <c r="EYF140" s="541"/>
      <c r="EYG140" s="541"/>
      <c r="EYH140" s="541"/>
      <c r="EYI140" s="541"/>
      <c r="EYJ140" s="541"/>
      <c r="EYK140" s="541"/>
      <c r="EYL140" s="541"/>
      <c r="EYM140" s="541"/>
      <c r="EYN140" s="541"/>
      <c r="EYO140" s="541"/>
      <c r="EYP140" s="541"/>
      <c r="EYQ140" s="541"/>
      <c r="EYR140" s="541"/>
      <c r="EYS140" s="541"/>
      <c r="EYT140" s="541"/>
      <c r="EYU140" s="541"/>
      <c r="EYV140" s="541"/>
      <c r="EYW140" s="541"/>
      <c r="EYX140" s="541"/>
      <c r="EYY140" s="541"/>
      <c r="EYZ140" s="541"/>
      <c r="EZA140" s="541"/>
      <c r="EZB140" s="541"/>
      <c r="EZC140" s="541"/>
      <c r="EZD140" s="541"/>
      <c r="EZE140" s="541"/>
      <c r="EZF140" s="541"/>
      <c r="EZG140" s="541"/>
      <c r="EZH140" s="541"/>
      <c r="EZI140" s="541"/>
      <c r="EZJ140" s="541"/>
      <c r="EZK140" s="541"/>
      <c r="EZL140" s="541"/>
      <c r="EZM140" s="541"/>
      <c r="EZN140" s="541"/>
      <c r="EZO140" s="541"/>
      <c r="EZP140" s="541"/>
      <c r="EZQ140" s="541"/>
      <c r="EZR140" s="541"/>
      <c r="EZS140" s="541"/>
      <c r="EZT140" s="541"/>
      <c r="EZU140" s="541"/>
      <c r="EZV140" s="541"/>
      <c r="EZW140" s="541"/>
      <c r="EZX140" s="541"/>
      <c r="EZY140" s="541"/>
      <c r="EZZ140" s="541"/>
      <c r="FAA140" s="541"/>
      <c r="FAB140" s="541"/>
      <c r="FAC140" s="541"/>
      <c r="FAD140" s="541"/>
      <c r="FAE140" s="541"/>
      <c r="FAF140" s="541"/>
      <c r="FAG140" s="541"/>
      <c r="FAH140" s="541"/>
      <c r="FAI140" s="541"/>
      <c r="FAJ140" s="541"/>
      <c r="FAK140" s="541"/>
      <c r="FAL140" s="541"/>
      <c r="FAM140" s="541"/>
      <c r="FAN140" s="541"/>
      <c r="FAO140" s="541"/>
      <c r="FAP140" s="541"/>
      <c r="FAQ140" s="541"/>
      <c r="FAR140" s="541"/>
      <c r="FAS140" s="541"/>
      <c r="FAT140" s="541"/>
      <c r="FAU140" s="541"/>
      <c r="FAV140" s="541"/>
      <c r="FAW140" s="541"/>
      <c r="FAX140" s="541"/>
      <c r="FAY140" s="541"/>
      <c r="FAZ140" s="541"/>
      <c r="FBA140" s="541"/>
      <c r="FBB140" s="541"/>
      <c r="FBC140" s="541"/>
      <c r="FBD140" s="541"/>
      <c r="FBE140" s="541"/>
      <c r="FBF140" s="541"/>
      <c r="FBG140" s="541"/>
      <c r="FBH140" s="541"/>
      <c r="FBI140" s="541"/>
      <c r="FBJ140" s="541"/>
      <c r="FBK140" s="541"/>
      <c r="FBL140" s="541"/>
      <c r="FBM140" s="541"/>
      <c r="FBN140" s="541"/>
      <c r="FBO140" s="541"/>
      <c r="FBP140" s="541"/>
      <c r="FBQ140" s="541"/>
      <c r="FBR140" s="541"/>
      <c r="FBS140" s="541"/>
      <c r="FBT140" s="541"/>
      <c r="FBU140" s="541"/>
      <c r="FBV140" s="541"/>
      <c r="FBW140" s="541"/>
      <c r="FBX140" s="541"/>
      <c r="FBY140" s="541"/>
      <c r="FBZ140" s="541"/>
      <c r="FCA140" s="541"/>
      <c r="FCB140" s="541"/>
      <c r="FCC140" s="541"/>
      <c r="FCD140" s="541"/>
      <c r="FCE140" s="541"/>
      <c r="FCF140" s="541"/>
      <c r="FCG140" s="541"/>
      <c r="FCH140" s="541"/>
      <c r="FCI140" s="541"/>
      <c r="FCJ140" s="541"/>
      <c r="FCK140" s="541"/>
      <c r="FCL140" s="541"/>
      <c r="FCM140" s="541"/>
      <c r="FCN140" s="541"/>
      <c r="FCO140" s="541"/>
      <c r="FCP140" s="541"/>
      <c r="FCQ140" s="541"/>
      <c r="FCR140" s="541"/>
      <c r="FCS140" s="541"/>
      <c r="FCT140" s="541"/>
      <c r="FCU140" s="541"/>
      <c r="FCV140" s="541"/>
      <c r="FCW140" s="541"/>
      <c r="FCX140" s="541"/>
      <c r="FCY140" s="541"/>
      <c r="FCZ140" s="541"/>
      <c r="FDA140" s="541"/>
      <c r="FDB140" s="541"/>
      <c r="FDC140" s="541"/>
      <c r="FDD140" s="541"/>
      <c r="FDE140" s="541"/>
      <c r="FDF140" s="541"/>
      <c r="FDG140" s="541"/>
      <c r="FDH140" s="541"/>
      <c r="FDI140" s="541"/>
      <c r="FDJ140" s="541"/>
      <c r="FDK140" s="541"/>
      <c r="FDL140" s="541"/>
      <c r="FDM140" s="541"/>
      <c r="FDN140" s="541"/>
      <c r="FDO140" s="541"/>
      <c r="FDP140" s="541"/>
      <c r="FDQ140" s="541"/>
      <c r="FDR140" s="541"/>
      <c r="FDS140" s="541"/>
      <c r="FDT140" s="541"/>
      <c r="FDU140" s="541"/>
      <c r="FDV140" s="541"/>
      <c r="FDW140" s="541"/>
      <c r="FDX140" s="541"/>
      <c r="FDY140" s="541"/>
      <c r="FDZ140" s="541"/>
      <c r="FEA140" s="541"/>
      <c r="FEB140" s="541"/>
      <c r="FEC140" s="541"/>
      <c r="FED140" s="541"/>
      <c r="FEE140" s="541"/>
      <c r="FEF140" s="541"/>
      <c r="FEG140" s="541"/>
      <c r="FEH140" s="541"/>
      <c r="FEI140" s="541"/>
      <c r="FEJ140" s="541"/>
      <c r="FEK140" s="541"/>
      <c r="FEL140" s="541"/>
      <c r="FEM140" s="541"/>
      <c r="FEN140" s="541"/>
      <c r="FEO140" s="541"/>
      <c r="FEP140" s="541"/>
      <c r="FEQ140" s="541"/>
      <c r="FER140" s="541"/>
      <c r="FES140" s="541"/>
      <c r="FET140" s="541"/>
      <c r="FEU140" s="541"/>
      <c r="FEV140" s="541"/>
      <c r="FEW140" s="541"/>
      <c r="FEX140" s="541"/>
      <c r="FEY140" s="541"/>
      <c r="FEZ140" s="541"/>
      <c r="FFA140" s="541"/>
      <c r="FFB140" s="541"/>
      <c r="FFC140" s="541"/>
      <c r="FFD140" s="541"/>
      <c r="FFE140" s="541"/>
      <c r="FFF140" s="541"/>
      <c r="FFG140" s="541"/>
      <c r="FFH140" s="541"/>
      <c r="FFI140" s="541"/>
      <c r="FFJ140" s="541"/>
      <c r="FFK140" s="541"/>
      <c r="FFL140" s="541"/>
      <c r="FFM140" s="541"/>
      <c r="FFN140" s="541"/>
      <c r="FFO140" s="541"/>
      <c r="FFP140" s="541"/>
      <c r="FFQ140" s="541"/>
      <c r="FFR140" s="541"/>
      <c r="FFS140" s="541"/>
      <c r="FFT140" s="541"/>
      <c r="FFU140" s="541"/>
      <c r="FFV140" s="541"/>
      <c r="FFW140" s="541"/>
      <c r="FFX140" s="541"/>
      <c r="FFY140" s="541"/>
      <c r="FFZ140" s="541"/>
      <c r="FGA140" s="541"/>
      <c r="FGB140" s="541"/>
      <c r="FGC140" s="541"/>
      <c r="FGD140" s="541"/>
      <c r="FGE140" s="541"/>
      <c r="FGF140" s="541"/>
      <c r="FGG140" s="541"/>
      <c r="FGH140" s="541"/>
      <c r="FGI140" s="541"/>
      <c r="FGJ140" s="541"/>
      <c r="FGK140" s="541"/>
      <c r="FGL140" s="541"/>
      <c r="FGM140" s="541"/>
      <c r="FGN140" s="541"/>
      <c r="FGO140" s="541"/>
      <c r="FGP140" s="541"/>
      <c r="FGQ140" s="541"/>
      <c r="FGR140" s="541"/>
      <c r="FGS140" s="541"/>
      <c r="FGT140" s="541"/>
      <c r="FGU140" s="541"/>
      <c r="FGV140" s="541"/>
      <c r="FGW140" s="541"/>
      <c r="FGX140" s="541"/>
      <c r="FGY140" s="541"/>
      <c r="FGZ140" s="541"/>
      <c r="FHA140" s="541"/>
      <c r="FHB140" s="541"/>
      <c r="FHC140" s="541"/>
      <c r="FHD140" s="541"/>
      <c r="FHE140" s="541"/>
      <c r="FHF140" s="541"/>
      <c r="FHG140" s="541"/>
      <c r="FHH140" s="541"/>
      <c r="FHI140" s="541"/>
      <c r="FHJ140" s="541"/>
      <c r="FHK140" s="541"/>
      <c r="FHL140" s="541"/>
      <c r="FHM140" s="541"/>
      <c r="FHN140" s="541"/>
      <c r="FHO140" s="541"/>
      <c r="FHP140" s="541"/>
      <c r="FHQ140" s="541"/>
      <c r="FHR140" s="541"/>
      <c r="FHS140" s="541"/>
      <c r="FHT140" s="541"/>
      <c r="FHU140" s="541"/>
      <c r="FHV140" s="541"/>
      <c r="FHW140" s="541"/>
      <c r="FHX140" s="541"/>
      <c r="FHY140" s="541"/>
      <c r="FHZ140" s="541"/>
      <c r="FIA140" s="541"/>
      <c r="FIB140" s="541"/>
      <c r="FIC140" s="541"/>
      <c r="FID140" s="541"/>
      <c r="FIE140" s="541"/>
      <c r="FIF140" s="541"/>
      <c r="FIG140" s="541"/>
      <c r="FIH140" s="541"/>
      <c r="FII140" s="541"/>
      <c r="FIJ140" s="541"/>
      <c r="FIK140" s="541"/>
      <c r="FIL140" s="541"/>
      <c r="FIM140" s="541"/>
      <c r="FIN140" s="541"/>
      <c r="FIO140" s="541"/>
      <c r="FIP140" s="541"/>
      <c r="FIQ140" s="541"/>
      <c r="FIR140" s="541"/>
      <c r="FIS140" s="541"/>
      <c r="FIT140" s="541"/>
      <c r="FIU140" s="541"/>
      <c r="FIV140" s="541"/>
      <c r="FIW140" s="541"/>
      <c r="FIX140" s="541"/>
      <c r="FIY140" s="541"/>
      <c r="FIZ140" s="541"/>
      <c r="FJA140" s="541"/>
      <c r="FJB140" s="541"/>
      <c r="FJC140" s="541"/>
      <c r="FJD140" s="541"/>
      <c r="FJE140" s="541"/>
      <c r="FJF140" s="541"/>
      <c r="FJG140" s="541"/>
      <c r="FJH140" s="541"/>
      <c r="FJI140" s="541"/>
      <c r="FJJ140" s="541"/>
      <c r="FJK140" s="541"/>
      <c r="FJL140" s="541"/>
      <c r="FJM140" s="541"/>
      <c r="FJN140" s="541"/>
      <c r="FJO140" s="541"/>
      <c r="FJP140" s="541"/>
      <c r="FJQ140" s="541"/>
      <c r="FJR140" s="541"/>
      <c r="FJS140" s="541"/>
      <c r="FJT140" s="541"/>
      <c r="FJU140" s="541"/>
      <c r="FJV140" s="541"/>
      <c r="FJW140" s="541"/>
      <c r="FJX140" s="541"/>
      <c r="FJY140" s="541"/>
      <c r="FJZ140" s="541"/>
      <c r="FKA140" s="541"/>
      <c r="FKB140" s="541"/>
      <c r="FKC140" s="541"/>
      <c r="FKD140" s="541"/>
      <c r="FKE140" s="541"/>
      <c r="FKF140" s="541"/>
      <c r="FKG140" s="541"/>
      <c r="FKH140" s="541"/>
      <c r="FKI140" s="541"/>
      <c r="FKJ140" s="541"/>
      <c r="FKK140" s="541"/>
      <c r="FKL140" s="541"/>
      <c r="FKM140" s="541"/>
      <c r="FKN140" s="541"/>
      <c r="FKO140" s="541"/>
      <c r="FKP140" s="541"/>
      <c r="FKQ140" s="541"/>
      <c r="FKR140" s="541"/>
      <c r="FKS140" s="541"/>
      <c r="FKT140" s="541"/>
      <c r="FKU140" s="541"/>
      <c r="FKV140" s="541"/>
      <c r="FKW140" s="541"/>
      <c r="FKX140" s="541"/>
      <c r="FKY140" s="541"/>
      <c r="FKZ140" s="541"/>
      <c r="FLA140" s="541"/>
      <c r="FLB140" s="541"/>
      <c r="FLC140" s="541"/>
      <c r="FLD140" s="541"/>
      <c r="FLE140" s="541"/>
      <c r="FLF140" s="541"/>
      <c r="FLG140" s="541"/>
      <c r="FLH140" s="541"/>
      <c r="FLI140" s="541"/>
      <c r="FLJ140" s="541"/>
      <c r="FLK140" s="541"/>
      <c r="FLL140" s="541"/>
      <c r="FLM140" s="541"/>
      <c r="FLN140" s="541"/>
      <c r="FLO140" s="541"/>
      <c r="FLP140" s="541"/>
      <c r="FLQ140" s="541"/>
      <c r="FLR140" s="541"/>
      <c r="FLS140" s="541"/>
      <c r="FLT140" s="541"/>
      <c r="FLU140" s="541"/>
      <c r="FLV140" s="541"/>
      <c r="FLW140" s="541"/>
      <c r="FLX140" s="541"/>
      <c r="FLY140" s="541"/>
      <c r="FLZ140" s="541"/>
      <c r="FMA140" s="541"/>
      <c r="FMB140" s="541"/>
      <c r="FMC140" s="541"/>
      <c r="FMD140" s="541"/>
      <c r="FME140" s="541"/>
      <c r="FMF140" s="541"/>
      <c r="FMG140" s="541"/>
      <c r="FMH140" s="541"/>
      <c r="FMI140" s="541"/>
      <c r="FMJ140" s="541"/>
      <c r="FMK140" s="541"/>
      <c r="FML140" s="541"/>
      <c r="FMM140" s="541"/>
      <c r="FMN140" s="541"/>
      <c r="FMO140" s="541"/>
      <c r="FMP140" s="541"/>
      <c r="FMQ140" s="541"/>
      <c r="FMR140" s="541"/>
      <c r="FMS140" s="541"/>
      <c r="FMT140" s="541"/>
      <c r="FMU140" s="541"/>
      <c r="FMV140" s="541"/>
      <c r="FMW140" s="541"/>
      <c r="FMX140" s="541"/>
      <c r="FMY140" s="541"/>
      <c r="FMZ140" s="541"/>
      <c r="FNA140" s="541"/>
      <c r="FNB140" s="541"/>
      <c r="FNC140" s="541"/>
      <c r="FND140" s="541"/>
      <c r="FNE140" s="541"/>
      <c r="FNF140" s="541"/>
      <c r="FNG140" s="541"/>
      <c r="FNH140" s="541"/>
      <c r="FNI140" s="541"/>
      <c r="FNJ140" s="541"/>
      <c r="FNK140" s="541"/>
      <c r="FNL140" s="541"/>
      <c r="FNM140" s="541"/>
      <c r="FNN140" s="541"/>
      <c r="FNO140" s="541"/>
      <c r="FNP140" s="541"/>
      <c r="FNQ140" s="541"/>
      <c r="FNR140" s="541"/>
      <c r="FNS140" s="541"/>
      <c r="FNT140" s="541"/>
      <c r="FNU140" s="541"/>
      <c r="FNV140" s="541"/>
      <c r="FNW140" s="541"/>
      <c r="FNX140" s="541"/>
      <c r="FNY140" s="541"/>
      <c r="FNZ140" s="541"/>
      <c r="FOA140" s="541"/>
      <c r="FOB140" s="541"/>
      <c r="FOC140" s="541"/>
      <c r="FOD140" s="541"/>
      <c r="FOE140" s="541"/>
      <c r="FOF140" s="541"/>
      <c r="FOG140" s="541"/>
      <c r="FOH140" s="541"/>
      <c r="FOI140" s="541"/>
      <c r="FOJ140" s="541"/>
      <c r="FOK140" s="541"/>
      <c r="FOL140" s="541"/>
      <c r="FOM140" s="541"/>
      <c r="FON140" s="541"/>
      <c r="FOO140" s="541"/>
      <c r="FOP140" s="541"/>
      <c r="FOQ140" s="541"/>
      <c r="FOR140" s="541"/>
      <c r="FOS140" s="541"/>
      <c r="FOT140" s="541"/>
      <c r="FOU140" s="541"/>
      <c r="FOV140" s="541"/>
      <c r="FOW140" s="541"/>
      <c r="FOX140" s="541"/>
      <c r="FOY140" s="541"/>
      <c r="FOZ140" s="541"/>
      <c r="FPA140" s="541"/>
      <c r="FPB140" s="541"/>
      <c r="FPC140" s="541"/>
      <c r="FPD140" s="541"/>
      <c r="FPE140" s="541"/>
      <c r="FPF140" s="541"/>
      <c r="FPG140" s="541"/>
      <c r="FPH140" s="541"/>
      <c r="FPI140" s="541"/>
      <c r="FPJ140" s="541"/>
      <c r="FPK140" s="541"/>
      <c r="FPL140" s="541"/>
      <c r="FPM140" s="541"/>
      <c r="FPN140" s="541"/>
      <c r="FPO140" s="541"/>
      <c r="FPP140" s="541"/>
      <c r="FPQ140" s="541"/>
      <c r="FPR140" s="541"/>
      <c r="FPS140" s="541"/>
      <c r="FPT140" s="541"/>
      <c r="FPU140" s="541"/>
      <c r="FPV140" s="541"/>
      <c r="FPW140" s="541"/>
      <c r="FPX140" s="541"/>
      <c r="FPY140" s="541"/>
      <c r="FPZ140" s="541"/>
      <c r="FQA140" s="541"/>
      <c r="FQB140" s="541"/>
      <c r="FQC140" s="541"/>
      <c r="FQD140" s="541"/>
      <c r="FQE140" s="541"/>
      <c r="FQF140" s="541"/>
      <c r="FQG140" s="541"/>
      <c r="FQH140" s="541"/>
      <c r="FQI140" s="541"/>
      <c r="FQJ140" s="541"/>
      <c r="FQK140" s="541"/>
      <c r="FQL140" s="541"/>
      <c r="FQM140" s="541"/>
      <c r="FQN140" s="541"/>
      <c r="FQO140" s="541"/>
      <c r="FQP140" s="541"/>
      <c r="FQQ140" s="541"/>
      <c r="FQR140" s="541"/>
      <c r="FQS140" s="541"/>
      <c r="FQT140" s="541"/>
      <c r="FQU140" s="541"/>
      <c r="FQV140" s="541"/>
      <c r="FQW140" s="541"/>
      <c r="FQX140" s="541"/>
      <c r="FQY140" s="541"/>
      <c r="FQZ140" s="541"/>
      <c r="FRA140" s="541"/>
      <c r="FRB140" s="541"/>
      <c r="FRC140" s="541"/>
      <c r="FRD140" s="541"/>
      <c r="FRE140" s="541"/>
      <c r="FRF140" s="541"/>
      <c r="FRG140" s="541"/>
      <c r="FRH140" s="541"/>
      <c r="FRI140" s="541"/>
      <c r="FRJ140" s="541"/>
      <c r="FRK140" s="541"/>
      <c r="FRL140" s="541"/>
      <c r="FRM140" s="541"/>
      <c r="FRN140" s="541"/>
      <c r="FRO140" s="541"/>
      <c r="FRP140" s="541"/>
      <c r="FRQ140" s="541"/>
      <c r="FRR140" s="541"/>
      <c r="FRS140" s="541"/>
      <c r="FRT140" s="541"/>
      <c r="FRU140" s="541"/>
      <c r="FRV140" s="541"/>
      <c r="FRW140" s="541"/>
      <c r="FRX140" s="541"/>
      <c r="FRY140" s="541"/>
      <c r="FRZ140" s="541"/>
      <c r="FSA140" s="541"/>
      <c r="FSB140" s="541"/>
      <c r="FSC140" s="541"/>
      <c r="FSD140" s="541"/>
      <c r="FSE140" s="541"/>
      <c r="FSF140" s="541"/>
      <c r="FSG140" s="541"/>
      <c r="FSH140" s="541"/>
      <c r="FSI140" s="541"/>
      <c r="FSJ140" s="541"/>
      <c r="FSK140" s="541"/>
      <c r="FSL140" s="541"/>
      <c r="FSM140" s="541"/>
      <c r="FSN140" s="541"/>
      <c r="FSO140" s="541"/>
      <c r="FSP140" s="541"/>
      <c r="FSQ140" s="541"/>
      <c r="FSR140" s="541"/>
      <c r="FSS140" s="541"/>
      <c r="FST140" s="541"/>
      <c r="FSU140" s="541"/>
      <c r="FSV140" s="541"/>
      <c r="FSW140" s="541"/>
      <c r="FSX140" s="541"/>
      <c r="FSY140" s="541"/>
      <c r="FSZ140" s="541"/>
      <c r="FTA140" s="541"/>
      <c r="FTB140" s="541"/>
      <c r="FTC140" s="541"/>
      <c r="FTD140" s="541"/>
      <c r="FTE140" s="541"/>
      <c r="FTF140" s="541"/>
      <c r="FTG140" s="541"/>
      <c r="FTH140" s="541"/>
      <c r="FTI140" s="541"/>
      <c r="FTJ140" s="541"/>
      <c r="FTK140" s="541"/>
      <c r="FTL140" s="541"/>
      <c r="FTM140" s="541"/>
      <c r="FTN140" s="541"/>
      <c r="FTO140" s="541"/>
      <c r="FTP140" s="541"/>
      <c r="FTQ140" s="541"/>
      <c r="FTR140" s="541"/>
      <c r="FTS140" s="541"/>
      <c r="FTT140" s="541"/>
      <c r="FTU140" s="541"/>
      <c r="FTV140" s="541"/>
      <c r="FTW140" s="541"/>
      <c r="FTX140" s="541"/>
      <c r="FTY140" s="541"/>
      <c r="FTZ140" s="541"/>
      <c r="FUA140" s="541"/>
      <c r="FUB140" s="541"/>
      <c r="FUC140" s="541"/>
      <c r="FUD140" s="541"/>
      <c r="FUE140" s="541"/>
      <c r="FUF140" s="541"/>
      <c r="FUG140" s="541"/>
      <c r="FUH140" s="541"/>
      <c r="FUI140" s="541"/>
      <c r="FUJ140" s="541"/>
      <c r="FUK140" s="541"/>
      <c r="FUL140" s="541"/>
      <c r="FUM140" s="541"/>
      <c r="FUN140" s="541"/>
      <c r="FUO140" s="541"/>
      <c r="FUP140" s="541"/>
      <c r="FUQ140" s="541"/>
      <c r="FUR140" s="541"/>
      <c r="FUS140" s="541"/>
      <c r="FUT140" s="541"/>
      <c r="FUU140" s="541"/>
      <c r="FUV140" s="541"/>
      <c r="FUW140" s="541"/>
      <c r="FUX140" s="541"/>
      <c r="FUY140" s="541"/>
      <c r="FUZ140" s="541"/>
      <c r="FVA140" s="541"/>
      <c r="FVB140" s="541"/>
      <c r="FVC140" s="541"/>
      <c r="FVD140" s="541"/>
      <c r="FVE140" s="541"/>
      <c r="FVF140" s="541"/>
      <c r="FVG140" s="541"/>
      <c r="FVH140" s="541"/>
      <c r="FVI140" s="541"/>
      <c r="FVJ140" s="541"/>
      <c r="FVK140" s="541"/>
      <c r="FVL140" s="541"/>
      <c r="FVM140" s="541"/>
      <c r="FVN140" s="541"/>
      <c r="FVO140" s="541"/>
      <c r="FVP140" s="541"/>
      <c r="FVQ140" s="541"/>
      <c r="FVR140" s="541"/>
      <c r="FVS140" s="541"/>
      <c r="FVT140" s="541"/>
      <c r="FVU140" s="541"/>
      <c r="FVV140" s="541"/>
      <c r="FVW140" s="541"/>
      <c r="FVX140" s="541"/>
      <c r="FVY140" s="541"/>
      <c r="FVZ140" s="541"/>
      <c r="FWA140" s="541"/>
      <c r="FWB140" s="541"/>
      <c r="FWC140" s="541"/>
      <c r="FWD140" s="541"/>
      <c r="FWE140" s="541"/>
      <c r="FWF140" s="541"/>
      <c r="FWG140" s="541"/>
      <c r="FWH140" s="541"/>
      <c r="FWI140" s="541"/>
      <c r="FWJ140" s="541"/>
      <c r="FWK140" s="541"/>
      <c r="FWL140" s="541"/>
      <c r="FWM140" s="541"/>
      <c r="FWN140" s="541"/>
      <c r="FWO140" s="541"/>
      <c r="FWP140" s="541"/>
      <c r="FWQ140" s="541"/>
      <c r="FWR140" s="541"/>
      <c r="FWS140" s="541"/>
      <c r="FWT140" s="541"/>
      <c r="FWU140" s="541"/>
      <c r="FWV140" s="541"/>
      <c r="FWW140" s="541"/>
      <c r="FWX140" s="541"/>
      <c r="FWY140" s="541"/>
      <c r="FWZ140" s="541"/>
      <c r="FXA140" s="541"/>
      <c r="FXB140" s="541"/>
      <c r="FXC140" s="541"/>
      <c r="FXD140" s="541"/>
      <c r="FXE140" s="541"/>
      <c r="FXF140" s="541"/>
      <c r="FXG140" s="541"/>
      <c r="FXH140" s="541"/>
      <c r="FXI140" s="541"/>
      <c r="FXJ140" s="541"/>
      <c r="FXK140" s="541"/>
      <c r="FXL140" s="541"/>
      <c r="FXM140" s="541"/>
      <c r="FXN140" s="541"/>
      <c r="FXO140" s="541"/>
      <c r="FXP140" s="541"/>
      <c r="FXQ140" s="541"/>
      <c r="FXR140" s="541"/>
      <c r="FXS140" s="541"/>
      <c r="FXT140" s="541"/>
      <c r="FXU140" s="541"/>
      <c r="FXV140" s="541"/>
      <c r="FXW140" s="541"/>
      <c r="FXX140" s="541"/>
      <c r="FXY140" s="541"/>
      <c r="FXZ140" s="541"/>
      <c r="FYA140" s="541"/>
      <c r="FYB140" s="541"/>
      <c r="FYC140" s="541"/>
      <c r="FYD140" s="541"/>
      <c r="FYE140" s="541"/>
      <c r="FYF140" s="541"/>
      <c r="FYG140" s="541"/>
      <c r="FYH140" s="541"/>
      <c r="FYI140" s="541"/>
      <c r="FYJ140" s="541"/>
      <c r="FYK140" s="541"/>
      <c r="FYL140" s="541"/>
      <c r="FYM140" s="541"/>
      <c r="FYN140" s="541"/>
      <c r="FYO140" s="541"/>
      <c r="FYP140" s="541"/>
      <c r="FYQ140" s="541"/>
      <c r="FYR140" s="541"/>
      <c r="FYS140" s="541"/>
      <c r="FYT140" s="541"/>
      <c r="FYU140" s="541"/>
      <c r="FYV140" s="541"/>
      <c r="FYW140" s="541"/>
      <c r="FYX140" s="541"/>
      <c r="FYY140" s="541"/>
      <c r="FYZ140" s="541"/>
      <c r="FZA140" s="541"/>
      <c r="FZB140" s="541"/>
      <c r="FZC140" s="541"/>
      <c r="FZD140" s="541"/>
      <c r="FZE140" s="541"/>
      <c r="FZF140" s="541"/>
      <c r="FZG140" s="541"/>
      <c r="FZH140" s="541"/>
      <c r="FZI140" s="541"/>
      <c r="FZJ140" s="541"/>
      <c r="FZK140" s="541"/>
      <c r="FZL140" s="541"/>
      <c r="FZM140" s="541"/>
      <c r="FZN140" s="541"/>
      <c r="FZO140" s="541"/>
      <c r="FZP140" s="541"/>
      <c r="FZQ140" s="541"/>
      <c r="FZR140" s="541"/>
      <c r="FZS140" s="541"/>
      <c r="FZT140" s="541"/>
      <c r="FZU140" s="541"/>
      <c r="FZV140" s="541"/>
      <c r="FZW140" s="541"/>
      <c r="FZX140" s="541"/>
      <c r="FZY140" s="541"/>
      <c r="FZZ140" s="541"/>
      <c r="GAA140" s="541"/>
      <c r="GAB140" s="541"/>
      <c r="GAC140" s="541"/>
      <c r="GAD140" s="541"/>
      <c r="GAE140" s="541"/>
      <c r="GAF140" s="541"/>
      <c r="GAG140" s="541"/>
      <c r="GAH140" s="541"/>
      <c r="GAI140" s="541"/>
      <c r="GAJ140" s="541"/>
      <c r="GAK140" s="541"/>
      <c r="GAL140" s="541"/>
      <c r="GAM140" s="541"/>
      <c r="GAN140" s="541"/>
      <c r="GAO140" s="541"/>
      <c r="GAP140" s="541"/>
      <c r="GAQ140" s="541"/>
      <c r="GAR140" s="541"/>
      <c r="GAS140" s="541"/>
      <c r="GAT140" s="541"/>
      <c r="GAU140" s="541"/>
      <c r="GAV140" s="541"/>
      <c r="GAW140" s="541"/>
      <c r="GAX140" s="541"/>
      <c r="GAY140" s="541"/>
      <c r="GAZ140" s="541"/>
      <c r="GBA140" s="541"/>
      <c r="GBB140" s="541"/>
      <c r="GBC140" s="541"/>
      <c r="GBD140" s="541"/>
      <c r="GBE140" s="541"/>
      <c r="GBF140" s="541"/>
      <c r="GBG140" s="541"/>
      <c r="GBH140" s="541"/>
      <c r="GBI140" s="541"/>
      <c r="GBJ140" s="541"/>
      <c r="GBK140" s="541"/>
      <c r="GBL140" s="541"/>
      <c r="GBM140" s="541"/>
      <c r="GBN140" s="541"/>
      <c r="GBO140" s="541"/>
      <c r="GBP140" s="541"/>
      <c r="GBQ140" s="541"/>
      <c r="GBR140" s="541"/>
      <c r="GBS140" s="541"/>
      <c r="GBT140" s="541"/>
      <c r="GBU140" s="541"/>
      <c r="GBV140" s="541"/>
      <c r="GBW140" s="541"/>
      <c r="GBX140" s="541"/>
      <c r="GBY140" s="541"/>
      <c r="GBZ140" s="541"/>
      <c r="GCA140" s="541"/>
      <c r="GCB140" s="541"/>
      <c r="GCC140" s="541"/>
      <c r="GCD140" s="541"/>
      <c r="GCE140" s="541"/>
      <c r="GCF140" s="541"/>
      <c r="GCG140" s="541"/>
      <c r="GCH140" s="541"/>
      <c r="GCI140" s="541"/>
      <c r="GCJ140" s="541"/>
      <c r="GCK140" s="541"/>
      <c r="GCL140" s="541"/>
      <c r="GCM140" s="541"/>
      <c r="GCN140" s="541"/>
      <c r="GCO140" s="541"/>
      <c r="GCP140" s="541"/>
      <c r="GCQ140" s="541"/>
      <c r="GCR140" s="541"/>
      <c r="GCS140" s="541"/>
      <c r="GCT140" s="541"/>
      <c r="GCU140" s="541"/>
      <c r="GCV140" s="541"/>
      <c r="GCW140" s="541"/>
      <c r="GCX140" s="541"/>
      <c r="GCY140" s="541"/>
      <c r="GCZ140" s="541"/>
      <c r="GDA140" s="541"/>
      <c r="GDB140" s="541"/>
      <c r="GDC140" s="541"/>
      <c r="GDD140" s="541"/>
      <c r="GDE140" s="541"/>
      <c r="GDF140" s="541"/>
      <c r="GDG140" s="541"/>
      <c r="GDH140" s="541"/>
      <c r="GDI140" s="541"/>
      <c r="GDJ140" s="541"/>
      <c r="GDK140" s="541"/>
      <c r="GDL140" s="541"/>
      <c r="GDM140" s="541"/>
      <c r="GDN140" s="541"/>
      <c r="GDO140" s="541"/>
      <c r="GDP140" s="541"/>
      <c r="GDQ140" s="541"/>
      <c r="GDR140" s="541"/>
      <c r="GDS140" s="541"/>
      <c r="GDT140" s="541"/>
      <c r="GDU140" s="541"/>
      <c r="GDV140" s="541"/>
      <c r="GDW140" s="541"/>
      <c r="GDX140" s="541"/>
      <c r="GDY140" s="541"/>
      <c r="GDZ140" s="541"/>
      <c r="GEA140" s="541"/>
      <c r="GEB140" s="541"/>
      <c r="GEC140" s="541"/>
      <c r="GED140" s="541"/>
      <c r="GEE140" s="541"/>
      <c r="GEF140" s="541"/>
      <c r="GEG140" s="541"/>
      <c r="GEH140" s="541"/>
      <c r="GEI140" s="541"/>
      <c r="GEJ140" s="541"/>
      <c r="GEK140" s="541"/>
      <c r="GEL140" s="541"/>
      <c r="GEM140" s="541"/>
      <c r="GEN140" s="541"/>
      <c r="GEO140" s="541"/>
      <c r="GEP140" s="541"/>
      <c r="GEQ140" s="541"/>
      <c r="GER140" s="541"/>
      <c r="GES140" s="541"/>
      <c r="GET140" s="541"/>
      <c r="GEU140" s="541"/>
      <c r="GEV140" s="541"/>
      <c r="GEW140" s="541"/>
      <c r="GEX140" s="541"/>
      <c r="GEY140" s="541"/>
      <c r="GEZ140" s="541"/>
      <c r="GFA140" s="541"/>
      <c r="GFB140" s="541"/>
      <c r="GFC140" s="541"/>
      <c r="GFD140" s="541"/>
      <c r="GFE140" s="541"/>
      <c r="GFF140" s="541"/>
      <c r="GFG140" s="541"/>
      <c r="GFH140" s="541"/>
      <c r="GFI140" s="541"/>
      <c r="GFJ140" s="541"/>
      <c r="GFK140" s="541"/>
      <c r="GFL140" s="541"/>
      <c r="GFM140" s="541"/>
      <c r="GFN140" s="541"/>
      <c r="GFO140" s="541"/>
      <c r="GFP140" s="541"/>
      <c r="GFQ140" s="541"/>
      <c r="GFR140" s="541"/>
      <c r="GFS140" s="541"/>
      <c r="GFT140" s="541"/>
      <c r="GFU140" s="541"/>
      <c r="GFV140" s="541"/>
      <c r="GFW140" s="541"/>
      <c r="GFX140" s="541"/>
      <c r="GFY140" s="541"/>
      <c r="GFZ140" s="541"/>
      <c r="GGA140" s="541"/>
      <c r="GGB140" s="541"/>
      <c r="GGC140" s="541"/>
      <c r="GGD140" s="541"/>
      <c r="GGE140" s="541"/>
      <c r="GGF140" s="541"/>
      <c r="GGG140" s="541"/>
      <c r="GGH140" s="541"/>
      <c r="GGI140" s="541"/>
      <c r="GGJ140" s="541"/>
      <c r="GGK140" s="541"/>
      <c r="GGL140" s="541"/>
      <c r="GGM140" s="541"/>
      <c r="GGN140" s="541"/>
      <c r="GGO140" s="541"/>
      <c r="GGP140" s="541"/>
      <c r="GGQ140" s="541"/>
      <c r="GGR140" s="541"/>
      <c r="GGS140" s="541"/>
      <c r="GGT140" s="541"/>
      <c r="GGU140" s="541"/>
      <c r="GGV140" s="541"/>
      <c r="GGW140" s="541"/>
      <c r="GGX140" s="541"/>
      <c r="GGY140" s="541"/>
      <c r="GGZ140" s="541"/>
      <c r="GHA140" s="541"/>
      <c r="GHB140" s="541"/>
      <c r="GHC140" s="541"/>
      <c r="GHD140" s="541"/>
      <c r="GHE140" s="541"/>
      <c r="GHF140" s="541"/>
      <c r="GHG140" s="541"/>
      <c r="GHH140" s="541"/>
      <c r="GHI140" s="541"/>
      <c r="GHJ140" s="541"/>
      <c r="GHK140" s="541"/>
      <c r="GHL140" s="541"/>
      <c r="GHM140" s="541"/>
      <c r="GHN140" s="541"/>
      <c r="GHO140" s="541"/>
      <c r="GHP140" s="541"/>
      <c r="GHQ140" s="541"/>
      <c r="GHR140" s="541"/>
      <c r="GHS140" s="541"/>
      <c r="GHT140" s="541"/>
      <c r="GHU140" s="541"/>
      <c r="GHV140" s="541"/>
      <c r="GHW140" s="541"/>
      <c r="GHX140" s="541"/>
      <c r="GHY140" s="541"/>
      <c r="GHZ140" s="541"/>
      <c r="GIA140" s="541"/>
      <c r="GIB140" s="541"/>
      <c r="GIC140" s="541"/>
      <c r="GID140" s="541"/>
      <c r="GIE140" s="541"/>
      <c r="GIF140" s="541"/>
      <c r="GIG140" s="541"/>
      <c r="GIH140" s="541"/>
      <c r="GII140" s="541"/>
      <c r="GIJ140" s="541"/>
      <c r="GIK140" s="541"/>
      <c r="GIL140" s="541"/>
      <c r="GIM140" s="541"/>
      <c r="GIN140" s="541"/>
      <c r="GIO140" s="541"/>
      <c r="GIP140" s="541"/>
      <c r="GIQ140" s="541"/>
      <c r="GIR140" s="541"/>
      <c r="GIS140" s="541"/>
      <c r="GIT140" s="541"/>
      <c r="GIU140" s="541"/>
      <c r="GIV140" s="541"/>
      <c r="GIW140" s="541"/>
      <c r="GIX140" s="541"/>
      <c r="GIY140" s="541"/>
      <c r="GIZ140" s="541"/>
      <c r="GJA140" s="541"/>
      <c r="GJB140" s="541"/>
      <c r="GJC140" s="541"/>
      <c r="GJD140" s="541"/>
      <c r="GJE140" s="541"/>
      <c r="GJF140" s="541"/>
      <c r="GJG140" s="541"/>
      <c r="GJH140" s="541"/>
      <c r="GJI140" s="541"/>
      <c r="GJJ140" s="541"/>
      <c r="GJK140" s="541"/>
      <c r="GJL140" s="541"/>
      <c r="GJM140" s="541"/>
      <c r="GJN140" s="541"/>
      <c r="GJO140" s="541"/>
      <c r="GJP140" s="541"/>
      <c r="GJQ140" s="541"/>
      <c r="GJR140" s="541"/>
      <c r="GJS140" s="541"/>
      <c r="GJT140" s="541"/>
      <c r="GJU140" s="541"/>
      <c r="GJV140" s="541"/>
      <c r="GJW140" s="541"/>
      <c r="GJX140" s="541"/>
      <c r="GJY140" s="541"/>
      <c r="GJZ140" s="541"/>
      <c r="GKA140" s="541"/>
      <c r="GKB140" s="541"/>
      <c r="GKC140" s="541"/>
      <c r="GKD140" s="541"/>
      <c r="GKE140" s="541"/>
      <c r="GKF140" s="541"/>
      <c r="GKG140" s="541"/>
      <c r="GKH140" s="541"/>
      <c r="GKI140" s="541"/>
      <c r="GKJ140" s="541"/>
      <c r="GKK140" s="541"/>
      <c r="GKL140" s="541"/>
      <c r="GKM140" s="541"/>
      <c r="GKN140" s="541"/>
      <c r="GKO140" s="541"/>
      <c r="GKP140" s="541"/>
      <c r="GKQ140" s="541"/>
      <c r="GKR140" s="541"/>
      <c r="GKS140" s="541"/>
      <c r="GKT140" s="541"/>
      <c r="GKU140" s="541"/>
      <c r="GKV140" s="541"/>
      <c r="GKW140" s="541"/>
      <c r="GKX140" s="541"/>
      <c r="GKY140" s="541"/>
      <c r="GKZ140" s="541"/>
      <c r="GLA140" s="541"/>
      <c r="GLB140" s="541"/>
      <c r="GLC140" s="541"/>
      <c r="GLD140" s="541"/>
      <c r="GLE140" s="541"/>
      <c r="GLF140" s="541"/>
      <c r="GLG140" s="541"/>
      <c r="GLH140" s="541"/>
      <c r="GLI140" s="541"/>
      <c r="GLJ140" s="541"/>
      <c r="GLK140" s="541"/>
      <c r="GLL140" s="541"/>
      <c r="GLM140" s="541"/>
      <c r="GLN140" s="541"/>
      <c r="GLO140" s="541"/>
      <c r="GLP140" s="541"/>
      <c r="GLQ140" s="541"/>
      <c r="GLR140" s="541"/>
      <c r="GLS140" s="541"/>
      <c r="GLT140" s="541"/>
      <c r="GLU140" s="541"/>
      <c r="GLV140" s="541"/>
      <c r="GLW140" s="541"/>
      <c r="GLX140" s="541"/>
      <c r="GLY140" s="541"/>
      <c r="GLZ140" s="541"/>
      <c r="GMA140" s="541"/>
      <c r="GMB140" s="541"/>
      <c r="GMC140" s="541"/>
      <c r="GMD140" s="541"/>
      <c r="GME140" s="541"/>
      <c r="GMF140" s="541"/>
      <c r="GMG140" s="541"/>
      <c r="GMH140" s="541"/>
      <c r="GMI140" s="541"/>
      <c r="GMJ140" s="541"/>
      <c r="GMK140" s="541"/>
      <c r="GML140" s="541"/>
      <c r="GMM140" s="541"/>
      <c r="GMN140" s="541"/>
      <c r="GMO140" s="541"/>
      <c r="GMP140" s="541"/>
      <c r="GMQ140" s="541"/>
      <c r="GMR140" s="541"/>
      <c r="GMS140" s="541"/>
      <c r="GMT140" s="541"/>
      <c r="GMU140" s="541"/>
      <c r="GMV140" s="541"/>
      <c r="GMW140" s="541"/>
      <c r="GMX140" s="541"/>
      <c r="GMY140" s="541"/>
      <c r="GMZ140" s="541"/>
      <c r="GNA140" s="541"/>
      <c r="GNB140" s="541"/>
      <c r="GNC140" s="541"/>
      <c r="GND140" s="541"/>
      <c r="GNE140" s="541"/>
      <c r="GNF140" s="541"/>
      <c r="GNG140" s="541"/>
      <c r="GNH140" s="541"/>
      <c r="GNI140" s="541"/>
      <c r="GNJ140" s="541"/>
      <c r="GNK140" s="541"/>
      <c r="GNL140" s="541"/>
      <c r="GNM140" s="541"/>
      <c r="GNN140" s="541"/>
      <c r="GNO140" s="541"/>
      <c r="GNP140" s="541"/>
      <c r="GNQ140" s="541"/>
      <c r="GNR140" s="541"/>
      <c r="GNS140" s="541"/>
      <c r="GNT140" s="541"/>
      <c r="GNU140" s="541"/>
      <c r="GNV140" s="541"/>
      <c r="GNW140" s="541"/>
      <c r="GNX140" s="541"/>
      <c r="GNY140" s="541"/>
      <c r="GNZ140" s="541"/>
      <c r="GOA140" s="541"/>
      <c r="GOB140" s="541"/>
      <c r="GOC140" s="541"/>
      <c r="GOD140" s="541"/>
      <c r="GOE140" s="541"/>
      <c r="GOF140" s="541"/>
      <c r="GOG140" s="541"/>
      <c r="GOH140" s="541"/>
      <c r="GOI140" s="541"/>
      <c r="GOJ140" s="541"/>
      <c r="GOK140" s="541"/>
      <c r="GOL140" s="541"/>
      <c r="GOM140" s="541"/>
      <c r="GON140" s="541"/>
      <c r="GOO140" s="541"/>
      <c r="GOP140" s="541"/>
      <c r="GOQ140" s="541"/>
      <c r="GOR140" s="541"/>
      <c r="GOS140" s="541"/>
      <c r="GOT140" s="541"/>
      <c r="GOU140" s="541"/>
      <c r="GOV140" s="541"/>
      <c r="GOW140" s="541"/>
      <c r="GOX140" s="541"/>
      <c r="GOY140" s="541"/>
      <c r="GOZ140" s="541"/>
      <c r="GPA140" s="541"/>
      <c r="GPB140" s="541"/>
      <c r="GPC140" s="541"/>
      <c r="GPD140" s="541"/>
      <c r="GPE140" s="541"/>
      <c r="GPF140" s="541"/>
      <c r="GPG140" s="541"/>
      <c r="GPH140" s="541"/>
      <c r="GPI140" s="541"/>
      <c r="GPJ140" s="541"/>
      <c r="GPK140" s="541"/>
      <c r="GPL140" s="541"/>
      <c r="GPM140" s="541"/>
      <c r="GPN140" s="541"/>
      <c r="GPO140" s="541"/>
      <c r="GPP140" s="541"/>
      <c r="GPQ140" s="541"/>
      <c r="GPR140" s="541"/>
      <c r="GPS140" s="541"/>
      <c r="GPT140" s="541"/>
      <c r="GPU140" s="541"/>
      <c r="GPV140" s="541"/>
      <c r="GPW140" s="541"/>
      <c r="GPX140" s="541"/>
      <c r="GPY140" s="541"/>
      <c r="GPZ140" s="541"/>
      <c r="GQA140" s="541"/>
      <c r="GQB140" s="541"/>
      <c r="GQC140" s="541"/>
      <c r="GQD140" s="541"/>
      <c r="GQE140" s="541"/>
      <c r="GQF140" s="541"/>
      <c r="GQG140" s="541"/>
      <c r="GQH140" s="541"/>
      <c r="GQI140" s="541"/>
      <c r="GQJ140" s="541"/>
      <c r="GQK140" s="541"/>
      <c r="GQL140" s="541"/>
      <c r="GQM140" s="541"/>
      <c r="GQN140" s="541"/>
      <c r="GQO140" s="541"/>
      <c r="GQP140" s="541"/>
      <c r="GQQ140" s="541"/>
      <c r="GQR140" s="541"/>
      <c r="GQS140" s="541"/>
      <c r="GQT140" s="541"/>
      <c r="GQU140" s="541"/>
      <c r="GQV140" s="541"/>
      <c r="GQW140" s="541"/>
      <c r="GQX140" s="541"/>
      <c r="GQY140" s="541"/>
      <c r="GQZ140" s="541"/>
      <c r="GRA140" s="541"/>
      <c r="GRB140" s="541"/>
      <c r="GRC140" s="541"/>
      <c r="GRD140" s="541"/>
      <c r="GRE140" s="541"/>
      <c r="GRF140" s="541"/>
      <c r="GRG140" s="541"/>
      <c r="GRH140" s="541"/>
      <c r="GRI140" s="541"/>
      <c r="GRJ140" s="541"/>
      <c r="GRK140" s="541"/>
      <c r="GRL140" s="541"/>
      <c r="GRM140" s="541"/>
      <c r="GRN140" s="541"/>
      <c r="GRO140" s="541"/>
      <c r="GRP140" s="541"/>
      <c r="GRQ140" s="541"/>
      <c r="GRR140" s="541"/>
      <c r="GRS140" s="541"/>
      <c r="GRT140" s="541"/>
      <c r="GRU140" s="541"/>
      <c r="GRV140" s="541"/>
      <c r="GRW140" s="541"/>
      <c r="GRX140" s="541"/>
      <c r="GRY140" s="541"/>
      <c r="GRZ140" s="541"/>
      <c r="GSA140" s="541"/>
      <c r="GSB140" s="541"/>
      <c r="GSC140" s="541"/>
      <c r="GSD140" s="541"/>
      <c r="GSE140" s="541"/>
      <c r="GSF140" s="541"/>
      <c r="GSG140" s="541"/>
      <c r="GSH140" s="541"/>
      <c r="GSI140" s="541"/>
      <c r="GSJ140" s="541"/>
      <c r="GSK140" s="541"/>
      <c r="GSL140" s="541"/>
      <c r="GSM140" s="541"/>
      <c r="GSN140" s="541"/>
      <c r="GSO140" s="541"/>
      <c r="GSP140" s="541"/>
      <c r="GSQ140" s="541"/>
      <c r="GSR140" s="541"/>
      <c r="GSS140" s="541"/>
      <c r="GST140" s="541"/>
      <c r="GSU140" s="541"/>
      <c r="GSV140" s="541"/>
      <c r="GSW140" s="541"/>
      <c r="GSX140" s="541"/>
      <c r="GSY140" s="541"/>
      <c r="GSZ140" s="541"/>
      <c r="GTA140" s="541"/>
      <c r="GTB140" s="541"/>
      <c r="GTC140" s="541"/>
      <c r="GTD140" s="541"/>
      <c r="GTE140" s="541"/>
      <c r="GTF140" s="541"/>
      <c r="GTG140" s="541"/>
      <c r="GTH140" s="541"/>
      <c r="GTI140" s="541"/>
      <c r="GTJ140" s="541"/>
      <c r="GTK140" s="541"/>
      <c r="GTL140" s="541"/>
      <c r="GTM140" s="541"/>
      <c r="GTN140" s="541"/>
      <c r="GTO140" s="541"/>
      <c r="GTP140" s="541"/>
      <c r="GTQ140" s="541"/>
      <c r="GTR140" s="541"/>
      <c r="GTS140" s="541"/>
      <c r="GTT140" s="541"/>
      <c r="GTU140" s="541"/>
      <c r="GTV140" s="541"/>
      <c r="GTW140" s="541"/>
      <c r="GTX140" s="541"/>
      <c r="GTY140" s="541"/>
      <c r="GTZ140" s="541"/>
      <c r="GUA140" s="541"/>
      <c r="GUB140" s="541"/>
      <c r="GUC140" s="541"/>
      <c r="GUD140" s="541"/>
      <c r="GUE140" s="541"/>
      <c r="GUF140" s="541"/>
      <c r="GUG140" s="541"/>
      <c r="GUH140" s="541"/>
      <c r="GUI140" s="541"/>
      <c r="GUJ140" s="541"/>
      <c r="GUK140" s="541"/>
      <c r="GUL140" s="541"/>
      <c r="GUM140" s="541"/>
      <c r="GUN140" s="541"/>
      <c r="GUO140" s="541"/>
      <c r="GUP140" s="541"/>
      <c r="GUQ140" s="541"/>
      <c r="GUR140" s="541"/>
      <c r="GUS140" s="541"/>
      <c r="GUT140" s="541"/>
      <c r="GUU140" s="541"/>
      <c r="GUV140" s="541"/>
      <c r="GUW140" s="541"/>
      <c r="GUX140" s="541"/>
      <c r="GUY140" s="541"/>
      <c r="GUZ140" s="541"/>
      <c r="GVA140" s="541"/>
      <c r="GVB140" s="541"/>
      <c r="GVC140" s="541"/>
      <c r="GVD140" s="541"/>
      <c r="GVE140" s="541"/>
      <c r="GVF140" s="541"/>
      <c r="GVG140" s="541"/>
      <c r="GVH140" s="541"/>
      <c r="GVI140" s="541"/>
      <c r="GVJ140" s="541"/>
      <c r="GVK140" s="541"/>
      <c r="GVL140" s="541"/>
      <c r="GVM140" s="541"/>
      <c r="GVN140" s="541"/>
      <c r="GVO140" s="541"/>
      <c r="GVP140" s="541"/>
      <c r="GVQ140" s="541"/>
      <c r="GVR140" s="541"/>
      <c r="GVS140" s="541"/>
      <c r="GVT140" s="541"/>
      <c r="GVU140" s="541"/>
      <c r="GVV140" s="541"/>
      <c r="GVW140" s="541"/>
      <c r="GVX140" s="541"/>
      <c r="GVY140" s="541"/>
      <c r="GVZ140" s="541"/>
      <c r="GWA140" s="541"/>
      <c r="GWB140" s="541"/>
      <c r="GWC140" s="541"/>
      <c r="GWD140" s="541"/>
      <c r="GWE140" s="541"/>
      <c r="GWF140" s="541"/>
      <c r="GWG140" s="541"/>
      <c r="GWH140" s="541"/>
      <c r="GWI140" s="541"/>
      <c r="GWJ140" s="541"/>
      <c r="GWK140" s="541"/>
      <c r="GWL140" s="541"/>
      <c r="GWM140" s="541"/>
      <c r="GWN140" s="541"/>
      <c r="GWO140" s="541"/>
      <c r="GWP140" s="541"/>
      <c r="GWQ140" s="541"/>
      <c r="GWR140" s="541"/>
      <c r="GWS140" s="541"/>
      <c r="GWT140" s="541"/>
      <c r="GWU140" s="541"/>
      <c r="GWV140" s="541"/>
      <c r="GWW140" s="541"/>
      <c r="GWX140" s="541"/>
      <c r="GWY140" s="541"/>
      <c r="GWZ140" s="541"/>
      <c r="GXA140" s="541"/>
      <c r="GXB140" s="541"/>
      <c r="GXC140" s="541"/>
      <c r="GXD140" s="541"/>
      <c r="GXE140" s="541"/>
      <c r="GXF140" s="541"/>
      <c r="GXG140" s="541"/>
      <c r="GXH140" s="541"/>
      <c r="GXI140" s="541"/>
      <c r="GXJ140" s="541"/>
      <c r="GXK140" s="541"/>
      <c r="GXL140" s="541"/>
      <c r="GXM140" s="541"/>
      <c r="GXN140" s="541"/>
      <c r="GXO140" s="541"/>
      <c r="GXP140" s="541"/>
      <c r="GXQ140" s="541"/>
      <c r="GXR140" s="541"/>
      <c r="GXS140" s="541"/>
      <c r="GXT140" s="541"/>
      <c r="GXU140" s="541"/>
      <c r="GXV140" s="541"/>
      <c r="GXW140" s="541"/>
      <c r="GXX140" s="541"/>
      <c r="GXY140" s="541"/>
      <c r="GXZ140" s="541"/>
      <c r="GYA140" s="541"/>
      <c r="GYB140" s="541"/>
      <c r="GYC140" s="541"/>
      <c r="GYD140" s="541"/>
      <c r="GYE140" s="541"/>
      <c r="GYF140" s="541"/>
      <c r="GYG140" s="541"/>
      <c r="GYH140" s="541"/>
      <c r="GYI140" s="541"/>
      <c r="GYJ140" s="541"/>
      <c r="GYK140" s="541"/>
      <c r="GYL140" s="541"/>
      <c r="GYM140" s="541"/>
      <c r="GYN140" s="541"/>
      <c r="GYO140" s="541"/>
      <c r="GYP140" s="541"/>
      <c r="GYQ140" s="541"/>
      <c r="GYR140" s="541"/>
      <c r="GYS140" s="541"/>
      <c r="GYT140" s="541"/>
      <c r="GYU140" s="541"/>
      <c r="GYV140" s="541"/>
      <c r="GYW140" s="541"/>
      <c r="GYX140" s="541"/>
      <c r="GYY140" s="541"/>
      <c r="GYZ140" s="541"/>
      <c r="GZA140" s="541"/>
      <c r="GZB140" s="541"/>
      <c r="GZC140" s="541"/>
      <c r="GZD140" s="541"/>
      <c r="GZE140" s="541"/>
      <c r="GZF140" s="541"/>
      <c r="GZG140" s="541"/>
      <c r="GZH140" s="541"/>
      <c r="GZI140" s="541"/>
      <c r="GZJ140" s="541"/>
      <c r="GZK140" s="541"/>
      <c r="GZL140" s="541"/>
      <c r="GZM140" s="541"/>
      <c r="GZN140" s="541"/>
      <c r="GZO140" s="541"/>
      <c r="GZP140" s="541"/>
      <c r="GZQ140" s="541"/>
      <c r="GZR140" s="541"/>
      <c r="GZS140" s="541"/>
      <c r="GZT140" s="541"/>
      <c r="GZU140" s="541"/>
      <c r="GZV140" s="541"/>
      <c r="GZW140" s="541"/>
      <c r="GZX140" s="541"/>
      <c r="GZY140" s="541"/>
      <c r="GZZ140" s="541"/>
      <c r="HAA140" s="541"/>
      <c r="HAB140" s="541"/>
      <c r="HAC140" s="541"/>
      <c r="HAD140" s="541"/>
      <c r="HAE140" s="541"/>
      <c r="HAF140" s="541"/>
      <c r="HAG140" s="541"/>
      <c r="HAH140" s="541"/>
      <c r="HAI140" s="541"/>
      <c r="HAJ140" s="541"/>
      <c r="HAK140" s="541"/>
      <c r="HAL140" s="541"/>
      <c r="HAM140" s="541"/>
      <c r="HAN140" s="541"/>
      <c r="HAO140" s="541"/>
      <c r="HAP140" s="541"/>
      <c r="HAQ140" s="541"/>
      <c r="HAR140" s="541"/>
      <c r="HAS140" s="541"/>
      <c r="HAT140" s="541"/>
      <c r="HAU140" s="541"/>
      <c r="HAV140" s="541"/>
      <c r="HAW140" s="541"/>
      <c r="HAX140" s="541"/>
      <c r="HAY140" s="541"/>
      <c r="HAZ140" s="541"/>
      <c r="HBA140" s="541"/>
      <c r="HBB140" s="541"/>
      <c r="HBC140" s="541"/>
      <c r="HBD140" s="541"/>
      <c r="HBE140" s="541"/>
      <c r="HBF140" s="541"/>
      <c r="HBG140" s="541"/>
      <c r="HBH140" s="541"/>
      <c r="HBI140" s="541"/>
      <c r="HBJ140" s="541"/>
      <c r="HBK140" s="541"/>
      <c r="HBL140" s="541"/>
      <c r="HBM140" s="541"/>
      <c r="HBN140" s="541"/>
      <c r="HBO140" s="541"/>
      <c r="HBP140" s="541"/>
      <c r="HBQ140" s="541"/>
      <c r="HBR140" s="541"/>
      <c r="HBS140" s="541"/>
      <c r="HBT140" s="541"/>
      <c r="HBU140" s="541"/>
      <c r="HBV140" s="541"/>
      <c r="HBW140" s="541"/>
      <c r="HBX140" s="541"/>
      <c r="HBY140" s="541"/>
      <c r="HBZ140" s="541"/>
      <c r="HCA140" s="541"/>
      <c r="HCB140" s="541"/>
      <c r="HCC140" s="541"/>
      <c r="HCD140" s="541"/>
      <c r="HCE140" s="541"/>
      <c r="HCF140" s="541"/>
      <c r="HCG140" s="541"/>
      <c r="HCH140" s="541"/>
      <c r="HCI140" s="541"/>
      <c r="HCJ140" s="541"/>
      <c r="HCK140" s="541"/>
      <c r="HCL140" s="541"/>
      <c r="HCM140" s="541"/>
      <c r="HCN140" s="541"/>
      <c r="HCO140" s="541"/>
      <c r="HCP140" s="541"/>
      <c r="HCQ140" s="541"/>
      <c r="HCR140" s="541"/>
      <c r="HCS140" s="541"/>
      <c r="HCT140" s="541"/>
      <c r="HCU140" s="541"/>
      <c r="HCV140" s="541"/>
      <c r="HCW140" s="541"/>
      <c r="HCX140" s="541"/>
      <c r="HCY140" s="541"/>
      <c r="HCZ140" s="541"/>
      <c r="HDA140" s="541"/>
      <c r="HDB140" s="541"/>
      <c r="HDC140" s="541"/>
      <c r="HDD140" s="541"/>
      <c r="HDE140" s="541"/>
      <c r="HDF140" s="541"/>
      <c r="HDG140" s="541"/>
      <c r="HDH140" s="541"/>
      <c r="HDI140" s="541"/>
      <c r="HDJ140" s="541"/>
      <c r="HDK140" s="541"/>
      <c r="HDL140" s="541"/>
      <c r="HDM140" s="541"/>
      <c r="HDN140" s="541"/>
      <c r="HDO140" s="541"/>
      <c r="HDP140" s="541"/>
      <c r="HDQ140" s="541"/>
      <c r="HDR140" s="541"/>
      <c r="HDS140" s="541"/>
      <c r="HDT140" s="541"/>
      <c r="HDU140" s="541"/>
      <c r="HDV140" s="541"/>
      <c r="HDW140" s="541"/>
      <c r="HDX140" s="541"/>
      <c r="HDY140" s="541"/>
      <c r="HDZ140" s="541"/>
      <c r="HEA140" s="541"/>
      <c r="HEB140" s="541"/>
      <c r="HEC140" s="541"/>
      <c r="HED140" s="541"/>
      <c r="HEE140" s="541"/>
      <c r="HEF140" s="541"/>
      <c r="HEG140" s="541"/>
      <c r="HEH140" s="541"/>
      <c r="HEI140" s="541"/>
      <c r="HEJ140" s="541"/>
      <c r="HEK140" s="541"/>
      <c r="HEL140" s="541"/>
      <c r="HEM140" s="541"/>
      <c r="HEN140" s="541"/>
      <c r="HEO140" s="541"/>
      <c r="HEP140" s="541"/>
      <c r="HEQ140" s="541"/>
      <c r="HER140" s="541"/>
      <c r="HES140" s="541"/>
      <c r="HET140" s="541"/>
      <c r="HEU140" s="541"/>
      <c r="HEV140" s="541"/>
      <c r="HEW140" s="541"/>
      <c r="HEX140" s="541"/>
      <c r="HEY140" s="541"/>
      <c r="HEZ140" s="541"/>
      <c r="HFA140" s="541"/>
      <c r="HFB140" s="541"/>
      <c r="HFC140" s="541"/>
      <c r="HFD140" s="541"/>
      <c r="HFE140" s="541"/>
      <c r="HFF140" s="541"/>
      <c r="HFG140" s="541"/>
      <c r="HFH140" s="541"/>
      <c r="HFI140" s="541"/>
      <c r="HFJ140" s="541"/>
      <c r="HFK140" s="541"/>
      <c r="HFL140" s="541"/>
      <c r="HFM140" s="541"/>
      <c r="HFN140" s="541"/>
      <c r="HFO140" s="541"/>
      <c r="HFP140" s="541"/>
      <c r="HFQ140" s="541"/>
      <c r="HFR140" s="541"/>
      <c r="HFS140" s="541"/>
      <c r="HFT140" s="541"/>
      <c r="HFU140" s="541"/>
      <c r="HFV140" s="541"/>
      <c r="HFW140" s="541"/>
      <c r="HFX140" s="541"/>
      <c r="HFY140" s="541"/>
      <c r="HFZ140" s="541"/>
      <c r="HGA140" s="541"/>
      <c r="HGB140" s="541"/>
      <c r="HGC140" s="541"/>
      <c r="HGD140" s="541"/>
      <c r="HGE140" s="541"/>
      <c r="HGF140" s="541"/>
      <c r="HGG140" s="541"/>
      <c r="HGH140" s="541"/>
      <c r="HGI140" s="541"/>
      <c r="HGJ140" s="541"/>
      <c r="HGK140" s="541"/>
      <c r="HGL140" s="541"/>
      <c r="HGM140" s="541"/>
      <c r="HGN140" s="541"/>
      <c r="HGO140" s="541"/>
      <c r="HGP140" s="541"/>
      <c r="HGQ140" s="541"/>
      <c r="HGR140" s="541"/>
      <c r="HGS140" s="541"/>
      <c r="HGT140" s="541"/>
      <c r="HGU140" s="541"/>
      <c r="HGV140" s="541"/>
      <c r="HGW140" s="541"/>
      <c r="HGX140" s="541"/>
      <c r="HGY140" s="541"/>
      <c r="HGZ140" s="541"/>
      <c r="HHA140" s="541"/>
      <c r="HHB140" s="541"/>
      <c r="HHC140" s="541"/>
      <c r="HHD140" s="541"/>
      <c r="HHE140" s="541"/>
      <c r="HHF140" s="541"/>
      <c r="HHG140" s="541"/>
      <c r="HHH140" s="541"/>
      <c r="HHI140" s="541"/>
      <c r="HHJ140" s="541"/>
      <c r="HHK140" s="541"/>
      <c r="HHL140" s="541"/>
      <c r="HHM140" s="541"/>
      <c r="HHN140" s="541"/>
      <c r="HHO140" s="541"/>
      <c r="HHP140" s="541"/>
      <c r="HHQ140" s="541"/>
      <c r="HHR140" s="541"/>
      <c r="HHS140" s="541"/>
      <c r="HHT140" s="541"/>
      <c r="HHU140" s="541"/>
      <c r="HHV140" s="541"/>
      <c r="HHW140" s="541"/>
      <c r="HHX140" s="541"/>
      <c r="HHY140" s="541"/>
      <c r="HHZ140" s="541"/>
      <c r="HIA140" s="541"/>
      <c r="HIB140" s="541"/>
      <c r="HIC140" s="541"/>
      <c r="HID140" s="541"/>
      <c r="HIE140" s="541"/>
      <c r="HIF140" s="541"/>
      <c r="HIG140" s="541"/>
      <c r="HIH140" s="541"/>
      <c r="HII140" s="541"/>
      <c r="HIJ140" s="541"/>
      <c r="HIK140" s="541"/>
      <c r="HIL140" s="541"/>
      <c r="HIM140" s="541"/>
      <c r="HIN140" s="541"/>
      <c r="HIO140" s="541"/>
      <c r="HIP140" s="541"/>
      <c r="HIQ140" s="541"/>
      <c r="HIR140" s="541"/>
      <c r="HIS140" s="541"/>
      <c r="HIT140" s="541"/>
      <c r="HIU140" s="541"/>
      <c r="HIV140" s="541"/>
      <c r="HIW140" s="541"/>
      <c r="HIX140" s="541"/>
      <c r="HIY140" s="541"/>
      <c r="HIZ140" s="541"/>
      <c r="HJA140" s="541"/>
      <c r="HJB140" s="541"/>
      <c r="HJC140" s="541"/>
      <c r="HJD140" s="541"/>
      <c r="HJE140" s="541"/>
      <c r="HJF140" s="541"/>
      <c r="HJG140" s="541"/>
      <c r="HJH140" s="541"/>
      <c r="HJI140" s="541"/>
      <c r="HJJ140" s="541"/>
      <c r="HJK140" s="541"/>
      <c r="HJL140" s="541"/>
      <c r="HJM140" s="541"/>
      <c r="HJN140" s="541"/>
      <c r="HJO140" s="541"/>
      <c r="HJP140" s="541"/>
      <c r="HJQ140" s="541"/>
      <c r="HJR140" s="541"/>
      <c r="HJS140" s="541"/>
      <c r="HJT140" s="541"/>
      <c r="HJU140" s="541"/>
      <c r="HJV140" s="541"/>
      <c r="HJW140" s="541"/>
      <c r="HJX140" s="541"/>
      <c r="HJY140" s="541"/>
      <c r="HJZ140" s="541"/>
      <c r="HKA140" s="541"/>
      <c r="HKB140" s="541"/>
      <c r="HKC140" s="541"/>
      <c r="HKD140" s="541"/>
      <c r="HKE140" s="541"/>
      <c r="HKF140" s="541"/>
      <c r="HKG140" s="541"/>
      <c r="HKH140" s="541"/>
      <c r="HKI140" s="541"/>
      <c r="HKJ140" s="541"/>
      <c r="HKK140" s="541"/>
      <c r="HKL140" s="541"/>
      <c r="HKM140" s="541"/>
      <c r="HKN140" s="541"/>
      <c r="HKO140" s="541"/>
      <c r="HKP140" s="541"/>
      <c r="HKQ140" s="541"/>
      <c r="HKR140" s="541"/>
      <c r="HKS140" s="541"/>
      <c r="HKT140" s="541"/>
      <c r="HKU140" s="541"/>
      <c r="HKV140" s="541"/>
      <c r="HKW140" s="541"/>
      <c r="HKX140" s="541"/>
      <c r="HKY140" s="541"/>
      <c r="HKZ140" s="541"/>
      <c r="HLA140" s="541"/>
      <c r="HLB140" s="541"/>
      <c r="HLC140" s="541"/>
      <c r="HLD140" s="541"/>
      <c r="HLE140" s="541"/>
      <c r="HLF140" s="541"/>
      <c r="HLG140" s="541"/>
      <c r="HLH140" s="541"/>
      <c r="HLI140" s="541"/>
      <c r="HLJ140" s="541"/>
      <c r="HLK140" s="541"/>
      <c r="HLL140" s="541"/>
      <c r="HLM140" s="541"/>
      <c r="HLN140" s="541"/>
      <c r="HLO140" s="541"/>
      <c r="HLP140" s="541"/>
      <c r="HLQ140" s="541"/>
      <c r="HLR140" s="541"/>
      <c r="HLS140" s="541"/>
      <c r="HLT140" s="541"/>
      <c r="HLU140" s="541"/>
      <c r="HLV140" s="541"/>
      <c r="HLW140" s="541"/>
      <c r="HLX140" s="541"/>
      <c r="HLY140" s="541"/>
      <c r="HLZ140" s="541"/>
      <c r="HMA140" s="541"/>
      <c r="HMB140" s="541"/>
      <c r="HMC140" s="541"/>
      <c r="HMD140" s="541"/>
      <c r="HME140" s="541"/>
      <c r="HMF140" s="541"/>
      <c r="HMG140" s="541"/>
      <c r="HMH140" s="541"/>
      <c r="HMI140" s="541"/>
      <c r="HMJ140" s="541"/>
      <c r="HMK140" s="541"/>
      <c r="HML140" s="541"/>
      <c r="HMM140" s="541"/>
      <c r="HMN140" s="541"/>
      <c r="HMO140" s="541"/>
      <c r="HMP140" s="541"/>
      <c r="HMQ140" s="541"/>
      <c r="HMR140" s="541"/>
      <c r="HMS140" s="541"/>
      <c r="HMT140" s="541"/>
      <c r="HMU140" s="541"/>
      <c r="HMV140" s="541"/>
      <c r="HMW140" s="541"/>
      <c r="HMX140" s="541"/>
      <c r="HMY140" s="541"/>
      <c r="HMZ140" s="541"/>
      <c r="HNA140" s="541"/>
      <c r="HNB140" s="541"/>
      <c r="HNC140" s="541"/>
      <c r="HND140" s="541"/>
      <c r="HNE140" s="541"/>
      <c r="HNF140" s="541"/>
      <c r="HNG140" s="541"/>
      <c r="HNH140" s="541"/>
      <c r="HNI140" s="541"/>
      <c r="HNJ140" s="541"/>
      <c r="HNK140" s="541"/>
      <c r="HNL140" s="541"/>
      <c r="HNM140" s="541"/>
      <c r="HNN140" s="541"/>
      <c r="HNO140" s="541"/>
      <c r="HNP140" s="541"/>
      <c r="HNQ140" s="541"/>
      <c r="HNR140" s="541"/>
      <c r="HNS140" s="541"/>
      <c r="HNT140" s="541"/>
      <c r="HNU140" s="541"/>
      <c r="HNV140" s="541"/>
      <c r="HNW140" s="541"/>
      <c r="HNX140" s="541"/>
      <c r="HNY140" s="541"/>
      <c r="HNZ140" s="541"/>
      <c r="HOA140" s="541"/>
      <c r="HOB140" s="541"/>
      <c r="HOC140" s="541"/>
      <c r="HOD140" s="541"/>
      <c r="HOE140" s="541"/>
      <c r="HOF140" s="541"/>
      <c r="HOG140" s="541"/>
      <c r="HOH140" s="541"/>
      <c r="HOI140" s="541"/>
      <c r="HOJ140" s="541"/>
      <c r="HOK140" s="541"/>
      <c r="HOL140" s="541"/>
      <c r="HOM140" s="541"/>
      <c r="HON140" s="541"/>
      <c r="HOO140" s="541"/>
      <c r="HOP140" s="541"/>
      <c r="HOQ140" s="541"/>
      <c r="HOR140" s="541"/>
      <c r="HOS140" s="541"/>
      <c r="HOT140" s="541"/>
      <c r="HOU140" s="541"/>
      <c r="HOV140" s="541"/>
      <c r="HOW140" s="541"/>
      <c r="HOX140" s="541"/>
      <c r="HOY140" s="541"/>
      <c r="HOZ140" s="541"/>
      <c r="HPA140" s="541"/>
      <c r="HPB140" s="541"/>
      <c r="HPC140" s="541"/>
      <c r="HPD140" s="541"/>
      <c r="HPE140" s="541"/>
      <c r="HPF140" s="541"/>
      <c r="HPG140" s="541"/>
      <c r="HPH140" s="541"/>
      <c r="HPI140" s="541"/>
      <c r="HPJ140" s="541"/>
      <c r="HPK140" s="541"/>
      <c r="HPL140" s="541"/>
      <c r="HPM140" s="541"/>
      <c r="HPN140" s="541"/>
      <c r="HPO140" s="541"/>
      <c r="HPP140" s="541"/>
      <c r="HPQ140" s="541"/>
      <c r="HPR140" s="541"/>
      <c r="HPS140" s="541"/>
      <c r="HPT140" s="541"/>
      <c r="HPU140" s="541"/>
      <c r="HPV140" s="541"/>
      <c r="HPW140" s="541"/>
      <c r="HPX140" s="541"/>
      <c r="HPY140" s="541"/>
      <c r="HPZ140" s="541"/>
      <c r="HQA140" s="541"/>
      <c r="HQB140" s="541"/>
      <c r="HQC140" s="541"/>
      <c r="HQD140" s="541"/>
      <c r="HQE140" s="541"/>
      <c r="HQF140" s="541"/>
      <c r="HQG140" s="541"/>
      <c r="HQH140" s="541"/>
      <c r="HQI140" s="541"/>
      <c r="HQJ140" s="541"/>
      <c r="HQK140" s="541"/>
      <c r="HQL140" s="541"/>
      <c r="HQM140" s="541"/>
      <c r="HQN140" s="541"/>
      <c r="HQO140" s="541"/>
      <c r="HQP140" s="541"/>
      <c r="HQQ140" s="541"/>
      <c r="HQR140" s="541"/>
      <c r="HQS140" s="541"/>
      <c r="HQT140" s="541"/>
      <c r="HQU140" s="541"/>
      <c r="HQV140" s="541"/>
      <c r="HQW140" s="541"/>
      <c r="HQX140" s="541"/>
      <c r="HQY140" s="541"/>
      <c r="HQZ140" s="541"/>
      <c r="HRA140" s="541"/>
      <c r="HRB140" s="541"/>
      <c r="HRC140" s="541"/>
      <c r="HRD140" s="541"/>
      <c r="HRE140" s="541"/>
      <c r="HRF140" s="541"/>
      <c r="HRG140" s="541"/>
      <c r="HRH140" s="541"/>
      <c r="HRI140" s="541"/>
      <c r="HRJ140" s="541"/>
      <c r="HRK140" s="541"/>
      <c r="HRL140" s="541"/>
      <c r="HRM140" s="541"/>
      <c r="HRN140" s="541"/>
      <c r="HRO140" s="541"/>
      <c r="HRP140" s="541"/>
      <c r="HRQ140" s="541"/>
      <c r="HRR140" s="541"/>
      <c r="HRS140" s="541"/>
      <c r="HRT140" s="541"/>
      <c r="HRU140" s="541"/>
      <c r="HRV140" s="541"/>
      <c r="HRW140" s="541"/>
      <c r="HRX140" s="541"/>
      <c r="HRY140" s="541"/>
      <c r="HRZ140" s="541"/>
      <c r="HSA140" s="541"/>
      <c r="HSB140" s="541"/>
      <c r="HSC140" s="541"/>
      <c r="HSD140" s="541"/>
      <c r="HSE140" s="541"/>
      <c r="HSF140" s="541"/>
      <c r="HSG140" s="541"/>
      <c r="HSH140" s="541"/>
      <c r="HSI140" s="541"/>
      <c r="HSJ140" s="541"/>
      <c r="HSK140" s="541"/>
      <c r="HSL140" s="541"/>
      <c r="HSM140" s="541"/>
      <c r="HSN140" s="541"/>
      <c r="HSO140" s="541"/>
      <c r="HSP140" s="541"/>
      <c r="HSQ140" s="541"/>
      <c r="HSR140" s="541"/>
      <c r="HSS140" s="541"/>
      <c r="HST140" s="541"/>
      <c r="HSU140" s="541"/>
      <c r="HSV140" s="541"/>
      <c r="HSW140" s="541"/>
      <c r="HSX140" s="541"/>
      <c r="HSY140" s="541"/>
      <c r="HSZ140" s="541"/>
      <c r="HTA140" s="541"/>
      <c r="HTB140" s="541"/>
      <c r="HTC140" s="541"/>
      <c r="HTD140" s="541"/>
      <c r="HTE140" s="541"/>
      <c r="HTF140" s="541"/>
      <c r="HTG140" s="541"/>
      <c r="HTH140" s="541"/>
      <c r="HTI140" s="541"/>
      <c r="HTJ140" s="541"/>
      <c r="HTK140" s="541"/>
      <c r="HTL140" s="541"/>
      <c r="HTM140" s="541"/>
      <c r="HTN140" s="541"/>
      <c r="HTO140" s="541"/>
      <c r="HTP140" s="541"/>
      <c r="HTQ140" s="541"/>
      <c r="HTR140" s="541"/>
      <c r="HTS140" s="541"/>
      <c r="HTT140" s="541"/>
      <c r="HTU140" s="541"/>
      <c r="HTV140" s="541"/>
      <c r="HTW140" s="541"/>
      <c r="HTX140" s="541"/>
      <c r="HTY140" s="541"/>
      <c r="HTZ140" s="541"/>
      <c r="HUA140" s="541"/>
      <c r="HUB140" s="541"/>
      <c r="HUC140" s="541"/>
      <c r="HUD140" s="541"/>
      <c r="HUE140" s="541"/>
      <c r="HUF140" s="541"/>
      <c r="HUG140" s="541"/>
      <c r="HUH140" s="541"/>
      <c r="HUI140" s="541"/>
      <c r="HUJ140" s="541"/>
      <c r="HUK140" s="541"/>
      <c r="HUL140" s="541"/>
      <c r="HUM140" s="541"/>
      <c r="HUN140" s="541"/>
      <c r="HUO140" s="541"/>
      <c r="HUP140" s="541"/>
      <c r="HUQ140" s="541"/>
      <c r="HUR140" s="541"/>
      <c r="HUS140" s="541"/>
      <c r="HUT140" s="541"/>
      <c r="HUU140" s="541"/>
      <c r="HUV140" s="541"/>
      <c r="HUW140" s="541"/>
      <c r="HUX140" s="541"/>
      <c r="HUY140" s="541"/>
      <c r="HUZ140" s="541"/>
      <c r="HVA140" s="541"/>
      <c r="HVB140" s="541"/>
      <c r="HVC140" s="541"/>
      <c r="HVD140" s="541"/>
      <c r="HVE140" s="541"/>
      <c r="HVF140" s="541"/>
      <c r="HVG140" s="541"/>
      <c r="HVH140" s="541"/>
      <c r="HVI140" s="541"/>
      <c r="HVJ140" s="541"/>
      <c r="HVK140" s="541"/>
      <c r="HVL140" s="541"/>
      <c r="HVM140" s="541"/>
      <c r="HVN140" s="541"/>
      <c r="HVO140" s="541"/>
      <c r="HVP140" s="541"/>
      <c r="HVQ140" s="541"/>
      <c r="HVR140" s="541"/>
      <c r="HVS140" s="541"/>
      <c r="HVT140" s="541"/>
      <c r="HVU140" s="541"/>
      <c r="HVV140" s="541"/>
      <c r="HVW140" s="541"/>
      <c r="HVX140" s="541"/>
      <c r="HVY140" s="541"/>
      <c r="HVZ140" s="541"/>
      <c r="HWA140" s="541"/>
      <c r="HWB140" s="541"/>
      <c r="HWC140" s="541"/>
      <c r="HWD140" s="541"/>
      <c r="HWE140" s="541"/>
      <c r="HWF140" s="541"/>
      <c r="HWG140" s="541"/>
      <c r="HWH140" s="541"/>
      <c r="HWI140" s="541"/>
      <c r="HWJ140" s="541"/>
      <c r="HWK140" s="541"/>
      <c r="HWL140" s="541"/>
      <c r="HWM140" s="541"/>
      <c r="HWN140" s="541"/>
      <c r="HWO140" s="541"/>
      <c r="HWP140" s="541"/>
      <c r="HWQ140" s="541"/>
      <c r="HWR140" s="541"/>
      <c r="HWS140" s="541"/>
      <c r="HWT140" s="541"/>
      <c r="HWU140" s="541"/>
      <c r="HWV140" s="541"/>
      <c r="HWW140" s="541"/>
      <c r="HWX140" s="541"/>
      <c r="HWY140" s="541"/>
      <c r="HWZ140" s="541"/>
      <c r="HXA140" s="541"/>
      <c r="HXB140" s="541"/>
      <c r="HXC140" s="541"/>
      <c r="HXD140" s="541"/>
      <c r="HXE140" s="541"/>
      <c r="HXF140" s="541"/>
      <c r="HXG140" s="541"/>
      <c r="HXH140" s="541"/>
      <c r="HXI140" s="541"/>
      <c r="HXJ140" s="541"/>
      <c r="HXK140" s="541"/>
      <c r="HXL140" s="541"/>
      <c r="HXM140" s="541"/>
      <c r="HXN140" s="541"/>
      <c r="HXO140" s="541"/>
      <c r="HXP140" s="541"/>
      <c r="HXQ140" s="541"/>
      <c r="HXR140" s="541"/>
      <c r="HXS140" s="541"/>
      <c r="HXT140" s="541"/>
      <c r="HXU140" s="541"/>
      <c r="HXV140" s="541"/>
      <c r="HXW140" s="541"/>
      <c r="HXX140" s="541"/>
      <c r="HXY140" s="541"/>
      <c r="HXZ140" s="541"/>
      <c r="HYA140" s="541"/>
      <c r="HYB140" s="541"/>
      <c r="HYC140" s="541"/>
      <c r="HYD140" s="541"/>
      <c r="HYE140" s="541"/>
      <c r="HYF140" s="541"/>
      <c r="HYG140" s="541"/>
      <c r="HYH140" s="541"/>
      <c r="HYI140" s="541"/>
      <c r="HYJ140" s="541"/>
      <c r="HYK140" s="541"/>
      <c r="HYL140" s="541"/>
      <c r="HYM140" s="541"/>
      <c r="HYN140" s="541"/>
      <c r="HYO140" s="541"/>
      <c r="HYP140" s="541"/>
      <c r="HYQ140" s="541"/>
      <c r="HYR140" s="541"/>
      <c r="HYS140" s="541"/>
      <c r="HYT140" s="541"/>
      <c r="HYU140" s="541"/>
      <c r="HYV140" s="541"/>
      <c r="HYW140" s="541"/>
      <c r="HYX140" s="541"/>
      <c r="HYY140" s="541"/>
      <c r="HYZ140" s="541"/>
      <c r="HZA140" s="541"/>
      <c r="HZB140" s="541"/>
      <c r="HZC140" s="541"/>
      <c r="HZD140" s="541"/>
      <c r="HZE140" s="541"/>
      <c r="HZF140" s="541"/>
      <c r="HZG140" s="541"/>
      <c r="HZH140" s="541"/>
      <c r="HZI140" s="541"/>
      <c r="HZJ140" s="541"/>
      <c r="HZK140" s="541"/>
      <c r="HZL140" s="541"/>
      <c r="HZM140" s="541"/>
      <c r="HZN140" s="541"/>
      <c r="HZO140" s="541"/>
      <c r="HZP140" s="541"/>
      <c r="HZQ140" s="541"/>
      <c r="HZR140" s="541"/>
      <c r="HZS140" s="541"/>
      <c r="HZT140" s="541"/>
      <c r="HZU140" s="541"/>
      <c r="HZV140" s="541"/>
      <c r="HZW140" s="541"/>
      <c r="HZX140" s="541"/>
      <c r="HZY140" s="541"/>
      <c r="HZZ140" s="541"/>
      <c r="IAA140" s="541"/>
      <c r="IAB140" s="541"/>
      <c r="IAC140" s="541"/>
      <c r="IAD140" s="541"/>
      <c r="IAE140" s="541"/>
      <c r="IAF140" s="541"/>
      <c r="IAG140" s="541"/>
      <c r="IAH140" s="541"/>
      <c r="IAI140" s="541"/>
      <c r="IAJ140" s="541"/>
      <c r="IAK140" s="541"/>
      <c r="IAL140" s="541"/>
      <c r="IAM140" s="541"/>
      <c r="IAN140" s="541"/>
      <c r="IAO140" s="541"/>
      <c r="IAP140" s="541"/>
      <c r="IAQ140" s="541"/>
      <c r="IAR140" s="541"/>
      <c r="IAS140" s="541"/>
      <c r="IAT140" s="541"/>
      <c r="IAU140" s="541"/>
      <c r="IAV140" s="541"/>
      <c r="IAW140" s="541"/>
      <c r="IAX140" s="541"/>
      <c r="IAY140" s="541"/>
      <c r="IAZ140" s="541"/>
      <c r="IBA140" s="541"/>
      <c r="IBB140" s="541"/>
      <c r="IBC140" s="541"/>
      <c r="IBD140" s="541"/>
      <c r="IBE140" s="541"/>
      <c r="IBF140" s="541"/>
      <c r="IBG140" s="541"/>
      <c r="IBH140" s="541"/>
      <c r="IBI140" s="541"/>
      <c r="IBJ140" s="541"/>
      <c r="IBK140" s="541"/>
      <c r="IBL140" s="541"/>
      <c r="IBM140" s="541"/>
      <c r="IBN140" s="541"/>
      <c r="IBO140" s="541"/>
      <c r="IBP140" s="541"/>
      <c r="IBQ140" s="541"/>
      <c r="IBR140" s="541"/>
      <c r="IBS140" s="541"/>
      <c r="IBT140" s="541"/>
      <c r="IBU140" s="541"/>
      <c r="IBV140" s="541"/>
      <c r="IBW140" s="541"/>
      <c r="IBX140" s="541"/>
      <c r="IBY140" s="541"/>
      <c r="IBZ140" s="541"/>
      <c r="ICA140" s="541"/>
      <c r="ICB140" s="541"/>
      <c r="ICC140" s="541"/>
      <c r="ICD140" s="541"/>
      <c r="ICE140" s="541"/>
      <c r="ICF140" s="541"/>
      <c r="ICG140" s="541"/>
      <c r="ICH140" s="541"/>
      <c r="ICI140" s="541"/>
      <c r="ICJ140" s="541"/>
      <c r="ICK140" s="541"/>
      <c r="ICL140" s="541"/>
      <c r="ICM140" s="541"/>
      <c r="ICN140" s="541"/>
      <c r="ICO140" s="541"/>
      <c r="ICP140" s="541"/>
      <c r="ICQ140" s="541"/>
      <c r="ICR140" s="541"/>
      <c r="ICS140" s="541"/>
      <c r="ICT140" s="541"/>
      <c r="ICU140" s="541"/>
      <c r="ICV140" s="541"/>
      <c r="ICW140" s="541"/>
      <c r="ICX140" s="541"/>
      <c r="ICY140" s="541"/>
      <c r="ICZ140" s="541"/>
      <c r="IDA140" s="541"/>
      <c r="IDB140" s="541"/>
      <c r="IDC140" s="541"/>
      <c r="IDD140" s="541"/>
      <c r="IDE140" s="541"/>
      <c r="IDF140" s="541"/>
      <c r="IDG140" s="541"/>
      <c r="IDH140" s="541"/>
      <c r="IDI140" s="541"/>
      <c r="IDJ140" s="541"/>
      <c r="IDK140" s="541"/>
      <c r="IDL140" s="541"/>
      <c r="IDM140" s="541"/>
      <c r="IDN140" s="541"/>
      <c r="IDO140" s="541"/>
      <c r="IDP140" s="541"/>
      <c r="IDQ140" s="541"/>
      <c r="IDR140" s="541"/>
      <c r="IDS140" s="541"/>
      <c r="IDT140" s="541"/>
      <c r="IDU140" s="541"/>
      <c r="IDV140" s="541"/>
      <c r="IDW140" s="541"/>
      <c r="IDX140" s="541"/>
      <c r="IDY140" s="541"/>
      <c r="IDZ140" s="541"/>
      <c r="IEA140" s="541"/>
      <c r="IEB140" s="541"/>
      <c r="IEC140" s="541"/>
      <c r="IED140" s="541"/>
      <c r="IEE140" s="541"/>
      <c r="IEF140" s="541"/>
      <c r="IEG140" s="541"/>
      <c r="IEH140" s="541"/>
      <c r="IEI140" s="541"/>
      <c r="IEJ140" s="541"/>
      <c r="IEK140" s="541"/>
      <c r="IEL140" s="541"/>
      <c r="IEM140" s="541"/>
      <c r="IEN140" s="541"/>
      <c r="IEO140" s="541"/>
      <c r="IEP140" s="541"/>
      <c r="IEQ140" s="541"/>
      <c r="IER140" s="541"/>
      <c r="IES140" s="541"/>
      <c r="IET140" s="541"/>
      <c r="IEU140" s="541"/>
      <c r="IEV140" s="541"/>
      <c r="IEW140" s="541"/>
      <c r="IEX140" s="541"/>
      <c r="IEY140" s="541"/>
      <c r="IEZ140" s="541"/>
      <c r="IFA140" s="541"/>
      <c r="IFB140" s="541"/>
      <c r="IFC140" s="541"/>
      <c r="IFD140" s="541"/>
      <c r="IFE140" s="541"/>
      <c r="IFF140" s="541"/>
      <c r="IFG140" s="541"/>
      <c r="IFH140" s="541"/>
      <c r="IFI140" s="541"/>
      <c r="IFJ140" s="541"/>
      <c r="IFK140" s="541"/>
      <c r="IFL140" s="541"/>
      <c r="IFM140" s="541"/>
      <c r="IFN140" s="541"/>
      <c r="IFO140" s="541"/>
      <c r="IFP140" s="541"/>
      <c r="IFQ140" s="541"/>
      <c r="IFR140" s="541"/>
      <c r="IFS140" s="541"/>
      <c r="IFT140" s="541"/>
      <c r="IFU140" s="541"/>
      <c r="IFV140" s="541"/>
      <c r="IFW140" s="541"/>
      <c r="IFX140" s="541"/>
      <c r="IFY140" s="541"/>
      <c r="IFZ140" s="541"/>
      <c r="IGA140" s="541"/>
      <c r="IGB140" s="541"/>
      <c r="IGC140" s="541"/>
      <c r="IGD140" s="541"/>
      <c r="IGE140" s="541"/>
      <c r="IGF140" s="541"/>
      <c r="IGG140" s="541"/>
      <c r="IGH140" s="541"/>
      <c r="IGI140" s="541"/>
      <c r="IGJ140" s="541"/>
      <c r="IGK140" s="541"/>
      <c r="IGL140" s="541"/>
      <c r="IGM140" s="541"/>
      <c r="IGN140" s="541"/>
      <c r="IGO140" s="541"/>
      <c r="IGP140" s="541"/>
      <c r="IGQ140" s="541"/>
      <c r="IGR140" s="541"/>
      <c r="IGS140" s="541"/>
      <c r="IGT140" s="541"/>
      <c r="IGU140" s="541"/>
      <c r="IGV140" s="541"/>
      <c r="IGW140" s="541"/>
      <c r="IGX140" s="541"/>
      <c r="IGY140" s="541"/>
      <c r="IGZ140" s="541"/>
      <c r="IHA140" s="541"/>
      <c r="IHB140" s="541"/>
      <c r="IHC140" s="541"/>
      <c r="IHD140" s="541"/>
      <c r="IHE140" s="541"/>
      <c r="IHF140" s="541"/>
      <c r="IHG140" s="541"/>
      <c r="IHH140" s="541"/>
      <c r="IHI140" s="541"/>
      <c r="IHJ140" s="541"/>
      <c r="IHK140" s="541"/>
      <c r="IHL140" s="541"/>
      <c r="IHM140" s="541"/>
      <c r="IHN140" s="541"/>
      <c r="IHO140" s="541"/>
      <c r="IHP140" s="541"/>
      <c r="IHQ140" s="541"/>
      <c r="IHR140" s="541"/>
      <c r="IHS140" s="541"/>
      <c r="IHT140" s="541"/>
      <c r="IHU140" s="541"/>
      <c r="IHV140" s="541"/>
      <c r="IHW140" s="541"/>
      <c r="IHX140" s="541"/>
      <c r="IHY140" s="541"/>
      <c r="IHZ140" s="541"/>
      <c r="IIA140" s="541"/>
      <c r="IIB140" s="541"/>
      <c r="IIC140" s="541"/>
      <c r="IID140" s="541"/>
      <c r="IIE140" s="541"/>
      <c r="IIF140" s="541"/>
      <c r="IIG140" s="541"/>
      <c r="IIH140" s="541"/>
      <c r="III140" s="541"/>
      <c r="IIJ140" s="541"/>
      <c r="IIK140" s="541"/>
      <c r="IIL140" s="541"/>
      <c r="IIM140" s="541"/>
      <c r="IIN140" s="541"/>
      <c r="IIO140" s="541"/>
      <c r="IIP140" s="541"/>
      <c r="IIQ140" s="541"/>
      <c r="IIR140" s="541"/>
      <c r="IIS140" s="541"/>
      <c r="IIT140" s="541"/>
      <c r="IIU140" s="541"/>
      <c r="IIV140" s="541"/>
      <c r="IIW140" s="541"/>
      <c r="IIX140" s="541"/>
      <c r="IIY140" s="541"/>
      <c r="IIZ140" s="541"/>
      <c r="IJA140" s="541"/>
      <c r="IJB140" s="541"/>
      <c r="IJC140" s="541"/>
      <c r="IJD140" s="541"/>
      <c r="IJE140" s="541"/>
      <c r="IJF140" s="541"/>
      <c r="IJG140" s="541"/>
      <c r="IJH140" s="541"/>
      <c r="IJI140" s="541"/>
      <c r="IJJ140" s="541"/>
      <c r="IJK140" s="541"/>
      <c r="IJL140" s="541"/>
      <c r="IJM140" s="541"/>
      <c r="IJN140" s="541"/>
      <c r="IJO140" s="541"/>
      <c r="IJP140" s="541"/>
      <c r="IJQ140" s="541"/>
      <c r="IJR140" s="541"/>
      <c r="IJS140" s="541"/>
      <c r="IJT140" s="541"/>
      <c r="IJU140" s="541"/>
      <c r="IJV140" s="541"/>
      <c r="IJW140" s="541"/>
      <c r="IJX140" s="541"/>
      <c r="IJY140" s="541"/>
      <c r="IJZ140" s="541"/>
      <c r="IKA140" s="541"/>
      <c r="IKB140" s="541"/>
      <c r="IKC140" s="541"/>
      <c r="IKD140" s="541"/>
      <c r="IKE140" s="541"/>
      <c r="IKF140" s="541"/>
      <c r="IKG140" s="541"/>
      <c r="IKH140" s="541"/>
      <c r="IKI140" s="541"/>
      <c r="IKJ140" s="541"/>
      <c r="IKK140" s="541"/>
      <c r="IKL140" s="541"/>
      <c r="IKM140" s="541"/>
      <c r="IKN140" s="541"/>
      <c r="IKO140" s="541"/>
      <c r="IKP140" s="541"/>
      <c r="IKQ140" s="541"/>
      <c r="IKR140" s="541"/>
      <c r="IKS140" s="541"/>
      <c r="IKT140" s="541"/>
      <c r="IKU140" s="541"/>
      <c r="IKV140" s="541"/>
      <c r="IKW140" s="541"/>
      <c r="IKX140" s="541"/>
      <c r="IKY140" s="541"/>
      <c r="IKZ140" s="541"/>
      <c r="ILA140" s="541"/>
      <c r="ILB140" s="541"/>
      <c r="ILC140" s="541"/>
      <c r="ILD140" s="541"/>
      <c r="ILE140" s="541"/>
      <c r="ILF140" s="541"/>
      <c r="ILG140" s="541"/>
      <c r="ILH140" s="541"/>
      <c r="ILI140" s="541"/>
      <c r="ILJ140" s="541"/>
      <c r="ILK140" s="541"/>
      <c r="ILL140" s="541"/>
      <c r="ILM140" s="541"/>
      <c r="ILN140" s="541"/>
      <c r="ILO140" s="541"/>
      <c r="ILP140" s="541"/>
      <c r="ILQ140" s="541"/>
      <c r="ILR140" s="541"/>
      <c r="ILS140" s="541"/>
      <c r="ILT140" s="541"/>
      <c r="ILU140" s="541"/>
      <c r="ILV140" s="541"/>
      <c r="ILW140" s="541"/>
      <c r="ILX140" s="541"/>
      <c r="ILY140" s="541"/>
      <c r="ILZ140" s="541"/>
      <c r="IMA140" s="541"/>
      <c r="IMB140" s="541"/>
      <c r="IMC140" s="541"/>
      <c r="IMD140" s="541"/>
      <c r="IME140" s="541"/>
      <c r="IMF140" s="541"/>
      <c r="IMG140" s="541"/>
      <c r="IMH140" s="541"/>
      <c r="IMI140" s="541"/>
      <c r="IMJ140" s="541"/>
      <c r="IMK140" s="541"/>
      <c r="IML140" s="541"/>
      <c r="IMM140" s="541"/>
      <c r="IMN140" s="541"/>
      <c r="IMO140" s="541"/>
      <c r="IMP140" s="541"/>
      <c r="IMQ140" s="541"/>
      <c r="IMR140" s="541"/>
      <c r="IMS140" s="541"/>
      <c r="IMT140" s="541"/>
      <c r="IMU140" s="541"/>
      <c r="IMV140" s="541"/>
      <c r="IMW140" s="541"/>
      <c r="IMX140" s="541"/>
      <c r="IMY140" s="541"/>
      <c r="IMZ140" s="541"/>
      <c r="INA140" s="541"/>
      <c r="INB140" s="541"/>
      <c r="INC140" s="541"/>
      <c r="IND140" s="541"/>
      <c r="INE140" s="541"/>
      <c r="INF140" s="541"/>
      <c r="ING140" s="541"/>
      <c r="INH140" s="541"/>
      <c r="INI140" s="541"/>
      <c r="INJ140" s="541"/>
      <c r="INK140" s="541"/>
      <c r="INL140" s="541"/>
      <c r="INM140" s="541"/>
      <c r="INN140" s="541"/>
      <c r="INO140" s="541"/>
      <c r="INP140" s="541"/>
      <c r="INQ140" s="541"/>
      <c r="INR140" s="541"/>
      <c r="INS140" s="541"/>
      <c r="INT140" s="541"/>
      <c r="INU140" s="541"/>
      <c r="INV140" s="541"/>
      <c r="INW140" s="541"/>
      <c r="INX140" s="541"/>
      <c r="INY140" s="541"/>
      <c r="INZ140" s="541"/>
      <c r="IOA140" s="541"/>
      <c r="IOB140" s="541"/>
      <c r="IOC140" s="541"/>
      <c r="IOD140" s="541"/>
      <c r="IOE140" s="541"/>
      <c r="IOF140" s="541"/>
      <c r="IOG140" s="541"/>
      <c r="IOH140" s="541"/>
      <c r="IOI140" s="541"/>
      <c r="IOJ140" s="541"/>
      <c r="IOK140" s="541"/>
      <c r="IOL140" s="541"/>
      <c r="IOM140" s="541"/>
      <c r="ION140" s="541"/>
      <c r="IOO140" s="541"/>
      <c r="IOP140" s="541"/>
      <c r="IOQ140" s="541"/>
      <c r="IOR140" s="541"/>
      <c r="IOS140" s="541"/>
      <c r="IOT140" s="541"/>
      <c r="IOU140" s="541"/>
      <c r="IOV140" s="541"/>
      <c r="IOW140" s="541"/>
      <c r="IOX140" s="541"/>
      <c r="IOY140" s="541"/>
      <c r="IOZ140" s="541"/>
      <c r="IPA140" s="541"/>
      <c r="IPB140" s="541"/>
      <c r="IPC140" s="541"/>
      <c r="IPD140" s="541"/>
      <c r="IPE140" s="541"/>
      <c r="IPF140" s="541"/>
      <c r="IPG140" s="541"/>
      <c r="IPH140" s="541"/>
      <c r="IPI140" s="541"/>
      <c r="IPJ140" s="541"/>
      <c r="IPK140" s="541"/>
      <c r="IPL140" s="541"/>
      <c r="IPM140" s="541"/>
      <c r="IPN140" s="541"/>
      <c r="IPO140" s="541"/>
      <c r="IPP140" s="541"/>
      <c r="IPQ140" s="541"/>
      <c r="IPR140" s="541"/>
      <c r="IPS140" s="541"/>
      <c r="IPT140" s="541"/>
      <c r="IPU140" s="541"/>
      <c r="IPV140" s="541"/>
      <c r="IPW140" s="541"/>
      <c r="IPX140" s="541"/>
      <c r="IPY140" s="541"/>
      <c r="IPZ140" s="541"/>
      <c r="IQA140" s="541"/>
      <c r="IQB140" s="541"/>
      <c r="IQC140" s="541"/>
      <c r="IQD140" s="541"/>
      <c r="IQE140" s="541"/>
      <c r="IQF140" s="541"/>
      <c r="IQG140" s="541"/>
      <c r="IQH140" s="541"/>
      <c r="IQI140" s="541"/>
      <c r="IQJ140" s="541"/>
      <c r="IQK140" s="541"/>
      <c r="IQL140" s="541"/>
      <c r="IQM140" s="541"/>
      <c r="IQN140" s="541"/>
      <c r="IQO140" s="541"/>
      <c r="IQP140" s="541"/>
      <c r="IQQ140" s="541"/>
      <c r="IQR140" s="541"/>
      <c r="IQS140" s="541"/>
      <c r="IQT140" s="541"/>
      <c r="IQU140" s="541"/>
      <c r="IQV140" s="541"/>
      <c r="IQW140" s="541"/>
      <c r="IQX140" s="541"/>
      <c r="IQY140" s="541"/>
      <c r="IQZ140" s="541"/>
      <c r="IRA140" s="541"/>
      <c r="IRB140" s="541"/>
      <c r="IRC140" s="541"/>
      <c r="IRD140" s="541"/>
      <c r="IRE140" s="541"/>
      <c r="IRF140" s="541"/>
      <c r="IRG140" s="541"/>
      <c r="IRH140" s="541"/>
      <c r="IRI140" s="541"/>
      <c r="IRJ140" s="541"/>
      <c r="IRK140" s="541"/>
      <c r="IRL140" s="541"/>
      <c r="IRM140" s="541"/>
      <c r="IRN140" s="541"/>
      <c r="IRO140" s="541"/>
      <c r="IRP140" s="541"/>
      <c r="IRQ140" s="541"/>
      <c r="IRR140" s="541"/>
      <c r="IRS140" s="541"/>
      <c r="IRT140" s="541"/>
      <c r="IRU140" s="541"/>
      <c r="IRV140" s="541"/>
      <c r="IRW140" s="541"/>
      <c r="IRX140" s="541"/>
      <c r="IRY140" s="541"/>
      <c r="IRZ140" s="541"/>
      <c r="ISA140" s="541"/>
      <c r="ISB140" s="541"/>
      <c r="ISC140" s="541"/>
      <c r="ISD140" s="541"/>
      <c r="ISE140" s="541"/>
      <c r="ISF140" s="541"/>
      <c r="ISG140" s="541"/>
      <c r="ISH140" s="541"/>
      <c r="ISI140" s="541"/>
      <c r="ISJ140" s="541"/>
      <c r="ISK140" s="541"/>
      <c r="ISL140" s="541"/>
      <c r="ISM140" s="541"/>
      <c r="ISN140" s="541"/>
      <c r="ISO140" s="541"/>
      <c r="ISP140" s="541"/>
      <c r="ISQ140" s="541"/>
      <c r="ISR140" s="541"/>
      <c r="ISS140" s="541"/>
      <c r="IST140" s="541"/>
      <c r="ISU140" s="541"/>
      <c r="ISV140" s="541"/>
      <c r="ISW140" s="541"/>
      <c r="ISX140" s="541"/>
      <c r="ISY140" s="541"/>
      <c r="ISZ140" s="541"/>
      <c r="ITA140" s="541"/>
      <c r="ITB140" s="541"/>
      <c r="ITC140" s="541"/>
      <c r="ITD140" s="541"/>
      <c r="ITE140" s="541"/>
      <c r="ITF140" s="541"/>
      <c r="ITG140" s="541"/>
      <c r="ITH140" s="541"/>
      <c r="ITI140" s="541"/>
      <c r="ITJ140" s="541"/>
      <c r="ITK140" s="541"/>
      <c r="ITL140" s="541"/>
      <c r="ITM140" s="541"/>
      <c r="ITN140" s="541"/>
      <c r="ITO140" s="541"/>
      <c r="ITP140" s="541"/>
      <c r="ITQ140" s="541"/>
      <c r="ITR140" s="541"/>
      <c r="ITS140" s="541"/>
      <c r="ITT140" s="541"/>
      <c r="ITU140" s="541"/>
      <c r="ITV140" s="541"/>
      <c r="ITW140" s="541"/>
      <c r="ITX140" s="541"/>
      <c r="ITY140" s="541"/>
      <c r="ITZ140" s="541"/>
      <c r="IUA140" s="541"/>
      <c r="IUB140" s="541"/>
      <c r="IUC140" s="541"/>
      <c r="IUD140" s="541"/>
      <c r="IUE140" s="541"/>
      <c r="IUF140" s="541"/>
      <c r="IUG140" s="541"/>
      <c r="IUH140" s="541"/>
      <c r="IUI140" s="541"/>
      <c r="IUJ140" s="541"/>
      <c r="IUK140" s="541"/>
      <c r="IUL140" s="541"/>
      <c r="IUM140" s="541"/>
      <c r="IUN140" s="541"/>
      <c r="IUO140" s="541"/>
      <c r="IUP140" s="541"/>
      <c r="IUQ140" s="541"/>
      <c r="IUR140" s="541"/>
      <c r="IUS140" s="541"/>
      <c r="IUT140" s="541"/>
      <c r="IUU140" s="541"/>
      <c r="IUV140" s="541"/>
      <c r="IUW140" s="541"/>
      <c r="IUX140" s="541"/>
      <c r="IUY140" s="541"/>
      <c r="IUZ140" s="541"/>
      <c r="IVA140" s="541"/>
      <c r="IVB140" s="541"/>
      <c r="IVC140" s="541"/>
      <c r="IVD140" s="541"/>
      <c r="IVE140" s="541"/>
      <c r="IVF140" s="541"/>
      <c r="IVG140" s="541"/>
      <c r="IVH140" s="541"/>
      <c r="IVI140" s="541"/>
      <c r="IVJ140" s="541"/>
      <c r="IVK140" s="541"/>
      <c r="IVL140" s="541"/>
      <c r="IVM140" s="541"/>
      <c r="IVN140" s="541"/>
      <c r="IVO140" s="541"/>
      <c r="IVP140" s="541"/>
      <c r="IVQ140" s="541"/>
      <c r="IVR140" s="541"/>
      <c r="IVS140" s="541"/>
      <c r="IVT140" s="541"/>
      <c r="IVU140" s="541"/>
      <c r="IVV140" s="541"/>
      <c r="IVW140" s="541"/>
      <c r="IVX140" s="541"/>
      <c r="IVY140" s="541"/>
      <c r="IVZ140" s="541"/>
      <c r="IWA140" s="541"/>
      <c r="IWB140" s="541"/>
      <c r="IWC140" s="541"/>
      <c r="IWD140" s="541"/>
      <c r="IWE140" s="541"/>
      <c r="IWF140" s="541"/>
      <c r="IWG140" s="541"/>
      <c r="IWH140" s="541"/>
      <c r="IWI140" s="541"/>
      <c r="IWJ140" s="541"/>
      <c r="IWK140" s="541"/>
      <c r="IWL140" s="541"/>
      <c r="IWM140" s="541"/>
      <c r="IWN140" s="541"/>
      <c r="IWO140" s="541"/>
      <c r="IWP140" s="541"/>
      <c r="IWQ140" s="541"/>
      <c r="IWR140" s="541"/>
      <c r="IWS140" s="541"/>
      <c r="IWT140" s="541"/>
      <c r="IWU140" s="541"/>
      <c r="IWV140" s="541"/>
      <c r="IWW140" s="541"/>
      <c r="IWX140" s="541"/>
      <c r="IWY140" s="541"/>
      <c r="IWZ140" s="541"/>
      <c r="IXA140" s="541"/>
      <c r="IXB140" s="541"/>
      <c r="IXC140" s="541"/>
      <c r="IXD140" s="541"/>
      <c r="IXE140" s="541"/>
      <c r="IXF140" s="541"/>
      <c r="IXG140" s="541"/>
      <c r="IXH140" s="541"/>
      <c r="IXI140" s="541"/>
      <c r="IXJ140" s="541"/>
      <c r="IXK140" s="541"/>
      <c r="IXL140" s="541"/>
      <c r="IXM140" s="541"/>
      <c r="IXN140" s="541"/>
      <c r="IXO140" s="541"/>
      <c r="IXP140" s="541"/>
      <c r="IXQ140" s="541"/>
      <c r="IXR140" s="541"/>
      <c r="IXS140" s="541"/>
      <c r="IXT140" s="541"/>
      <c r="IXU140" s="541"/>
      <c r="IXV140" s="541"/>
      <c r="IXW140" s="541"/>
      <c r="IXX140" s="541"/>
      <c r="IXY140" s="541"/>
      <c r="IXZ140" s="541"/>
      <c r="IYA140" s="541"/>
      <c r="IYB140" s="541"/>
      <c r="IYC140" s="541"/>
      <c r="IYD140" s="541"/>
      <c r="IYE140" s="541"/>
      <c r="IYF140" s="541"/>
      <c r="IYG140" s="541"/>
      <c r="IYH140" s="541"/>
      <c r="IYI140" s="541"/>
      <c r="IYJ140" s="541"/>
      <c r="IYK140" s="541"/>
      <c r="IYL140" s="541"/>
      <c r="IYM140" s="541"/>
      <c r="IYN140" s="541"/>
      <c r="IYO140" s="541"/>
      <c r="IYP140" s="541"/>
      <c r="IYQ140" s="541"/>
      <c r="IYR140" s="541"/>
      <c r="IYS140" s="541"/>
      <c r="IYT140" s="541"/>
      <c r="IYU140" s="541"/>
      <c r="IYV140" s="541"/>
      <c r="IYW140" s="541"/>
      <c r="IYX140" s="541"/>
      <c r="IYY140" s="541"/>
      <c r="IYZ140" s="541"/>
      <c r="IZA140" s="541"/>
      <c r="IZB140" s="541"/>
      <c r="IZC140" s="541"/>
      <c r="IZD140" s="541"/>
      <c r="IZE140" s="541"/>
      <c r="IZF140" s="541"/>
      <c r="IZG140" s="541"/>
      <c r="IZH140" s="541"/>
      <c r="IZI140" s="541"/>
      <c r="IZJ140" s="541"/>
      <c r="IZK140" s="541"/>
      <c r="IZL140" s="541"/>
      <c r="IZM140" s="541"/>
      <c r="IZN140" s="541"/>
      <c r="IZO140" s="541"/>
      <c r="IZP140" s="541"/>
      <c r="IZQ140" s="541"/>
      <c r="IZR140" s="541"/>
      <c r="IZS140" s="541"/>
      <c r="IZT140" s="541"/>
      <c r="IZU140" s="541"/>
      <c r="IZV140" s="541"/>
      <c r="IZW140" s="541"/>
      <c r="IZX140" s="541"/>
      <c r="IZY140" s="541"/>
      <c r="IZZ140" s="541"/>
      <c r="JAA140" s="541"/>
      <c r="JAB140" s="541"/>
      <c r="JAC140" s="541"/>
      <c r="JAD140" s="541"/>
      <c r="JAE140" s="541"/>
      <c r="JAF140" s="541"/>
      <c r="JAG140" s="541"/>
      <c r="JAH140" s="541"/>
      <c r="JAI140" s="541"/>
      <c r="JAJ140" s="541"/>
      <c r="JAK140" s="541"/>
      <c r="JAL140" s="541"/>
      <c r="JAM140" s="541"/>
      <c r="JAN140" s="541"/>
      <c r="JAO140" s="541"/>
      <c r="JAP140" s="541"/>
      <c r="JAQ140" s="541"/>
      <c r="JAR140" s="541"/>
      <c r="JAS140" s="541"/>
      <c r="JAT140" s="541"/>
      <c r="JAU140" s="541"/>
      <c r="JAV140" s="541"/>
      <c r="JAW140" s="541"/>
      <c r="JAX140" s="541"/>
      <c r="JAY140" s="541"/>
      <c r="JAZ140" s="541"/>
      <c r="JBA140" s="541"/>
      <c r="JBB140" s="541"/>
      <c r="JBC140" s="541"/>
      <c r="JBD140" s="541"/>
      <c r="JBE140" s="541"/>
      <c r="JBF140" s="541"/>
      <c r="JBG140" s="541"/>
      <c r="JBH140" s="541"/>
      <c r="JBI140" s="541"/>
      <c r="JBJ140" s="541"/>
      <c r="JBK140" s="541"/>
      <c r="JBL140" s="541"/>
      <c r="JBM140" s="541"/>
      <c r="JBN140" s="541"/>
      <c r="JBO140" s="541"/>
      <c r="JBP140" s="541"/>
      <c r="JBQ140" s="541"/>
      <c r="JBR140" s="541"/>
      <c r="JBS140" s="541"/>
      <c r="JBT140" s="541"/>
      <c r="JBU140" s="541"/>
      <c r="JBV140" s="541"/>
      <c r="JBW140" s="541"/>
      <c r="JBX140" s="541"/>
      <c r="JBY140" s="541"/>
      <c r="JBZ140" s="541"/>
      <c r="JCA140" s="541"/>
      <c r="JCB140" s="541"/>
      <c r="JCC140" s="541"/>
      <c r="JCD140" s="541"/>
      <c r="JCE140" s="541"/>
      <c r="JCF140" s="541"/>
      <c r="JCG140" s="541"/>
      <c r="JCH140" s="541"/>
      <c r="JCI140" s="541"/>
      <c r="JCJ140" s="541"/>
      <c r="JCK140" s="541"/>
      <c r="JCL140" s="541"/>
      <c r="JCM140" s="541"/>
      <c r="JCN140" s="541"/>
      <c r="JCO140" s="541"/>
      <c r="JCP140" s="541"/>
      <c r="JCQ140" s="541"/>
      <c r="JCR140" s="541"/>
      <c r="JCS140" s="541"/>
      <c r="JCT140" s="541"/>
      <c r="JCU140" s="541"/>
      <c r="JCV140" s="541"/>
      <c r="JCW140" s="541"/>
      <c r="JCX140" s="541"/>
      <c r="JCY140" s="541"/>
      <c r="JCZ140" s="541"/>
      <c r="JDA140" s="541"/>
      <c r="JDB140" s="541"/>
      <c r="JDC140" s="541"/>
      <c r="JDD140" s="541"/>
      <c r="JDE140" s="541"/>
      <c r="JDF140" s="541"/>
      <c r="JDG140" s="541"/>
      <c r="JDH140" s="541"/>
      <c r="JDI140" s="541"/>
      <c r="JDJ140" s="541"/>
      <c r="JDK140" s="541"/>
      <c r="JDL140" s="541"/>
      <c r="JDM140" s="541"/>
      <c r="JDN140" s="541"/>
      <c r="JDO140" s="541"/>
      <c r="JDP140" s="541"/>
      <c r="JDQ140" s="541"/>
      <c r="JDR140" s="541"/>
      <c r="JDS140" s="541"/>
      <c r="JDT140" s="541"/>
      <c r="JDU140" s="541"/>
      <c r="JDV140" s="541"/>
      <c r="JDW140" s="541"/>
      <c r="JDX140" s="541"/>
      <c r="JDY140" s="541"/>
      <c r="JDZ140" s="541"/>
      <c r="JEA140" s="541"/>
      <c r="JEB140" s="541"/>
      <c r="JEC140" s="541"/>
      <c r="JED140" s="541"/>
      <c r="JEE140" s="541"/>
      <c r="JEF140" s="541"/>
      <c r="JEG140" s="541"/>
      <c r="JEH140" s="541"/>
      <c r="JEI140" s="541"/>
      <c r="JEJ140" s="541"/>
      <c r="JEK140" s="541"/>
      <c r="JEL140" s="541"/>
      <c r="JEM140" s="541"/>
      <c r="JEN140" s="541"/>
      <c r="JEO140" s="541"/>
      <c r="JEP140" s="541"/>
      <c r="JEQ140" s="541"/>
      <c r="JER140" s="541"/>
      <c r="JES140" s="541"/>
      <c r="JET140" s="541"/>
      <c r="JEU140" s="541"/>
      <c r="JEV140" s="541"/>
      <c r="JEW140" s="541"/>
      <c r="JEX140" s="541"/>
      <c r="JEY140" s="541"/>
      <c r="JEZ140" s="541"/>
      <c r="JFA140" s="541"/>
      <c r="JFB140" s="541"/>
      <c r="JFC140" s="541"/>
      <c r="JFD140" s="541"/>
      <c r="JFE140" s="541"/>
      <c r="JFF140" s="541"/>
      <c r="JFG140" s="541"/>
      <c r="JFH140" s="541"/>
      <c r="JFI140" s="541"/>
      <c r="JFJ140" s="541"/>
      <c r="JFK140" s="541"/>
      <c r="JFL140" s="541"/>
      <c r="JFM140" s="541"/>
      <c r="JFN140" s="541"/>
      <c r="JFO140" s="541"/>
      <c r="JFP140" s="541"/>
      <c r="JFQ140" s="541"/>
      <c r="JFR140" s="541"/>
      <c r="JFS140" s="541"/>
      <c r="JFT140" s="541"/>
      <c r="JFU140" s="541"/>
      <c r="JFV140" s="541"/>
      <c r="JFW140" s="541"/>
      <c r="JFX140" s="541"/>
      <c r="JFY140" s="541"/>
      <c r="JFZ140" s="541"/>
      <c r="JGA140" s="541"/>
      <c r="JGB140" s="541"/>
      <c r="JGC140" s="541"/>
      <c r="JGD140" s="541"/>
      <c r="JGE140" s="541"/>
      <c r="JGF140" s="541"/>
      <c r="JGG140" s="541"/>
      <c r="JGH140" s="541"/>
      <c r="JGI140" s="541"/>
      <c r="JGJ140" s="541"/>
      <c r="JGK140" s="541"/>
      <c r="JGL140" s="541"/>
      <c r="JGM140" s="541"/>
      <c r="JGN140" s="541"/>
      <c r="JGO140" s="541"/>
      <c r="JGP140" s="541"/>
      <c r="JGQ140" s="541"/>
      <c r="JGR140" s="541"/>
      <c r="JGS140" s="541"/>
      <c r="JGT140" s="541"/>
      <c r="JGU140" s="541"/>
      <c r="JGV140" s="541"/>
      <c r="JGW140" s="541"/>
      <c r="JGX140" s="541"/>
      <c r="JGY140" s="541"/>
      <c r="JGZ140" s="541"/>
      <c r="JHA140" s="541"/>
      <c r="JHB140" s="541"/>
      <c r="JHC140" s="541"/>
      <c r="JHD140" s="541"/>
      <c r="JHE140" s="541"/>
      <c r="JHF140" s="541"/>
      <c r="JHG140" s="541"/>
      <c r="JHH140" s="541"/>
      <c r="JHI140" s="541"/>
      <c r="JHJ140" s="541"/>
      <c r="JHK140" s="541"/>
      <c r="JHL140" s="541"/>
      <c r="JHM140" s="541"/>
      <c r="JHN140" s="541"/>
      <c r="JHO140" s="541"/>
      <c r="JHP140" s="541"/>
      <c r="JHQ140" s="541"/>
      <c r="JHR140" s="541"/>
      <c r="JHS140" s="541"/>
      <c r="JHT140" s="541"/>
      <c r="JHU140" s="541"/>
      <c r="JHV140" s="541"/>
      <c r="JHW140" s="541"/>
      <c r="JHX140" s="541"/>
      <c r="JHY140" s="541"/>
      <c r="JHZ140" s="541"/>
      <c r="JIA140" s="541"/>
      <c r="JIB140" s="541"/>
      <c r="JIC140" s="541"/>
      <c r="JID140" s="541"/>
      <c r="JIE140" s="541"/>
      <c r="JIF140" s="541"/>
      <c r="JIG140" s="541"/>
      <c r="JIH140" s="541"/>
      <c r="JII140" s="541"/>
      <c r="JIJ140" s="541"/>
      <c r="JIK140" s="541"/>
      <c r="JIL140" s="541"/>
      <c r="JIM140" s="541"/>
      <c r="JIN140" s="541"/>
      <c r="JIO140" s="541"/>
      <c r="JIP140" s="541"/>
      <c r="JIQ140" s="541"/>
      <c r="JIR140" s="541"/>
      <c r="JIS140" s="541"/>
      <c r="JIT140" s="541"/>
      <c r="JIU140" s="541"/>
      <c r="JIV140" s="541"/>
      <c r="JIW140" s="541"/>
      <c r="JIX140" s="541"/>
      <c r="JIY140" s="541"/>
      <c r="JIZ140" s="541"/>
      <c r="JJA140" s="541"/>
      <c r="JJB140" s="541"/>
      <c r="JJC140" s="541"/>
      <c r="JJD140" s="541"/>
      <c r="JJE140" s="541"/>
      <c r="JJF140" s="541"/>
      <c r="JJG140" s="541"/>
      <c r="JJH140" s="541"/>
      <c r="JJI140" s="541"/>
      <c r="JJJ140" s="541"/>
      <c r="JJK140" s="541"/>
      <c r="JJL140" s="541"/>
      <c r="JJM140" s="541"/>
      <c r="JJN140" s="541"/>
      <c r="JJO140" s="541"/>
      <c r="JJP140" s="541"/>
      <c r="JJQ140" s="541"/>
      <c r="JJR140" s="541"/>
      <c r="JJS140" s="541"/>
      <c r="JJT140" s="541"/>
      <c r="JJU140" s="541"/>
      <c r="JJV140" s="541"/>
      <c r="JJW140" s="541"/>
      <c r="JJX140" s="541"/>
      <c r="JJY140" s="541"/>
      <c r="JJZ140" s="541"/>
      <c r="JKA140" s="541"/>
      <c r="JKB140" s="541"/>
      <c r="JKC140" s="541"/>
      <c r="JKD140" s="541"/>
      <c r="JKE140" s="541"/>
      <c r="JKF140" s="541"/>
      <c r="JKG140" s="541"/>
      <c r="JKH140" s="541"/>
      <c r="JKI140" s="541"/>
      <c r="JKJ140" s="541"/>
      <c r="JKK140" s="541"/>
      <c r="JKL140" s="541"/>
      <c r="JKM140" s="541"/>
      <c r="JKN140" s="541"/>
      <c r="JKO140" s="541"/>
      <c r="JKP140" s="541"/>
      <c r="JKQ140" s="541"/>
      <c r="JKR140" s="541"/>
      <c r="JKS140" s="541"/>
      <c r="JKT140" s="541"/>
      <c r="JKU140" s="541"/>
      <c r="JKV140" s="541"/>
      <c r="JKW140" s="541"/>
      <c r="JKX140" s="541"/>
      <c r="JKY140" s="541"/>
      <c r="JKZ140" s="541"/>
      <c r="JLA140" s="541"/>
      <c r="JLB140" s="541"/>
      <c r="JLC140" s="541"/>
      <c r="JLD140" s="541"/>
      <c r="JLE140" s="541"/>
      <c r="JLF140" s="541"/>
      <c r="JLG140" s="541"/>
      <c r="JLH140" s="541"/>
      <c r="JLI140" s="541"/>
      <c r="JLJ140" s="541"/>
      <c r="JLK140" s="541"/>
      <c r="JLL140" s="541"/>
      <c r="JLM140" s="541"/>
      <c r="JLN140" s="541"/>
      <c r="JLO140" s="541"/>
      <c r="JLP140" s="541"/>
      <c r="JLQ140" s="541"/>
      <c r="JLR140" s="541"/>
      <c r="JLS140" s="541"/>
      <c r="JLT140" s="541"/>
      <c r="JLU140" s="541"/>
      <c r="JLV140" s="541"/>
      <c r="JLW140" s="541"/>
      <c r="JLX140" s="541"/>
      <c r="JLY140" s="541"/>
      <c r="JLZ140" s="541"/>
      <c r="JMA140" s="541"/>
      <c r="JMB140" s="541"/>
      <c r="JMC140" s="541"/>
      <c r="JMD140" s="541"/>
      <c r="JME140" s="541"/>
      <c r="JMF140" s="541"/>
      <c r="JMG140" s="541"/>
      <c r="JMH140" s="541"/>
      <c r="JMI140" s="541"/>
      <c r="JMJ140" s="541"/>
      <c r="JMK140" s="541"/>
      <c r="JML140" s="541"/>
      <c r="JMM140" s="541"/>
      <c r="JMN140" s="541"/>
      <c r="JMO140" s="541"/>
      <c r="JMP140" s="541"/>
      <c r="JMQ140" s="541"/>
      <c r="JMR140" s="541"/>
      <c r="JMS140" s="541"/>
      <c r="JMT140" s="541"/>
      <c r="JMU140" s="541"/>
      <c r="JMV140" s="541"/>
      <c r="JMW140" s="541"/>
      <c r="JMX140" s="541"/>
      <c r="JMY140" s="541"/>
      <c r="JMZ140" s="541"/>
      <c r="JNA140" s="541"/>
      <c r="JNB140" s="541"/>
      <c r="JNC140" s="541"/>
      <c r="JND140" s="541"/>
      <c r="JNE140" s="541"/>
      <c r="JNF140" s="541"/>
      <c r="JNG140" s="541"/>
      <c r="JNH140" s="541"/>
      <c r="JNI140" s="541"/>
      <c r="JNJ140" s="541"/>
      <c r="JNK140" s="541"/>
      <c r="JNL140" s="541"/>
      <c r="JNM140" s="541"/>
      <c r="JNN140" s="541"/>
      <c r="JNO140" s="541"/>
      <c r="JNP140" s="541"/>
      <c r="JNQ140" s="541"/>
      <c r="JNR140" s="541"/>
      <c r="JNS140" s="541"/>
      <c r="JNT140" s="541"/>
      <c r="JNU140" s="541"/>
      <c r="JNV140" s="541"/>
      <c r="JNW140" s="541"/>
      <c r="JNX140" s="541"/>
      <c r="JNY140" s="541"/>
      <c r="JNZ140" s="541"/>
      <c r="JOA140" s="541"/>
      <c r="JOB140" s="541"/>
      <c r="JOC140" s="541"/>
      <c r="JOD140" s="541"/>
      <c r="JOE140" s="541"/>
      <c r="JOF140" s="541"/>
      <c r="JOG140" s="541"/>
      <c r="JOH140" s="541"/>
      <c r="JOI140" s="541"/>
      <c r="JOJ140" s="541"/>
      <c r="JOK140" s="541"/>
      <c r="JOL140" s="541"/>
      <c r="JOM140" s="541"/>
      <c r="JON140" s="541"/>
      <c r="JOO140" s="541"/>
      <c r="JOP140" s="541"/>
      <c r="JOQ140" s="541"/>
      <c r="JOR140" s="541"/>
      <c r="JOS140" s="541"/>
      <c r="JOT140" s="541"/>
      <c r="JOU140" s="541"/>
      <c r="JOV140" s="541"/>
      <c r="JOW140" s="541"/>
      <c r="JOX140" s="541"/>
      <c r="JOY140" s="541"/>
      <c r="JOZ140" s="541"/>
      <c r="JPA140" s="541"/>
      <c r="JPB140" s="541"/>
      <c r="JPC140" s="541"/>
      <c r="JPD140" s="541"/>
      <c r="JPE140" s="541"/>
      <c r="JPF140" s="541"/>
      <c r="JPG140" s="541"/>
      <c r="JPH140" s="541"/>
      <c r="JPI140" s="541"/>
      <c r="JPJ140" s="541"/>
      <c r="JPK140" s="541"/>
      <c r="JPL140" s="541"/>
      <c r="JPM140" s="541"/>
      <c r="JPN140" s="541"/>
      <c r="JPO140" s="541"/>
      <c r="JPP140" s="541"/>
      <c r="JPQ140" s="541"/>
      <c r="JPR140" s="541"/>
      <c r="JPS140" s="541"/>
      <c r="JPT140" s="541"/>
      <c r="JPU140" s="541"/>
      <c r="JPV140" s="541"/>
      <c r="JPW140" s="541"/>
      <c r="JPX140" s="541"/>
      <c r="JPY140" s="541"/>
      <c r="JPZ140" s="541"/>
      <c r="JQA140" s="541"/>
      <c r="JQB140" s="541"/>
      <c r="JQC140" s="541"/>
      <c r="JQD140" s="541"/>
      <c r="JQE140" s="541"/>
      <c r="JQF140" s="541"/>
      <c r="JQG140" s="541"/>
      <c r="JQH140" s="541"/>
      <c r="JQI140" s="541"/>
      <c r="JQJ140" s="541"/>
      <c r="JQK140" s="541"/>
      <c r="JQL140" s="541"/>
      <c r="JQM140" s="541"/>
      <c r="JQN140" s="541"/>
      <c r="JQO140" s="541"/>
      <c r="JQP140" s="541"/>
      <c r="JQQ140" s="541"/>
      <c r="JQR140" s="541"/>
      <c r="JQS140" s="541"/>
      <c r="JQT140" s="541"/>
      <c r="JQU140" s="541"/>
      <c r="JQV140" s="541"/>
      <c r="JQW140" s="541"/>
      <c r="JQX140" s="541"/>
      <c r="JQY140" s="541"/>
      <c r="JQZ140" s="541"/>
      <c r="JRA140" s="541"/>
      <c r="JRB140" s="541"/>
      <c r="JRC140" s="541"/>
      <c r="JRD140" s="541"/>
      <c r="JRE140" s="541"/>
      <c r="JRF140" s="541"/>
      <c r="JRG140" s="541"/>
      <c r="JRH140" s="541"/>
      <c r="JRI140" s="541"/>
      <c r="JRJ140" s="541"/>
      <c r="JRK140" s="541"/>
      <c r="JRL140" s="541"/>
      <c r="JRM140" s="541"/>
      <c r="JRN140" s="541"/>
      <c r="JRO140" s="541"/>
      <c r="JRP140" s="541"/>
      <c r="JRQ140" s="541"/>
      <c r="JRR140" s="541"/>
      <c r="JRS140" s="541"/>
      <c r="JRT140" s="541"/>
      <c r="JRU140" s="541"/>
      <c r="JRV140" s="541"/>
      <c r="JRW140" s="541"/>
      <c r="JRX140" s="541"/>
      <c r="JRY140" s="541"/>
      <c r="JRZ140" s="541"/>
      <c r="JSA140" s="541"/>
      <c r="JSB140" s="541"/>
      <c r="JSC140" s="541"/>
      <c r="JSD140" s="541"/>
      <c r="JSE140" s="541"/>
      <c r="JSF140" s="541"/>
      <c r="JSG140" s="541"/>
      <c r="JSH140" s="541"/>
      <c r="JSI140" s="541"/>
      <c r="JSJ140" s="541"/>
      <c r="JSK140" s="541"/>
      <c r="JSL140" s="541"/>
      <c r="JSM140" s="541"/>
      <c r="JSN140" s="541"/>
      <c r="JSO140" s="541"/>
      <c r="JSP140" s="541"/>
      <c r="JSQ140" s="541"/>
      <c r="JSR140" s="541"/>
      <c r="JSS140" s="541"/>
      <c r="JST140" s="541"/>
      <c r="JSU140" s="541"/>
      <c r="JSV140" s="541"/>
      <c r="JSW140" s="541"/>
      <c r="JSX140" s="541"/>
      <c r="JSY140" s="541"/>
      <c r="JSZ140" s="541"/>
      <c r="JTA140" s="541"/>
      <c r="JTB140" s="541"/>
      <c r="JTC140" s="541"/>
      <c r="JTD140" s="541"/>
      <c r="JTE140" s="541"/>
      <c r="JTF140" s="541"/>
      <c r="JTG140" s="541"/>
      <c r="JTH140" s="541"/>
      <c r="JTI140" s="541"/>
      <c r="JTJ140" s="541"/>
      <c r="JTK140" s="541"/>
      <c r="JTL140" s="541"/>
      <c r="JTM140" s="541"/>
      <c r="JTN140" s="541"/>
      <c r="JTO140" s="541"/>
      <c r="JTP140" s="541"/>
      <c r="JTQ140" s="541"/>
      <c r="JTR140" s="541"/>
      <c r="JTS140" s="541"/>
      <c r="JTT140" s="541"/>
      <c r="JTU140" s="541"/>
      <c r="JTV140" s="541"/>
      <c r="JTW140" s="541"/>
      <c r="JTX140" s="541"/>
      <c r="JTY140" s="541"/>
      <c r="JTZ140" s="541"/>
      <c r="JUA140" s="541"/>
      <c r="JUB140" s="541"/>
      <c r="JUC140" s="541"/>
      <c r="JUD140" s="541"/>
      <c r="JUE140" s="541"/>
      <c r="JUF140" s="541"/>
      <c r="JUG140" s="541"/>
      <c r="JUH140" s="541"/>
      <c r="JUI140" s="541"/>
      <c r="JUJ140" s="541"/>
      <c r="JUK140" s="541"/>
      <c r="JUL140" s="541"/>
      <c r="JUM140" s="541"/>
      <c r="JUN140" s="541"/>
      <c r="JUO140" s="541"/>
      <c r="JUP140" s="541"/>
      <c r="JUQ140" s="541"/>
      <c r="JUR140" s="541"/>
      <c r="JUS140" s="541"/>
      <c r="JUT140" s="541"/>
      <c r="JUU140" s="541"/>
      <c r="JUV140" s="541"/>
      <c r="JUW140" s="541"/>
      <c r="JUX140" s="541"/>
      <c r="JUY140" s="541"/>
      <c r="JUZ140" s="541"/>
      <c r="JVA140" s="541"/>
      <c r="JVB140" s="541"/>
      <c r="JVC140" s="541"/>
      <c r="JVD140" s="541"/>
      <c r="JVE140" s="541"/>
      <c r="JVF140" s="541"/>
      <c r="JVG140" s="541"/>
      <c r="JVH140" s="541"/>
      <c r="JVI140" s="541"/>
      <c r="JVJ140" s="541"/>
      <c r="JVK140" s="541"/>
      <c r="JVL140" s="541"/>
      <c r="JVM140" s="541"/>
      <c r="JVN140" s="541"/>
      <c r="JVO140" s="541"/>
      <c r="JVP140" s="541"/>
      <c r="JVQ140" s="541"/>
      <c r="JVR140" s="541"/>
      <c r="JVS140" s="541"/>
      <c r="JVT140" s="541"/>
      <c r="JVU140" s="541"/>
      <c r="JVV140" s="541"/>
      <c r="JVW140" s="541"/>
      <c r="JVX140" s="541"/>
      <c r="JVY140" s="541"/>
      <c r="JVZ140" s="541"/>
      <c r="JWA140" s="541"/>
      <c r="JWB140" s="541"/>
      <c r="JWC140" s="541"/>
      <c r="JWD140" s="541"/>
      <c r="JWE140" s="541"/>
      <c r="JWF140" s="541"/>
      <c r="JWG140" s="541"/>
      <c r="JWH140" s="541"/>
      <c r="JWI140" s="541"/>
      <c r="JWJ140" s="541"/>
      <c r="JWK140" s="541"/>
      <c r="JWL140" s="541"/>
      <c r="JWM140" s="541"/>
      <c r="JWN140" s="541"/>
      <c r="JWO140" s="541"/>
      <c r="JWP140" s="541"/>
      <c r="JWQ140" s="541"/>
      <c r="JWR140" s="541"/>
      <c r="JWS140" s="541"/>
      <c r="JWT140" s="541"/>
      <c r="JWU140" s="541"/>
      <c r="JWV140" s="541"/>
      <c r="JWW140" s="541"/>
      <c r="JWX140" s="541"/>
      <c r="JWY140" s="541"/>
      <c r="JWZ140" s="541"/>
      <c r="JXA140" s="541"/>
      <c r="JXB140" s="541"/>
      <c r="JXC140" s="541"/>
      <c r="JXD140" s="541"/>
      <c r="JXE140" s="541"/>
      <c r="JXF140" s="541"/>
      <c r="JXG140" s="541"/>
      <c r="JXH140" s="541"/>
      <c r="JXI140" s="541"/>
      <c r="JXJ140" s="541"/>
      <c r="JXK140" s="541"/>
      <c r="JXL140" s="541"/>
      <c r="JXM140" s="541"/>
      <c r="JXN140" s="541"/>
      <c r="JXO140" s="541"/>
      <c r="JXP140" s="541"/>
      <c r="JXQ140" s="541"/>
      <c r="JXR140" s="541"/>
      <c r="JXS140" s="541"/>
      <c r="JXT140" s="541"/>
      <c r="JXU140" s="541"/>
      <c r="JXV140" s="541"/>
      <c r="JXW140" s="541"/>
      <c r="JXX140" s="541"/>
      <c r="JXY140" s="541"/>
      <c r="JXZ140" s="541"/>
      <c r="JYA140" s="541"/>
      <c r="JYB140" s="541"/>
      <c r="JYC140" s="541"/>
      <c r="JYD140" s="541"/>
      <c r="JYE140" s="541"/>
      <c r="JYF140" s="541"/>
      <c r="JYG140" s="541"/>
      <c r="JYH140" s="541"/>
      <c r="JYI140" s="541"/>
      <c r="JYJ140" s="541"/>
      <c r="JYK140" s="541"/>
      <c r="JYL140" s="541"/>
      <c r="JYM140" s="541"/>
      <c r="JYN140" s="541"/>
      <c r="JYO140" s="541"/>
      <c r="JYP140" s="541"/>
      <c r="JYQ140" s="541"/>
      <c r="JYR140" s="541"/>
      <c r="JYS140" s="541"/>
      <c r="JYT140" s="541"/>
      <c r="JYU140" s="541"/>
      <c r="JYV140" s="541"/>
      <c r="JYW140" s="541"/>
      <c r="JYX140" s="541"/>
      <c r="JYY140" s="541"/>
      <c r="JYZ140" s="541"/>
      <c r="JZA140" s="541"/>
      <c r="JZB140" s="541"/>
      <c r="JZC140" s="541"/>
      <c r="JZD140" s="541"/>
      <c r="JZE140" s="541"/>
      <c r="JZF140" s="541"/>
      <c r="JZG140" s="541"/>
      <c r="JZH140" s="541"/>
      <c r="JZI140" s="541"/>
      <c r="JZJ140" s="541"/>
      <c r="JZK140" s="541"/>
      <c r="JZL140" s="541"/>
      <c r="JZM140" s="541"/>
      <c r="JZN140" s="541"/>
      <c r="JZO140" s="541"/>
      <c r="JZP140" s="541"/>
      <c r="JZQ140" s="541"/>
      <c r="JZR140" s="541"/>
      <c r="JZS140" s="541"/>
      <c r="JZT140" s="541"/>
      <c r="JZU140" s="541"/>
      <c r="JZV140" s="541"/>
      <c r="JZW140" s="541"/>
      <c r="JZX140" s="541"/>
      <c r="JZY140" s="541"/>
      <c r="JZZ140" s="541"/>
      <c r="KAA140" s="541"/>
      <c r="KAB140" s="541"/>
      <c r="KAC140" s="541"/>
      <c r="KAD140" s="541"/>
      <c r="KAE140" s="541"/>
      <c r="KAF140" s="541"/>
      <c r="KAG140" s="541"/>
      <c r="KAH140" s="541"/>
      <c r="KAI140" s="541"/>
      <c r="KAJ140" s="541"/>
      <c r="KAK140" s="541"/>
      <c r="KAL140" s="541"/>
      <c r="KAM140" s="541"/>
      <c r="KAN140" s="541"/>
      <c r="KAO140" s="541"/>
      <c r="KAP140" s="541"/>
      <c r="KAQ140" s="541"/>
      <c r="KAR140" s="541"/>
      <c r="KAS140" s="541"/>
      <c r="KAT140" s="541"/>
      <c r="KAU140" s="541"/>
      <c r="KAV140" s="541"/>
      <c r="KAW140" s="541"/>
      <c r="KAX140" s="541"/>
      <c r="KAY140" s="541"/>
      <c r="KAZ140" s="541"/>
      <c r="KBA140" s="541"/>
      <c r="KBB140" s="541"/>
      <c r="KBC140" s="541"/>
      <c r="KBD140" s="541"/>
      <c r="KBE140" s="541"/>
      <c r="KBF140" s="541"/>
      <c r="KBG140" s="541"/>
      <c r="KBH140" s="541"/>
      <c r="KBI140" s="541"/>
      <c r="KBJ140" s="541"/>
      <c r="KBK140" s="541"/>
      <c r="KBL140" s="541"/>
      <c r="KBM140" s="541"/>
      <c r="KBN140" s="541"/>
      <c r="KBO140" s="541"/>
      <c r="KBP140" s="541"/>
      <c r="KBQ140" s="541"/>
      <c r="KBR140" s="541"/>
      <c r="KBS140" s="541"/>
      <c r="KBT140" s="541"/>
      <c r="KBU140" s="541"/>
      <c r="KBV140" s="541"/>
      <c r="KBW140" s="541"/>
      <c r="KBX140" s="541"/>
      <c r="KBY140" s="541"/>
      <c r="KBZ140" s="541"/>
      <c r="KCA140" s="541"/>
      <c r="KCB140" s="541"/>
      <c r="KCC140" s="541"/>
      <c r="KCD140" s="541"/>
      <c r="KCE140" s="541"/>
      <c r="KCF140" s="541"/>
      <c r="KCG140" s="541"/>
      <c r="KCH140" s="541"/>
      <c r="KCI140" s="541"/>
      <c r="KCJ140" s="541"/>
      <c r="KCK140" s="541"/>
      <c r="KCL140" s="541"/>
      <c r="KCM140" s="541"/>
      <c r="KCN140" s="541"/>
      <c r="KCO140" s="541"/>
      <c r="KCP140" s="541"/>
      <c r="KCQ140" s="541"/>
      <c r="KCR140" s="541"/>
      <c r="KCS140" s="541"/>
      <c r="KCT140" s="541"/>
      <c r="KCU140" s="541"/>
      <c r="KCV140" s="541"/>
      <c r="KCW140" s="541"/>
      <c r="KCX140" s="541"/>
      <c r="KCY140" s="541"/>
      <c r="KCZ140" s="541"/>
      <c r="KDA140" s="541"/>
      <c r="KDB140" s="541"/>
      <c r="KDC140" s="541"/>
      <c r="KDD140" s="541"/>
      <c r="KDE140" s="541"/>
      <c r="KDF140" s="541"/>
      <c r="KDG140" s="541"/>
      <c r="KDH140" s="541"/>
      <c r="KDI140" s="541"/>
      <c r="KDJ140" s="541"/>
      <c r="KDK140" s="541"/>
      <c r="KDL140" s="541"/>
      <c r="KDM140" s="541"/>
      <c r="KDN140" s="541"/>
      <c r="KDO140" s="541"/>
      <c r="KDP140" s="541"/>
      <c r="KDQ140" s="541"/>
      <c r="KDR140" s="541"/>
      <c r="KDS140" s="541"/>
      <c r="KDT140" s="541"/>
      <c r="KDU140" s="541"/>
      <c r="KDV140" s="541"/>
      <c r="KDW140" s="541"/>
      <c r="KDX140" s="541"/>
      <c r="KDY140" s="541"/>
      <c r="KDZ140" s="541"/>
      <c r="KEA140" s="541"/>
      <c r="KEB140" s="541"/>
      <c r="KEC140" s="541"/>
      <c r="KED140" s="541"/>
      <c r="KEE140" s="541"/>
      <c r="KEF140" s="541"/>
      <c r="KEG140" s="541"/>
      <c r="KEH140" s="541"/>
      <c r="KEI140" s="541"/>
      <c r="KEJ140" s="541"/>
      <c r="KEK140" s="541"/>
      <c r="KEL140" s="541"/>
      <c r="KEM140" s="541"/>
      <c r="KEN140" s="541"/>
      <c r="KEO140" s="541"/>
      <c r="KEP140" s="541"/>
      <c r="KEQ140" s="541"/>
      <c r="KER140" s="541"/>
      <c r="KES140" s="541"/>
      <c r="KET140" s="541"/>
      <c r="KEU140" s="541"/>
      <c r="KEV140" s="541"/>
      <c r="KEW140" s="541"/>
      <c r="KEX140" s="541"/>
      <c r="KEY140" s="541"/>
      <c r="KEZ140" s="541"/>
      <c r="KFA140" s="541"/>
      <c r="KFB140" s="541"/>
      <c r="KFC140" s="541"/>
      <c r="KFD140" s="541"/>
      <c r="KFE140" s="541"/>
      <c r="KFF140" s="541"/>
      <c r="KFG140" s="541"/>
      <c r="KFH140" s="541"/>
      <c r="KFI140" s="541"/>
      <c r="KFJ140" s="541"/>
      <c r="KFK140" s="541"/>
      <c r="KFL140" s="541"/>
      <c r="KFM140" s="541"/>
      <c r="KFN140" s="541"/>
      <c r="KFO140" s="541"/>
      <c r="KFP140" s="541"/>
      <c r="KFQ140" s="541"/>
      <c r="KFR140" s="541"/>
      <c r="KFS140" s="541"/>
      <c r="KFT140" s="541"/>
      <c r="KFU140" s="541"/>
      <c r="KFV140" s="541"/>
      <c r="KFW140" s="541"/>
      <c r="KFX140" s="541"/>
      <c r="KFY140" s="541"/>
      <c r="KFZ140" s="541"/>
      <c r="KGA140" s="541"/>
      <c r="KGB140" s="541"/>
      <c r="KGC140" s="541"/>
      <c r="KGD140" s="541"/>
      <c r="KGE140" s="541"/>
      <c r="KGF140" s="541"/>
      <c r="KGG140" s="541"/>
      <c r="KGH140" s="541"/>
      <c r="KGI140" s="541"/>
      <c r="KGJ140" s="541"/>
      <c r="KGK140" s="541"/>
      <c r="KGL140" s="541"/>
      <c r="KGM140" s="541"/>
      <c r="KGN140" s="541"/>
      <c r="KGO140" s="541"/>
      <c r="KGP140" s="541"/>
      <c r="KGQ140" s="541"/>
      <c r="KGR140" s="541"/>
      <c r="KGS140" s="541"/>
      <c r="KGT140" s="541"/>
      <c r="KGU140" s="541"/>
      <c r="KGV140" s="541"/>
      <c r="KGW140" s="541"/>
      <c r="KGX140" s="541"/>
      <c r="KGY140" s="541"/>
      <c r="KGZ140" s="541"/>
      <c r="KHA140" s="541"/>
      <c r="KHB140" s="541"/>
      <c r="KHC140" s="541"/>
      <c r="KHD140" s="541"/>
      <c r="KHE140" s="541"/>
      <c r="KHF140" s="541"/>
      <c r="KHG140" s="541"/>
      <c r="KHH140" s="541"/>
      <c r="KHI140" s="541"/>
      <c r="KHJ140" s="541"/>
      <c r="KHK140" s="541"/>
      <c r="KHL140" s="541"/>
      <c r="KHM140" s="541"/>
      <c r="KHN140" s="541"/>
      <c r="KHO140" s="541"/>
      <c r="KHP140" s="541"/>
      <c r="KHQ140" s="541"/>
      <c r="KHR140" s="541"/>
      <c r="KHS140" s="541"/>
      <c r="KHT140" s="541"/>
      <c r="KHU140" s="541"/>
      <c r="KHV140" s="541"/>
      <c r="KHW140" s="541"/>
      <c r="KHX140" s="541"/>
      <c r="KHY140" s="541"/>
      <c r="KHZ140" s="541"/>
      <c r="KIA140" s="541"/>
      <c r="KIB140" s="541"/>
      <c r="KIC140" s="541"/>
      <c r="KID140" s="541"/>
      <c r="KIE140" s="541"/>
      <c r="KIF140" s="541"/>
      <c r="KIG140" s="541"/>
      <c r="KIH140" s="541"/>
      <c r="KII140" s="541"/>
      <c r="KIJ140" s="541"/>
      <c r="KIK140" s="541"/>
      <c r="KIL140" s="541"/>
      <c r="KIM140" s="541"/>
      <c r="KIN140" s="541"/>
      <c r="KIO140" s="541"/>
      <c r="KIP140" s="541"/>
      <c r="KIQ140" s="541"/>
      <c r="KIR140" s="541"/>
      <c r="KIS140" s="541"/>
      <c r="KIT140" s="541"/>
      <c r="KIU140" s="541"/>
      <c r="KIV140" s="541"/>
      <c r="KIW140" s="541"/>
      <c r="KIX140" s="541"/>
      <c r="KIY140" s="541"/>
      <c r="KIZ140" s="541"/>
      <c r="KJA140" s="541"/>
      <c r="KJB140" s="541"/>
      <c r="KJC140" s="541"/>
      <c r="KJD140" s="541"/>
      <c r="KJE140" s="541"/>
      <c r="KJF140" s="541"/>
      <c r="KJG140" s="541"/>
      <c r="KJH140" s="541"/>
      <c r="KJI140" s="541"/>
      <c r="KJJ140" s="541"/>
      <c r="KJK140" s="541"/>
      <c r="KJL140" s="541"/>
      <c r="KJM140" s="541"/>
      <c r="KJN140" s="541"/>
      <c r="KJO140" s="541"/>
      <c r="KJP140" s="541"/>
      <c r="KJQ140" s="541"/>
      <c r="KJR140" s="541"/>
      <c r="KJS140" s="541"/>
      <c r="KJT140" s="541"/>
      <c r="KJU140" s="541"/>
      <c r="KJV140" s="541"/>
      <c r="KJW140" s="541"/>
      <c r="KJX140" s="541"/>
      <c r="KJY140" s="541"/>
      <c r="KJZ140" s="541"/>
      <c r="KKA140" s="541"/>
      <c r="KKB140" s="541"/>
      <c r="KKC140" s="541"/>
      <c r="KKD140" s="541"/>
      <c r="KKE140" s="541"/>
      <c r="KKF140" s="541"/>
      <c r="KKG140" s="541"/>
      <c r="KKH140" s="541"/>
      <c r="KKI140" s="541"/>
      <c r="KKJ140" s="541"/>
      <c r="KKK140" s="541"/>
      <c r="KKL140" s="541"/>
      <c r="KKM140" s="541"/>
      <c r="KKN140" s="541"/>
      <c r="KKO140" s="541"/>
      <c r="KKP140" s="541"/>
      <c r="KKQ140" s="541"/>
      <c r="KKR140" s="541"/>
      <c r="KKS140" s="541"/>
      <c r="KKT140" s="541"/>
      <c r="KKU140" s="541"/>
      <c r="KKV140" s="541"/>
      <c r="KKW140" s="541"/>
      <c r="KKX140" s="541"/>
      <c r="KKY140" s="541"/>
      <c r="KKZ140" s="541"/>
      <c r="KLA140" s="541"/>
      <c r="KLB140" s="541"/>
      <c r="KLC140" s="541"/>
      <c r="KLD140" s="541"/>
      <c r="KLE140" s="541"/>
      <c r="KLF140" s="541"/>
      <c r="KLG140" s="541"/>
      <c r="KLH140" s="541"/>
      <c r="KLI140" s="541"/>
      <c r="KLJ140" s="541"/>
      <c r="KLK140" s="541"/>
      <c r="KLL140" s="541"/>
      <c r="KLM140" s="541"/>
      <c r="KLN140" s="541"/>
      <c r="KLO140" s="541"/>
      <c r="KLP140" s="541"/>
      <c r="KLQ140" s="541"/>
      <c r="KLR140" s="541"/>
      <c r="KLS140" s="541"/>
      <c r="KLT140" s="541"/>
      <c r="KLU140" s="541"/>
      <c r="KLV140" s="541"/>
      <c r="KLW140" s="541"/>
      <c r="KLX140" s="541"/>
      <c r="KLY140" s="541"/>
      <c r="KLZ140" s="541"/>
      <c r="KMA140" s="541"/>
      <c r="KMB140" s="541"/>
      <c r="KMC140" s="541"/>
      <c r="KMD140" s="541"/>
      <c r="KME140" s="541"/>
      <c r="KMF140" s="541"/>
      <c r="KMG140" s="541"/>
      <c r="KMH140" s="541"/>
      <c r="KMI140" s="541"/>
      <c r="KMJ140" s="541"/>
      <c r="KMK140" s="541"/>
      <c r="KML140" s="541"/>
      <c r="KMM140" s="541"/>
      <c r="KMN140" s="541"/>
      <c r="KMO140" s="541"/>
      <c r="KMP140" s="541"/>
      <c r="KMQ140" s="541"/>
      <c r="KMR140" s="541"/>
      <c r="KMS140" s="541"/>
      <c r="KMT140" s="541"/>
      <c r="KMU140" s="541"/>
      <c r="KMV140" s="541"/>
      <c r="KMW140" s="541"/>
      <c r="KMX140" s="541"/>
      <c r="KMY140" s="541"/>
      <c r="KMZ140" s="541"/>
      <c r="KNA140" s="541"/>
      <c r="KNB140" s="541"/>
      <c r="KNC140" s="541"/>
      <c r="KND140" s="541"/>
      <c r="KNE140" s="541"/>
      <c r="KNF140" s="541"/>
      <c r="KNG140" s="541"/>
      <c r="KNH140" s="541"/>
      <c r="KNI140" s="541"/>
      <c r="KNJ140" s="541"/>
      <c r="KNK140" s="541"/>
      <c r="KNL140" s="541"/>
      <c r="KNM140" s="541"/>
      <c r="KNN140" s="541"/>
      <c r="KNO140" s="541"/>
      <c r="KNP140" s="541"/>
      <c r="KNQ140" s="541"/>
      <c r="KNR140" s="541"/>
      <c r="KNS140" s="541"/>
      <c r="KNT140" s="541"/>
      <c r="KNU140" s="541"/>
      <c r="KNV140" s="541"/>
      <c r="KNW140" s="541"/>
      <c r="KNX140" s="541"/>
      <c r="KNY140" s="541"/>
      <c r="KNZ140" s="541"/>
      <c r="KOA140" s="541"/>
      <c r="KOB140" s="541"/>
      <c r="KOC140" s="541"/>
      <c r="KOD140" s="541"/>
      <c r="KOE140" s="541"/>
      <c r="KOF140" s="541"/>
      <c r="KOG140" s="541"/>
      <c r="KOH140" s="541"/>
      <c r="KOI140" s="541"/>
      <c r="KOJ140" s="541"/>
      <c r="KOK140" s="541"/>
      <c r="KOL140" s="541"/>
      <c r="KOM140" s="541"/>
      <c r="KON140" s="541"/>
      <c r="KOO140" s="541"/>
      <c r="KOP140" s="541"/>
      <c r="KOQ140" s="541"/>
      <c r="KOR140" s="541"/>
      <c r="KOS140" s="541"/>
      <c r="KOT140" s="541"/>
      <c r="KOU140" s="541"/>
      <c r="KOV140" s="541"/>
      <c r="KOW140" s="541"/>
      <c r="KOX140" s="541"/>
      <c r="KOY140" s="541"/>
      <c r="KOZ140" s="541"/>
      <c r="KPA140" s="541"/>
      <c r="KPB140" s="541"/>
      <c r="KPC140" s="541"/>
      <c r="KPD140" s="541"/>
      <c r="KPE140" s="541"/>
      <c r="KPF140" s="541"/>
      <c r="KPG140" s="541"/>
      <c r="KPH140" s="541"/>
      <c r="KPI140" s="541"/>
      <c r="KPJ140" s="541"/>
      <c r="KPK140" s="541"/>
      <c r="KPL140" s="541"/>
      <c r="KPM140" s="541"/>
      <c r="KPN140" s="541"/>
      <c r="KPO140" s="541"/>
      <c r="KPP140" s="541"/>
      <c r="KPQ140" s="541"/>
      <c r="KPR140" s="541"/>
      <c r="KPS140" s="541"/>
      <c r="KPT140" s="541"/>
      <c r="KPU140" s="541"/>
      <c r="KPV140" s="541"/>
      <c r="KPW140" s="541"/>
      <c r="KPX140" s="541"/>
      <c r="KPY140" s="541"/>
      <c r="KPZ140" s="541"/>
      <c r="KQA140" s="541"/>
      <c r="KQB140" s="541"/>
      <c r="KQC140" s="541"/>
      <c r="KQD140" s="541"/>
      <c r="KQE140" s="541"/>
      <c r="KQF140" s="541"/>
      <c r="KQG140" s="541"/>
      <c r="KQH140" s="541"/>
      <c r="KQI140" s="541"/>
      <c r="KQJ140" s="541"/>
      <c r="KQK140" s="541"/>
      <c r="KQL140" s="541"/>
      <c r="KQM140" s="541"/>
      <c r="KQN140" s="541"/>
      <c r="KQO140" s="541"/>
      <c r="KQP140" s="541"/>
      <c r="KQQ140" s="541"/>
      <c r="KQR140" s="541"/>
      <c r="KQS140" s="541"/>
      <c r="KQT140" s="541"/>
      <c r="KQU140" s="541"/>
      <c r="KQV140" s="541"/>
      <c r="KQW140" s="541"/>
      <c r="KQX140" s="541"/>
      <c r="KQY140" s="541"/>
      <c r="KQZ140" s="541"/>
      <c r="KRA140" s="541"/>
      <c r="KRB140" s="541"/>
      <c r="KRC140" s="541"/>
      <c r="KRD140" s="541"/>
      <c r="KRE140" s="541"/>
      <c r="KRF140" s="541"/>
      <c r="KRG140" s="541"/>
      <c r="KRH140" s="541"/>
      <c r="KRI140" s="541"/>
      <c r="KRJ140" s="541"/>
      <c r="KRK140" s="541"/>
      <c r="KRL140" s="541"/>
      <c r="KRM140" s="541"/>
      <c r="KRN140" s="541"/>
      <c r="KRO140" s="541"/>
      <c r="KRP140" s="541"/>
      <c r="KRQ140" s="541"/>
      <c r="KRR140" s="541"/>
      <c r="KRS140" s="541"/>
      <c r="KRT140" s="541"/>
      <c r="KRU140" s="541"/>
      <c r="KRV140" s="541"/>
      <c r="KRW140" s="541"/>
      <c r="KRX140" s="541"/>
      <c r="KRY140" s="541"/>
      <c r="KRZ140" s="541"/>
      <c r="KSA140" s="541"/>
      <c r="KSB140" s="541"/>
      <c r="KSC140" s="541"/>
      <c r="KSD140" s="541"/>
      <c r="KSE140" s="541"/>
      <c r="KSF140" s="541"/>
      <c r="KSG140" s="541"/>
      <c r="KSH140" s="541"/>
      <c r="KSI140" s="541"/>
      <c r="KSJ140" s="541"/>
      <c r="KSK140" s="541"/>
      <c r="KSL140" s="541"/>
      <c r="KSM140" s="541"/>
      <c r="KSN140" s="541"/>
      <c r="KSO140" s="541"/>
      <c r="KSP140" s="541"/>
      <c r="KSQ140" s="541"/>
      <c r="KSR140" s="541"/>
      <c r="KSS140" s="541"/>
      <c r="KST140" s="541"/>
      <c r="KSU140" s="541"/>
      <c r="KSV140" s="541"/>
      <c r="KSW140" s="541"/>
      <c r="KSX140" s="541"/>
      <c r="KSY140" s="541"/>
      <c r="KSZ140" s="541"/>
      <c r="KTA140" s="541"/>
      <c r="KTB140" s="541"/>
      <c r="KTC140" s="541"/>
      <c r="KTD140" s="541"/>
      <c r="KTE140" s="541"/>
      <c r="KTF140" s="541"/>
      <c r="KTG140" s="541"/>
      <c r="KTH140" s="541"/>
      <c r="KTI140" s="541"/>
      <c r="KTJ140" s="541"/>
      <c r="KTK140" s="541"/>
      <c r="KTL140" s="541"/>
      <c r="KTM140" s="541"/>
      <c r="KTN140" s="541"/>
      <c r="KTO140" s="541"/>
      <c r="KTP140" s="541"/>
      <c r="KTQ140" s="541"/>
      <c r="KTR140" s="541"/>
      <c r="KTS140" s="541"/>
      <c r="KTT140" s="541"/>
      <c r="KTU140" s="541"/>
      <c r="KTV140" s="541"/>
      <c r="KTW140" s="541"/>
      <c r="KTX140" s="541"/>
      <c r="KTY140" s="541"/>
      <c r="KTZ140" s="541"/>
      <c r="KUA140" s="541"/>
      <c r="KUB140" s="541"/>
      <c r="KUC140" s="541"/>
      <c r="KUD140" s="541"/>
      <c r="KUE140" s="541"/>
      <c r="KUF140" s="541"/>
      <c r="KUG140" s="541"/>
      <c r="KUH140" s="541"/>
      <c r="KUI140" s="541"/>
      <c r="KUJ140" s="541"/>
      <c r="KUK140" s="541"/>
      <c r="KUL140" s="541"/>
      <c r="KUM140" s="541"/>
      <c r="KUN140" s="541"/>
      <c r="KUO140" s="541"/>
      <c r="KUP140" s="541"/>
      <c r="KUQ140" s="541"/>
      <c r="KUR140" s="541"/>
      <c r="KUS140" s="541"/>
      <c r="KUT140" s="541"/>
      <c r="KUU140" s="541"/>
      <c r="KUV140" s="541"/>
      <c r="KUW140" s="541"/>
      <c r="KUX140" s="541"/>
      <c r="KUY140" s="541"/>
      <c r="KUZ140" s="541"/>
      <c r="KVA140" s="541"/>
      <c r="KVB140" s="541"/>
      <c r="KVC140" s="541"/>
      <c r="KVD140" s="541"/>
      <c r="KVE140" s="541"/>
      <c r="KVF140" s="541"/>
      <c r="KVG140" s="541"/>
      <c r="KVH140" s="541"/>
      <c r="KVI140" s="541"/>
      <c r="KVJ140" s="541"/>
      <c r="KVK140" s="541"/>
      <c r="KVL140" s="541"/>
      <c r="KVM140" s="541"/>
      <c r="KVN140" s="541"/>
      <c r="KVO140" s="541"/>
      <c r="KVP140" s="541"/>
      <c r="KVQ140" s="541"/>
      <c r="KVR140" s="541"/>
      <c r="KVS140" s="541"/>
      <c r="KVT140" s="541"/>
      <c r="KVU140" s="541"/>
      <c r="KVV140" s="541"/>
      <c r="KVW140" s="541"/>
      <c r="KVX140" s="541"/>
      <c r="KVY140" s="541"/>
      <c r="KVZ140" s="541"/>
      <c r="KWA140" s="541"/>
      <c r="KWB140" s="541"/>
      <c r="KWC140" s="541"/>
      <c r="KWD140" s="541"/>
      <c r="KWE140" s="541"/>
      <c r="KWF140" s="541"/>
      <c r="KWG140" s="541"/>
      <c r="KWH140" s="541"/>
      <c r="KWI140" s="541"/>
      <c r="KWJ140" s="541"/>
      <c r="KWK140" s="541"/>
      <c r="KWL140" s="541"/>
      <c r="KWM140" s="541"/>
      <c r="KWN140" s="541"/>
      <c r="KWO140" s="541"/>
      <c r="KWP140" s="541"/>
      <c r="KWQ140" s="541"/>
      <c r="KWR140" s="541"/>
      <c r="KWS140" s="541"/>
      <c r="KWT140" s="541"/>
      <c r="KWU140" s="541"/>
      <c r="KWV140" s="541"/>
      <c r="KWW140" s="541"/>
      <c r="KWX140" s="541"/>
      <c r="KWY140" s="541"/>
      <c r="KWZ140" s="541"/>
      <c r="KXA140" s="541"/>
      <c r="KXB140" s="541"/>
      <c r="KXC140" s="541"/>
      <c r="KXD140" s="541"/>
      <c r="KXE140" s="541"/>
      <c r="KXF140" s="541"/>
      <c r="KXG140" s="541"/>
      <c r="KXH140" s="541"/>
      <c r="KXI140" s="541"/>
      <c r="KXJ140" s="541"/>
      <c r="KXK140" s="541"/>
      <c r="KXL140" s="541"/>
      <c r="KXM140" s="541"/>
      <c r="KXN140" s="541"/>
      <c r="KXO140" s="541"/>
      <c r="KXP140" s="541"/>
      <c r="KXQ140" s="541"/>
      <c r="KXR140" s="541"/>
      <c r="KXS140" s="541"/>
      <c r="KXT140" s="541"/>
      <c r="KXU140" s="541"/>
      <c r="KXV140" s="541"/>
      <c r="KXW140" s="541"/>
      <c r="KXX140" s="541"/>
      <c r="KXY140" s="541"/>
      <c r="KXZ140" s="541"/>
      <c r="KYA140" s="541"/>
      <c r="KYB140" s="541"/>
      <c r="KYC140" s="541"/>
      <c r="KYD140" s="541"/>
      <c r="KYE140" s="541"/>
      <c r="KYF140" s="541"/>
      <c r="KYG140" s="541"/>
      <c r="KYH140" s="541"/>
      <c r="KYI140" s="541"/>
      <c r="KYJ140" s="541"/>
      <c r="KYK140" s="541"/>
      <c r="KYL140" s="541"/>
      <c r="KYM140" s="541"/>
      <c r="KYN140" s="541"/>
      <c r="KYO140" s="541"/>
      <c r="KYP140" s="541"/>
      <c r="KYQ140" s="541"/>
      <c r="KYR140" s="541"/>
      <c r="KYS140" s="541"/>
      <c r="KYT140" s="541"/>
      <c r="KYU140" s="541"/>
      <c r="KYV140" s="541"/>
      <c r="KYW140" s="541"/>
      <c r="KYX140" s="541"/>
      <c r="KYY140" s="541"/>
      <c r="KYZ140" s="541"/>
      <c r="KZA140" s="541"/>
      <c r="KZB140" s="541"/>
      <c r="KZC140" s="541"/>
      <c r="KZD140" s="541"/>
      <c r="KZE140" s="541"/>
      <c r="KZF140" s="541"/>
      <c r="KZG140" s="541"/>
      <c r="KZH140" s="541"/>
      <c r="KZI140" s="541"/>
      <c r="KZJ140" s="541"/>
      <c r="KZK140" s="541"/>
      <c r="KZL140" s="541"/>
      <c r="KZM140" s="541"/>
      <c r="KZN140" s="541"/>
      <c r="KZO140" s="541"/>
      <c r="KZP140" s="541"/>
      <c r="KZQ140" s="541"/>
      <c r="KZR140" s="541"/>
      <c r="KZS140" s="541"/>
      <c r="KZT140" s="541"/>
      <c r="KZU140" s="541"/>
      <c r="KZV140" s="541"/>
      <c r="KZW140" s="541"/>
      <c r="KZX140" s="541"/>
      <c r="KZY140" s="541"/>
      <c r="KZZ140" s="541"/>
      <c r="LAA140" s="541"/>
      <c r="LAB140" s="541"/>
      <c r="LAC140" s="541"/>
      <c r="LAD140" s="541"/>
      <c r="LAE140" s="541"/>
      <c r="LAF140" s="541"/>
      <c r="LAG140" s="541"/>
      <c r="LAH140" s="541"/>
      <c r="LAI140" s="541"/>
      <c r="LAJ140" s="541"/>
      <c r="LAK140" s="541"/>
      <c r="LAL140" s="541"/>
      <c r="LAM140" s="541"/>
      <c r="LAN140" s="541"/>
      <c r="LAO140" s="541"/>
      <c r="LAP140" s="541"/>
      <c r="LAQ140" s="541"/>
      <c r="LAR140" s="541"/>
      <c r="LAS140" s="541"/>
      <c r="LAT140" s="541"/>
      <c r="LAU140" s="541"/>
      <c r="LAV140" s="541"/>
      <c r="LAW140" s="541"/>
      <c r="LAX140" s="541"/>
      <c r="LAY140" s="541"/>
      <c r="LAZ140" s="541"/>
      <c r="LBA140" s="541"/>
      <c r="LBB140" s="541"/>
      <c r="LBC140" s="541"/>
      <c r="LBD140" s="541"/>
      <c r="LBE140" s="541"/>
      <c r="LBF140" s="541"/>
      <c r="LBG140" s="541"/>
      <c r="LBH140" s="541"/>
      <c r="LBI140" s="541"/>
      <c r="LBJ140" s="541"/>
      <c r="LBK140" s="541"/>
      <c r="LBL140" s="541"/>
      <c r="LBM140" s="541"/>
      <c r="LBN140" s="541"/>
      <c r="LBO140" s="541"/>
      <c r="LBP140" s="541"/>
      <c r="LBQ140" s="541"/>
      <c r="LBR140" s="541"/>
      <c r="LBS140" s="541"/>
      <c r="LBT140" s="541"/>
      <c r="LBU140" s="541"/>
      <c r="LBV140" s="541"/>
      <c r="LBW140" s="541"/>
      <c r="LBX140" s="541"/>
      <c r="LBY140" s="541"/>
      <c r="LBZ140" s="541"/>
      <c r="LCA140" s="541"/>
      <c r="LCB140" s="541"/>
      <c r="LCC140" s="541"/>
      <c r="LCD140" s="541"/>
      <c r="LCE140" s="541"/>
      <c r="LCF140" s="541"/>
      <c r="LCG140" s="541"/>
      <c r="LCH140" s="541"/>
      <c r="LCI140" s="541"/>
      <c r="LCJ140" s="541"/>
      <c r="LCK140" s="541"/>
      <c r="LCL140" s="541"/>
      <c r="LCM140" s="541"/>
      <c r="LCN140" s="541"/>
      <c r="LCO140" s="541"/>
      <c r="LCP140" s="541"/>
      <c r="LCQ140" s="541"/>
      <c r="LCR140" s="541"/>
      <c r="LCS140" s="541"/>
      <c r="LCT140" s="541"/>
      <c r="LCU140" s="541"/>
      <c r="LCV140" s="541"/>
      <c r="LCW140" s="541"/>
      <c r="LCX140" s="541"/>
      <c r="LCY140" s="541"/>
      <c r="LCZ140" s="541"/>
      <c r="LDA140" s="541"/>
      <c r="LDB140" s="541"/>
      <c r="LDC140" s="541"/>
      <c r="LDD140" s="541"/>
      <c r="LDE140" s="541"/>
      <c r="LDF140" s="541"/>
      <c r="LDG140" s="541"/>
      <c r="LDH140" s="541"/>
      <c r="LDI140" s="541"/>
      <c r="LDJ140" s="541"/>
      <c r="LDK140" s="541"/>
      <c r="LDL140" s="541"/>
      <c r="LDM140" s="541"/>
      <c r="LDN140" s="541"/>
      <c r="LDO140" s="541"/>
      <c r="LDP140" s="541"/>
      <c r="LDQ140" s="541"/>
      <c r="LDR140" s="541"/>
      <c r="LDS140" s="541"/>
      <c r="LDT140" s="541"/>
      <c r="LDU140" s="541"/>
      <c r="LDV140" s="541"/>
      <c r="LDW140" s="541"/>
      <c r="LDX140" s="541"/>
      <c r="LDY140" s="541"/>
      <c r="LDZ140" s="541"/>
      <c r="LEA140" s="541"/>
      <c r="LEB140" s="541"/>
      <c r="LEC140" s="541"/>
      <c r="LED140" s="541"/>
      <c r="LEE140" s="541"/>
      <c r="LEF140" s="541"/>
      <c r="LEG140" s="541"/>
      <c r="LEH140" s="541"/>
      <c r="LEI140" s="541"/>
      <c r="LEJ140" s="541"/>
      <c r="LEK140" s="541"/>
      <c r="LEL140" s="541"/>
      <c r="LEM140" s="541"/>
      <c r="LEN140" s="541"/>
      <c r="LEO140" s="541"/>
      <c r="LEP140" s="541"/>
      <c r="LEQ140" s="541"/>
      <c r="LER140" s="541"/>
      <c r="LES140" s="541"/>
      <c r="LET140" s="541"/>
      <c r="LEU140" s="541"/>
      <c r="LEV140" s="541"/>
      <c r="LEW140" s="541"/>
      <c r="LEX140" s="541"/>
      <c r="LEY140" s="541"/>
      <c r="LEZ140" s="541"/>
      <c r="LFA140" s="541"/>
      <c r="LFB140" s="541"/>
      <c r="LFC140" s="541"/>
      <c r="LFD140" s="541"/>
      <c r="LFE140" s="541"/>
      <c r="LFF140" s="541"/>
      <c r="LFG140" s="541"/>
      <c r="LFH140" s="541"/>
      <c r="LFI140" s="541"/>
      <c r="LFJ140" s="541"/>
      <c r="LFK140" s="541"/>
      <c r="LFL140" s="541"/>
      <c r="LFM140" s="541"/>
      <c r="LFN140" s="541"/>
      <c r="LFO140" s="541"/>
      <c r="LFP140" s="541"/>
      <c r="LFQ140" s="541"/>
      <c r="LFR140" s="541"/>
      <c r="LFS140" s="541"/>
      <c r="LFT140" s="541"/>
      <c r="LFU140" s="541"/>
      <c r="LFV140" s="541"/>
      <c r="LFW140" s="541"/>
      <c r="LFX140" s="541"/>
      <c r="LFY140" s="541"/>
      <c r="LFZ140" s="541"/>
      <c r="LGA140" s="541"/>
      <c r="LGB140" s="541"/>
      <c r="LGC140" s="541"/>
      <c r="LGD140" s="541"/>
      <c r="LGE140" s="541"/>
      <c r="LGF140" s="541"/>
      <c r="LGG140" s="541"/>
      <c r="LGH140" s="541"/>
      <c r="LGI140" s="541"/>
      <c r="LGJ140" s="541"/>
      <c r="LGK140" s="541"/>
      <c r="LGL140" s="541"/>
      <c r="LGM140" s="541"/>
      <c r="LGN140" s="541"/>
      <c r="LGO140" s="541"/>
      <c r="LGP140" s="541"/>
      <c r="LGQ140" s="541"/>
      <c r="LGR140" s="541"/>
      <c r="LGS140" s="541"/>
      <c r="LGT140" s="541"/>
      <c r="LGU140" s="541"/>
      <c r="LGV140" s="541"/>
      <c r="LGW140" s="541"/>
      <c r="LGX140" s="541"/>
      <c r="LGY140" s="541"/>
      <c r="LGZ140" s="541"/>
      <c r="LHA140" s="541"/>
      <c r="LHB140" s="541"/>
      <c r="LHC140" s="541"/>
      <c r="LHD140" s="541"/>
      <c r="LHE140" s="541"/>
      <c r="LHF140" s="541"/>
      <c r="LHG140" s="541"/>
      <c r="LHH140" s="541"/>
      <c r="LHI140" s="541"/>
      <c r="LHJ140" s="541"/>
      <c r="LHK140" s="541"/>
      <c r="LHL140" s="541"/>
      <c r="LHM140" s="541"/>
      <c r="LHN140" s="541"/>
      <c r="LHO140" s="541"/>
      <c r="LHP140" s="541"/>
      <c r="LHQ140" s="541"/>
      <c r="LHR140" s="541"/>
      <c r="LHS140" s="541"/>
      <c r="LHT140" s="541"/>
      <c r="LHU140" s="541"/>
      <c r="LHV140" s="541"/>
      <c r="LHW140" s="541"/>
      <c r="LHX140" s="541"/>
      <c r="LHY140" s="541"/>
      <c r="LHZ140" s="541"/>
      <c r="LIA140" s="541"/>
      <c r="LIB140" s="541"/>
      <c r="LIC140" s="541"/>
      <c r="LID140" s="541"/>
      <c r="LIE140" s="541"/>
      <c r="LIF140" s="541"/>
      <c r="LIG140" s="541"/>
      <c r="LIH140" s="541"/>
      <c r="LII140" s="541"/>
      <c r="LIJ140" s="541"/>
      <c r="LIK140" s="541"/>
      <c r="LIL140" s="541"/>
      <c r="LIM140" s="541"/>
      <c r="LIN140" s="541"/>
      <c r="LIO140" s="541"/>
      <c r="LIP140" s="541"/>
      <c r="LIQ140" s="541"/>
      <c r="LIR140" s="541"/>
      <c r="LIS140" s="541"/>
      <c r="LIT140" s="541"/>
      <c r="LIU140" s="541"/>
      <c r="LIV140" s="541"/>
      <c r="LIW140" s="541"/>
      <c r="LIX140" s="541"/>
      <c r="LIY140" s="541"/>
      <c r="LIZ140" s="541"/>
      <c r="LJA140" s="541"/>
      <c r="LJB140" s="541"/>
      <c r="LJC140" s="541"/>
      <c r="LJD140" s="541"/>
      <c r="LJE140" s="541"/>
      <c r="LJF140" s="541"/>
      <c r="LJG140" s="541"/>
      <c r="LJH140" s="541"/>
      <c r="LJI140" s="541"/>
      <c r="LJJ140" s="541"/>
      <c r="LJK140" s="541"/>
      <c r="LJL140" s="541"/>
      <c r="LJM140" s="541"/>
      <c r="LJN140" s="541"/>
      <c r="LJO140" s="541"/>
      <c r="LJP140" s="541"/>
      <c r="LJQ140" s="541"/>
      <c r="LJR140" s="541"/>
      <c r="LJS140" s="541"/>
      <c r="LJT140" s="541"/>
      <c r="LJU140" s="541"/>
      <c r="LJV140" s="541"/>
      <c r="LJW140" s="541"/>
      <c r="LJX140" s="541"/>
      <c r="LJY140" s="541"/>
      <c r="LJZ140" s="541"/>
      <c r="LKA140" s="541"/>
      <c r="LKB140" s="541"/>
      <c r="LKC140" s="541"/>
      <c r="LKD140" s="541"/>
      <c r="LKE140" s="541"/>
      <c r="LKF140" s="541"/>
      <c r="LKG140" s="541"/>
      <c r="LKH140" s="541"/>
      <c r="LKI140" s="541"/>
      <c r="LKJ140" s="541"/>
      <c r="LKK140" s="541"/>
      <c r="LKL140" s="541"/>
      <c r="LKM140" s="541"/>
      <c r="LKN140" s="541"/>
      <c r="LKO140" s="541"/>
      <c r="LKP140" s="541"/>
      <c r="LKQ140" s="541"/>
      <c r="LKR140" s="541"/>
      <c r="LKS140" s="541"/>
      <c r="LKT140" s="541"/>
      <c r="LKU140" s="541"/>
      <c r="LKV140" s="541"/>
      <c r="LKW140" s="541"/>
      <c r="LKX140" s="541"/>
      <c r="LKY140" s="541"/>
      <c r="LKZ140" s="541"/>
      <c r="LLA140" s="541"/>
      <c r="LLB140" s="541"/>
      <c r="LLC140" s="541"/>
      <c r="LLD140" s="541"/>
      <c r="LLE140" s="541"/>
      <c r="LLF140" s="541"/>
      <c r="LLG140" s="541"/>
      <c r="LLH140" s="541"/>
      <c r="LLI140" s="541"/>
      <c r="LLJ140" s="541"/>
      <c r="LLK140" s="541"/>
      <c r="LLL140" s="541"/>
      <c r="LLM140" s="541"/>
      <c r="LLN140" s="541"/>
      <c r="LLO140" s="541"/>
      <c r="LLP140" s="541"/>
      <c r="LLQ140" s="541"/>
      <c r="LLR140" s="541"/>
      <c r="LLS140" s="541"/>
      <c r="LLT140" s="541"/>
      <c r="LLU140" s="541"/>
      <c r="LLV140" s="541"/>
      <c r="LLW140" s="541"/>
      <c r="LLX140" s="541"/>
      <c r="LLY140" s="541"/>
      <c r="LLZ140" s="541"/>
      <c r="LMA140" s="541"/>
      <c r="LMB140" s="541"/>
      <c r="LMC140" s="541"/>
      <c r="LMD140" s="541"/>
      <c r="LME140" s="541"/>
      <c r="LMF140" s="541"/>
      <c r="LMG140" s="541"/>
      <c r="LMH140" s="541"/>
      <c r="LMI140" s="541"/>
      <c r="LMJ140" s="541"/>
      <c r="LMK140" s="541"/>
      <c r="LML140" s="541"/>
      <c r="LMM140" s="541"/>
      <c r="LMN140" s="541"/>
      <c r="LMO140" s="541"/>
      <c r="LMP140" s="541"/>
      <c r="LMQ140" s="541"/>
      <c r="LMR140" s="541"/>
      <c r="LMS140" s="541"/>
      <c r="LMT140" s="541"/>
      <c r="LMU140" s="541"/>
      <c r="LMV140" s="541"/>
      <c r="LMW140" s="541"/>
      <c r="LMX140" s="541"/>
      <c r="LMY140" s="541"/>
      <c r="LMZ140" s="541"/>
      <c r="LNA140" s="541"/>
      <c r="LNB140" s="541"/>
      <c r="LNC140" s="541"/>
      <c r="LND140" s="541"/>
      <c r="LNE140" s="541"/>
      <c r="LNF140" s="541"/>
      <c r="LNG140" s="541"/>
      <c r="LNH140" s="541"/>
      <c r="LNI140" s="541"/>
      <c r="LNJ140" s="541"/>
      <c r="LNK140" s="541"/>
      <c r="LNL140" s="541"/>
      <c r="LNM140" s="541"/>
      <c r="LNN140" s="541"/>
      <c r="LNO140" s="541"/>
      <c r="LNP140" s="541"/>
      <c r="LNQ140" s="541"/>
      <c r="LNR140" s="541"/>
      <c r="LNS140" s="541"/>
      <c r="LNT140" s="541"/>
      <c r="LNU140" s="541"/>
      <c r="LNV140" s="541"/>
      <c r="LNW140" s="541"/>
      <c r="LNX140" s="541"/>
      <c r="LNY140" s="541"/>
      <c r="LNZ140" s="541"/>
      <c r="LOA140" s="541"/>
      <c r="LOB140" s="541"/>
      <c r="LOC140" s="541"/>
      <c r="LOD140" s="541"/>
      <c r="LOE140" s="541"/>
      <c r="LOF140" s="541"/>
      <c r="LOG140" s="541"/>
      <c r="LOH140" s="541"/>
      <c r="LOI140" s="541"/>
      <c r="LOJ140" s="541"/>
      <c r="LOK140" s="541"/>
      <c r="LOL140" s="541"/>
      <c r="LOM140" s="541"/>
      <c r="LON140" s="541"/>
      <c r="LOO140" s="541"/>
      <c r="LOP140" s="541"/>
      <c r="LOQ140" s="541"/>
      <c r="LOR140" s="541"/>
      <c r="LOS140" s="541"/>
      <c r="LOT140" s="541"/>
      <c r="LOU140" s="541"/>
      <c r="LOV140" s="541"/>
      <c r="LOW140" s="541"/>
      <c r="LOX140" s="541"/>
      <c r="LOY140" s="541"/>
      <c r="LOZ140" s="541"/>
      <c r="LPA140" s="541"/>
      <c r="LPB140" s="541"/>
      <c r="LPC140" s="541"/>
      <c r="LPD140" s="541"/>
      <c r="LPE140" s="541"/>
      <c r="LPF140" s="541"/>
      <c r="LPG140" s="541"/>
      <c r="LPH140" s="541"/>
      <c r="LPI140" s="541"/>
      <c r="LPJ140" s="541"/>
      <c r="LPK140" s="541"/>
      <c r="LPL140" s="541"/>
      <c r="LPM140" s="541"/>
      <c r="LPN140" s="541"/>
      <c r="LPO140" s="541"/>
      <c r="LPP140" s="541"/>
      <c r="LPQ140" s="541"/>
      <c r="LPR140" s="541"/>
      <c r="LPS140" s="541"/>
      <c r="LPT140" s="541"/>
      <c r="LPU140" s="541"/>
      <c r="LPV140" s="541"/>
      <c r="LPW140" s="541"/>
      <c r="LPX140" s="541"/>
      <c r="LPY140" s="541"/>
      <c r="LPZ140" s="541"/>
      <c r="LQA140" s="541"/>
      <c r="LQB140" s="541"/>
      <c r="LQC140" s="541"/>
      <c r="LQD140" s="541"/>
      <c r="LQE140" s="541"/>
      <c r="LQF140" s="541"/>
      <c r="LQG140" s="541"/>
      <c r="LQH140" s="541"/>
      <c r="LQI140" s="541"/>
      <c r="LQJ140" s="541"/>
      <c r="LQK140" s="541"/>
      <c r="LQL140" s="541"/>
      <c r="LQM140" s="541"/>
      <c r="LQN140" s="541"/>
      <c r="LQO140" s="541"/>
      <c r="LQP140" s="541"/>
      <c r="LQQ140" s="541"/>
      <c r="LQR140" s="541"/>
      <c r="LQS140" s="541"/>
      <c r="LQT140" s="541"/>
      <c r="LQU140" s="541"/>
      <c r="LQV140" s="541"/>
      <c r="LQW140" s="541"/>
      <c r="LQX140" s="541"/>
      <c r="LQY140" s="541"/>
      <c r="LQZ140" s="541"/>
      <c r="LRA140" s="541"/>
      <c r="LRB140" s="541"/>
      <c r="LRC140" s="541"/>
      <c r="LRD140" s="541"/>
      <c r="LRE140" s="541"/>
      <c r="LRF140" s="541"/>
      <c r="LRG140" s="541"/>
      <c r="LRH140" s="541"/>
      <c r="LRI140" s="541"/>
      <c r="LRJ140" s="541"/>
      <c r="LRK140" s="541"/>
      <c r="LRL140" s="541"/>
      <c r="LRM140" s="541"/>
      <c r="LRN140" s="541"/>
      <c r="LRO140" s="541"/>
      <c r="LRP140" s="541"/>
      <c r="LRQ140" s="541"/>
      <c r="LRR140" s="541"/>
      <c r="LRS140" s="541"/>
      <c r="LRT140" s="541"/>
      <c r="LRU140" s="541"/>
      <c r="LRV140" s="541"/>
      <c r="LRW140" s="541"/>
      <c r="LRX140" s="541"/>
      <c r="LRY140" s="541"/>
      <c r="LRZ140" s="541"/>
      <c r="LSA140" s="541"/>
      <c r="LSB140" s="541"/>
      <c r="LSC140" s="541"/>
      <c r="LSD140" s="541"/>
      <c r="LSE140" s="541"/>
      <c r="LSF140" s="541"/>
      <c r="LSG140" s="541"/>
      <c r="LSH140" s="541"/>
      <c r="LSI140" s="541"/>
      <c r="LSJ140" s="541"/>
      <c r="LSK140" s="541"/>
      <c r="LSL140" s="541"/>
      <c r="LSM140" s="541"/>
      <c r="LSN140" s="541"/>
      <c r="LSO140" s="541"/>
      <c r="LSP140" s="541"/>
      <c r="LSQ140" s="541"/>
      <c r="LSR140" s="541"/>
      <c r="LSS140" s="541"/>
      <c r="LST140" s="541"/>
      <c r="LSU140" s="541"/>
      <c r="LSV140" s="541"/>
      <c r="LSW140" s="541"/>
      <c r="LSX140" s="541"/>
      <c r="LSY140" s="541"/>
      <c r="LSZ140" s="541"/>
      <c r="LTA140" s="541"/>
      <c r="LTB140" s="541"/>
      <c r="LTC140" s="541"/>
      <c r="LTD140" s="541"/>
      <c r="LTE140" s="541"/>
      <c r="LTF140" s="541"/>
      <c r="LTG140" s="541"/>
      <c r="LTH140" s="541"/>
      <c r="LTI140" s="541"/>
      <c r="LTJ140" s="541"/>
      <c r="LTK140" s="541"/>
      <c r="LTL140" s="541"/>
      <c r="LTM140" s="541"/>
      <c r="LTN140" s="541"/>
      <c r="LTO140" s="541"/>
      <c r="LTP140" s="541"/>
      <c r="LTQ140" s="541"/>
      <c r="LTR140" s="541"/>
      <c r="LTS140" s="541"/>
      <c r="LTT140" s="541"/>
      <c r="LTU140" s="541"/>
      <c r="LTV140" s="541"/>
      <c r="LTW140" s="541"/>
      <c r="LTX140" s="541"/>
      <c r="LTY140" s="541"/>
      <c r="LTZ140" s="541"/>
      <c r="LUA140" s="541"/>
      <c r="LUB140" s="541"/>
      <c r="LUC140" s="541"/>
      <c r="LUD140" s="541"/>
      <c r="LUE140" s="541"/>
      <c r="LUF140" s="541"/>
      <c r="LUG140" s="541"/>
      <c r="LUH140" s="541"/>
      <c r="LUI140" s="541"/>
      <c r="LUJ140" s="541"/>
      <c r="LUK140" s="541"/>
      <c r="LUL140" s="541"/>
      <c r="LUM140" s="541"/>
      <c r="LUN140" s="541"/>
      <c r="LUO140" s="541"/>
      <c r="LUP140" s="541"/>
      <c r="LUQ140" s="541"/>
      <c r="LUR140" s="541"/>
      <c r="LUS140" s="541"/>
      <c r="LUT140" s="541"/>
      <c r="LUU140" s="541"/>
      <c r="LUV140" s="541"/>
      <c r="LUW140" s="541"/>
      <c r="LUX140" s="541"/>
      <c r="LUY140" s="541"/>
      <c r="LUZ140" s="541"/>
      <c r="LVA140" s="541"/>
      <c r="LVB140" s="541"/>
      <c r="LVC140" s="541"/>
      <c r="LVD140" s="541"/>
      <c r="LVE140" s="541"/>
      <c r="LVF140" s="541"/>
      <c r="LVG140" s="541"/>
      <c r="LVH140" s="541"/>
      <c r="LVI140" s="541"/>
      <c r="LVJ140" s="541"/>
      <c r="LVK140" s="541"/>
      <c r="LVL140" s="541"/>
      <c r="LVM140" s="541"/>
      <c r="LVN140" s="541"/>
      <c r="LVO140" s="541"/>
      <c r="LVP140" s="541"/>
      <c r="LVQ140" s="541"/>
      <c r="LVR140" s="541"/>
      <c r="LVS140" s="541"/>
      <c r="LVT140" s="541"/>
      <c r="LVU140" s="541"/>
      <c r="LVV140" s="541"/>
      <c r="LVW140" s="541"/>
      <c r="LVX140" s="541"/>
      <c r="LVY140" s="541"/>
      <c r="LVZ140" s="541"/>
      <c r="LWA140" s="541"/>
      <c r="LWB140" s="541"/>
      <c r="LWC140" s="541"/>
      <c r="LWD140" s="541"/>
      <c r="LWE140" s="541"/>
      <c r="LWF140" s="541"/>
      <c r="LWG140" s="541"/>
      <c r="LWH140" s="541"/>
      <c r="LWI140" s="541"/>
      <c r="LWJ140" s="541"/>
      <c r="LWK140" s="541"/>
      <c r="LWL140" s="541"/>
      <c r="LWM140" s="541"/>
      <c r="LWN140" s="541"/>
      <c r="LWO140" s="541"/>
      <c r="LWP140" s="541"/>
      <c r="LWQ140" s="541"/>
      <c r="LWR140" s="541"/>
      <c r="LWS140" s="541"/>
      <c r="LWT140" s="541"/>
      <c r="LWU140" s="541"/>
      <c r="LWV140" s="541"/>
      <c r="LWW140" s="541"/>
      <c r="LWX140" s="541"/>
      <c r="LWY140" s="541"/>
      <c r="LWZ140" s="541"/>
      <c r="LXA140" s="541"/>
      <c r="LXB140" s="541"/>
      <c r="LXC140" s="541"/>
      <c r="LXD140" s="541"/>
      <c r="LXE140" s="541"/>
      <c r="LXF140" s="541"/>
      <c r="LXG140" s="541"/>
      <c r="LXH140" s="541"/>
      <c r="LXI140" s="541"/>
      <c r="LXJ140" s="541"/>
      <c r="LXK140" s="541"/>
      <c r="LXL140" s="541"/>
      <c r="LXM140" s="541"/>
      <c r="LXN140" s="541"/>
      <c r="LXO140" s="541"/>
      <c r="LXP140" s="541"/>
      <c r="LXQ140" s="541"/>
      <c r="LXR140" s="541"/>
      <c r="LXS140" s="541"/>
      <c r="LXT140" s="541"/>
      <c r="LXU140" s="541"/>
      <c r="LXV140" s="541"/>
      <c r="LXW140" s="541"/>
      <c r="LXX140" s="541"/>
      <c r="LXY140" s="541"/>
      <c r="LXZ140" s="541"/>
      <c r="LYA140" s="541"/>
      <c r="LYB140" s="541"/>
      <c r="LYC140" s="541"/>
      <c r="LYD140" s="541"/>
      <c r="LYE140" s="541"/>
      <c r="LYF140" s="541"/>
      <c r="LYG140" s="541"/>
      <c r="LYH140" s="541"/>
      <c r="LYI140" s="541"/>
      <c r="LYJ140" s="541"/>
      <c r="LYK140" s="541"/>
      <c r="LYL140" s="541"/>
      <c r="LYM140" s="541"/>
      <c r="LYN140" s="541"/>
      <c r="LYO140" s="541"/>
      <c r="LYP140" s="541"/>
      <c r="LYQ140" s="541"/>
      <c r="LYR140" s="541"/>
      <c r="LYS140" s="541"/>
      <c r="LYT140" s="541"/>
      <c r="LYU140" s="541"/>
      <c r="LYV140" s="541"/>
      <c r="LYW140" s="541"/>
      <c r="LYX140" s="541"/>
      <c r="LYY140" s="541"/>
      <c r="LYZ140" s="541"/>
      <c r="LZA140" s="541"/>
      <c r="LZB140" s="541"/>
      <c r="LZC140" s="541"/>
      <c r="LZD140" s="541"/>
      <c r="LZE140" s="541"/>
      <c r="LZF140" s="541"/>
      <c r="LZG140" s="541"/>
      <c r="LZH140" s="541"/>
      <c r="LZI140" s="541"/>
      <c r="LZJ140" s="541"/>
      <c r="LZK140" s="541"/>
      <c r="LZL140" s="541"/>
      <c r="LZM140" s="541"/>
      <c r="LZN140" s="541"/>
      <c r="LZO140" s="541"/>
      <c r="LZP140" s="541"/>
      <c r="LZQ140" s="541"/>
      <c r="LZR140" s="541"/>
      <c r="LZS140" s="541"/>
      <c r="LZT140" s="541"/>
      <c r="LZU140" s="541"/>
      <c r="LZV140" s="541"/>
      <c r="LZW140" s="541"/>
      <c r="LZX140" s="541"/>
      <c r="LZY140" s="541"/>
      <c r="LZZ140" s="541"/>
      <c r="MAA140" s="541"/>
      <c r="MAB140" s="541"/>
      <c r="MAC140" s="541"/>
      <c r="MAD140" s="541"/>
      <c r="MAE140" s="541"/>
      <c r="MAF140" s="541"/>
      <c r="MAG140" s="541"/>
      <c r="MAH140" s="541"/>
      <c r="MAI140" s="541"/>
      <c r="MAJ140" s="541"/>
      <c r="MAK140" s="541"/>
      <c r="MAL140" s="541"/>
      <c r="MAM140" s="541"/>
      <c r="MAN140" s="541"/>
      <c r="MAO140" s="541"/>
      <c r="MAP140" s="541"/>
      <c r="MAQ140" s="541"/>
      <c r="MAR140" s="541"/>
      <c r="MAS140" s="541"/>
      <c r="MAT140" s="541"/>
      <c r="MAU140" s="541"/>
      <c r="MAV140" s="541"/>
      <c r="MAW140" s="541"/>
      <c r="MAX140" s="541"/>
      <c r="MAY140" s="541"/>
      <c r="MAZ140" s="541"/>
      <c r="MBA140" s="541"/>
      <c r="MBB140" s="541"/>
      <c r="MBC140" s="541"/>
      <c r="MBD140" s="541"/>
      <c r="MBE140" s="541"/>
      <c r="MBF140" s="541"/>
      <c r="MBG140" s="541"/>
      <c r="MBH140" s="541"/>
      <c r="MBI140" s="541"/>
      <c r="MBJ140" s="541"/>
      <c r="MBK140" s="541"/>
      <c r="MBL140" s="541"/>
      <c r="MBM140" s="541"/>
      <c r="MBN140" s="541"/>
      <c r="MBO140" s="541"/>
      <c r="MBP140" s="541"/>
      <c r="MBQ140" s="541"/>
      <c r="MBR140" s="541"/>
      <c r="MBS140" s="541"/>
      <c r="MBT140" s="541"/>
      <c r="MBU140" s="541"/>
      <c r="MBV140" s="541"/>
      <c r="MBW140" s="541"/>
      <c r="MBX140" s="541"/>
      <c r="MBY140" s="541"/>
      <c r="MBZ140" s="541"/>
      <c r="MCA140" s="541"/>
      <c r="MCB140" s="541"/>
      <c r="MCC140" s="541"/>
      <c r="MCD140" s="541"/>
      <c r="MCE140" s="541"/>
      <c r="MCF140" s="541"/>
      <c r="MCG140" s="541"/>
      <c r="MCH140" s="541"/>
      <c r="MCI140" s="541"/>
      <c r="MCJ140" s="541"/>
      <c r="MCK140" s="541"/>
      <c r="MCL140" s="541"/>
      <c r="MCM140" s="541"/>
      <c r="MCN140" s="541"/>
      <c r="MCO140" s="541"/>
      <c r="MCP140" s="541"/>
      <c r="MCQ140" s="541"/>
      <c r="MCR140" s="541"/>
      <c r="MCS140" s="541"/>
      <c r="MCT140" s="541"/>
      <c r="MCU140" s="541"/>
      <c r="MCV140" s="541"/>
      <c r="MCW140" s="541"/>
      <c r="MCX140" s="541"/>
      <c r="MCY140" s="541"/>
      <c r="MCZ140" s="541"/>
      <c r="MDA140" s="541"/>
      <c r="MDB140" s="541"/>
      <c r="MDC140" s="541"/>
      <c r="MDD140" s="541"/>
      <c r="MDE140" s="541"/>
      <c r="MDF140" s="541"/>
      <c r="MDG140" s="541"/>
      <c r="MDH140" s="541"/>
      <c r="MDI140" s="541"/>
      <c r="MDJ140" s="541"/>
      <c r="MDK140" s="541"/>
      <c r="MDL140" s="541"/>
      <c r="MDM140" s="541"/>
      <c r="MDN140" s="541"/>
      <c r="MDO140" s="541"/>
      <c r="MDP140" s="541"/>
      <c r="MDQ140" s="541"/>
      <c r="MDR140" s="541"/>
      <c r="MDS140" s="541"/>
      <c r="MDT140" s="541"/>
      <c r="MDU140" s="541"/>
      <c r="MDV140" s="541"/>
      <c r="MDW140" s="541"/>
      <c r="MDX140" s="541"/>
      <c r="MDY140" s="541"/>
      <c r="MDZ140" s="541"/>
      <c r="MEA140" s="541"/>
      <c r="MEB140" s="541"/>
      <c r="MEC140" s="541"/>
      <c r="MED140" s="541"/>
      <c r="MEE140" s="541"/>
      <c r="MEF140" s="541"/>
      <c r="MEG140" s="541"/>
      <c r="MEH140" s="541"/>
      <c r="MEI140" s="541"/>
      <c r="MEJ140" s="541"/>
      <c r="MEK140" s="541"/>
      <c r="MEL140" s="541"/>
      <c r="MEM140" s="541"/>
      <c r="MEN140" s="541"/>
      <c r="MEO140" s="541"/>
      <c r="MEP140" s="541"/>
      <c r="MEQ140" s="541"/>
      <c r="MER140" s="541"/>
      <c r="MES140" s="541"/>
      <c r="MET140" s="541"/>
      <c r="MEU140" s="541"/>
      <c r="MEV140" s="541"/>
      <c r="MEW140" s="541"/>
      <c r="MEX140" s="541"/>
      <c r="MEY140" s="541"/>
      <c r="MEZ140" s="541"/>
      <c r="MFA140" s="541"/>
      <c r="MFB140" s="541"/>
      <c r="MFC140" s="541"/>
      <c r="MFD140" s="541"/>
      <c r="MFE140" s="541"/>
      <c r="MFF140" s="541"/>
      <c r="MFG140" s="541"/>
      <c r="MFH140" s="541"/>
      <c r="MFI140" s="541"/>
      <c r="MFJ140" s="541"/>
      <c r="MFK140" s="541"/>
      <c r="MFL140" s="541"/>
      <c r="MFM140" s="541"/>
      <c r="MFN140" s="541"/>
      <c r="MFO140" s="541"/>
      <c r="MFP140" s="541"/>
      <c r="MFQ140" s="541"/>
      <c r="MFR140" s="541"/>
      <c r="MFS140" s="541"/>
      <c r="MFT140" s="541"/>
      <c r="MFU140" s="541"/>
      <c r="MFV140" s="541"/>
      <c r="MFW140" s="541"/>
      <c r="MFX140" s="541"/>
      <c r="MFY140" s="541"/>
      <c r="MFZ140" s="541"/>
      <c r="MGA140" s="541"/>
      <c r="MGB140" s="541"/>
      <c r="MGC140" s="541"/>
      <c r="MGD140" s="541"/>
      <c r="MGE140" s="541"/>
      <c r="MGF140" s="541"/>
      <c r="MGG140" s="541"/>
      <c r="MGH140" s="541"/>
      <c r="MGI140" s="541"/>
      <c r="MGJ140" s="541"/>
      <c r="MGK140" s="541"/>
      <c r="MGL140" s="541"/>
      <c r="MGM140" s="541"/>
      <c r="MGN140" s="541"/>
      <c r="MGO140" s="541"/>
      <c r="MGP140" s="541"/>
      <c r="MGQ140" s="541"/>
      <c r="MGR140" s="541"/>
      <c r="MGS140" s="541"/>
      <c r="MGT140" s="541"/>
      <c r="MGU140" s="541"/>
      <c r="MGV140" s="541"/>
      <c r="MGW140" s="541"/>
      <c r="MGX140" s="541"/>
      <c r="MGY140" s="541"/>
      <c r="MGZ140" s="541"/>
      <c r="MHA140" s="541"/>
      <c r="MHB140" s="541"/>
      <c r="MHC140" s="541"/>
      <c r="MHD140" s="541"/>
      <c r="MHE140" s="541"/>
      <c r="MHF140" s="541"/>
      <c r="MHG140" s="541"/>
      <c r="MHH140" s="541"/>
      <c r="MHI140" s="541"/>
      <c r="MHJ140" s="541"/>
      <c r="MHK140" s="541"/>
      <c r="MHL140" s="541"/>
      <c r="MHM140" s="541"/>
      <c r="MHN140" s="541"/>
      <c r="MHO140" s="541"/>
      <c r="MHP140" s="541"/>
      <c r="MHQ140" s="541"/>
      <c r="MHR140" s="541"/>
      <c r="MHS140" s="541"/>
      <c r="MHT140" s="541"/>
      <c r="MHU140" s="541"/>
      <c r="MHV140" s="541"/>
      <c r="MHW140" s="541"/>
      <c r="MHX140" s="541"/>
      <c r="MHY140" s="541"/>
      <c r="MHZ140" s="541"/>
      <c r="MIA140" s="541"/>
      <c r="MIB140" s="541"/>
      <c r="MIC140" s="541"/>
      <c r="MID140" s="541"/>
      <c r="MIE140" s="541"/>
      <c r="MIF140" s="541"/>
      <c r="MIG140" s="541"/>
      <c r="MIH140" s="541"/>
      <c r="MII140" s="541"/>
      <c r="MIJ140" s="541"/>
      <c r="MIK140" s="541"/>
      <c r="MIL140" s="541"/>
      <c r="MIM140" s="541"/>
      <c r="MIN140" s="541"/>
      <c r="MIO140" s="541"/>
      <c r="MIP140" s="541"/>
      <c r="MIQ140" s="541"/>
      <c r="MIR140" s="541"/>
      <c r="MIS140" s="541"/>
      <c r="MIT140" s="541"/>
      <c r="MIU140" s="541"/>
      <c r="MIV140" s="541"/>
      <c r="MIW140" s="541"/>
      <c r="MIX140" s="541"/>
      <c r="MIY140" s="541"/>
      <c r="MIZ140" s="541"/>
      <c r="MJA140" s="541"/>
      <c r="MJB140" s="541"/>
      <c r="MJC140" s="541"/>
      <c r="MJD140" s="541"/>
      <c r="MJE140" s="541"/>
      <c r="MJF140" s="541"/>
      <c r="MJG140" s="541"/>
      <c r="MJH140" s="541"/>
      <c r="MJI140" s="541"/>
      <c r="MJJ140" s="541"/>
      <c r="MJK140" s="541"/>
      <c r="MJL140" s="541"/>
      <c r="MJM140" s="541"/>
      <c r="MJN140" s="541"/>
      <c r="MJO140" s="541"/>
      <c r="MJP140" s="541"/>
      <c r="MJQ140" s="541"/>
      <c r="MJR140" s="541"/>
      <c r="MJS140" s="541"/>
      <c r="MJT140" s="541"/>
      <c r="MJU140" s="541"/>
      <c r="MJV140" s="541"/>
      <c r="MJW140" s="541"/>
      <c r="MJX140" s="541"/>
      <c r="MJY140" s="541"/>
      <c r="MJZ140" s="541"/>
      <c r="MKA140" s="541"/>
      <c r="MKB140" s="541"/>
      <c r="MKC140" s="541"/>
      <c r="MKD140" s="541"/>
      <c r="MKE140" s="541"/>
      <c r="MKF140" s="541"/>
      <c r="MKG140" s="541"/>
      <c r="MKH140" s="541"/>
      <c r="MKI140" s="541"/>
      <c r="MKJ140" s="541"/>
      <c r="MKK140" s="541"/>
      <c r="MKL140" s="541"/>
      <c r="MKM140" s="541"/>
      <c r="MKN140" s="541"/>
      <c r="MKO140" s="541"/>
      <c r="MKP140" s="541"/>
      <c r="MKQ140" s="541"/>
      <c r="MKR140" s="541"/>
      <c r="MKS140" s="541"/>
      <c r="MKT140" s="541"/>
      <c r="MKU140" s="541"/>
      <c r="MKV140" s="541"/>
      <c r="MKW140" s="541"/>
      <c r="MKX140" s="541"/>
      <c r="MKY140" s="541"/>
      <c r="MKZ140" s="541"/>
      <c r="MLA140" s="541"/>
      <c r="MLB140" s="541"/>
      <c r="MLC140" s="541"/>
      <c r="MLD140" s="541"/>
      <c r="MLE140" s="541"/>
      <c r="MLF140" s="541"/>
      <c r="MLG140" s="541"/>
      <c r="MLH140" s="541"/>
      <c r="MLI140" s="541"/>
      <c r="MLJ140" s="541"/>
      <c r="MLK140" s="541"/>
      <c r="MLL140" s="541"/>
      <c r="MLM140" s="541"/>
      <c r="MLN140" s="541"/>
      <c r="MLO140" s="541"/>
      <c r="MLP140" s="541"/>
      <c r="MLQ140" s="541"/>
      <c r="MLR140" s="541"/>
      <c r="MLS140" s="541"/>
      <c r="MLT140" s="541"/>
      <c r="MLU140" s="541"/>
      <c r="MLV140" s="541"/>
      <c r="MLW140" s="541"/>
      <c r="MLX140" s="541"/>
      <c r="MLY140" s="541"/>
      <c r="MLZ140" s="541"/>
      <c r="MMA140" s="541"/>
      <c r="MMB140" s="541"/>
      <c r="MMC140" s="541"/>
      <c r="MMD140" s="541"/>
      <c r="MME140" s="541"/>
      <c r="MMF140" s="541"/>
      <c r="MMG140" s="541"/>
      <c r="MMH140" s="541"/>
      <c r="MMI140" s="541"/>
      <c r="MMJ140" s="541"/>
      <c r="MMK140" s="541"/>
      <c r="MML140" s="541"/>
      <c r="MMM140" s="541"/>
      <c r="MMN140" s="541"/>
      <c r="MMO140" s="541"/>
      <c r="MMP140" s="541"/>
      <c r="MMQ140" s="541"/>
      <c r="MMR140" s="541"/>
      <c r="MMS140" s="541"/>
      <c r="MMT140" s="541"/>
      <c r="MMU140" s="541"/>
      <c r="MMV140" s="541"/>
      <c r="MMW140" s="541"/>
      <c r="MMX140" s="541"/>
      <c r="MMY140" s="541"/>
      <c r="MMZ140" s="541"/>
      <c r="MNA140" s="541"/>
      <c r="MNB140" s="541"/>
      <c r="MNC140" s="541"/>
      <c r="MND140" s="541"/>
      <c r="MNE140" s="541"/>
      <c r="MNF140" s="541"/>
      <c r="MNG140" s="541"/>
      <c r="MNH140" s="541"/>
      <c r="MNI140" s="541"/>
      <c r="MNJ140" s="541"/>
      <c r="MNK140" s="541"/>
      <c r="MNL140" s="541"/>
      <c r="MNM140" s="541"/>
      <c r="MNN140" s="541"/>
      <c r="MNO140" s="541"/>
      <c r="MNP140" s="541"/>
      <c r="MNQ140" s="541"/>
      <c r="MNR140" s="541"/>
      <c r="MNS140" s="541"/>
      <c r="MNT140" s="541"/>
      <c r="MNU140" s="541"/>
      <c r="MNV140" s="541"/>
      <c r="MNW140" s="541"/>
      <c r="MNX140" s="541"/>
      <c r="MNY140" s="541"/>
      <c r="MNZ140" s="541"/>
      <c r="MOA140" s="541"/>
      <c r="MOB140" s="541"/>
      <c r="MOC140" s="541"/>
      <c r="MOD140" s="541"/>
      <c r="MOE140" s="541"/>
      <c r="MOF140" s="541"/>
      <c r="MOG140" s="541"/>
      <c r="MOH140" s="541"/>
      <c r="MOI140" s="541"/>
      <c r="MOJ140" s="541"/>
      <c r="MOK140" s="541"/>
      <c r="MOL140" s="541"/>
      <c r="MOM140" s="541"/>
      <c r="MON140" s="541"/>
      <c r="MOO140" s="541"/>
      <c r="MOP140" s="541"/>
      <c r="MOQ140" s="541"/>
      <c r="MOR140" s="541"/>
      <c r="MOS140" s="541"/>
      <c r="MOT140" s="541"/>
      <c r="MOU140" s="541"/>
      <c r="MOV140" s="541"/>
      <c r="MOW140" s="541"/>
      <c r="MOX140" s="541"/>
      <c r="MOY140" s="541"/>
      <c r="MOZ140" s="541"/>
      <c r="MPA140" s="541"/>
      <c r="MPB140" s="541"/>
      <c r="MPC140" s="541"/>
      <c r="MPD140" s="541"/>
      <c r="MPE140" s="541"/>
      <c r="MPF140" s="541"/>
      <c r="MPG140" s="541"/>
      <c r="MPH140" s="541"/>
      <c r="MPI140" s="541"/>
      <c r="MPJ140" s="541"/>
      <c r="MPK140" s="541"/>
      <c r="MPL140" s="541"/>
      <c r="MPM140" s="541"/>
      <c r="MPN140" s="541"/>
      <c r="MPO140" s="541"/>
      <c r="MPP140" s="541"/>
      <c r="MPQ140" s="541"/>
      <c r="MPR140" s="541"/>
      <c r="MPS140" s="541"/>
      <c r="MPT140" s="541"/>
      <c r="MPU140" s="541"/>
      <c r="MPV140" s="541"/>
      <c r="MPW140" s="541"/>
      <c r="MPX140" s="541"/>
      <c r="MPY140" s="541"/>
      <c r="MPZ140" s="541"/>
      <c r="MQA140" s="541"/>
      <c r="MQB140" s="541"/>
      <c r="MQC140" s="541"/>
      <c r="MQD140" s="541"/>
      <c r="MQE140" s="541"/>
      <c r="MQF140" s="541"/>
      <c r="MQG140" s="541"/>
      <c r="MQH140" s="541"/>
      <c r="MQI140" s="541"/>
      <c r="MQJ140" s="541"/>
      <c r="MQK140" s="541"/>
      <c r="MQL140" s="541"/>
      <c r="MQM140" s="541"/>
      <c r="MQN140" s="541"/>
      <c r="MQO140" s="541"/>
      <c r="MQP140" s="541"/>
      <c r="MQQ140" s="541"/>
      <c r="MQR140" s="541"/>
      <c r="MQS140" s="541"/>
      <c r="MQT140" s="541"/>
      <c r="MQU140" s="541"/>
      <c r="MQV140" s="541"/>
      <c r="MQW140" s="541"/>
      <c r="MQX140" s="541"/>
      <c r="MQY140" s="541"/>
      <c r="MQZ140" s="541"/>
      <c r="MRA140" s="541"/>
      <c r="MRB140" s="541"/>
      <c r="MRC140" s="541"/>
      <c r="MRD140" s="541"/>
      <c r="MRE140" s="541"/>
      <c r="MRF140" s="541"/>
      <c r="MRG140" s="541"/>
      <c r="MRH140" s="541"/>
      <c r="MRI140" s="541"/>
      <c r="MRJ140" s="541"/>
      <c r="MRK140" s="541"/>
      <c r="MRL140" s="541"/>
      <c r="MRM140" s="541"/>
      <c r="MRN140" s="541"/>
      <c r="MRO140" s="541"/>
      <c r="MRP140" s="541"/>
      <c r="MRQ140" s="541"/>
      <c r="MRR140" s="541"/>
      <c r="MRS140" s="541"/>
      <c r="MRT140" s="541"/>
      <c r="MRU140" s="541"/>
      <c r="MRV140" s="541"/>
      <c r="MRW140" s="541"/>
      <c r="MRX140" s="541"/>
      <c r="MRY140" s="541"/>
      <c r="MRZ140" s="541"/>
      <c r="MSA140" s="541"/>
      <c r="MSB140" s="541"/>
      <c r="MSC140" s="541"/>
      <c r="MSD140" s="541"/>
      <c r="MSE140" s="541"/>
      <c r="MSF140" s="541"/>
      <c r="MSG140" s="541"/>
      <c r="MSH140" s="541"/>
      <c r="MSI140" s="541"/>
      <c r="MSJ140" s="541"/>
      <c r="MSK140" s="541"/>
      <c r="MSL140" s="541"/>
      <c r="MSM140" s="541"/>
      <c r="MSN140" s="541"/>
      <c r="MSO140" s="541"/>
      <c r="MSP140" s="541"/>
      <c r="MSQ140" s="541"/>
      <c r="MSR140" s="541"/>
      <c r="MSS140" s="541"/>
      <c r="MST140" s="541"/>
      <c r="MSU140" s="541"/>
      <c r="MSV140" s="541"/>
      <c r="MSW140" s="541"/>
      <c r="MSX140" s="541"/>
      <c r="MSY140" s="541"/>
      <c r="MSZ140" s="541"/>
      <c r="MTA140" s="541"/>
      <c r="MTB140" s="541"/>
      <c r="MTC140" s="541"/>
      <c r="MTD140" s="541"/>
      <c r="MTE140" s="541"/>
      <c r="MTF140" s="541"/>
      <c r="MTG140" s="541"/>
      <c r="MTH140" s="541"/>
      <c r="MTI140" s="541"/>
      <c r="MTJ140" s="541"/>
      <c r="MTK140" s="541"/>
      <c r="MTL140" s="541"/>
      <c r="MTM140" s="541"/>
      <c r="MTN140" s="541"/>
      <c r="MTO140" s="541"/>
      <c r="MTP140" s="541"/>
      <c r="MTQ140" s="541"/>
      <c r="MTR140" s="541"/>
      <c r="MTS140" s="541"/>
      <c r="MTT140" s="541"/>
      <c r="MTU140" s="541"/>
      <c r="MTV140" s="541"/>
      <c r="MTW140" s="541"/>
      <c r="MTX140" s="541"/>
      <c r="MTY140" s="541"/>
      <c r="MTZ140" s="541"/>
      <c r="MUA140" s="541"/>
      <c r="MUB140" s="541"/>
      <c r="MUC140" s="541"/>
      <c r="MUD140" s="541"/>
      <c r="MUE140" s="541"/>
      <c r="MUF140" s="541"/>
      <c r="MUG140" s="541"/>
      <c r="MUH140" s="541"/>
      <c r="MUI140" s="541"/>
      <c r="MUJ140" s="541"/>
      <c r="MUK140" s="541"/>
      <c r="MUL140" s="541"/>
      <c r="MUM140" s="541"/>
      <c r="MUN140" s="541"/>
      <c r="MUO140" s="541"/>
      <c r="MUP140" s="541"/>
      <c r="MUQ140" s="541"/>
      <c r="MUR140" s="541"/>
      <c r="MUS140" s="541"/>
      <c r="MUT140" s="541"/>
      <c r="MUU140" s="541"/>
      <c r="MUV140" s="541"/>
      <c r="MUW140" s="541"/>
      <c r="MUX140" s="541"/>
      <c r="MUY140" s="541"/>
      <c r="MUZ140" s="541"/>
      <c r="MVA140" s="541"/>
      <c r="MVB140" s="541"/>
      <c r="MVC140" s="541"/>
      <c r="MVD140" s="541"/>
      <c r="MVE140" s="541"/>
      <c r="MVF140" s="541"/>
      <c r="MVG140" s="541"/>
      <c r="MVH140" s="541"/>
      <c r="MVI140" s="541"/>
      <c r="MVJ140" s="541"/>
      <c r="MVK140" s="541"/>
      <c r="MVL140" s="541"/>
      <c r="MVM140" s="541"/>
      <c r="MVN140" s="541"/>
      <c r="MVO140" s="541"/>
      <c r="MVP140" s="541"/>
      <c r="MVQ140" s="541"/>
      <c r="MVR140" s="541"/>
      <c r="MVS140" s="541"/>
      <c r="MVT140" s="541"/>
      <c r="MVU140" s="541"/>
      <c r="MVV140" s="541"/>
      <c r="MVW140" s="541"/>
      <c r="MVX140" s="541"/>
      <c r="MVY140" s="541"/>
      <c r="MVZ140" s="541"/>
      <c r="MWA140" s="541"/>
      <c r="MWB140" s="541"/>
      <c r="MWC140" s="541"/>
      <c r="MWD140" s="541"/>
      <c r="MWE140" s="541"/>
      <c r="MWF140" s="541"/>
      <c r="MWG140" s="541"/>
      <c r="MWH140" s="541"/>
      <c r="MWI140" s="541"/>
      <c r="MWJ140" s="541"/>
      <c r="MWK140" s="541"/>
      <c r="MWL140" s="541"/>
      <c r="MWM140" s="541"/>
      <c r="MWN140" s="541"/>
      <c r="MWO140" s="541"/>
      <c r="MWP140" s="541"/>
      <c r="MWQ140" s="541"/>
      <c r="MWR140" s="541"/>
      <c r="MWS140" s="541"/>
      <c r="MWT140" s="541"/>
      <c r="MWU140" s="541"/>
      <c r="MWV140" s="541"/>
      <c r="MWW140" s="541"/>
      <c r="MWX140" s="541"/>
      <c r="MWY140" s="541"/>
      <c r="MWZ140" s="541"/>
      <c r="MXA140" s="541"/>
      <c r="MXB140" s="541"/>
      <c r="MXC140" s="541"/>
      <c r="MXD140" s="541"/>
      <c r="MXE140" s="541"/>
      <c r="MXF140" s="541"/>
      <c r="MXG140" s="541"/>
      <c r="MXH140" s="541"/>
      <c r="MXI140" s="541"/>
      <c r="MXJ140" s="541"/>
      <c r="MXK140" s="541"/>
      <c r="MXL140" s="541"/>
      <c r="MXM140" s="541"/>
      <c r="MXN140" s="541"/>
      <c r="MXO140" s="541"/>
      <c r="MXP140" s="541"/>
      <c r="MXQ140" s="541"/>
      <c r="MXR140" s="541"/>
      <c r="MXS140" s="541"/>
      <c r="MXT140" s="541"/>
      <c r="MXU140" s="541"/>
      <c r="MXV140" s="541"/>
      <c r="MXW140" s="541"/>
      <c r="MXX140" s="541"/>
      <c r="MXY140" s="541"/>
      <c r="MXZ140" s="541"/>
      <c r="MYA140" s="541"/>
      <c r="MYB140" s="541"/>
      <c r="MYC140" s="541"/>
      <c r="MYD140" s="541"/>
      <c r="MYE140" s="541"/>
      <c r="MYF140" s="541"/>
      <c r="MYG140" s="541"/>
      <c r="MYH140" s="541"/>
      <c r="MYI140" s="541"/>
      <c r="MYJ140" s="541"/>
      <c r="MYK140" s="541"/>
      <c r="MYL140" s="541"/>
      <c r="MYM140" s="541"/>
      <c r="MYN140" s="541"/>
      <c r="MYO140" s="541"/>
      <c r="MYP140" s="541"/>
      <c r="MYQ140" s="541"/>
      <c r="MYR140" s="541"/>
      <c r="MYS140" s="541"/>
      <c r="MYT140" s="541"/>
      <c r="MYU140" s="541"/>
      <c r="MYV140" s="541"/>
      <c r="MYW140" s="541"/>
      <c r="MYX140" s="541"/>
      <c r="MYY140" s="541"/>
      <c r="MYZ140" s="541"/>
      <c r="MZA140" s="541"/>
      <c r="MZB140" s="541"/>
      <c r="MZC140" s="541"/>
      <c r="MZD140" s="541"/>
      <c r="MZE140" s="541"/>
      <c r="MZF140" s="541"/>
      <c r="MZG140" s="541"/>
      <c r="MZH140" s="541"/>
      <c r="MZI140" s="541"/>
      <c r="MZJ140" s="541"/>
      <c r="MZK140" s="541"/>
      <c r="MZL140" s="541"/>
      <c r="MZM140" s="541"/>
      <c r="MZN140" s="541"/>
      <c r="MZO140" s="541"/>
      <c r="MZP140" s="541"/>
      <c r="MZQ140" s="541"/>
      <c r="MZR140" s="541"/>
      <c r="MZS140" s="541"/>
      <c r="MZT140" s="541"/>
      <c r="MZU140" s="541"/>
      <c r="MZV140" s="541"/>
      <c r="MZW140" s="541"/>
      <c r="MZX140" s="541"/>
      <c r="MZY140" s="541"/>
      <c r="MZZ140" s="541"/>
      <c r="NAA140" s="541"/>
      <c r="NAB140" s="541"/>
      <c r="NAC140" s="541"/>
      <c r="NAD140" s="541"/>
      <c r="NAE140" s="541"/>
      <c r="NAF140" s="541"/>
      <c r="NAG140" s="541"/>
      <c r="NAH140" s="541"/>
      <c r="NAI140" s="541"/>
      <c r="NAJ140" s="541"/>
      <c r="NAK140" s="541"/>
      <c r="NAL140" s="541"/>
      <c r="NAM140" s="541"/>
      <c r="NAN140" s="541"/>
      <c r="NAO140" s="541"/>
      <c r="NAP140" s="541"/>
      <c r="NAQ140" s="541"/>
      <c r="NAR140" s="541"/>
      <c r="NAS140" s="541"/>
      <c r="NAT140" s="541"/>
      <c r="NAU140" s="541"/>
      <c r="NAV140" s="541"/>
      <c r="NAW140" s="541"/>
      <c r="NAX140" s="541"/>
      <c r="NAY140" s="541"/>
      <c r="NAZ140" s="541"/>
      <c r="NBA140" s="541"/>
      <c r="NBB140" s="541"/>
      <c r="NBC140" s="541"/>
      <c r="NBD140" s="541"/>
      <c r="NBE140" s="541"/>
      <c r="NBF140" s="541"/>
      <c r="NBG140" s="541"/>
      <c r="NBH140" s="541"/>
      <c r="NBI140" s="541"/>
      <c r="NBJ140" s="541"/>
      <c r="NBK140" s="541"/>
      <c r="NBL140" s="541"/>
      <c r="NBM140" s="541"/>
      <c r="NBN140" s="541"/>
      <c r="NBO140" s="541"/>
      <c r="NBP140" s="541"/>
      <c r="NBQ140" s="541"/>
      <c r="NBR140" s="541"/>
      <c r="NBS140" s="541"/>
      <c r="NBT140" s="541"/>
      <c r="NBU140" s="541"/>
      <c r="NBV140" s="541"/>
      <c r="NBW140" s="541"/>
      <c r="NBX140" s="541"/>
      <c r="NBY140" s="541"/>
      <c r="NBZ140" s="541"/>
      <c r="NCA140" s="541"/>
      <c r="NCB140" s="541"/>
      <c r="NCC140" s="541"/>
      <c r="NCD140" s="541"/>
      <c r="NCE140" s="541"/>
      <c r="NCF140" s="541"/>
      <c r="NCG140" s="541"/>
      <c r="NCH140" s="541"/>
      <c r="NCI140" s="541"/>
      <c r="NCJ140" s="541"/>
      <c r="NCK140" s="541"/>
      <c r="NCL140" s="541"/>
      <c r="NCM140" s="541"/>
      <c r="NCN140" s="541"/>
      <c r="NCO140" s="541"/>
      <c r="NCP140" s="541"/>
      <c r="NCQ140" s="541"/>
      <c r="NCR140" s="541"/>
      <c r="NCS140" s="541"/>
      <c r="NCT140" s="541"/>
      <c r="NCU140" s="541"/>
      <c r="NCV140" s="541"/>
      <c r="NCW140" s="541"/>
      <c r="NCX140" s="541"/>
      <c r="NCY140" s="541"/>
      <c r="NCZ140" s="541"/>
      <c r="NDA140" s="541"/>
      <c r="NDB140" s="541"/>
      <c r="NDC140" s="541"/>
      <c r="NDD140" s="541"/>
      <c r="NDE140" s="541"/>
      <c r="NDF140" s="541"/>
      <c r="NDG140" s="541"/>
      <c r="NDH140" s="541"/>
      <c r="NDI140" s="541"/>
      <c r="NDJ140" s="541"/>
      <c r="NDK140" s="541"/>
      <c r="NDL140" s="541"/>
      <c r="NDM140" s="541"/>
      <c r="NDN140" s="541"/>
      <c r="NDO140" s="541"/>
      <c r="NDP140" s="541"/>
      <c r="NDQ140" s="541"/>
      <c r="NDR140" s="541"/>
      <c r="NDS140" s="541"/>
      <c r="NDT140" s="541"/>
      <c r="NDU140" s="541"/>
      <c r="NDV140" s="541"/>
      <c r="NDW140" s="541"/>
      <c r="NDX140" s="541"/>
      <c r="NDY140" s="541"/>
      <c r="NDZ140" s="541"/>
      <c r="NEA140" s="541"/>
      <c r="NEB140" s="541"/>
      <c r="NEC140" s="541"/>
      <c r="NED140" s="541"/>
      <c r="NEE140" s="541"/>
      <c r="NEF140" s="541"/>
      <c r="NEG140" s="541"/>
      <c r="NEH140" s="541"/>
      <c r="NEI140" s="541"/>
      <c r="NEJ140" s="541"/>
      <c r="NEK140" s="541"/>
      <c r="NEL140" s="541"/>
      <c r="NEM140" s="541"/>
      <c r="NEN140" s="541"/>
      <c r="NEO140" s="541"/>
      <c r="NEP140" s="541"/>
      <c r="NEQ140" s="541"/>
      <c r="NER140" s="541"/>
      <c r="NES140" s="541"/>
      <c r="NET140" s="541"/>
      <c r="NEU140" s="541"/>
      <c r="NEV140" s="541"/>
      <c r="NEW140" s="541"/>
      <c r="NEX140" s="541"/>
      <c r="NEY140" s="541"/>
      <c r="NEZ140" s="541"/>
      <c r="NFA140" s="541"/>
      <c r="NFB140" s="541"/>
      <c r="NFC140" s="541"/>
      <c r="NFD140" s="541"/>
      <c r="NFE140" s="541"/>
      <c r="NFF140" s="541"/>
      <c r="NFG140" s="541"/>
      <c r="NFH140" s="541"/>
      <c r="NFI140" s="541"/>
      <c r="NFJ140" s="541"/>
      <c r="NFK140" s="541"/>
      <c r="NFL140" s="541"/>
      <c r="NFM140" s="541"/>
      <c r="NFN140" s="541"/>
      <c r="NFO140" s="541"/>
      <c r="NFP140" s="541"/>
      <c r="NFQ140" s="541"/>
      <c r="NFR140" s="541"/>
      <c r="NFS140" s="541"/>
      <c r="NFT140" s="541"/>
      <c r="NFU140" s="541"/>
      <c r="NFV140" s="541"/>
      <c r="NFW140" s="541"/>
      <c r="NFX140" s="541"/>
      <c r="NFY140" s="541"/>
      <c r="NFZ140" s="541"/>
      <c r="NGA140" s="541"/>
      <c r="NGB140" s="541"/>
      <c r="NGC140" s="541"/>
      <c r="NGD140" s="541"/>
      <c r="NGE140" s="541"/>
      <c r="NGF140" s="541"/>
      <c r="NGG140" s="541"/>
      <c r="NGH140" s="541"/>
      <c r="NGI140" s="541"/>
      <c r="NGJ140" s="541"/>
      <c r="NGK140" s="541"/>
      <c r="NGL140" s="541"/>
      <c r="NGM140" s="541"/>
      <c r="NGN140" s="541"/>
      <c r="NGO140" s="541"/>
      <c r="NGP140" s="541"/>
      <c r="NGQ140" s="541"/>
      <c r="NGR140" s="541"/>
      <c r="NGS140" s="541"/>
      <c r="NGT140" s="541"/>
      <c r="NGU140" s="541"/>
      <c r="NGV140" s="541"/>
      <c r="NGW140" s="541"/>
      <c r="NGX140" s="541"/>
      <c r="NGY140" s="541"/>
      <c r="NGZ140" s="541"/>
      <c r="NHA140" s="541"/>
      <c r="NHB140" s="541"/>
      <c r="NHC140" s="541"/>
      <c r="NHD140" s="541"/>
      <c r="NHE140" s="541"/>
      <c r="NHF140" s="541"/>
      <c r="NHG140" s="541"/>
      <c r="NHH140" s="541"/>
      <c r="NHI140" s="541"/>
      <c r="NHJ140" s="541"/>
      <c r="NHK140" s="541"/>
      <c r="NHL140" s="541"/>
      <c r="NHM140" s="541"/>
      <c r="NHN140" s="541"/>
      <c r="NHO140" s="541"/>
      <c r="NHP140" s="541"/>
      <c r="NHQ140" s="541"/>
      <c r="NHR140" s="541"/>
      <c r="NHS140" s="541"/>
      <c r="NHT140" s="541"/>
      <c r="NHU140" s="541"/>
      <c r="NHV140" s="541"/>
      <c r="NHW140" s="541"/>
      <c r="NHX140" s="541"/>
      <c r="NHY140" s="541"/>
      <c r="NHZ140" s="541"/>
      <c r="NIA140" s="541"/>
      <c r="NIB140" s="541"/>
      <c r="NIC140" s="541"/>
      <c r="NID140" s="541"/>
      <c r="NIE140" s="541"/>
      <c r="NIF140" s="541"/>
      <c r="NIG140" s="541"/>
      <c r="NIH140" s="541"/>
      <c r="NII140" s="541"/>
      <c r="NIJ140" s="541"/>
      <c r="NIK140" s="541"/>
      <c r="NIL140" s="541"/>
      <c r="NIM140" s="541"/>
      <c r="NIN140" s="541"/>
      <c r="NIO140" s="541"/>
      <c r="NIP140" s="541"/>
      <c r="NIQ140" s="541"/>
      <c r="NIR140" s="541"/>
      <c r="NIS140" s="541"/>
      <c r="NIT140" s="541"/>
      <c r="NIU140" s="541"/>
      <c r="NIV140" s="541"/>
      <c r="NIW140" s="541"/>
      <c r="NIX140" s="541"/>
      <c r="NIY140" s="541"/>
      <c r="NIZ140" s="541"/>
      <c r="NJA140" s="541"/>
      <c r="NJB140" s="541"/>
      <c r="NJC140" s="541"/>
      <c r="NJD140" s="541"/>
      <c r="NJE140" s="541"/>
      <c r="NJF140" s="541"/>
      <c r="NJG140" s="541"/>
      <c r="NJH140" s="541"/>
      <c r="NJI140" s="541"/>
      <c r="NJJ140" s="541"/>
      <c r="NJK140" s="541"/>
      <c r="NJL140" s="541"/>
      <c r="NJM140" s="541"/>
      <c r="NJN140" s="541"/>
      <c r="NJO140" s="541"/>
      <c r="NJP140" s="541"/>
      <c r="NJQ140" s="541"/>
      <c r="NJR140" s="541"/>
      <c r="NJS140" s="541"/>
      <c r="NJT140" s="541"/>
      <c r="NJU140" s="541"/>
      <c r="NJV140" s="541"/>
      <c r="NJW140" s="541"/>
      <c r="NJX140" s="541"/>
      <c r="NJY140" s="541"/>
      <c r="NJZ140" s="541"/>
      <c r="NKA140" s="541"/>
      <c r="NKB140" s="541"/>
      <c r="NKC140" s="541"/>
      <c r="NKD140" s="541"/>
      <c r="NKE140" s="541"/>
      <c r="NKF140" s="541"/>
      <c r="NKG140" s="541"/>
      <c r="NKH140" s="541"/>
      <c r="NKI140" s="541"/>
      <c r="NKJ140" s="541"/>
      <c r="NKK140" s="541"/>
      <c r="NKL140" s="541"/>
      <c r="NKM140" s="541"/>
      <c r="NKN140" s="541"/>
      <c r="NKO140" s="541"/>
      <c r="NKP140" s="541"/>
      <c r="NKQ140" s="541"/>
      <c r="NKR140" s="541"/>
      <c r="NKS140" s="541"/>
      <c r="NKT140" s="541"/>
      <c r="NKU140" s="541"/>
      <c r="NKV140" s="541"/>
      <c r="NKW140" s="541"/>
      <c r="NKX140" s="541"/>
      <c r="NKY140" s="541"/>
      <c r="NKZ140" s="541"/>
      <c r="NLA140" s="541"/>
      <c r="NLB140" s="541"/>
      <c r="NLC140" s="541"/>
      <c r="NLD140" s="541"/>
      <c r="NLE140" s="541"/>
      <c r="NLF140" s="541"/>
      <c r="NLG140" s="541"/>
      <c r="NLH140" s="541"/>
      <c r="NLI140" s="541"/>
      <c r="NLJ140" s="541"/>
      <c r="NLK140" s="541"/>
      <c r="NLL140" s="541"/>
      <c r="NLM140" s="541"/>
      <c r="NLN140" s="541"/>
      <c r="NLO140" s="541"/>
      <c r="NLP140" s="541"/>
      <c r="NLQ140" s="541"/>
      <c r="NLR140" s="541"/>
      <c r="NLS140" s="541"/>
      <c r="NLT140" s="541"/>
      <c r="NLU140" s="541"/>
      <c r="NLV140" s="541"/>
      <c r="NLW140" s="541"/>
      <c r="NLX140" s="541"/>
      <c r="NLY140" s="541"/>
      <c r="NLZ140" s="541"/>
      <c r="NMA140" s="541"/>
      <c r="NMB140" s="541"/>
      <c r="NMC140" s="541"/>
      <c r="NMD140" s="541"/>
      <c r="NME140" s="541"/>
      <c r="NMF140" s="541"/>
      <c r="NMG140" s="541"/>
      <c r="NMH140" s="541"/>
      <c r="NMI140" s="541"/>
      <c r="NMJ140" s="541"/>
      <c r="NMK140" s="541"/>
      <c r="NML140" s="541"/>
      <c r="NMM140" s="541"/>
      <c r="NMN140" s="541"/>
      <c r="NMO140" s="541"/>
      <c r="NMP140" s="541"/>
      <c r="NMQ140" s="541"/>
      <c r="NMR140" s="541"/>
      <c r="NMS140" s="541"/>
      <c r="NMT140" s="541"/>
      <c r="NMU140" s="541"/>
      <c r="NMV140" s="541"/>
      <c r="NMW140" s="541"/>
      <c r="NMX140" s="541"/>
      <c r="NMY140" s="541"/>
      <c r="NMZ140" s="541"/>
      <c r="NNA140" s="541"/>
      <c r="NNB140" s="541"/>
      <c r="NNC140" s="541"/>
      <c r="NND140" s="541"/>
      <c r="NNE140" s="541"/>
      <c r="NNF140" s="541"/>
      <c r="NNG140" s="541"/>
      <c r="NNH140" s="541"/>
      <c r="NNI140" s="541"/>
      <c r="NNJ140" s="541"/>
      <c r="NNK140" s="541"/>
      <c r="NNL140" s="541"/>
      <c r="NNM140" s="541"/>
      <c r="NNN140" s="541"/>
      <c r="NNO140" s="541"/>
      <c r="NNP140" s="541"/>
      <c r="NNQ140" s="541"/>
      <c r="NNR140" s="541"/>
      <c r="NNS140" s="541"/>
      <c r="NNT140" s="541"/>
      <c r="NNU140" s="541"/>
      <c r="NNV140" s="541"/>
      <c r="NNW140" s="541"/>
      <c r="NNX140" s="541"/>
      <c r="NNY140" s="541"/>
      <c r="NNZ140" s="541"/>
      <c r="NOA140" s="541"/>
      <c r="NOB140" s="541"/>
      <c r="NOC140" s="541"/>
      <c r="NOD140" s="541"/>
      <c r="NOE140" s="541"/>
      <c r="NOF140" s="541"/>
      <c r="NOG140" s="541"/>
      <c r="NOH140" s="541"/>
      <c r="NOI140" s="541"/>
      <c r="NOJ140" s="541"/>
      <c r="NOK140" s="541"/>
      <c r="NOL140" s="541"/>
      <c r="NOM140" s="541"/>
      <c r="NON140" s="541"/>
      <c r="NOO140" s="541"/>
      <c r="NOP140" s="541"/>
      <c r="NOQ140" s="541"/>
      <c r="NOR140" s="541"/>
      <c r="NOS140" s="541"/>
      <c r="NOT140" s="541"/>
      <c r="NOU140" s="541"/>
      <c r="NOV140" s="541"/>
      <c r="NOW140" s="541"/>
      <c r="NOX140" s="541"/>
      <c r="NOY140" s="541"/>
      <c r="NOZ140" s="541"/>
      <c r="NPA140" s="541"/>
      <c r="NPB140" s="541"/>
      <c r="NPC140" s="541"/>
      <c r="NPD140" s="541"/>
      <c r="NPE140" s="541"/>
      <c r="NPF140" s="541"/>
      <c r="NPG140" s="541"/>
      <c r="NPH140" s="541"/>
      <c r="NPI140" s="541"/>
      <c r="NPJ140" s="541"/>
      <c r="NPK140" s="541"/>
      <c r="NPL140" s="541"/>
      <c r="NPM140" s="541"/>
      <c r="NPN140" s="541"/>
      <c r="NPO140" s="541"/>
      <c r="NPP140" s="541"/>
      <c r="NPQ140" s="541"/>
      <c r="NPR140" s="541"/>
      <c r="NPS140" s="541"/>
      <c r="NPT140" s="541"/>
      <c r="NPU140" s="541"/>
      <c r="NPV140" s="541"/>
      <c r="NPW140" s="541"/>
      <c r="NPX140" s="541"/>
      <c r="NPY140" s="541"/>
      <c r="NPZ140" s="541"/>
      <c r="NQA140" s="541"/>
      <c r="NQB140" s="541"/>
      <c r="NQC140" s="541"/>
      <c r="NQD140" s="541"/>
      <c r="NQE140" s="541"/>
      <c r="NQF140" s="541"/>
      <c r="NQG140" s="541"/>
      <c r="NQH140" s="541"/>
      <c r="NQI140" s="541"/>
      <c r="NQJ140" s="541"/>
      <c r="NQK140" s="541"/>
      <c r="NQL140" s="541"/>
      <c r="NQM140" s="541"/>
      <c r="NQN140" s="541"/>
      <c r="NQO140" s="541"/>
      <c r="NQP140" s="541"/>
      <c r="NQQ140" s="541"/>
      <c r="NQR140" s="541"/>
      <c r="NQS140" s="541"/>
      <c r="NQT140" s="541"/>
      <c r="NQU140" s="541"/>
      <c r="NQV140" s="541"/>
      <c r="NQW140" s="541"/>
      <c r="NQX140" s="541"/>
      <c r="NQY140" s="541"/>
      <c r="NQZ140" s="541"/>
      <c r="NRA140" s="541"/>
      <c r="NRB140" s="541"/>
      <c r="NRC140" s="541"/>
      <c r="NRD140" s="541"/>
      <c r="NRE140" s="541"/>
      <c r="NRF140" s="541"/>
      <c r="NRG140" s="541"/>
      <c r="NRH140" s="541"/>
      <c r="NRI140" s="541"/>
      <c r="NRJ140" s="541"/>
      <c r="NRK140" s="541"/>
      <c r="NRL140" s="541"/>
      <c r="NRM140" s="541"/>
      <c r="NRN140" s="541"/>
      <c r="NRO140" s="541"/>
      <c r="NRP140" s="541"/>
      <c r="NRQ140" s="541"/>
      <c r="NRR140" s="541"/>
      <c r="NRS140" s="541"/>
      <c r="NRT140" s="541"/>
      <c r="NRU140" s="541"/>
      <c r="NRV140" s="541"/>
      <c r="NRW140" s="541"/>
      <c r="NRX140" s="541"/>
      <c r="NRY140" s="541"/>
      <c r="NRZ140" s="541"/>
      <c r="NSA140" s="541"/>
      <c r="NSB140" s="541"/>
      <c r="NSC140" s="541"/>
      <c r="NSD140" s="541"/>
      <c r="NSE140" s="541"/>
      <c r="NSF140" s="541"/>
      <c r="NSG140" s="541"/>
      <c r="NSH140" s="541"/>
      <c r="NSI140" s="541"/>
      <c r="NSJ140" s="541"/>
      <c r="NSK140" s="541"/>
      <c r="NSL140" s="541"/>
      <c r="NSM140" s="541"/>
      <c r="NSN140" s="541"/>
      <c r="NSO140" s="541"/>
      <c r="NSP140" s="541"/>
      <c r="NSQ140" s="541"/>
      <c r="NSR140" s="541"/>
      <c r="NSS140" s="541"/>
      <c r="NST140" s="541"/>
      <c r="NSU140" s="541"/>
      <c r="NSV140" s="541"/>
      <c r="NSW140" s="541"/>
      <c r="NSX140" s="541"/>
      <c r="NSY140" s="541"/>
      <c r="NSZ140" s="541"/>
      <c r="NTA140" s="541"/>
      <c r="NTB140" s="541"/>
      <c r="NTC140" s="541"/>
      <c r="NTD140" s="541"/>
      <c r="NTE140" s="541"/>
      <c r="NTF140" s="541"/>
      <c r="NTG140" s="541"/>
      <c r="NTH140" s="541"/>
      <c r="NTI140" s="541"/>
      <c r="NTJ140" s="541"/>
      <c r="NTK140" s="541"/>
      <c r="NTL140" s="541"/>
      <c r="NTM140" s="541"/>
      <c r="NTN140" s="541"/>
      <c r="NTO140" s="541"/>
      <c r="NTP140" s="541"/>
      <c r="NTQ140" s="541"/>
      <c r="NTR140" s="541"/>
      <c r="NTS140" s="541"/>
      <c r="NTT140" s="541"/>
      <c r="NTU140" s="541"/>
      <c r="NTV140" s="541"/>
      <c r="NTW140" s="541"/>
      <c r="NTX140" s="541"/>
      <c r="NTY140" s="541"/>
      <c r="NTZ140" s="541"/>
      <c r="NUA140" s="541"/>
      <c r="NUB140" s="541"/>
      <c r="NUC140" s="541"/>
      <c r="NUD140" s="541"/>
      <c r="NUE140" s="541"/>
      <c r="NUF140" s="541"/>
      <c r="NUG140" s="541"/>
      <c r="NUH140" s="541"/>
      <c r="NUI140" s="541"/>
      <c r="NUJ140" s="541"/>
      <c r="NUK140" s="541"/>
      <c r="NUL140" s="541"/>
      <c r="NUM140" s="541"/>
      <c r="NUN140" s="541"/>
      <c r="NUO140" s="541"/>
      <c r="NUP140" s="541"/>
      <c r="NUQ140" s="541"/>
      <c r="NUR140" s="541"/>
      <c r="NUS140" s="541"/>
      <c r="NUT140" s="541"/>
      <c r="NUU140" s="541"/>
      <c r="NUV140" s="541"/>
      <c r="NUW140" s="541"/>
      <c r="NUX140" s="541"/>
      <c r="NUY140" s="541"/>
      <c r="NUZ140" s="541"/>
      <c r="NVA140" s="541"/>
      <c r="NVB140" s="541"/>
      <c r="NVC140" s="541"/>
      <c r="NVD140" s="541"/>
      <c r="NVE140" s="541"/>
      <c r="NVF140" s="541"/>
      <c r="NVG140" s="541"/>
      <c r="NVH140" s="541"/>
      <c r="NVI140" s="541"/>
      <c r="NVJ140" s="541"/>
      <c r="NVK140" s="541"/>
      <c r="NVL140" s="541"/>
      <c r="NVM140" s="541"/>
      <c r="NVN140" s="541"/>
      <c r="NVO140" s="541"/>
      <c r="NVP140" s="541"/>
      <c r="NVQ140" s="541"/>
      <c r="NVR140" s="541"/>
      <c r="NVS140" s="541"/>
      <c r="NVT140" s="541"/>
      <c r="NVU140" s="541"/>
      <c r="NVV140" s="541"/>
      <c r="NVW140" s="541"/>
      <c r="NVX140" s="541"/>
      <c r="NVY140" s="541"/>
      <c r="NVZ140" s="541"/>
      <c r="NWA140" s="541"/>
      <c r="NWB140" s="541"/>
      <c r="NWC140" s="541"/>
      <c r="NWD140" s="541"/>
      <c r="NWE140" s="541"/>
      <c r="NWF140" s="541"/>
      <c r="NWG140" s="541"/>
      <c r="NWH140" s="541"/>
      <c r="NWI140" s="541"/>
      <c r="NWJ140" s="541"/>
      <c r="NWK140" s="541"/>
      <c r="NWL140" s="541"/>
      <c r="NWM140" s="541"/>
      <c r="NWN140" s="541"/>
      <c r="NWO140" s="541"/>
      <c r="NWP140" s="541"/>
      <c r="NWQ140" s="541"/>
      <c r="NWR140" s="541"/>
      <c r="NWS140" s="541"/>
      <c r="NWT140" s="541"/>
      <c r="NWU140" s="541"/>
      <c r="NWV140" s="541"/>
      <c r="NWW140" s="541"/>
      <c r="NWX140" s="541"/>
      <c r="NWY140" s="541"/>
      <c r="NWZ140" s="541"/>
      <c r="NXA140" s="541"/>
      <c r="NXB140" s="541"/>
      <c r="NXC140" s="541"/>
      <c r="NXD140" s="541"/>
      <c r="NXE140" s="541"/>
      <c r="NXF140" s="541"/>
      <c r="NXG140" s="541"/>
      <c r="NXH140" s="541"/>
      <c r="NXI140" s="541"/>
      <c r="NXJ140" s="541"/>
      <c r="NXK140" s="541"/>
      <c r="NXL140" s="541"/>
      <c r="NXM140" s="541"/>
      <c r="NXN140" s="541"/>
      <c r="NXO140" s="541"/>
      <c r="NXP140" s="541"/>
      <c r="NXQ140" s="541"/>
      <c r="NXR140" s="541"/>
      <c r="NXS140" s="541"/>
      <c r="NXT140" s="541"/>
      <c r="NXU140" s="541"/>
      <c r="NXV140" s="541"/>
      <c r="NXW140" s="541"/>
      <c r="NXX140" s="541"/>
      <c r="NXY140" s="541"/>
      <c r="NXZ140" s="541"/>
      <c r="NYA140" s="541"/>
      <c r="NYB140" s="541"/>
      <c r="NYC140" s="541"/>
      <c r="NYD140" s="541"/>
      <c r="NYE140" s="541"/>
      <c r="NYF140" s="541"/>
      <c r="NYG140" s="541"/>
      <c r="NYH140" s="541"/>
      <c r="NYI140" s="541"/>
      <c r="NYJ140" s="541"/>
      <c r="NYK140" s="541"/>
      <c r="NYL140" s="541"/>
      <c r="NYM140" s="541"/>
      <c r="NYN140" s="541"/>
      <c r="NYO140" s="541"/>
      <c r="NYP140" s="541"/>
      <c r="NYQ140" s="541"/>
      <c r="NYR140" s="541"/>
      <c r="NYS140" s="541"/>
      <c r="NYT140" s="541"/>
      <c r="NYU140" s="541"/>
      <c r="NYV140" s="541"/>
      <c r="NYW140" s="541"/>
      <c r="NYX140" s="541"/>
      <c r="NYY140" s="541"/>
      <c r="NYZ140" s="541"/>
      <c r="NZA140" s="541"/>
      <c r="NZB140" s="541"/>
      <c r="NZC140" s="541"/>
      <c r="NZD140" s="541"/>
      <c r="NZE140" s="541"/>
      <c r="NZF140" s="541"/>
      <c r="NZG140" s="541"/>
      <c r="NZH140" s="541"/>
      <c r="NZI140" s="541"/>
      <c r="NZJ140" s="541"/>
      <c r="NZK140" s="541"/>
      <c r="NZL140" s="541"/>
      <c r="NZM140" s="541"/>
      <c r="NZN140" s="541"/>
      <c r="NZO140" s="541"/>
      <c r="NZP140" s="541"/>
      <c r="NZQ140" s="541"/>
      <c r="NZR140" s="541"/>
      <c r="NZS140" s="541"/>
      <c r="NZT140" s="541"/>
      <c r="NZU140" s="541"/>
      <c r="NZV140" s="541"/>
      <c r="NZW140" s="541"/>
      <c r="NZX140" s="541"/>
      <c r="NZY140" s="541"/>
      <c r="NZZ140" s="541"/>
      <c r="OAA140" s="541"/>
      <c r="OAB140" s="541"/>
      <c r="OAC140" s="541"/>
      <c r="OAD140" s="541"/>
      <c r="OAE140" s="541"/>
      <c r="OAF140" s="541"/>
      <c r="OAG140" s="541"/>
      <c r="OAH140" s="541"/>
      <c r="OAI140" s="541"/>
      <c r="OAJ140" s="541"/>
      <c r="OAK140" s="541"/>
      <c r="OAL140" s="541"/>
      <c r="OAM140" s="541"/>
      <c r="OAN140" s="541"/>
      <c r="OAO140" s="541"/>
      <c r="OAP140" s="541"/>
      <c r="OAQ140" s="541"/>
      <c r="OAR140" s="541"/>
      <c r="OAS140" s="541"/>
      <c r="OAT140" s="541"/>
      <c r="OAU140" s="541"/>
      <c r="OAV140" s="541"/>
      <c r="OAW140" s="541"/>
      <c r="OAX140" s="541"/>
      <c r="OAY140" s="541"/>
      <c r="OAZ140" s="541"/>
      <c r="OBA140" s="541"/>
      <c r="OBB140" s="541"/>
      <c r="OBC140" s="541"/>
      <c r="OBD140" s="541"/>
      <c r="OBE140" s="541"/>
      <c r="OBF140" s="541"/>
      <c r="OBG140" s="541"/>
      <c r="OBH140" s="541"/>
      <c r="OBI140" s="541"/>
      <c r="OBJ140" s="541"/>
      <c r="OBK140" s="541"/>
      <c r="OBL140" s="541"/>
      <c r="OBM140" s="541"/>
      <c r="OBN140" s="541"/>
      <c r="OBO140" s="541"/>
      <c r="OBP140" s="541"/>
      <c r="OBQ140" s="541"/>
      <c r="OBR140" s="541"/>
      <c r="OBS140" s="541"/>
      <c r="OBT140" s="541"/>
      <c r="OBU140" s="541"/>
      <c r="OBV140" s="541"/>
      <c r="OBW140" s="541"/>
      <c r="OBX140" s="541"/>
      <c r="OBY140" s="541"/>
      <c r="OBZ140" s="541"/>
      <c r="OCA140" s="541"/>
      <c r="OCB140" s="541"/>
      <c r="OCC140" s="541"/>
      <c r="OCD140" s="541"/>
      <c r="OCE140" s="541"/>
      <c r="OCF140" s="541"/>
      <c r="OCG140" s="541"/>
      <c r="OCH140" s="541"/>
      <c r="OCI140" s="541"/>
      <c r="OCJ140" s="541"/>
      <c r="OCK140" s="541"/>
      <c r="OCL140" s="541"/>
      <c r="OCM140" s="541"/>
      <c r="OCN140" s="541"/>
      <c r="OCO140" s="541"/>
      <c r="OCP140" s="541"/>
      <c r="OCQ140" s="541"/>
      <c r="OCR140" s="541"/>
      <c r="OCS140" s="541"/>
      <c r="OCT140" s="541"/>
      <c r="OCU140" s="541"/>
      <c r="OCV140" s="541"/>
      <c r="OCW140" s="541"/>
      <c r="OCX140" s="541"/>
      <c r="OCY140" s="541"/>
      <c r="OCZ140" s="541"/>
      <c r="ODA140" s="541"/>
      <c r="ODB140" s="541"/>
      <c r="ODC140" s="541"/>
      <c r="ODD140" s="541"/>
      <c r="ODE140" s="541"/>
      <c r="ODF140" s="541"/>
      <c r="ODG140" s="541"/>
      <c r="ODH140" s="541"/>
      <c r="ODI140" s="541"/>
      <c r="ODJ140" s="541"/>
      <c r="ODK140" s="541"/>
      <c r="ODL140" s="541"/>
      <c r="ODM140" s="541"/>
      <c r="ODN140" s="541"/>
      <c r="ODO140" s="541"/>
      <c r="ODP140" s="541"/>
      <c r="ODQ140" s="541"/>
      <c r="ODR140" s="541"/>
      <c r="ODS140" s="541"/>
      <c r="ODT140" s="541"/>
      <c r="ODU140" s="541"/>
      <c r="ODV140" s="541"/>
      <c r="ODW140" s="541"/>
      <c r="ODX140" s="541"/>
      <c r="ODY140" s="541"/>
      <c r="ODZ140" s="541"/>
      <c r="OEA140" s="541"/>
      <c r="OEB140" s="541"/>
      <c r="OEC140" s="541"/>
      <c r="OED140" s="541"/>
      <c r="OEE140" s="541"/>
      <c r="OEF140" s="541"/>
      <c r="OEG140" s="541"/>
      <c r="OEH140" s="541"/>
      <c r="OEI140" s="541"/>
      <c r="OEJ140" s="541"/>
      <c r="OEK140" s="541"/>
      <c r="OEL140" s="541"/>
      <c r="OEM140" s="541"/>
      <c r="OEN140" s="541"/>
      <c r="OEO140" s="541"/>
      <c r="OEP140" s="541"/>
      <c r="OEQ140" s="541"/>
      <c r="OER140" s="541"/>
      <c r="OES140" s="541"/>
      <c r="OET140" s="541"/>
      <c r="OEU140" s="541"/>
      <c r="OEV140" s="541"/>
      <c r="OEW140" s="541"/>
      <c r="OEX140" s="541"/>
      <c r="OEY140" s="541"/>
      <c r="OEZ140" s="541"/>
      <c r="OFA140" s="541"/>
      <c r="OFB140" s="541"/>
      <c r="OFC140" s="541"/>
      <c r="OFD140" s="541"/>
      <c r="OFE140" s="541"/>
      <c r="OFF140" s="541"/>
      <c r="OFG140" s="541"/>
      <c r="OFH140" s="541"/>
      <c r="OFI140" s="541"/>
      <c r="OFJ140" s="541"/>
      <c r="OFK140" s="541"/>
      <c r="OFL140" s="541"/>
      <c r="OFM140" s="541"/>
      <c r="OFN140" s="541"/>
      <c r="OFO140" s="541"/>
      <c r="OFP140" s="541"/>
      <c r="OFQ140" s="541"/>
      <c r="OFR140" s="541"/>
      <c r="OFS140" s="541"/>
      <c r="OFT140" s="541"/>
      <c r="OFU140" s="541"/>
      <c r="OFV140" s="541"/>
      <c r="OFW140" s="541"/>
      <c r="OFX140" s="541"/>
      <c r="OFY140" s="541"/>
      <c r="OFZ140" s="541"/>
      <c r="OGA140" s="541"/>
      <c r="OGB140" s="541"/>
      <c r="OGC140" s="541"/>
      <c r="OGD140" s="541"/>
      <c r="OGE140" s="541"/>
      <c r="OGF140" s="541"/>
      <c r="OGG140" s="541"/>
      <c r="OGH140" s="541"/>
      <c r="OGI140" s="541"/>
      <c r="OGJ140" s="541"/>
      <c r="OGK140" s="541"/>
      <c r="OGL140" s="541"/>
      <c r="OGM140" s="541"/>
      <c r="OGN140" s="541"/>
      <c r="OGO140" s="541"/>
      <c r="OGP140" s="541"/>
      <c r="OGQ140" s="541"/>
      <c r="OGR140" s="541"/>
      <c r="OGS140" s="541"/>
      <c r="OGT140" s="541"/>
      <c r="OGU140" s="541"/>
      <c r="OGV140" s="541"/>
      <c r="OGW140" s="541"/>
      <c r="OGX140" s="541"/>
      <c r="OGY140" s="541"/>
      <c r="OGZ140" s="541"/>
      <c r="OHA140" s="541"/>
      <c r="OHB140" s="541"/>
      <c r="OHC140" s="541"/>
      <c r="OHD140" s="541"/>
      <c r="OHE140" s="541"/>
      <c r="OHF140" s="541"/>
      <c r="OHG140" s="541"/>
      <c r="OHH140" s="541"/>
      <c r="OHI140" s="541"/>
      <c r="OHJ140" s="541"/>
      <c r="OHK140" s="541"/>
      <c r="OHL140" s="541"/>
      <c r="OHM140" s="541"/>
      <c r="OHN140" s="541"/>
      <c r="OHO140" s="541"/>
      <c r="OHP140" s="541"/>
      <c r="OHQ140" s="541"/>
      <c r="OHR140" s="541"/>
      <c r="OHS140" s="541"/>
      <c r="OHT140" s="541"/>
      <c r="OHU140" s="541"/>
      <c r="OHV140" s="541"/>
      <c r="OHW140" s="541"/>
      <c r="OHX140" s="541"/>
      <c r="OHY140" s="541"/>
      <c r="OHZ140" s="541"/>
      <c r="OIA140" s="541"/>
      <c r="OIB140" s="541"/>
      <c r="OIC140" s="541"/>
      <c r="OID140" s="541"/>
      <c r="OIE140" s="541"/>
      <c r="OIF140" s="541"/>
      <c r="OIG140" s="541"/>
      <c r="OIH140" s="541"/>
      <c r="OII140" s="541"/>
      <c r="OIJ140" s="541"/>
      <c r="OIK140" s="541"/>
      <c r="OIL140" s="541"/>
      <c r="OIM140" s="541"/>
      <c r="OIN140" s="541"/>
      <c r="OIO140" s="541"/>
      <c r="OIP140" s="541"/>
      <c r="OIQ140" s="541"/>
      <c r="OIR140" s="541"/>
      <c r="OIS140" s="541"/>
      <c r="OIT140" s="541"/>
      <c r="OIU140" s="541"/>
      <c r="OIV140" s="541"/>
      <c r="OIW140" s="541"/>
      <c r="OIX140" s="541"/>
      <c r="OIY140" s="541"/>
      <c r="OIZ140" s="541"/>
      <c r="OJA140" s="541"/>
      <c r="OJB140" s="541"/>
      <c r="OJC140" s="541"/>
      <c r="OJD140" s="541"/>
      <c r="OJE140" s="541"/>
      <c r="OJF140" s="541"/>
      <c r="OJG140" s="541"/>
      <c r="OJH140" s="541"/>
      <c r="OJI140" s="541"/>
      <c r="OJJ140" s="541"/>
      <c r="OJK140" s="541"/>
      <c r="OJL140" s="541"/>
      <c r="OJM140" s="541"/>
      <c r="OJN140" s="541"/>
      <c r="OJO140" s="541"/>
      <c r="OJP140" s="541"/>
      <c r="OJQ140" s="541"/>
      <c r="OJR140" s="541"/>
      <c r="OJS140" s="541"/>
      <c r="OJT140" s="541"/>
      <c r="OJU140" s="541"/>
      <c r="OJV140" s="541"/>
      <c r="OJW140" s="541"/>
      <c r="OJX140" s="541"/>
      <c r="OJY140" s="541"/>
      <c r="OJZ140" s="541"/>
      <c r="OKA140" s="541"/>
      <c r="OKB140" s="541"/>
      <c r="OKC140" s="541"/>
      <c r="OKD140" s="541"/>
      <c r="OKE140" s="541"/>
      <c r="OKF140" s="541"/>
      <c r="OKG140" s="541"/>
      <c r="OKH140" s="541"/>
      <c r="OKI140" s="541"/>
      <c r="OKJ140" s="541"/>
      <c r="OKK140" s="541"/>
      <c r="OKL140" s="541"/>
      <c r="OKM140" s="541"/>
      <c r="OKN140" s="541"/>
      <c r="OKO140" s="541"/>
      <c r="OKP140" s="541"/>
      <c r="OKQ140" s="541"/>
      <c r="OKR140" s="541"/>
      <c r="OKS140" s="541"/>
      <c r="OKT140" s="541"/>
      <c r="OKU140" s="541"/>
      <c r="OKV140" s="541"/>
      <c r="OKW140" s="541"/>
      <c r="OKX140" s="541"/>
      <c r="OKY140" s="541"/>
      <c r="OKZ140" s="541"/>
      <c r="OLA140" s="541"/>
      <c r="OLB140" s="541"/>
      <c r="OLC140" s="541"/>
      <c r="OLD140" s="541"/>
      <c r="OLE140" s="541"/>
      <c r="OLF140" s="541"/>
      <c r="OLG140" s="541"/>
      <c r="OLH140" s="541"/>
      <c r="OLI140" s="541"/>
      <c r="OLJ140" s="541"/>
      <c r="OLK140" s="541"/>
      <c r="OLL140" s="541"/>
      <c r="OLM140" s="541"/>
      <c r="OLN140" s="541"/>
      <c r="OLO140" s="541"/>
      <c r="OLP140" s="541"/>
      <c r="OLQ140" s="541"/>
      <c r="OLR140" s="541"/>
      <c r="OLS140" s="541"/>
      <c r="OLT140" s="541"/>
      <c r="OLU140" s="541"/>
      <c r="OLV140" s="541"/>
      <c r="OLW140" s="541"/>
      <c r="OLX140" s="541"/>
      <c r="OLY140" s="541"/>
      <c r="OLZ140" s="541"/>
      <c r="OMA140" s="541"/>
      <c r="OMB140" s="541"/>
      <c r="OMC140" s="541"/>
      <c r="OMD140" s="541"/>
      <c r="OME140" s="541"/>
      <c r="OMF140" s="541"/>
      <c r="OMG140" s="541"/>
      <c r="OMH140" s="541"/>
      <c r="OMI140" s="541"/>
      <c r="OMJ140" s="541"/>
      <c r="OMK140" s="541"/>
      <c r="OML140" s="541"/>
      <c r="OMM140" s="541"/>
      <c r="OMN140" s="541"/>
      <c r="OMO140" s="541"/>
      <c r="OMP140" s="541"/>
      <c r="OMQ140" s="541"/>
      <c r="OMR140" s="541"/>
      <c r="OMS140" s="541"/>
      <c r="OMT140" s="541"/>
      <c r="OMU140" s="541"/>
      <c r="OMV140" s="541"/>
      <c r="OMW140" s="541"/>
      <c r="OMX140" s="541"/>
      <c r="OMY140" s="541"/>
      <c r="OMZ140" s="541"/>
      <c r="ONA140" s="541"/>
      <c r="ONB140" s="541"/>
      <c r="ONC140" s="541"/>
      <c r="OND140" s="541"/>
      <c r="ONE140" s="541"/>
      <c r="ONF140" s="541"/>
      <c r="ONG140" s="541"/>
      <c r="ONH140" s="541"/>
      <c r="ONI140" s="541"/>
      <c r="ONJ140" s="541"/>
      <c r="ONK140" s="541"/>
      <c r="ONL140" s="541"/>
      <c r="ONM140" s="541"/>
      <c r="ONN140" s="541"/>
      <c r="ONO140" s="541"/>
      <c r="ONP140" s="541"/>
      <c r="ONQ140" s="541"/>
      <c r="ONR140" s="541"/>
      <c r="ONS140" s="541"/>
      <c r="ONT140" s="541"/>
      <c r="ONU140" s="541"/>
      <c r="ONV140" s="541"/>
      <c r="ONW140" s="541"/>
      <c r="ONX140" s="541"/>
      <c r="ONY140" s="541"/>
      <c r="ONZ140" s="541"/>
      <c r="OOA140" s="541"/>
      <c r="OOB140" s="541"/>
      <c r="OOC140" s="541"/>
      <c r="OOD140" s="541"/>
      <c r="OOE140" s="541"/>
      <c r="OOF140" s="541"/>
      <c r="OOG140" s="541"/>
      <c r="OOH140" s="541"/>
      <c r="OOI140" s="541"/>
      <c r="OOJ140" s="541"/>
      <c r="OOK140" s="541"/>
      <c r="OOL140" s="541"/>
      <c r="OOM140" s="541"/>
      <c r="OON140" s="541"/>
      <c r="OOO140" s="541"/>
      <c r="OOP140" s="541"/>
      <c r="OOQ140" s="541"/>
      <c r="OOR140" s="541"/>
      <c r="OOS140" s="541"/>
      <c r="OOT140" s="541"/>
      <c r="OOU140" s="541"/>
      <c r="OOV140" s="541"/>
      <c r="OOW140" s="541"/>
      <c r="OOX140" s="541"/>
      <c r="OOY140" s="541"/>
      <c r="OOZ140" s="541"/>
      <c r="OPA140" s="541"/>
      <c r="OPB140" s="541"/>
      <c r="OPC140" s="541"/>
      <c r="OPD140" s="541"/>
      <c r="OPE140" s="541"/>
      <c r="OPF140" s="541"/>
      <c r="OPG140" s="541"/>
      <c r="OPH140" s="541"/>
      <c r="OPI140" s="541"/>
      <c r="OPJ140" s="541"/>
      <c r="OPK140" s="541"/>
      <c r="OPL140" s="541"/>
      <c r="OPM140" s="541"/>
      <c r="OPN140" s="541"/>
      <c r="OPO140" s="541"/>
      <c r="OPP140" s="541"/>
      <c r="OPQ140" s="541"/>
      <c r="OPR140" s="541"/>
      <c r="OPS140" s="541"/>
      <c r="OPT140" s="541"/>
      <c r="OPU140" s="541"/>
      <c r="OPV140" s="541"/>
      <c r="OPW140" s="541"/>
      <c r="OPX140" s="541"/>
      <c r="OPY140" s="541"/>
      <c r="OPZ140" s="541"/>
      <c r="OQA140" s="541"/>
      <c r="OQB140" s="541"/>
      <c r="OQC140" s="541"/>
      <c r="OQD140" s="541"/>
      <c r="OQE140" s="541"/>
      <c r="OQF140" s="541"/>
      <c r="OQG140" s="541"/>
      <c r="OQH140" s="541"/>
      <c r="OQI140" s="541"/>
      <c r="OQJ140" s="541"/>
      <c r="OQK140" s="541"/>
      <c r="OQL140" s="541"/>
      <c r="OQM140" s="541"/>
      <c r="OQN140" s="541"/>
      <c r="OQO140" s="541"/>
      <c r="OQP140" s="541"/>
      <c r="OQQ140" s="541"/>
      <c r="OQR140" s="541"/>
      <c r="OQS140" s="541"/>
      <c r="OQT140" s="541"/>
      <c r="OQU140" s="541"/>
      <c r="OQV140" s="541"/>
      <c r="OQW140" s="541"/>
      <c r="OQX140" s="541"/>
      <c r="OQY140" s="541"/>
      <c r="OQZ140" s="541"/>
      <c r="ORA140" s="541"/>
      <c r="ORB140" s="541"/>
      <c r="ORC140" s="541"/>
      <c r="ORD140" s="541"/>
      <c r="ORE140" s="541"/>
      <c r="ORF140" s="541"/>
      <c r="ORG140" s="541"/>
      <c r="ORH140" s="541"/>
      <c r="ORI140" s="541"/>
      <c r="ORJ140" s="541"/>
      <c r="ORK140" s="541"/>
      <c r="ORL140" s="541"/>
      <c r="ORM140" s="541"/>
      <c r="ORN140" s="541"/>
      <c r="ORO140" s="541"/>
      <c r="ORP140" s="541"/>
      <c r="ORQ140" s="541"/>
      <c r="ORR140" s="541"/>
      <c r="ORS140" s="541"/>
      <c r="ORT140" s="541"/>
      <c r="ORU140" s="541"/>
      <c r="ORV140" s="541"/>
      <c r="ORW140" s="541"/>
      <c r="ORX140" s="541"/>
      <c r="ORY140" s="541"/>
      <c r="ORZ140" s="541"/>
      <c r="OSA140" s="541"/>
      <c r="OSB140" s="541"/>
      <c r="OSC140" s="541"/>
      <c r="OSD140" s="541"/>
      <c r="OSE140" s="541"/>
      <c r="OSF140" s="541"/>
      <c r="OSG140" s="541"/>
      <c r="OSH140" s="541"/>
      <c r="OSI140" s="541"/>
      <c r="OSJ140" s="541"/>
      <c r="OSK140" s="541"/>
      <c r="OSL140" s="541"/>
      <c r="OSM140" s="541"/>
      <c r="OSN140" s="541"/>
      <c r="OSO140" s="541"/>
      <c r="OSP140" s="541"/>
      <c r="OSQ140" s="541"/>
      <c r="OSR140" s="541"/>
      <c r="OSS140" s="541"/>
      <c r="OST140" s="541"/>
      <c r="OSU140" s="541"/>
      <c r="OSV140" s="541"/>
      <c r="OSW140" s="541"/>
      <c r="OSX140" s="541"/>
      <c r="OSY140" s="541"/>
      <c r="OSZ140" s="541"/>
      <c r="OTA140" s="541"/>
      <c r="OTB140" s="541"/>
      <c r="OTC140" s="541"/>
      <c r="OTD140" s="541"/>
      <c r="OTE140" s="541"/>
      <c r="OTF140" s="541"/>
      <c r="OTG140" s="541"/>
      <c r="OTH140" s="541"/>
      <c r="OTI140" s="541"/>
      <c r="OTJ140" s="541"/>
      <c r="OTK140" s="541"/>
      <c r="OTL140" s="541"/>
      <c r="OTM140" s="541"/>
      <c r="OTN140" s="541"/>
      <c r="OTO140" s="541"/>
      <c r="OTP140" s="541"/>
      <c r="OTQ140" s="541"/>
      <c r="OTR140" s="541"/>
      <c r="OTS140" s="541"/>
      <c r="OTT140" s="541"/>
      <c r="OTU140" s="541"/>
      <c r="OTV140" s="541"/>
      <c r="OTW140" s="541"/>
      <c r="OTX140" s="541"/>
      <c r="OTY140" s="541"/>
      <c r="OTZ140" s="541"/>
      <c r="OUA140" s="541"/>
      <c r="OUB140" s="541"/>
      <c r="OUC140" s="541"/>
      <c r="OUD140" s="541"/>
      <c r="OUE140" s="541"/>
      <c r="OUF140" s="541"/>
      <c r="OUG140" s="541"/>
      <c r="OUH140" s="541"/>
      <c r="OUI140" s="541"/>
      <c r="OUJ140" s="541"/>
      <c r="OUK140" s="541"/>
      <c r="OUL140" s="541"/>
      <c r="OUM140" s="541"/>
      <c r="OUN140" s="541"/>
      <c r="OUO140" s="541"/>
      <c r="OUP140" s="541"/>
      <c r="OUQ140" s="541"/>
      <c r="OUR140" s="541"/>
      <c r="OUS140" s="541"/>
      <c r="OUT140" s="541"/>
      <c r="OUU140" s="541"/>
      <c r="OUV140" s="541"/>
      <c r="OUW140" s="541"/>
      <c r="OUX140" s="541"/>
      <c r="OUY140" s="541"/>
      <c r="OUZ140" s="541"/>
      <c r="OVA140" s="541"/>
      <c r="OVB140" s="541"/>
      <c r="OVC140" s="541"/>
      <c r="OVD140" s="541"/>
      <c r="OVE140" s="541"/>
      <c r="OVF140" s="541"/>
      <c r="OVG140" s="541"/>
      <c r="OVH140" s="541"/>
      <c r="OVI140" s="541"/>
      <c r="OVJ140" s="541"/>
      <c r="OVK140" s="541"/>
      <c r="OVL140" s="541"/>
      <c r="OVM140" s="541"/>
      <c r="OVN140" s="541"/>
      <c r="OVO140" s="541"/>
      <c r="OVP140" s="541"/>
      <c r="OVQ140" s="541"/>
      <c r="OVR140" s="541"/>
      <c r="OVS140" s="541"/>
      <c r="OVT140" s="541"/>
      <c r="OVU140" s="541"/>
      <c r="OVV140" s="541"/>
      <c r="OVW140" s="541"/>
      <c r="OVX140" s="541"/>
      <c r="OVY140" s="541"/>
      <c r="OVZ140" s="541"/>
      <c r="OWA140" s="541"/>
      <c r="OWB140" s="541"/>
      <c r="OWC140" s="541"/>
      <c r="OWD140" s="541"/>
      <c r="OWE140" s="541"/>
      <c r="OWF140" s="541"/>
      <c r="OWG140" s="541"/>
      <c r="OWH140" s="541"/>
      <c r="OWI140" s="541"/>
      <c r="OWJ140" s="541"/>
      <c r="OWK140" s="541"/>
      <c r="OWL140" s="541"/>
      <c r="OWM140" s="541"/>
      <c r="OWN140" s="541"/>
      <c r="OWO140" s="541"/>
      <c r="OWP140" s="541"/>
      <c r="OWQ140" s="541"/>
      <c r="OWR140" s="541"/>
      <c r="OWS140" s="541"/>
      <c r="OWT140" s="541"/>
      <c r="OWU140" s="541"/>
      <c r="OWV140" s="541"/>
      <c r="OWW140" s="541"/>
      <c r="OWX140" s="541"/>
      <c r="OWY140" s="541"/>
      <c r="OWZ140" s="541"/>
      <c r="OXA140" s="541"/>
      <c r="OXB140" s="541"/>
      <c r="OXC140" s="541"/>
      <c r="OXD140" s="541"/>
      <c r="OXE140" s="541"/>
      <c r="OXF140" s="541"/>
      <c r="OXG140" s="541"/>
      <c r="OXH140" s="541"/>
      <c r="OXI140" s="541"/>
      <c r="OXJ140" s="541"/>
      <c r="OXK140" s="541"/>
      <c r="OXL140" s="541"/>
      <c r="OXM140" s="541"/>
      <c r="OXN140" s="541"/>
      <c r="OXO140" s="541"/>
      <c r="OXP140" s="541"/>
      <c r="OXQ140" s="541"/>
      <c r="OXR140" s="541"/>
      <c r="OXS140" s="541"/>
      <c r="OXT140" s="541"/>
      <c r="OXU140" s="541"/>
      <c r="OXV140" s="541"/>
      <c r="OXW140" s="541"/>
      <c r="OXX140" s="541"/>
      <c r="OXY140" s="541"/>
      <c r="OXZ140" s="541"/>
      <c r="OYA140" s="541"/>
      <c r="OYB140" s="541"/>
      <c r="OYC140" s="541"/>
      <c r="OYD140" s="541"/>
      <c r="OYE140" s="541"/>
      <c r="OYF140" s="541"/>
      <c r="OYG140" s="541"/>
      <c r="OYH140" s="541"/>
      <c r="OYI140" s="541"/>
      <c r="OYJ140" s="541"/>
      <c r="OYK140" s="541"/>
      <c r="OYL140" s="541"/>
      <c r="OYM140" s="541"/>
      <c r="OYN140" s="541"/>
      <c r="OYO140" s="541"/>
      <c r="OYP140" s="541"/>
      <c r="OYQ140" s="541"/>
      <c r="OYR140" s="541"/>
      <c r="OYS140" s="541"/>
      <c r="OYT140" s="541"/>
      <c r="OYU140" s="541"/>
      <c r="OYV140" s="541"/>
      <c r="OYW140" s="541"/>
      <c r="OYX140" s="541"/>
      <c r="OYY140" s="541"/>
      <c r="OYZ140" s="541"/>
      <c r="OZA140" s="541"/>
      <c r="OZB140" s="541"/>
      <c r="OZC140" s="541"/>
      <c r="OZD140" s="541"/>
      <c r="OZE140" s="541"/>
      <c r="OZF140" s="541"/>
      <c r="OZG140" s="541"/>
      <c r="OZH140" s="541"/>
      <c r="OZI140" s="541"/>
      <c r="OZJ140" s="541"/>
      <c r="OZK140" s="541"/>
      <c r="OZL140" s="541"/>
      <c r="OZM140" s="541"/>
      <c r="OZN140" s="541"/>
      <c r="OZO140" s="541"/>
      <c r="OZP140" s="541"/>
      <c r="OZQ140" s="541"/>
      <c r="OZR140" s="541"/>
      <c r="OZS140" s="541"/>
      <c r="OZT140" s="541"/>
      <c r="OZU140" s="541"/>
      <c r="OZV140" s="541"/>
      <c r="OZW140" s="541"/>
      <c r="OZX140" s="541"/>
      <c r="OZY140" s="541"/>
      <c r="OZZ140" s="541"/>
      <c r="PAA140" s="541"/>
      <c r="PAB140" s="541"/>
      <c r="PAC140" s="541"/>
      <c r="PAD140" s="541"/>
      <c r="PAE140" s="541"/>
      <c r="PAF140" s="541"/>
      <c r="PAG140" s="541"/>
      <c r="PAH140" s="541"/>
      <c r="PAI140" s="541"/>
      <c r="PAJ140" s="541"/>
      <c r="PAK140" s="541"/>
      <c r="PAL140" s="541"/>
      <c r="PAM140" s="541"/>
      <c r="PAN140" s="541"/>
      <c r="PAO140" s="541"/>
      <c r="PAP140" s="541"/>
      <c r="PAQ140" s="541"/>
      <c r="PAR140" s="541"/>
      <c r="PAS140" s="541"/>
      <c r="PAT140" s="541"/>
      <c r="PAU140" s="541"/>
      <c r="PAV140" s="541"/>
      <c r="PAW140" s="541"/>
      <c r="PAX140" s="541"/>
      <c r="PAY140" s="541"/>
      <c r="PAZ140" s="541"/>
      <c r="PBA140" s="541"/>
      <c r="PBB140" s="541"/>
      <c r="PBC140" s="541"/>
      <c r="PBD140" s="541"/>
      <c r="PBE140" s="541"/>
      <c r="PBF140" s="541"/>
      <c r="PBG140" s="541"/>
      <c r="PBH140" s="541"/>
      <c r="PBI140" s="541"/>
      <c r="PBJ140" s="541"/>
      <c r="PBK140" s="541"/>
      <c r="PBL140" s="541"/>
      <c r="PBM140" s="541"/>
      <c r="PBN140" s="541"/>
      <c r="PBO140" s="541"/>
      <c r="PBP140" s="541"/>
      <c r="PBQ140" s="541"/>
      <c r="PBR140" s="541"/>
      <c r="PBS140" s="541"/>
      <c r="PBT140" s="541"/>
      <c r="PBU140" s="541"/>
      <c r="PBV140" s="541"/>
      <c r="PBW140" s="541"/>
      <c r="PBX140" s="541"/>
      <c r="PBY140" s="541"/>
      <c r="PBZ140" s="541"/>
      <c r="PCA140" s="541"/>
      <c r="PCB140" s="541"/>
      <c r="PCC140" s="541"/>
      <c r="PCD140" s="541"/>
      <c r="PCE140" s="541"/>
      <c r="PCF140" s="541"/>
      <c r="PCG140" s="541"/>
      <c r="PCH140" s="541"/>
      <c r="PCI140" s="541"/>
      <c r="PCJ140" s="541"/>
      <c r="PCK140" s="541"/>
      <c r="PCL140" s="541"/>
      <c r="PCM140" s="541"/>
      <c r="PCN140" s="541"/>
      <c r="PCO140" s="541"/>
      <c r="PCP140" s="541"/>
      <c r="PCQ140" s="541"/>
      <c r="PCR140" s="541"/>
      <c r="PCS140" s="541"/>
      <c r="PCT140" s="541"/>
      <c r="PCU140" s="541"/>
      <c r="PCV140" s="541"/>
      <c r="PCW140" s="541"/>
      <c r="PCX140" s="541"/>
      <c r="PCY140" s="541"/>
      <c r="PCZ140" s="541"/>
      <c r="PDA140" s="541"/>
      <c r="PDB140" s="541"/>
      <c r="PDC140" s="541"/>
      <c r="PDD140" s="541"/>
      <c r="PDE140" s="541"/>
      <c r="PDF140" s="541"/>
      <c r="PDG140" s="541"/>
      <c r="PDH140" s="541"/>
      <c r="PDI140" s="541"/>
      <c r="PDJ140" s="541"/>
      <c r="PDK140" s="541"/>
      <c r="PDL140" s="541"/>
      <c r="PDM140" s="541"/>
      <c r="PDN140" s="541"/>
      <c r="PDO140" s="541"/>
      <c r="PDP140" s="541"/>
      <c r="PDQ140" s="541"/>
      <c r="PDR140" s="541"/>
      <c r="PDS140" s="541"/>
      <c r="PDT140" s="541"/>
      <c r="PDU140" s="541"/>
      <c r="PDV140" s="541"/>
      <c r="PDW140" s="541"/>
      <c r="PDX140" s="541"/>
      <c r="PDY140" s="541"/>
      <c r="PDZ140" s="541"/>
      <c r="PEA140" s="541"/>
      <c r="PEB140" s="541"/>
      <c r="PEC140" s="541"/>
      <c r="PED140" s="541"/>
      <c r="PEE140" s="541"/>
      <c r="PEF140" s="541"/>
      <c r="PEG140" s="541"/>
      <c r="PEH140" s="541"/>
      <c r="PEI140" s="541"/>
      <c r="PEJ140" s="541"/>
      <c r="PEK140" s="541"/>
      <c r="PEL140" s="541"/>
      <c r="PEM140" s="541"/>
      <c r="PEN140" s="541"/>
      <c r="PEO140" s="541"/>
      <c r="PEP140" s="541"/>
      <c r="PEQ140" s="541"/>
      <c r="PER140" s="541"/>
      <c r="PES140" s="541"/>
      <c r="PET140" s="541"/>
      <c r="PEU140" s="541"/>
      <c r="PEV140" s="541"/>
      <c r="PEW140" s="541"/>
      <c r="PEX140" s="541"/>
      <c r="PEY140" s="541"/>
      <c r="PEZ140" s="541"/>
      <c r="PFA140" s="541"/>
      <c r="PFB140" s="541"/>
      <c r="PFC140" s="541"/>
      <c r="PFD140" s="541"/>
      <c r="PFE140" s="541"/>
      <c r="PFF140" s="541"/>
      <c r="PFG140" s="541"/>
      <c r="PFH140" s="541"/>
      <c r="PFI140" s="541"/>
      <c r="PFJ140" s="541"/>
      <c r="PFK140" s="541"/>
      <c r="PFL140" s="541"/>
      <c r="PFM140" s="541"/>
      <c r="PFN140" s="541"/>
      <c r="PFO140" s="541"/>
      <c r="PFP140" s="541"/>
      <c r="PFQ140" s="541"/>
      <c r="PFR140" s="541"/>
      <c r="PFS140" s="541"/>
      <c r="PFT140" s="541"/>
      <c r="PFU140" s="541"/>
      <c r="PFV140" s="541"/>
      <c r="PFW140" s="541"/>
      <c r="PFX140" s="541"/>
      <c r="PFY140" s="541"/>
      <c r="PFZ140" s="541"/>
      <c r="PGA140" s="541"/>
      <c r="PGB140" s="541"/>
      <c r="PGC140" s="541"/>
      <c r="PGD140" s="541"/>
      <c r="PGE140" s="541"/>
      <c r="PGF140" s="541"/>
      <c r="PGG140" s="541"/>
      <c r="PGH140" s="541"/>
      <c r="PGI140" s="541"/>
      <c r="PGJ140" s="541"/>
      <c r="PGK140" s="541"/>
      <c r="PGL140" s="541"/>
      <c r="PGM140" s="541"/>
      <c r="PGN140" s="541"/>
      <c r="PGO140" s="541"/>
      <c r="PGP140" s="541"/>
      <c r="PGQ140" s="541"/>
      <c r="PGR140" s="541"/>
      <c r="PGS140" s="541"/>
      <c r="PGT140" s="541"/>
      <c r="PGU140" s="541"/>
      <c r="PGV140" s="541"/>
      <c r="PGW140" s="541"/>
      <c r="PGX140" s="541"/>
      <c r="PGY140" s="541"/>
      <c r="PGZ140" s="541"/>
      <c r="PHA140" s="541"/>
      <c r="PHB140" s="541"/>
      <c r="PHC140" s="541"/>
      <c r="PHD140" s="541"/>
      <c r="PHE140" s="541"/>
      <c r="PHF140" s="541"/>
      <c r="PHG140" s="541"/>
      <c r="PHH140" s="541"/>
      <c r="PHI140" s="541"/>
      <c r="PHJ140" s="541"/>
      <c r="PHK140" s="541"/>
      <c r="PHL140" s="541"/>
      <c r="PHM140" s="541"/>
      <c r="PHN140" s="541"/>
      <c r="PHO140" s="541"/>
      <c r="PHP140" s="541"/>
      <c r="PHQ140" s="541"/>
      <c r="PHR140" s="541"/>
      <c r="PHS140" s="541"/>
      <c r="PHT140" s="541"/>
      <c r="PHU140" s="541"/>
      <c r="PHV140" s="541"/>
      <c r="PHW140" s="541"/>
      <c r="PHX140" s="541"/>
      <c r="PHY140" s="541"/>
      <c r="PHZ140" s="541"/>
      <c r="PIA140" s="541"/>
      <c r="PIB140" s="541"/>
      <c r="PIC140" s="541"/>
      <c r="PID140" s="541"/>
      <c r="PIE140" s="541"/>
      <c r="PIF140" s="541"/>
      <c r="PIG140" s="541"/>
      <c r="PIH140" s="541"/>
      <c r="PII140" s="541"/>
      <c r="PIJ140" s="541"/>
      <c r="PIK140" s="541"/>
      <c r="PIL140" s="541"/>
      <c r="PIM140" s="541"/>
      <c r="PIN140" s="541"/>
      <c r="PIO140" s="541"/>
      <c r="PIP140" s="541"/>
      <c r="PIQ140" s="541"/>
      <c r="PIR140" s="541"/>
      <c r="PIS140" s="541"/>
      <c r="PIT140" s="541"/>
      <c r="PIU140" s="541"/>
      <c r="PIV140" s="541"/>
      <c r="PIW140" s="541"/>
      <c r="PIX140" s="541"/>
      <c r="PIY140" s="541"/>
      <c r="PIZ140" s="541"/>
      <c r="PJA140" s="541"/>
      <c r="PJB140" s="541"/>
      <c r="PJC140" s="541"/>
      <c r="PJD140" s="541"/>
      <c r="PJE140" s="541"/>
      <c r="PJF140" s="541"/>
      <c r="PJG140" s="541"/>
      <c r="PJH140" s="541"/>
      <c r="PJI140" s="541"/>
      <c r="PJJ140" s="541"/>
      <c r="PJK140" s="541"/>
      <c r="PJL140" s="541"/>
      <c r="PJM140" s="541"/>
      <c r="PJN140" s="541"/>
      <c r="PJO140" s="541"/>
      <c r="PJP140" s="541"/>
      <c r="PJQ140" s="541"/>
      <c r="PJR140" s="541"/>
      <c r="PJS140" s="541"/>
      <c r="PJT140" s="541"/>
      <c r="PJU140" s="541"/>
      <c r="PJV140" s="541"/>
      <c r="PJW140" s="541"/>
      <c r="PJX140" s="541"/>
      <c r="PJY140" s="541"/>
      <c r="PJZ140" s="541"/>
      <c r="PKA140" s="541"/>
      <c r="PKB140" s="541"/>
      <c r="PKC140" s="541"/>
      <c r="PKD140" s="541"/>
      <c r="PKE140" s="541"/>
      <c r="PKF140" s="541"/>
      <c r="PKG140" s="541"/>
      <c r="PKH140" s="541"/>
      <c r="PKI140" s="541"/>
      <c r="PKJ140" s="541"/>
      <c r="PKK140" s="541"/>
      <c r="PKL140" s="541"/>
      <c r="PKM140" s="541"/>
      <c r="PKN140" s="541"/>
      <c r="PKO140" s="541"/>
      <c r="PKP140" s="541"/>
      <c r="PKQ140" s="541"/>
      <c r="PKR140" s="541"/>
      <c r="PKS140" s="541"/>
      <c r="PKT140" s="541"/>
      <c r="PKU140" s="541"/>
      <c r="PKV140" s="541"/>
      <c r="PKW140" s="541"/>
      <c r="PKX140" s="541"/>
      <c r="PKY140" s="541"/>
      <c r="PKZ140" s="541"/>
      <c r="PLA140" s="541"/>
      <c r="PLB140" s="541"/>
      <c r="PLC140" s="541"/>
      <c r="PLD140" s="541"/>
      <c r="PLE140" s="541"/>
      <c r="PLF140" s="541"/>
      <c r="PLG140" s="541"/>
      <c r="PLH140" s="541"/>
      <c r="PLI140" s="541"/>
      <c r="PLJ140" s="541"/>
      <c r="PLK140" s="541"/>
      <c r="PLL140" s="541"/>
      <c r="PLM140" s="541"/>
      <c r="PLN140" s="541"/>
      <c r="PLO140" s="541"/>
      <c r="PLP140" s="541"/>
      <c r="PLQ140" s="541"/>
      <c r="PLR140" s="541"/>
      <c r="PLS140" s="541"/>
      <c r="PLT140" s="541"/>
      <c r="PLU140" s="541"/>
      <c r="PLV140" s="541"/>
      <c r="PLW140" s="541"/>
      <c r="PLX140" s="541"/>
      <c r="PLY140" s="541"/>
      <c r="PLZ140" s="541"/>
      <c r="PMA140" s="541"/>
      <c r="PMB140" s="541"/>
      <c r="PMC140" s="541"/>
      <c r="PMD140" s="541"/>
      <c r="PME140" s="541"/>
      <c r="PMF140" s="541"/>
      <c r="PMG140" s="541"/>
      <c r="PMH140" s="541"/>
      <c r="PMI140" s="541"/>
      <c r="PMJ140" s="541"/>
      <c r="PMK140" s="541"/>
      <c r="PML140" s="541"/>
      <c r="PMM140" s="541"/>
      <c r="PMN140" s="541"/>
      <c r="PMO140" s="541"/>
      <c r="PMP140" s="541"/>
      <c r="PMQ140" s="541"/>
      <c r="PMR140" s="541"/>
      <c r="PMS140" s="541"/>
      <c r="PMT140" s="541"/>
      <c r="PMU140" s="541"/>
      <c r="PMV140" s="541"/>
      <c r="PMW140" s="541"/>
      <c r="PMX140" s="541"/>
      <c r="PMY140" s="541"/>
      <c r="PMZ140" s="541"/>
      <c r="PNA140" s="541"/>
      <c r="PNB140" s="541"/>
      <c r="PNC140" s="541"/>
      <c r="PND140" s="541"/>
      <c r="PNE140" s="541"/>
      <c r="PNF140" s="541"/>
      <c r="PNG140" s="541"/>
      <c r="PNH140" s="541"/>
      <c r="PNI140" s="541"/>
      <c r="PNJ140" s="541"/>
      <c r="PNK140" s="541"/>
      <c r="PNL140" s="541"/>
      <c r="PNM140" s="541"/>
      <c r="PNN140" s="541"/>
      <c r="PNO140" s="541"/>
      <c r="PNP140" s="541"/>
      <c r="PNQ140" s="541"/>
      <c r="PNR140" s="541"/>
      <c r="PNS140" s="541"/>
      <c r="PNT140" s="541"/>
      <c r="PNU140" s="541"/>
      <c r="PNV140" s="541"/>
      <c r="PNW140" s="541"/>
      <c r="PNX140" s="541"/>
      <c r="PNY140" s="541"/>
      <c r="PNZ140" s="541"/>
      <c r="POA140" s="541"/>
      <c r="POB140" s="541"/>
      <c r="POC140" s="541"/>
      <c r="POD140" s="541"/>
      <c r="POE140" s="541"/>
      <c r="POF140" s="541"/>
      <c r="POG140" s="541"/>
      <c r="POH140" s="541"/>
      <c r="POI140" s="541"/>
      <c r="POJ140" s="541"/>
      <c r="POK140" s="541"/>
      <c r="POL140" s="541"/>
      <c r="POM140" s="541"/>
      <c r="PON140" s="541"/>
      <c r="POO140" s="541"/>
      <c r="POP140" s="541"/>
      <c r="POQ140" s="541"/>
      <c r="POR140" s="541"/>
      <c r="POS140" s="541"/>
      <c r="POT140" s="541"/>
      <c r="POU140" s="541"/>
      <c r="POV140" s="541"/>
      <c r="POW140" s="541"/>
      <c r="POX140" s="541"/>
      <c r="POY140" s="541"/>
      <c r="POZ140" s="541"/>
      <c r="PPA140" s="541"/>
      <c r="PPB140" s="541"/>
      <c r="PPC140" s="541"/>
      <c r="PPD140" s="541"/>
      <c r="PPE140" s="541"/>
      <c r="PPF140" s="541"/>
      <c r="PPG140" s="541"/>
      <c r="PPH140" s="541"/>
      <c r="PPI140" s="541"/>
      <c r="PPJ140" s="541"/>
      <c r="PPK140" s="541"/>
      <c r="PPL140" s="541"/>
      <c r="PPM140" s="541"/>
      <c r="PPN140" s="541"/>
      <c r="PPO140" s="541"/>
      <c r="PPP140" s="541"/>
      <c r="PPQ140" s="541"/>
      <c r="PPR140" s="541"/>
      <c r="PPS140" s="541"/>
      <c r="PPT140" s="541"/>
      <c r="PPU140" s="541"/>
      <c r="PPV140" s="541"/>
      <c r="PPW140" s="541"/>
      <c r="PPX140" s="541"/>
      <c r="PPY140" s="541"/>
      <c r="PPZ140" s="541"/>
      <c r="PQA140" s="541"/>
      <c r="PQB140" s="541"/>
      <c r="PQC140" s="541"/>
      <c r="PQD140" s="541"/>
      <c r="PQE140" s="541"/>
      <c r="PQF140" s="541"/>
      <c r="PQG140" s="541"/>
      <c r="PQH140" s="541"/>
      <c r="PQI140" s="541"/>
      <c r="PQJ140" s="541"/>
      <c r="PQK140" s="541"/>
      <c r="PQL140" s="541"/>
      <c r="PQM140" s="541"/>
      <c r="PQN140" s="541"/>
      <c r="PQO140" s="541"/>
      <c r="PQP140" s="541"/>
      <c r="PQQ140" s="541"/>
      <c r="PQR140" s="541"/>
      <c r="PQS140" s="541"/>
      <c r="PQT140" s="541"/>
      <c r="PQU140" s="541"/>
      <c r="PQV140" s="541"/>
      <c r="PQW140" s="541"/>
      <c r="PQX140" s="541"/>
      <c r="PQY140" s="541"/>
      <c r="PQZ140" s="541"/>
      <c r="PRA140" s="541"/>
      <c r="PRB140" s="541"/>
      <c r="PRC140" s="541"/>
      <c r="PRD140" s="541"/>
      <c r="PRE140" s="541"/>
      <c r="PRF140" s="541"/>
      <c r="PRG140" s="541"/>
      <c r="PRH140" s="541"/>
      <c r="PRI140" s="541"/>
      <c r="PRJ140" s="541"/>
      <c r="PRK140" s="541"/>
      <c r="PRL140" s="541"/>
      <c r="PRM140" s="541"/>
      <c r="PRN140" s="541"/>
      <c r="PRO140" s="541"/>
      <c r="PRP140" s="541"/>
      <c r="PRQ140" s="541"/>
      <c r="PRR140" s="541"/>
      <c r="PRS140" s="541"/>
      <c r="PRT140" s="541"/>
      <c r="PRU140" s="541"/>
      <c r="PRV140" s="541"/>
      <c r="PRW140" s="541"/>
      <c r="PRX140" s="541"/>
      <c r="PRY140" s="541"/>
      <c r="PRZ140" s="541"/>
      <c r="PSA140" s="541"/>
      <c r="PSB140" s="541"/>
      <c r="PSC140" s="541"/>
      <c r="PSD140" s="541"/>
      <c r="PSE140" s="541"/>
      <c r="PSF140" s="541"/>
      <c r="PSG140" s="541"/>
      <c r="PSH140" s="541"/>
      <c r="PSI140" s="541"/>
      <c r="PSJ140" s="541"/>
      <c r="PSK140" s="541"/>
      <c r="PSL140" s="541"/>
      <c r="PSM140" s="541"/>
      <c r="PSN140" s="541"/>
      <c r="PSO140" s="541"/>
      <c r="PSP140" s="541"/>
      <c r="PSQ140" s="541"/>
      <c r="PSR140" s="541"/>
      <c r="PSS140" s="541"/>
      <c r="PST140" s="541"/>
      <c r="PSU140" s="541"/>
      <c r="PSV140" s="541"/>
      <c r="PSW140" s="541"/>
      <c r="PSX140" s="541"/>
      <c r="PSY140" s="541"/>
      <c r="PSZ140" s="541"/>
      <c r="PTA140" s="541"/>
      <c r="PTB140" s="541"/>
      <c r="PTC140" s="541"/>
      <c r="PTD140" s="541"/>
      <c r="PTE140" s="541"/>
      <c r="PTF140" s="541"/>
      <c r="PTG140" s="541"/>
      <c r="PTH140" s="541"/>
      <c r="PTI140" s="541"/>
      <c r="PTJ140" s="541"/>
      <c r="PTK140" s="541"/>
      <c r="PTL140" s="541"/>
      <c r="PTM140" s="541"/>
      <c r="PTN140" s="541"/>
      <c r="PTO140" s="541"/>
      <c r="PTP140" s="541"/>
      <c r="PTQ140" s="541"/>
      <c r="PTR140" s="541"/>
      <c r="PTS140" s="541"/>
      <c r="PTT140" s="541"/>
      <c r="PTU140" s="541"/>
      <c r="PTV140" s="541"/>
      <c r="PTW140" s="541"/>
      <c r="PTX140" s="541"/>
      <c r="PTY140" s="541"/>
      <c r="PTZ140" s="541"/>
      <c r="PUA140" s="541"/>
      <c r="PUB140" s="541"/>
      <c r="PUC140" s="541"/>
      <c r="PUD140" s="541"/>
      <c r="PUE140" s="541"/>
      <c r="PUF140" s="541"/>
      <c r="PUG140" s="541"/>
      <c r="PUH140" s="541"/>
      <c r="PUI140" s="541"/>
      <c r="PUJ140" s="541"/>
      <c r="PUK140" s="541"/>
      <c r="PUL140" s="541"/>
      <c r="PUM140" s="541"/>
      <c r="PUN140" s="541"/>
      <c r="PUO140" s="541"/>
      <c r="PUP140" s="541"/>
      <c r="PUQ140" s="541"/>
      <c r="PUR140" s="541"/>
      <c r="PUS140" s="541"/>
      <c r="PUT140" s="541"/>
      <c r="PUU140" s="541"/>
      <c r="PUV140" s="541"/>
      <c r="PUW140" s="541"/>
      <c r="PUX140" s="541"/>
      <c r="PUY140" s="541"/>
      <c r="PUZ140" s="541"/>
      <c r="PVA140" s="541"/>
      <c r="PVB140" s="541"/>
      <c r="PVC140" s="541"/>
      <c r="PVD140" s="541"/>
      <c r="PVE140" s="541"/>
      <c r="PVF140" s="541"/>
      <c r="PVG140" s="541"/>
      <c r="PVH140" s="541"/>
      <c r="PVI140" s="541"/>
      <c r="PVJ140" s="541"/>
      <c r="PVK140" s="541"/>
      <c r="PVL140" s="541"/>
      <c r="PVM140" s="541"/>
      <c r="PVN140" s="541"/>
      <c r="PVO140" s="541"/>
      <c r="PVP140" s="541"/>
      <c r="PVQ140" s="541"/>
      <c r="PVR140" s="541"/>
      <c r="PVS140" s="541"/>
      <c r="PVT140" s="541"/>
      <c r="PVU140" s="541"/>
      <c r="PVV140" s="541"/>
      <c r="PVW140" s="541"/>
      <c r="PVX140" s="541"/>
      <c r="PVY140" s="541"/>
      <c r="PVZ140" s="541"/>
      <c r="PWA140" s="541"/>
      <c r="PWB140" s="541"/>
      <c r="PWC140" s="541"/>
      <c r="PWD140" s="541"/>
      <c r="PWE140" s="541"/>
      <c r="PWF140" s="541"/>
      <c r="PWG140" s="541"/>
      <c r="PWH140" s="541"/>
      <c r="PWI140" s="541"/>
      <c r="PWJ140" s="541"/>
      <c r="PWK140" s="541"/>
      <c r="PWL140" s="541"/>
      <c r="PWM140" s="541"/>
      <c r="PWN140" s="541"/>
      <c r="PWO140" s="541"/>
      <c r="PWP140" s="541"/>
      <c r="PWQ140" s="541"/>
      <c r="PWR140" s="541"/>
      <c r="PWS140" s="541"/>
      <c r="PWT140" s="541"/>
      <c r="PWU140" s="541"/>
      <c r="PWV140" s="541"/>
      <c r="PWW140" s="541"/>
      <c r="PWX140" s="541"/>
      <c r="PWY140" s="541"/>
      <c r="PWZ140" s="541"/>
      <c r="PXA140" s="541"/>
      <c r="PXB140" s="541"/>
      <c r="PXC140" s="541"/>
      <c r="PXD140" s="541"/>
      <c r="PXE140" s="541"/>
      <c r="PXF140" s="541"/>
      <c r="PXG140" s="541"/>
      <c r="PXH140" s="541"/>
      <c r="PXI140" s="541"/>
      <c r="PXJ140" s="541"/>
      <c r="PXK140" s="541"/>
      <c r="PXL140" s="541"/>
      <c r="PXM140" s="541"/>
      <c r="PXN140" s="541"/>
      <c r="PXO140" s="541"/>
      <c r="PXP140" s="541"/>
      <c r="PXQ140" s="541"/>
      <c r="PXR140" s="541"/>
      <c r="PXS140" s="541"/>
      <c r="PXT140" s="541"/>
      <c r="PXU140" s="541"/>
      <c r="PXV140" s="541"/>
      <c r="PXW140" s="541"/>
      <c r="PXX140" s="541"/>
      <c r="PXY140" s="541"/>
      <c r="PXZ140" s="541"/>
      <c r="PYA140" s="541"/>
      <c r="PYB140" s="541"/>
      <c r="PYC140" s="541"/>
      <c r="PYD140" s="541"/>
      <c r="PYE140" s="541"/>
      <c r="PYF140" s="541"/>
      <c r="PYG140" s="541"/>
      <c r="PYH140" s="541"/>
      <c r="PYI140" s="541"/>
      <c r="PYJ140" s="541"/>
      <c r="PYK140" s="541"/>
      <c r="PYL140" s="541"/>
      <c r="PYM140" s="541"/>
      <c r="PYN140" s="541"/>
      <c r="PYO140" s="541"/>
      <c r="PYP140" s="541"/>
      <c r="PYQ140" s="541"/>
      <c r="PYR140" s="541"/>
      <c r="PYS140" s="541"/>
      <c r="PYT140" s="541"/>
      <c r="PYU140" s="541"/>
      <c r="PYV140" s="541"/>
      <c r="PYW140" s="541"/>
      <c r="PYX140" s="541"/>
      <c r="PYY140" s="541"/>
      <c r="PYZ140" s="541"/>
      <c r="PZA140" s="541"/>
      <c r="PZB140" s="541"/>
      <c r="PZC140" s="541"/>
      <c r="PZD140" s="541"/>
      <c r="PZE140" s="541"/>
      <c r="PZF140" s="541"/>
      <c r="PZG140" s="541"/>
      <c r="PZH140" s="541"/>
      <c r="PZI140" s="541"/>
      <c r="PZJ140" s="541"/>
      <c r="PZK140" s="541"/>
      <c r="PZL140" s="541"/>
      <c r="PZM140" s="541"/>
      <c r="PZN140" s="541"/>
      <c r="PZO140" s="541"/>
      <c r="PZP140" s="541"/>
      <c r="PZQ140" s="541"/>
      <c r="PZR140" s="541"/>
      <c r="PZS140" s="541"/>
      <c r="PZT140" s="541"/>
      <c r="PZU140" s="541"/>
      <c r="PZV140" s="541"/>
      <c r="PZW140" s="541"/>
      <c r="PZX140" s="541"/>
      <c r="PZY140" s="541"/>
      <c r="PZZ140" s="541"/>
      <c r="QAA140" s="541"/>
      <c r="QAB140" s="541"/>
      <c r="QAC140" s="541"/>
      <c r="QAD140" s="541"/>
      <c r="QAE140" s="541"/>
      <c r="QAF140" s="541"/>
      <c r="QAG140" s="541"/>
      <c r="QAH140" s="541"/>
      <c r="QAI140" s="541"/>
      <c r="QAJ140" s="541"/>
      <c r="QAK140" s="541"/>
      <c r="QAL140" s="541"/>
      <c r="QAM140" s="541"/>
      <c r="QAN140" s="541"/>
      <c r="QAO140" s="541"/>
      <c r="QAP140" s="541"/>
      <c r="QAQ140" s="541"/>
      <c r="QAR140" s="541"/>
      <c r="QAS140" s="541"/>
      <c r="QAT140" s="541"/>
      <c r="QAU140" s="541"/>
      <c r="QAV140" s="541"/>
      <c r="QAW140" s="541"/>
      <c r="QAX140" s="541"/>
      <c r="QAY140" s="541"/>
      <c r="QAZ140" s="541"/>
      <c r="QBA140" s="541"/>
      <c r="QBB140" s="541"/>
      <c r="QBC140" s="541"/>
      <c r="QBD140" s="541"/>
      <c r="QBE140" s="541"/>
      <c r="QBF140" s="541"/>
      <c r="QBG140" s="541"/>
      <c r="QBH140" s="541"/>
      <c r="QBI140" s="541"/>
      <c r="QBJ140" s="541"/>
      <c r="QBK140" s="541"/>
      <c r="QBL140" s="541"/>
      <c r="QBM140" s="541"/>
      <c r="QBN140" s="541"/>
      <c r="QBO140" s="541"/>
      <c r="QBP140" s="541"/>
      <c r="QBQ140" s="541"/>
      <c r="QBR140" s="541"/>
      <c r="QBS140" s="541"/>
      <c r="QBT140" s="541"/>
      <c r="QBU140" s="541"/>
      <c r="QBV140" s="541"/>
      <c r="QBW140" s="541"/>
      <c r="QBX140" s="541"/>
      <c r="QBY140" s="541"/>
      <c r="QBZ140" s="541"/>
      <c r="QCA140" s="541"/>
      <c r="QCB140" s="541"/>
      <c r="QCC140" s="541"/>
      <c r="QCD140" s="541"/>
      <c r="QCE140" s="541"/>
      <c r="QCF140" s="541"/>
      <c r="QCG140" s="541"/>
      <c r="QCH140" s="541"/>
      <c r="QCI140" s="541"/>
      <c r="QCJ140" s="541"/>
      <c r="QCK140" s="541"/>
      <c r="QCL140" s="541"/>
      <c r="QCM140" s="541"/>
      <c r="QCN140" s="541"/>
      <c r="QCO140" s="541"/>
      <c r="QCP140" s="541"/>
      <c r="QCQ140" s="541"/>
      <c r="QCR140" s="541"/>
      <c r="QCS140" s="541"/>
      <c r="QCT140" s="541"/>
      <c r="QCU140" s="541"/>
      <c r="QCV140" s="541"/>
      <c r="QCW140" s="541"/>
      <c r="QCX140" s="541"/>
      <c r="QCY140" s="541"/>
      <c r="QCZ140" s="541"/>
      <c r="QDA140" s="541"/>
      <c r="QDB140" s="541"/>
      <c r="QDC140" s="541"/>
      <c r="QDD140" s="541"/>
      <c r="QDE140" s="541"/>
      <c r="QDF140" s="541"/>
      <c r="QDG140" s="541"/>
      <c r="QDH140" s="541"/>
      <c r="QDI140" s="541"/>
      <c r="QDJ140" s="541"/>
      <c r="QDK140" s="541"/>
      <c r="QDL140" s="541"/>
      <c r="QDM140" s="541"/>
      <c r="QDN140" s="541"/>
      <c r="QDO140" s="541"/>
      <c r="QDP140" s="541"/>
      <c r="QDQ140" s="541"/>
      <c r="QDR140" s="541"/>
      <c r="QDS140" s="541"/>
      <c r="QDT140" s="541"/>
      <c r="QDU140" s="541"/>
      <c r="QDV140" s="541"/>
      <c r="QDW140" s="541"/>
      <c r="QDX140" s="541"/>
      <c r="QDY140" s="541"/>
      <c r="QDZ140" s="541"/>
      <c r="QEA140" s="541"/>
      <c r="QEB140" s="541"/>
      <c r="QEC140" s="541"/>
      <c r="QED140" s="541"/>
      <c r="QEE140" s="541"/>
      <c r="QEF140" s="541"/>
      <c r="QEG140" s="541"/>
      <c r="QEH140" s="541"/>
      <c r="QEI140" s="541"/>
      <c r="QEJ140" s="541"/>
      <c r="QEK140" s="541"/>
      <c r="QEL140" s="541"/>
      <c r="QEM140" s="541"/>
      <c r="QEN140" s="541"/>
      <c r="QEO140" s="541"/>
      <c r="QEP140" s="541"/>
      <c r="QEQ140" s="541"/>
      <c r="QER140" s="541"/>
      <c r="QES140" s="541"/>
      <c r="QET140" s="541"/>
      <c r="QEU140" s="541"/>
      <c r="QEV140" s="541"/>
      <c r="QEW140" s="541"/>
      <c r="QEX140" s="541"/>
      <c r="QEY140" s="541"/>
      <c r="QEZ140" s="541"/>
      <c r="QFA140" s="541"/>
      <c r="QFB140" s="541"/>
      <c r="QFC140" s="541"/>
      <c r="QFD140" s="541"/>
      <c r="QFE140" s="541"/>
      <c r="QFF140" s="541"/>
      <c r="QFG140" s="541"/>
      <c r="QFH140" s="541"/>
      <c r="QFI140" s="541"/>
      <c r="QFJ140" s="541"/>
      <c r="QFK140" s="541"/>
      <c r="QFL140" s="541"/>
      <c r="QFM140" s="541"/>
      <c r="QFN140" s="541"/>
      <c r="QFO140" s="541"/>
      <c r="QFP140" s="541"/>
      <c r="QFQ140" s="541"/>
      <c r="QFR140" s="541"/>
      <c r="QFS140" s="541"/>
      <c r="QFT140" s="541"/>
      <c r="QFU140" s="541"/>
      <c r="QFV140" s="541"/>
      <c r="QFW140" s="541"/>
      <c r="QFX140" s="541"/>
      <c r="QFY140" s="541"/>
      <c r="QFZ140" s="541"/>
      <c r="QGA140" s="541"/>
      <c r="QGB140" s="541"/>
      <c r="QGC140" s="541"/>
      <c r="QGD140" s="541"/>
      <c r="QGE140" s="541"/>
      <c r="QGF140" s="541"/>
      <c r="QGG140" s="541"/>
      <c r="QGH140" s="541"/>
      <c r="QGI140" s="541"/>
      <c r="QGJ140" s="541"/>
      <c r="QGK140" s="541"/>
      <c r="QGL140" s="541"/>
      <c r="QGM140" s="541"/>
      <c r="QGN140" s="541"/>
      <c r="QGO140" s="541"/>
      <c r="QGP140" s="541"/>
      <c r="QGQ140" s="541"/>
      <c r="QGR140" s="541"/>
      <c r="QGS140" s="541"/>
      <c r="QGT140" s="541"/>
      <c r="QGU140" s="541"/>
      <c r="QGV140" s="541"/>
      <c r="QGW140" s="541"/>
      <c r="QGX140" s="541"/>
      <c r="QGY140" s="541"/>
      <c r="QGZ140" s="541"/>
      <c r="QHA140" s="541"/>
      <c r="QHB140" s="541"/>
      <c r="QHC140" s="541"/>
      <c r="QHD140" s="541"/>
      <c r="QHE140" s="541"/>
      <c r="QHF140" s="541"/>
      <c r="QHG140" s="541"/>
      <c r="QHH140" s="541"/>
      <c r="QHI140" s="541"/>
      <c r="QHJ140" s="541"/>
      <c r="QHK140" s="541"/>
      <c r="QHL140" s="541"/>
      <c r="QHM140" s="541"/>
      <c r="QHN140" s="541"/>
      <c r="QHO140" s="541"/>
      <c r="QHP140" s="541"/>
      <c r="QHQ140" s="541"/>
      <c r="QHR140" s="541"/>
      <c r="QHS140" s="541"/>
      <c r="QHT140" s="541"/>
      <c r="QHU140" s="541"/>
      <c r="QHV140" s="541"/>
      <c r="QHW140" s="541"/>
      <c r="QHX140" s="541"/>
      <c r="QHY140" s="541"/>
      <c r="QHZ140" s="541"/>
      <c r="QIA140" s="541"/>
      <c r="QIB140" s="541"/>
      <c r="QIC140" s="541"/>
      <c r="QID140" s="541"/>
      <c r="QIE140" s="541"/>
      <c r="QIF140" s="541"/>
      <c r="QIG140" s="541"/>
      <c r="QIH140" s="541"/>
      <c r="QII140" s="541"/>
      <c r="QIJ140" s="541"/>
      <c r="QIK140" s="541"/>
      <c r="QIL140" s="541"/>
      <c r="QIM140" s="541"/>
      <c r="QIN140" s="541"/>
      <c r="QIO140" s="541"/>
      <c r="QIP140" s="541"/>
      <c r="QIQ140" s="541"/>
      <c r="QIR140" s="541"/>
      <c r="QIS140" s="541"/>
      <c r="QIT140" s="541"/>
      <c r="QIU140" s="541"/>
      <c r="QIV140" s="541"/>
      <c r="QIW140" s="541"/>
      <c r="QIX140" s="541"/>
      <c r="QIY140" s="541"/>
      <c r="QIZ140" s="541"/>
      <c r="QJA140" s="541"/>
      <c r="QJB140" s="541"/>
      <c r="QJC140" s="541"/>
      <c r="QJD140" s="541"/>
      <c r="QJE140" s="541"/>
      <c r="QJF140" s="541"/>
      <c r="QJG140" s="541"/>
      <c r="QJH140" s="541"/>
      <c r="QJI140" s="541"/>
      <c r="QJJ140" s="541"/>
      <c r="QJK140" s="541"/>
      <c r="QJL140" s="541"/>
      <c r="QJM140" s="541"/>
      <c r="QJN140" s="541"/>
      <c r="QJO140" s="541"/>
      <c r="QJP140" s="541"/>
      <c r="QJQ140" s="541"/>
      <c r="QJR140" s="541"/>
      <c r="QJS140" s="541"/>
      <c r="QJT140" s="541"/>
      <c r="QJU140" s="541"/>
      <c r="QJV140" s="541"/>
      <c r="QJW140" s="541"/>
      <c r="QJX140" s="541"/>
      <c r="QJY140" s="541"/>
      <c r="QJZ140" s="541"/>
      <c r="QKA140" s="541"/>
      <c r="QKB140" s="541"/>
      <c r="QKC140" s="541"/>
      <c r="QKD140" s="541"/>
      <c r="QKE140" s="541"/>
      <c r="QKF140" s="541"/>
      <c r="QKG140" s="541"/>
      <c r="QKH140" s="541"/>
      <c r="QKI140" s="541"/>
      <c r="QKJ140" s="541"/>
      <c r="QKK140" s="541"/>
      <c r="QKL140" s="541"/>
      <c r="QKM140" s="541"/>
      <c r="QKN140" s="541"/>
      <c r="QKO140" s="541"/>
      <c r="QKP140" s="541"/>
      <c r="QKQ140" s="541"/>
      <c r="QKR140" s="541"/>
      <c r="QKS140" s="541"/>
      <c r="QKT140" s="541"/>
      <c r="QKU140" s="541"/>
      <c r="QKV140" s="541"/>
      <c r="QKW140" s="541"/>
      <c r="QKX140" s="541"/>
      <c r="QKY140" s="541"/>
      <c r="QKZ140" s="541"/>
      <c r="QLA140" s="541"/>
      <c r="QLB140" s="541"/>
      <c r="QLC140" s="541"/>
      <c r="QLD140" s="541"/>
      <c r="QLE140" s="541"/>
      <c r="QLF140" s="541"/>
      <c r="QLG140" s="541"/>
      <c r="QLH140" s="541"/>
      <c r="QLI140" s="541"/>
      <c r="QLJ140" s="541"/>
      <c r="QLK140" s="541"/>
      <c r="QLL140" s="541"/>
      <c r="QLM140" s="541"/>
      <c r="QLN140" s="541"/>
      <c r="QLO140" s="541"/>
      <c r="QLP140" s="541"/>
      <c r="QLQ140" s="541"/>
      <c r="QLR140" s="541"/>
      <c r="QLS140" s="541"/>
      <c r="QLT140" s="541"/>
      <c r="QLU140" s="541"/>
      <c r="QLV140" s="541"/>
      <c r="QLW140" s="541"/>
      <c r="QLX140" s="541"/>
      <c r="QLY140" s="541"/>
      <c r="QLZ140" s="541"/>
      <c r="QMA140" s="541"/>
      <c r="QMB140" s="541"/>
      <c r="QMC140" s="541"/>
      <c r="QMD140" s="541"/>
      <c r="QME140" s="541"/>
      <c r="QMF140" s="541"/>
      <c r="QMG140" s="541"/>
      <c r="QMH140" s="541"/>
      <c r="QMI140" s="541"/>
      <c r="QMJ140" s="541"/>
      <c r="QMK140" s="541"/>
      <c r="QML140" s="541"/>
      <c r="QMM140" s="541"/>
      <c r="QMN140" s="541"/>
      <c r="QMO140" s="541"/>
      <c r="QMP140" s="541"/>
      <c r="QMQ140" s="541"/>
      <c r="QMR140" s="541"/>
      <c r="QMS140" s="541"/>
      <c r="QMT140" s="541"/>
      <c r="QMU140" s="541"/>
      <c r="QMV140" s="541"/>
      <c r="QMW140" s="541"/>
      <c r="QMX140" s="541"/>
      <c r="QMY140" s="541"/>
      <c r="QMZ140" s="541"/>
      <c r="QNA140" s="541"/>
      <c r="QNB140" s="541"/>
      <c r="QNC140" s="541"/>
      <c r="QND140" s="541"/>
      <c r="QNE140" s="541"/>
      <c r="QNF140" s="541"/>
      <c r="QNG140" s="541"/>
      <c r="QNH140" s="541"/>
      <c r="QNI140" s="541"/>
      <c r="QNJ140" s="541"/>
      <c r="QNK140" s="541"/>
      <c r="QNL140" s="541"/>
      <c r="QNM140" s="541"/>
      <c r="QNN140" s="541"/>
      <c r="QNO140" s="541"/>
      <c r="QNP140" s="541"/>
      <c r="QNQ140" s="541"/>
      <c r="QNR140" s="541"/>
      <c r="QNS140" s="541"/>
      <c r="QNT140" s="541"/>
      <c r="QNU140" s="541"/>
      <c r="QNV140" s="541"/>
      <c r="QNW140" s="541"/>
      <c r="QNX140" s="541"/>
      <c r="QNY140" s="541"/>
      <c r="QNZ140" s="541"/>
      <c r="QOA140" s="541"/>
      <c r="QOB140" s="541"/>
      <c r="QOC140" s="541"/>
      <c r="QOD140" s="541"/>
      <c r="QOE140" s="541"/>
      <c r="QOF140" s="541"/>
      <c r="QOG140" s="541"/>
      <c r="QOH140" s="541"/>
      <c r="QOI140" s="541"/>
      <c r="QOJ140" s="541"/>
      <c r="QOK140" s="541"/>
      <c r="QOL140" s="541"/>
      <c r="QOM140" s="541"/>
      <c r="QON140" s="541"/>
      <c r="QOO140" s="541"/>
      <c r="QOP140" s="541"/>
      <c r="QOQ140" s="541"/>
      <c r="QOR140" s="541"/>
      <c r="QOS140" s="541"/>
      <c r="QOT140" s="541"/>
      <c r="QOU140" s="541"/>
      <c r="QOV140" s="541"/>
      <c r="QOW140" s="541"/>
      <c r="QOX140" s="541"/>
      <c r="QOY140" s="541"/>
      <c r="QOZ140" s="541"/>
      <c r="QPA140" s="541"/>
      <c r="QPB140" s="541"/>
      <c r="QPC140" s="541"/>
      <c r="QPD140" s="541"/>
      <c r="QPE140" s="541"/>
      <c r="QPF140" s="541"/>
      <c r="QPG140" s="541"/>
      <c r="QPH140" s="541"/>
      <c r="QPI140" s="541"/>
      <c r="QPJ140" s="541"/>
      <c r="QPK140" s="541"/>
      <c r="QPL140" s="541"/>
      <c r="QPM140" s="541"/>
      <c r="QPN140" s="541"/>
      <c r="QPO140" s="541"/>
      <c r="QPP140" s="541"/>
      <c r="QPQ140" s="541"/>
      <c r="QPR140" s="541"/>
      <c r="QPS140" s="541"/>
      <c r="QPT140" s="541"/>
      <c r="QPU140" s="541"/>
      <c r="QPV140" s="541"/>
      <c r="QPW140" s="541"/>
      <c r="QPX140" s="541"/>
      <c r="QPY140" s="541"/>
      <c r="QPZ140" s="541"/>
      <c r="QQA140" s="541"/>
      <c r="QQB140" s="541"/>
      <c r="QQC140" s="541"/>
      <c r="QQD140" s="541"/>
      <c r="QQE140" s="541"/>
      <c r="QQF140" s="541"/>
      <c r="QQG140" s="541"/>
      <c r="QQH140" s="541"/>
      <c r="QQI140" s="541"/>
      <c r="QQJ140" s="541"/>
      <c r="QQK140" s="541"/>
      <c r="QQL140" s="541"/>
      <c r="QQM140" s="541"/>
      <c r="QQN140" s="541"/>
      <c r="QQO140" s="541"/>
      <c r="QQP140" s="541"/>
      <c r="QQQ140" s="541"/>
      <c r="QQR140" s="541"/>
      <c r="QQS140" s="541"/>
      <c r="QQT140" s="541"/>
      <c r="QQU140" s="541"/>
      <c r="QQV140" s="541"/>
      <c r="QQW140" s="541"/>
      <c r="QQX140" s="541"/>
      <c r="QQY140" s="541"/>
      <c r="QQZ140" s="541"/>
      <c r="QRA140" s="541"/>
      <c r="QRB140" s="541"/>
      <c r="QRC140" s="541"/>
      <c r="QRD140" s="541"/>
      <c r="QRE140" s="541"/>
      <c r="QRF140" s="541"/>
      <c r="QRG140" s="541"/>
      <c r="QRH140" s="541"/>
      <c r="QRI140" s="541"/>
      <c r="QRJ140" s="541"/>
      <c r="QRK140" s="541"/>
      <c r="QRL140" s="541"/>
      <c r="QRM140" s="541"/>
      <c r="QRN140" s="541"/>
      <c r="QRO140" s="541"/>
      <c r="QRP140" s="541"/>
      <c r="QRQ140" s="541"/>
      <c r="QRR140" s="541"/>
      <c r="QRS140" s="541"/>
      <c r="QRT140" s="541"/>
      <c r="QRU140" s="541"/>
      <c r="QRV140" s="541"/>
      <c r="QRW140" s="541"/>
      <c r="QRX140" s="541"/>
      <c r="QRY140" s="541"/>
      <c r="QRZ140" s="541"/>
      <c r="QSA140" s="541"/>
      <c r="QSB140" s="541"/>
      <c r="QSC140" s="541"/>
      <c r="QSD140" s="541"/>
      <c r="QSE140" s="541"/>
      <c r="QSF140" s="541"/>
      <c r="QSG140" s="541"/>
      <c r="QSH140" s="541"/>
      <c r="QSI140" s="541"/>
      <c r="QSJ140" s="541"/>
      <c r="QSK140" s="541"/>
      <c r="QSL140" s="541"/>
      <c r="QSM140" s="541"/>
      <c r="QSN140" s="541"/>
      <c r="QSO140" s="541"/>
      <c r="QSP140" s="541"/>
      <c r="QSQ140" s="541"/>
      <c r="QSR140" s="541"/>
      <c r="QSS140" s="541"/>
      <c r="QST140" s="541"/>
      <c r="QSU140" s="541"/>
      <c r="QSV140" s="541"/>
      <c r="QSW140" s="541"/>
      <c r="QSX140" s="541"/>
      <c r="QSY140" s="541"/>
      <c r="QSZ140" s="541"/>
      <c r="QTA140" s="541"/>
      <c r="QTB140" s="541"/>
      <c r="QTC140" s="541"/>
      <c r="QTD140" s="541"/>
      <c r="QTE140" s="541"/>
      <c r="QTF140" s="541"/>
      <c r="QTG140" s="541"/>
      <c r="QTH140" s="541"/>
      <c r="QTI140" s="541"/>
      <c r="QTJ140" s="541"/>
      <c r="QTK140" s="541"/>
      <c r="QTL140" s="541"/>
      <c r="QTM140" s="541"/>
      <c r="QTN140" s="541"/>
      <c r="QTO140" s="541"/>
      <c r="QTP140" s="541"/>
      <c r="QTQ140" s="541"/>
      <c r="QTR140" s="541"/>
      <c r="QTS140" s="541"/>
      <c r="QTT140" s="541"/>
      <c r="QTU140" s="541"/>
      <c r="QTV140" s="541"/>
      <c r="QTW140" s="541"/>
      <c r="QTX140" s="541"/>
      <c r="QTY140" s="541"/>
      <c r="QTZ140" s="541"/>
      <c r="QUA140" s="541"/>
      <c r="QUB140" s="541"/>
      <c r="QUC140" s="541"/>
      <c r="QUD140" s="541"/>
      <c r="QUE140" s="541"/>
      <c r="QUF140" s="541"/>
      <c r="QUG140" s="541"/>
      <c r="QUH140" s="541"/>
      <c r="QUI140" s="541"/>
      <c r="QUJ140" s="541"/>
      <c r="QUK140" s="541"/>
      <c r="QUL140" s="541"/>
      <c r="QUM140" s="541"/>
      <c r="QUN140" s="541"/>
      <c r="QUO140" s="541"/>
      <c r="QUP140" s="541"/>
      <c r="QUQ140" s="541"/>
      <c r="QUR140" s="541"/>
      <c r="QUS140" s="541"/>
      <c r="QUT140" s="541"/>
      <c r="QUU140" s="541"/>
      <c r="QUV140" s="541"/>
      <c r="QUW140" s="541"/>
      <c r="QUX140" s="541"/>
      <c r="QUY140" s="541"/>
      <c r="QUZ140" s="541"/>
      <c r="QVA140" s="541"/>
      <c r="QVB140" s="541"/>
      <c r="QVC140" s="541"/>
      <c r="QVD140" s="541"/>
      <c r="QVE140" s="541"/>
      <c r="QVF140" s="541"/>
      <c r="QVG140" s="541"/>
      <c r="QVH140" s="541"/>
      <c r="QVI140" s="541"/>
      <c r="QVJ140" s="541"/>
      <c r="QVK140" s="541"/>
      <c r="QVL140" s="541"/>
      <c r="QVM140" s="541"/>
      <c r="QVN140" s="541"/>
      <c r="QVO140" s="541"/>
      <c r="QVP140" s="541"/>
      <c r="QVQ140" s="541"/>
      <c r="QVR140" s="541"/>
      <c r="QVS140" s="541"/>
      <c r="QVT140" s="541"/>
      <c r="QVU140" s="541"/>
      <c r="QVV140" s="541"/>
      <c r="QVW140" s="541"/>
      <c r="QVX140" s="541"/>
      <c r="QVY140" s="541"/>
      <c r="QVZ140" s="541"/>
      <c r="QWA140" s="541"/>
      <c r="QWB140" s="541"/>
      <c r="QWC140" s="541"/>
      <c r="QWD140" s="541"/>
      <c r="QWE140" s="541"/>
      <c r="QWF140" s="541"/>
      <c r="QWG140" s="541"/>
      <c r="QWH140" s="541"/>
      <c r="QWI140" s="541"/>
      <c r="QWJ140" s="541"/>
      <c r="QWK140" s="541"/>
      <c r="QWL140" s="541"/>
      <c r="QWM140" s="541"/>
      <c r="QWN140" s="541"/>
      <c r="QWO140" s="541"/>
      <c r="QWP140" s="541"/>
      <c r="QWQ140" s="541"/>
      <c r="QWR140" s="541"/>
      <c r="QWS140" s="541"/>
      <c r="QWT140" s="541"/>
      <c r="QWU140" s="541"/>
      <c r="QWV140" s="541"/>
      <c r="QWW140" s="541"/>
      <c r="QWX140" s="541"/>
      <c r="QWY140" s="541"/>
      <c r="QWZ140" s="541"/>
      <c r="QXA140" s="541"/>
      <c r="QXB140" s="541"/>
      <c r="QXC140" s="541"/>
      <c r="QXD140" s="541"/>
      <c r="QXE140" s="541"/>
      <c r="QXF140" s="541"/>
      <c r="QXG140" s="541"/>
      <c r="QXH140" s="541"/>
      <c r="QXI140" s="541"/>
      <c r="QXJ140" s="541"/>
      <c r="QXK140" s="541"/>
      <c r="QXL140" s="541"/>
      <c r="QXM140" s="541"/>
      <c r="QXN140" s="541"/>
      <c r="QXO140" s="541"/>
      <c r="QXP140" s="541"/>
      <c r="QXQ140" s="541"/>
      <c r="QXR140" s="541"/>
      <c r="QXS140" s="541"/>
      <c r="QXT140" s="541"/>
      <c r="QXU140" s="541"/>
      <c r="QXV140" s="541"/>
      <c r="QXW140" s="541"/>
      <c r="QXX140" s="541"/>
      <c r="QXY140" s="541"/>
      <c r="QXZ140" s="541"/>
      <c r="QYA140" s="541"/>
      <c r="QYB140" s="541"/>
      <c r="QYC140" s="541"/>
      <c r="QYD140" s="541"/>
      <c r="QYE140" s="541"/>
      <c r="QYF140" s="541"/>
      <c r="QYG140" s="541"/>
      <c r="QYH140" s="541"/>
      <c r="QYI140" s="541"/>
      <c r="QYJ140" s="541"/>
      <c r="QYK140" s="541"/>
      <c r="QYL140" s="541"/>
      <c r="QYM140" s="541"/>
      <c r="QYN140" s="541"/>
      <c r="QYO140" s="541"/>
      <c r="QYP140" s="541"/>
      <c r="QYQ140" s="541"/>
      <c r="QYR140" s="541"/>
      <c r="QYS140" s="541"/>
      <c r="QYT140" s="541"/>
      <c r="QYU140" s="541"/>
      <c r="QYV140" s="541"/>
      <c r="QYW140" s="541"/>
      <c r="QYX140" s="541"/>
      <c r="QYY140" s="541"/>
      <c r="QYZ140" s="541"/>
      <c r="QZA140" s="541"/>
      <c r="QZB140" s="541"/>
      <c r="QZC140" s="541"/>
      <c r="QZD140" s="541"/>
      <c r="QZE140" s="541"/>
      <c r="QZF140" s="541"/>
      <c r="QZG140" s="541"/>
      <c r="QZH140" s="541"/>
      <c r="QZI140" s="541"/>
      <c r="QZJ140" s="541"/>
      <c r="QZK140" s="541"/>
      <c r="QZL140" s="541"/>
      <c r="QZM140" s="541"/>
      <c r="QZN140" s="541"/>
      <c r="QZO140" s="541"/>
      <c r="QZP140" s="541"/>
      <c r="QZQ140" s="541"/>
      <c r="QZR140" s="541"/>
      <c r="QZS140" s="541"/>
      <c r="QZT140" s="541"/>
      <c r="QZU140" s="541"/>
      <c r="QZV140" s="541"/>
      <c r="QZW140" s="541"/>
      <c r="QZX140" s="541"/>
      <c r="QZY140" s="541"/>
      <c r="QZZ140" s="541"/>
      <c r="RAA140" s="541"/>
      <c r="RAB140" s="541"/>
      <c r="RAC140" s="541"/>
      <c r="RAD140" s="541"/>
      <c r="RAE140" s="541"/>
      <c r="RAF140" s="541"/>
      <c r="RAG140" s="541"/>
      <c r="RAH140" s="541"/>
      <c r="RAI140" s="541"/>
      <c r="RAJ140" s="541"/>
      <c r="RAK140" s="541"/>
      <c r="RAL140" s="541"/>
      <c r="RAM140" s="541"/>
      <c r="RAN140" s="541"/>
      <c r="RAO140" s="541"/>
      <c r="RAP140" s="541"/>
      <c r="RAQ140" s="541"/>
      <c r="RAR140" s="541"/>
      <c r="RAS140" s="541"/>
      <c r="RAT140" s="541"/>
      <c r="RAU140" s="541"/>
      <c r="RAV140" s="541"/>
      <c r="RAW140" s="541"/>
      <c r="RAX140" s="541"/>
      <c r="RAY140" s="541"/>
      <c r="RAZ140" s="541"/>
      <c r="RBA140" s="541"/>
      <c r="RBB140" s="541"/>
      <c r="RBC140" s="541"/>
      <c r="RBD140" s="541"/>
      <c r="RBE140" s="541"/>
      <c r="RBF140" s="541"/>
      <c r="RBG140" s="541"/>
      <c r="RBH140" s="541"/>
      <c r="RBI140" s="541"/>
      <c r="RBJ140" s="541"/>
      <c r="RBK140" s="541"/>
      <c r="RBL140" s="541"/>
      <c r="RBM140" s="541"/>
      <c r="RBN140" s="541"/>
      <c r="RBO140" s="541"/>
      <c r="RBP140" s="541"/>
      <c r="RBQ140" s="541"/>
      <c r="RBR140" s="541"/>
      <c r="RBS140" s="541"/>
      <c r="RBT140" s="541"/>
      <c r="RBU140" s="541"/>
      <c r="RBV140" s="541"/>
      <c r="RBW140" s="541"/>
      <c r="RBX140" s="541"/>
      <c r="RBY140" s="541"/>
      <c r="RBZ140" s="541"/>
      <c r="RCA140" s="541"/>
      <c r="RCB140" s="541"/>
      <c r="RCC140" s="541"/>
      <c r="RCD140" s="541"/>
      <c r="RCE140" s="541"/>
      <c r="RCF140" s="541"/>
      <c r="RCG140" s="541"/>
      <c r="RCH140" s="541"/>
      <c r="RCI140" s="541"/>
      <c r="RCJ140" s="541"/>
      <c r="RCK140" s="541"/>
      <c r="RCL140" s="541"/>
      <c r="RCM140" s="541"/>
      <c r="RCN140" s="541"/>
      <c r="RCO140" s="541"/>
      <c r="RCP140" s="541"/>
      <c r="RCQ140" s="541"/>
      <c r="RCR140" s="541"/>
      <c r="RCS140" s="541"/>
      <c r="RCT140" s="541"/>
      <c r="RCU140" s="541"/>
      <c r="RCV140" s="541"/>
      <c r="RCW140" s="541"/>
      <c r="RCX140" s="541"/>
      <c r="RCY140" s="541"/>
      <c r="RCZ140" s="541"/>
      <c r="RDA140" s="541"/>
      <c r="RDB140" s="541"/>
      <c r="RDC140" s="541"/>
      <c r="RDD140" s="541"/>
      <c r="RDE140" s="541"/>
      <c r="RDF140" s="541"/>
      <c r="RDG140" s="541"/>
      <c r="RDH140" s="541"/>
      <c r="RDI140" s="541"/>
      <c r="RDJ140" s="541"/>
      <c r="RDK140" s="541"/>
      <c r="RDL140" s="541"/>
      <c r="RDM140" s="541"/>
      <c r="RDN140" s="541"/>
      <c r="RDO140" s="541"/>
      <c r="RDP140" s="541"/>
      <c r="RDQ140" s="541"/>
      <c r="RDR140" s="541"/>
      <c r="RDS140" s="541"/>
      <c r="RDT140" s="541"/>
      <c r="RDU140" s="541"/>
      <c r="RDV140" s="541"/>
      <c r="RDW140" s="541"/>
      <c r="RDX140" s="541"/>
      <c r="RDY140" s="541"/>
      <c r="RDZ140" s="541"/>
      <c r="REA140" s="541"/>
      <c r="REB140" s="541"/>
      <c r="REC140" s="541"/>
      <c r="RED140" s="541"/>
      <c r="REE140" s="541"/>
      <c r="REF140" s="541"/>
      <c r="REG140" s="541"/>
      <c r="REH140" s="541"/>
      <c r="REI140" s="541"/>
      <c r="REJ140" s="541"/>
      <c r="REK140" s="541"/>
      <c r="REL140" s="541"/>
      <c r="REM140" s="541"/>
      <c r="REN140" s="541"/>
      <c r="REO140" s="541"/>
      <c r="REP140" s="541"/>
      <c r="REQ140" s="541"/>
      <c r="RER140" s="541"/>
      <c r="RES140" s="541"/>
      <c r="RET140" s="541"/>
      <c r="REU140" s="541"/>
      <c r="REV140" s="541"/>
      <c r="REW140" s="541"/>
      <c r="REX140" s="541"/>
      <c r="REY140" s="541"/>
      <c r="REZ140" s="541"/>
      <c r="RFA140" s="541"/>
      <c r="RFB140" s="541"/>
      <c r="RFC140" s="541"/>
      <c r="RFD140" s="541"/>
      <c r="RFE140" s="541"/>
      <c r="RFF140" s="541"/>
      <c r="RFG140" s="541"/>
      <c r="RFH140" s="541"/>
      <c r="RFI140" s="541"/>
      <c r="RFJ140" s="541"/>
      <c r="RFK140" s="541"/>
      <c r="RFL140" s="541"/>
      <c r="RFM140" s="541"/>
      <c r="RFN140" s="541"/>
      <c r="RFO140" s="541"/>
      <c r="RFP140" s="541"/>
      <c r="RFQ140" s="541"/>
      <c r="RFR140" s="541"/>
      <c r="RFS140" s="541"/>
      <c r="RFT140" s="541"/>
      <c r="RFU140" s="541"/>
      <c r="RFV140" s="541"/>
      <c r="RFW140" s="541"/>
      <c r="RFX140" s="541"/>
      <c r="RFY140" s="541"/>
      <c r="RFZ140" s="541"/>
      <c r="RGA140" s="541"/>
      <c r="RGB140" s="541"/>
      <c r="RGC140" s="541"/>
      <c r="RGD140" s="541"/>
      <c r="RGE140" s="541"/>
      <c r="RGF140" s="541"/>
      <c r="RGG140" s="541"/>
      <c r="RGH140" s="541"/>
      <c r="RGI140" s="541"/>
      <c r="RGJ140" s="541"/>
      <c r="RGK140" s="541"/>
      <c r="RGL140" s="541"/>
      <c r="RGM140" s="541"/>
      <c r="RGN140" s="541"/>
      <c r="RGO140" s="541"/>
      <c r="RGP140" s="541"/>
      <c r="RGQ140" s="541"/>
      <c r="RGR140" s="541"/>
      <c r="RGS140" s="541"/>
      <c r="RGT140" s="541"/>
      <c r="RGU140" s="541"/>
      <c r="RGV140" s="541"/>
      <c r="RGW140" s="541"/>
      <c r="RGX140" s="541"/>
      <c r="RGY140" s="541"/>
      <c r="RGZ140" s="541"/>
      <c r="RHA140" s="541"/>
      <c r="RHB140" s="541"/>
      <c r="RHC140" s="541"/>
      <c r="RHD140" s="541"/>
      <c r="RHE140" s="541"/>
      <c r="RHF140" s="541"/>
      <c r="RHG140" s="541"/>
      <c r="RHH140" s="541"/>
      <c r="RHI140" s="541"/>
      <c r="RHJ140" s="541"/>
      <c r="RHK140" s="541"/>
      <c r="RHL140" s="541"/>
      <c r="RHM140" s="541"/>
      <c r="RHN140" s="541"/>
      <c r="RHO140" s="541"/>
      <c r="RHP140" s="541"/>
      <c r="RHQ140" s="541"/>
      <c r="RHR140" s="541"/>
      <c r="RHS140" s="541"/>
      <c r="RHT140" s="541"/>
      <c r="RHU140" s="541"/>
      <c r="RHV140" s="541"/>
      <c r="RHW140" s="541"/>
      <c r="RHX140" s="541"/>
      <c r="RHY140" s="541"/>
      <c r="RHZ140" s="541"/>
      <c r="RIA140" s="541"/>
      <c r="RIB140" s="541"/>
      <c r="RIC140" s="541"/>
      <c r="RID140" s="541"/>
      <c r="RIE140" s="541"/>
      <c r="RIF140" s="541"/>
      <c r="RIG140" s="541"/>
      <c r="RIH140" s="541"/>
      <c r="RII140" s="541"/>
      <c r="RIJ140" s="541"/>
      <c r="RIK140" s="541"/>
      <c r="RIL140" s="541"/>
      <c r="RIM140" s="541"/>
      <c r="RIN140" s="541"/>
      <c r="RIO140" s="541"/>
      <c r="RIP140" s="541"/>
      <c r="RIQ140" s="541"/>
      <c r="RIR140" s="541"/>
      <c r="RIS140" s="541"/>
      <c r="RIT140" s="541"/>
      <c r="RIU140" s="541"/>
      <c r="RIV140" s="541"/>
      <c r="RIW140" s="541"/>
      <c r="RIX140" s="541"/>
      <c r="RIY140" s="541"/>
      <c r="RIZ140" s="541"/>
      <c r="RJA140" s="541"/>
      <c r="RJB140" s="541"/>
      <c r="RJC140" s="541"/>
      <c r="RJD140" s="541"/>
      <c r="RJE140" s="541"/>
      <c r="RJF140" s="541"/>
      <c r="RJG140" s="541"/>
      <c r="RJH140" s="541"/>
      <c r="RJI140" s="541"/>
      <c r="RJJ140" s="541"/>
      <c r="RJK140" s="541"/>
      <c r="RJL140" s="541"/>
      <c r="RJM140" s="541"/>
      <c r="RJN140" s="541"/>
      <c r="RJO140" s="541"/>
      <c r="RJP140" s="541"/>
      <c r="RJQ140" s="541"/>
      <c r="RJR140" s="541"/>
      <c r="RJS140" s="541"/>
      <c r="RJT140" s="541"/>
      <c r="RJU140" s="541"/>
      <c r="RJV140" s="541"/>
      <c r="RJW140" s="541"/>
      <c r="RJX140" s="541"/>
      <c r="RJY140" s="541"/>
      <c r="RJZ140" s="541"/>
      <c r="RKA140" s="541"/>
      <c r="RKB140" s="541"/>
      <c r="RKC140" s="541"/>
      <c r="RKD140" s="541"/>
      <c r="RKE140" s="541"/>
      <c r="RKF140" s="541"/>
      <c r="RKG140" s="541"/>
      <c r="RKH140" s="541"/>
      <c r="RKI140" s="541"/>
      <c r="RKJ140" s="541"/>
      <c r="RKK140" s="541"/>
      <c r="RKL140" s="541"/>
      <c r="RKM140" s="541"/>
      <c r="RKN140" s="541"/>
      <c r="RKO140" s="541"/>
      <c r="RKP140" s="541"/>
      <c r="RKQ140" s="541"/>
      <c r="RKR140" s="541"/>
      <c r="RKS140" s="541"/>
      <c r="RKT140" s="541"/>
      <c r="RKU140" s="541"/>
      <c r="RKV140" s="541"/>
      <c r="RKW140" s="541"/>
      <c r="RKX140" s="541"/>
      <c r="RKY140" s="541"/>
      <c r="RKZ140" s="541"/>
      <c r="RLA140" s="541"/>
      <c r="RLB140" s="541"/>
      <c r="RLC140" s="541"/>
      <c r="RLD140" s="541"/>
      <c r="RLE140" s="541"/>
      <c r="RLF140" s="541"/>
      <c r="RLG140" s="541"/>
      <c r="RLH140" s="541"/>
      <c r="RLI140" s="541"/>
      <c r="RLJ140" s="541"/>
      <c r="RLK140" s="541"/>
      <c r="RLL140" s="541"/>
      <c r="RLM140" s="541"/>
      <c r="RLN140" s="541"/>
      <c r="RLO140" s="541"/>
      <c r="RLP140" s="541"/>
      <c r="RLQ140" s="541"/>
      <c r="RLR140" s="541"/>
      <c r="RLS140" s="541"/>
      <c r="RLT140" s="541"/>
      <c r="RLU140" s="541"/>
      <c r="RLV140" s="541"/>
      <c r="RLW140" s="541"/>
      <c r="RLX140" s="541"/>
      <c r="RLY140" s="541"/>
      <c r="RLZ140" s="541"/>
      <c r="RMA140" s="541"/>
      <c r="RMB140" s="541"/>
      <c r="RMC140" s="541"/>
      <c r="RMD140" s="541"/>
      <c r="RME140" s="541"/>
      <c r="RMF140" s="541"/>
      <c r="RMG140" s="541"/>
      <c r="RMH140" s="541"/>
      <c r="RMI140" s="541"/>
      <c r="RMJ140" s="541"/>
      <c r="RMK140" s="541"/>
      <c r="RML140" s="541"/>
      <c r="RMM140" s="541"/>
      <c r="RMN140" s="541"/>
      <c r="RMO140" s="541"/>
      <c r="RMP140" s="541"/>
      <c r="RMQ140" s="541"/>
      <c r="RMR140" s="541"/>
      <c r="RMS140" s="541"/>
      <c r="RMT140" s="541"/>
      <c r="RMU140" s="541"/>
      <c r="RMV140" s="541"/>
      <c r="RMW140" s="541"/>
      <c r="RMX140" s="541"/>
      <c r="RMY140" s="541"/>
      <c r="RMZ140" s="541"/>
      <c r="RNA140" s="541"/>
      <c r="RNB140" s="541"/>
      <c r="RNC140" s="541"/>
      <c r="RND140" s="541"/>
      <c r="RNE140" s="541"/>
      <c r="RNF140" s="541"/>
      <c r="RNG140" s="541"/>
      <c r="RNH140" s="541"/>
      <c r="RNI140" s="541"/>
      <c r="RNJ140" s="541"/>
      <c r="RNK140" s="541"/>
      <c r="RNL140" s="541"/>
      <c r="RNM140" s="541"/>
      <c r="RNN140" s="541"/>
      <c r="RNO140" s="541"/>
      <c r="RNP140" s="541"/>
      <c r="RNQ140" s="541"/>
      <c r="RNR140" s="541"/>
      <c r="RNS140" s="541"/>
      <c r="RNT140" s="541"/>
      <c r="RNU140" s="541"/>
      <c r="RNV140" s="541"/>
      <c r="RNW140" s="541"/>
      <c r="RNX140" s="541"/>
      <c r="RNY140" s="541"/>
      <c r="RNZ140" s="541"/>
      <c r="ROA140" s="541"/>
      <c r="ROB140" s="541"/>
      <c r="ROC140" s="541"/>
      <c r="ROD140" s="541"/>
      <c r="ROE140" s="541"/>
      <c r="ROF140" s="541"/>
      <c r="ROG140" s="541"/>
      <c r="ROH140" s="541"/>
      <c r="ROI140" s="541"/>
      <c r="ROJ140" s="541"/>
      <c r="ROK140" s="541"/>
      <c r="ROL140" s="541"/>
      <c r="ROM140" s="541"/>
      <c r="RON140" s="541"/>
      <c r="ROO140" s="541"/>
      <c r="ROP140" s="541"/>
      <c r="ROQ140" s="541"/>
      <c r="ROR140" s="541"/>
      <c r="ROS140" s="541"/>
      <c r="ROT140" s="541"/>
      <c r="ROU140" s="541"/>
      <c r="ROV140" s="541"/>
      <c r="ROW140" s="541"/>
      <c r="ROX140" s="541"/>
      <c r="ROY140" s="541"/>
      <c r="ROZ140" s="541"/>
      <c r="RPA140" s="541"/>
      <c r="RPB140" s="541"/>
      <c r="RPC140" s="541"/>
      <c r="RPD140" s="541"/>
      <c r="RPE140" s="541"/>
      <c r="RPF140" s="541"/>
      <c r="RPG140" s="541"/>
      <c r="RPH140" s="541"/>
      <c r="RPI140" s="541"/>
      <c r="RPJ140" s="541"/>
      <c r="RPK140" s="541"/>
      <c r="RPL140" s="541"/>
      <c r="RPM140" s="541"/>
      <c r="RPN140" s="541"/>
      <c r="RPO140" s="541"/>
      <c r="RPP140" s="541"/>
      <c r="RPQ140" s="541"/>
      <c r="RPR140" s="541"/>
      <c r="RPS140" s="541"/>
      <c r="RPT140" s="541"/>
      <c r="RPU140" s="541"/>
      <c r="RPV140" s="541"/>
      <c r="RPW140" s="541"/>
      <c r="RPX140" s="541"/>
      <c r="RPY140" s="541"/>
      <c r="RPZ140" s="541"/>
      <c r="RQA140" s="541"/>
      <c r="RQB140" s="541"/>
      <c r="RQC140" s="541"/>
      <c r="RQD140" s="541"/>
      <c r="RQE140" s="541"/>
      <c r="RQF140" s="541"/>
      <c r="RQG140" s="541"/>
      <c r="RQH140" s="541"/>
      <c r="RQI140" s="541"/>
      <c r="RQJ140" s="541"/>
      <c r="RQK140" s="541"/>
      <c r="RQL140" s="541"/>
      <c r="RQM140" s="541"/>
      <c r="RQN140" s="541"/>
      <c r="RQO140" s="541"/>
      <c r="RQP140" s="541"/>
      <c r="RQQ140" s="541"/>
      <c r="RQR140" s="541"/>
      <c r="RQS140" s="541"/>
      <c r="RQT140" s="541"/>
      <c r="RQU140" s="541"/>
      <c r="RQV140" s="541"/>
      <c r="RQW140" s="541"/>
      <c r="RQX140" s="541"/>
      <c r="RQY140" s="541"/>
      <c r="RQZ140" s="541"/>
      <c r="RRA140" s="541"/>
      <c r="RRB140" s="541"/>
      <c r="RRC140" s="541"/>
      <c r="RRD140" s="541"/>
      <c r="RRE140" s="541"/>
      <c r="RRF140" s="541"/>
      <c r="RRG140" s="541"/>
      <c r="RRH140" s="541"/>
      <c r="RRI140" s="541"/>
      <c r="RRJ140" s="541"/>
      <c r="RRK140" s="541"/>
      <c r="RRL140" s="541"/>
      <c r="RRM140" s="541"/>
      <c r="RRN140" s="541"/>
      <c r="RRO140" s="541"/>
      <c r="RRP140" s="541"/>
      <c r="RRQ140" s="541"/>
      <c r="RRR140" s="541"/>
      <c r="RRS140" s="541"/>
      <c r="RRT140" s="541"/>
      <c r="RRU140" s="541"/>
      <c r="RRV140" s="541"/>
      <c r="RRW140" s="541"/>
      <c r="RRX140" s="541"/>
      <c r="RRY140" s="541"/>
      <c r="RRZ140" s="541"/>
      <c r="RSA140" s="541"/>
      <c r="RSB140" s="541"/>
      <c r="RSC140" s="541"/>
      <c r="RSD140" s="541"/>
      <c r="RSE140" s="541"/>
      <c r="RSF140" s="541"/>
      <c r="RSG140" s="541"/>
      <c r="RSH140" s="541"/>
      <c r="RSI140" s="541"/>
      <c r="RSJ140" s="541"/>
      <c r="RSK140" s="541"/>
      <c r="RSL140" s="541"/>
      <c r="RSM140" s="541"/>
      <c r="RSN140" s="541"/>
      <c r="RSO140" s="541"/>
      <c r="RSP140" s="541"/>
      <c r="RSQ140" s="541"/>
      <c r="RSR140" s="541"/>
      <c r="RSS140" s="541"/>
      <c r="RST140" s="541"/>
      <c r="RSU140" s="541"/>
      <c r="RSV140" s="541"/>
      <c r="RSW140" s="541"/>
      <c r="RSX140" s="541"/>
      <c r="RSY140" s="541"/>
      <c r="RSZ140" s="541"/>
      <c r="RTA140" s="541"/>
      <c r="RTB140" s="541"/>
      <c r="RTC140" s="541"/>
      <c r="RTD140" s="541"/>
      <c r="RTE140" s="541"/>
      <c r="RTF140" s="541"/>
      <c r="RTG140" s="541"/>
      <c r="RTH140" s="541"/>
      <c r="RTI140" s="541"/>
      <c r="RTJ140" s="541"/>
      <c r="RTK140" s="541"/>
      <c r="RTL140" s="541"/>
      <c r="RTM140" s="541"/>
      <c r="RTN140" s="541"/>
      <c r="RTO140" s="541"/>
      <c r="RTP140" s="541"/>
      <c r="RTQ140" s="541"/>
      <c r="RTR140" s="541"/>
      <c r="RTS140" s="541"/>
      <c r="RTT140" s="541"/>
      <c r="RTU140" s="541"/>
      <c r="RTV140" s="541"/>
      <c r="RTW140" s="541"/>
      <c r="RTX140" s="541"/>
      <c r="RTY140" s="541"/>
      <c r="RTZ140" s="541"/>
      <c r="RUA140" s="541"/>
      <c r="RUB140" s="541"/>
      <c r="RUC140" s="541"/>
      <c r="RUD140" s="541"/>
      <c r="RUE140" s="541"/>
      <c r="RUF140" s="541"/>
      <c r="RUG140" s="541"/>
      <c r="RUH140" s="541"/>
      <c r="RUI140" s="541"/>
      <c r="RUJ140" s="541"/>
      <c r="RUK140" s="541"/>
      <c r="RUL140" s="541"/>
      <c r="RUM140" s="541"/>
      <c r="RUN140" s="541"/>
      <c r="RUO140" s="541"/>
      <c r="RUP140" s="541"/>
      <c r="RUQ140" s="541"/>
      <c r="RUR140" s="541"/>
      <c r="RUS140" s="541"/>
      <c r="RUT140" s="541"/>
      <c r="RUU140" s="541"/>
      <c r="RUV140" s="541"/>
      <c r="RUW140" s="541"/>
      <c r="RUX140" s="541"/>
      <c r="RUY140" s="541"/>
      <c r="RUZ140" s="541"/>
      <c r="RVA140" s="541"/>
      <c r="RVB140" s="541"/>
      <c r="RVC140" s="541"/>
      <c r="RVD140" s="541"/>
      <c r="RVE140" s="541"/>
      <c r="RVF140" s="541"/>
      <c r="RVG140" s="541"/>
      <c r="RVH140" s="541"/>
      <c r="RVI140" s="541"/>
      <c r="RVJ140" s="541"/>
      <c r="RVK140" s="541"/>
      <c r="RVL140" s="541"/>
      <c r="RVM140" s="541"/>
      <c r="RVN140" s="541"/>
      <c r="RVO140" s="541"/>
      <c r="RVP140" s="541"/>
      <c r="RVQ140" s="541"/>
      <c r="RVR140" s="541"/>
      <c r="RVS140" s="541"/>
      <c r="RVT140" s="541"/>
      <c r="RVU140" s="541"/>
      <c r="RVV140" s="541"/>
      <c r="RVW140" s="541"/>
      <c r="RVX140" s="541"/>
      <c r="RVY140" s="541"/>
      <c r="RVZ140" s="541"/>
      <c r="RWA140" s="541"/>
      <c r="RWB140" s="541"/>
      <c r="RWC140" s="541"/>
      <c r="RWD140" s="541"/>
      <c r="RWE140" s="541"/>
      <c r="RWF140" s="541"/>
      <c r="RWG140" s="541"/>
      <c r="RWH140" s="541"/>
      <c r="RWI140" s="541"/>
      <c r="RWJ140" s="541"/>
      <c r="RWK140" s="541"/>
      <c r="RWL140" s="541"/>
      <c r="RWM140" s="541"/>
      <c r="RWN140" s="541"/>
      <c r="RWO140" s="541"/>
      <c r="RWP140" s="541"/>
      <c r="RWQ140" s="541"/>
      <c r="RWR140" s="541"/>
      <c r="RWS140" s="541"/>
      <c r="RWT140" s="541"/>
      <c r="RWU140" s="541"/>
      <c r="RWV140" s="541"/>
      <c r="RWW140" s="541"/>
      <c r="RWX140" s="541"/>
      <c r="RWY140" s="541"/>
      <c r="RWZ140" s="541"/>
      <c r="RXA140" s="541"/>
      <c r="RXB140" s="541"/>
      <c r="RXC140" s="541"/>
      <c r="RXD140" s="541"/>
      <c r="RXE140" s="541"/>
      <c r="RXF140" s="541"/>
      <c r="RXG140" s="541"/>
      <c r="RXH140" s="541"/>
      <c r="RXI140" s="541"/>
      <c r="RXJ140" s="541"/>
      <c r="RXK140" s="541"/>
      <c r="RXL140" s="541"/>
      <c r="RXM140" s="541"/>
      <c r="RXN140" s="541"/>
      <c r="RXO140" s="541"/>
      <c r="RXP140" s="541"/>
      <c r="RXQ140" s="541"/>
      <c r="RXR140" s="541"/>
      <c r="RXS140" s="541"/>
      <c r="RXT140" s="541"/>
      <c r="RXU140" s="541"/>
      <c r="RXV140" s="541"/>
      <c r="RXW140" s="541"/>
      <c r="RXX140" s="541"/>
      <c r="RXY140" s="541"/>
      <c r="RXZ140" s="541"/>
      <c r="RYA140" s="541"/>
      <c r="RYB140" s="541"/>
      <c r="RYC140" s="541"/>
      <c r="RYD140" s="541"/>
      <c r="RYE140" s="541"/>
      <c r="RYF140" s="541"/>
      <c r="RYG140" s="541"/>
      <c r="RYH140" s="541"/>
      <c r="RYI140" s="541"/>
      <c r="RYJ140" s="541"/>
      <c r="RYK140" s="541"/>
      <c r="RYL140" s="541"/>
      <c r="RYM140" s="541"/>
      <c r="RYN140" s="541"/>
      <c r="RYO140" s="541"/>
      <c r="RYP140" s="541"/>
      <c r="RYQ140" s="541"/>
      <c r="RYR140" s="541"/>
      <c r="RYS140" s="541"/>
      <c r="RYT140" s="541"/>
      <c r="RYU140" s="541"/>
      <c r="RYV140" s="541"/>
      <c r="RYW140" s="541"/>
      <c r="RYX140" s="541"/>
      <c r="RYY140" s="541"/>
      <c r="RYZ140" s="541"/>
      <c r="RZA140" s="541"/>
      <c r="RZB140" s="541"/>
      <c r="RZC140" s="541"/>
      <c r="RZD140" s="541"/>
      <c r="RZE140" s="541"/>
      <c r="RZF140" s="541"/>
      <c r="RZG140" s="541"/>
      <c r="RZH140" s="541"/>
      <c r="RZI140" s="541"/>
      <c r="RZJ140" s="541"/>
      <c r="RZK140" s="541"/>
      <c r="RZL140" s="541"/>
      <c r="RZM140" s="541"/>
      <c r="RZN140" s="541"/>
      <c r="RZO140" s="541"/>
      <c r="RZP140" s="541"/>
      <c r="RZQ140" s="541"/>
      <c r="RZR140" s="541"/>
      <c r="RZS140" s="541"/>
      <c r="RZT140" s="541"/>
      <c r="RZU140" s="541"/>
      <c r="RZV140" s="541"/>
      <c r="RZW140" s="541"/>
      <c r="RZX140" s="541"/>
      <c r="RZY140" s="541"/>
      <c r="RZZ140" s="541"/>
      <c r="SAA140" s="541"/>
      <c r="SAB140" s="541"/>
      <c r="SAC140" s="541"/>
      <c r="SAD140" s="541"/>
      <c r="SAE140" s="541"/>
      <c r="SAF140" s="541"/>
      <c r="SAG140" s="541"/>
      <c r="SAH140" s="541"/>
      <c r="SAI140" s="541"/>
      <c r="SAJ140" s="541"/>
      <c r="SAK140" s="541"/>
      <c r="SAL140" s="541"/>
      <c r="SAM140" s="541"/>
      <c r="SAN140" s="541"/>
      <c r="SAO140" s="541"/>
      <c r="SAP140" s="541"/>
      <c r="SAQ140" s="541"/>
      <c r="SAR140" s="541"/>
      <c r="SAS140" s="541"/>
      <c r="SAT140" s="541"/>
      <c r="SAU140" s="541"/>
      <c r="SAV140" s="541"/>
      <c r="SAW140" s="541"/>
      <c r="SAX140" s="541"/>
      <c r="SAY140" s="541"/>
      <c r="SAZ140" s="541"/>
      <c r="SBA140" s="541"/>
      <c r="SBB140" s="541"/>
      <c r="SBC140" s="541"/>
      <c r="SBD140" s="541"/>
      <c r="SBE140" s="541"/>
      <c r="SBF140" s="541"/>
      <c r="SBG140" s="541"/>
      <c r="SBH140" s="541"/>
      <c r="SBI140" s="541"/>
      <c r="SBJ140" s="541"/>
      <c r="SBK140" s="541"/>
      <c r="SBL140" s="541"/>
      <c r="SBM140" s="541"/>
      <c r="SBN140" s="541"/>
      <c r="SBO140" s="541"/>
      <c r="SBP140" s="541"/>
      <c r="SBQ140" s="541"/>
      <c r="SBR140" s="541"/>
      <c r="SBS140" s="541"/>
      <c r="SBT140" s="541"/>
      <c r="SBU140" s="541"/>
      <c r="SBV140" s="541"/>
      <c r="SBW140" s="541"/>
      <c r="SBX140" s="541"/>
      <c r="SBY140" s="541"/>
      <c r="SBZ140" s="541"/>
      <c r="SCA140" s="541"/>
      <c r="SCB140" s="541"/>
      <c r="SCC140" s="541"/>
      <c r="SCD140" s="541"/>
      <c r="SCE140" s="541"/>
      <c r="SCF140" s="541"/>
      <c r="SCG140" s="541"/>
      <c r="SCH140" s="541"/>
      <c r="SCI140" s="541"/>
      <c r="SCJ140" s="541"/>
      <c r="SCK140" s="541"/>
      <c r="SCL140" s="541"/>
      <c r="SCM140" s="541"/>
      <c r="SCN140" s="541"/>
      <c r="SCO140" s="541"/>
      <c r="SCP140" s="541"/>
      <c r="SCQ140" s="541"/>
      <c r="SCR140" s="541"/>
      <c r="SCS140" s="541"/>
      <c r="SCT140" s="541"/>
      <c r="SCU140" s="541"/>
      <c r="SCV140" s="541"/>
      <c r="SCW140" s="541"/>
      <c r="SCX140" s="541"/>
      <c r="SCY140" s="541"/>
      <c r="SCZ140" s="541"/>
      <c r="SDA140" s="541"/>
      <c r="SDB140" s="541"/>
      <c r="SDC140" s="541"/>
      <c r="SDD140" s="541"/>
      <c r="SDE140" s="541"/>
      <c r="SDF140" s="541"/>
      <c r="SDG140" s="541"/>
      <c r="SDH140" s="541"/>
      <c r="SDI140" s="541"/>
      <c r="SDJ140" s="541"/>
      <c r="SDK140" s="541"/>
      <c r="SDL140" s="541"/>
      <c r="SDM140" s="541"/>
      <c r="SDN140" s="541"/>
      <c r="SDO140" s="541"/>
      <c r="SDP140" s="541"/>
      <c r="SDQ140" s="541"/>
      <c r="SDR140" s="541"/>
      <c r="SDS140" s="541"/>
      <c r="SDT140" s="541"/>
      <c r="SDU140" s="541"/>
      <c r="SDV140" s="541"/>
      <c r="SDW140" s="541"/>
      <c r="SDX140" s="541"/>
      <c r="SDY140" s="541"/>
      <c r="SDZ140" s="541"/>
      <c r="SEA140" s="541"/>
      <c r="SEB140" s="541"/>
      <c r="SEC140" s="541"/>
      <c r="SED140" s="541"/>
      <c r="SEE140" s="541"/>
      <c r="SEF140" s="541"/>
      <c r="SEG140" s="541"/>
      <c r="SEH140" s="541"/>
      <c r="SEI140" s="541"/>
      <c r="SEJ140" s="541"/>
      <c r="SEK140" s="541"/>
      <c r="SEL140" s="541"/>
      <c r="SEM140" s="541"/>
      <c r="SEN140" s="541"/>
      <c r="SEO140" s="541"/>
      <c r="SEP140" s="541"/>
      <c r="SEQ140" s="541"/>
      <c r="SER140" s="541"/>
      <c r="SES140" s="541"/>
      <c r="SET140" s="541"/>
      <c r="SEU140" s="541"/>
      <c r="SEV140" s="541"/>
      <c r="SEW140" s="541"/>
      <c r="SEX140" s="541"/>
      <c r="SEY140" s="541"/>
      <c r="SEZ140" s="541"/>
      <c r="SFA140" s="541"/>
      <c r="SFB140" s="541"/>
      <c r="SFC140" s="541"/>
      <c r="SFD140" s="541"/>
      <c r="SFE140" s="541"/>
      <c r="SFF140" s="541"/>
      <c r="SFG140" s="541"/>
      <c r="SFH140" s="541"/>
      <c r="SFI140" s="541"/>
      <c r="SFJ140" s="541"/>
      <c r="SFK140" s="541"/>
      <c r="SFL140" s="541"/>
      <c r="SFM140" s="541"/>
      <c r="SFN140" s="541"/>
      <c r="SFO140" s="541"/>
      <c r="SFP140" s="541"/>
      <c r="SFQ140" s="541"/>
      <c r="SFR140" s="541"/>
      <c r="SFS140" s="541"/>
      <c r="SFT140" s="541"/>
      <c r="SFU140" s="541"/>
      <c r="SFV140" s="541"/>
      <c r="SFW140" s="541"/>
      <c r="SFX140" s="541"/>
      <c r="SFY140" s="541"/>
      <c r="SFZ140" s="541"/>
      <c r="SGA140" s="541"/>
      <c r="SGB140" s="541"/>
      <c r="SGC140" s="541"/>
      <c r="SGD140" s="541"/>
      <c r="SGE140" s="541"/>
      <c r="SGF140" s="541"/>
      <c r="SGG140" s="541"/>
      <c r="SGH140" s="541"/>
      <c r="SGI140" s="541"/>
      <c r="SGJ140" s="541"/>
      <c r="SGK140" s="541"/>
      <c r="SGL140" s="541"/>
      <c r="SGM140" s="541"/>
      <c r="SGN140" s="541"/>
      <c r="SGO140" s="541"/>
      <c r="SGP140" s="541"/>
      <c r="SGQ140" s="541"/>
      <c r="SGR140" s="541"/>
      <c r="SGS140" s="541"/>
      <c r="SGT140" s="541"/>
      <c r="SGU140" s="541"/>
      <c r="SGV140" s="541"/>
      <c r="SGW140" s="541"/>
      <c r="SGX140" s="541"/>
      <c r="SGY140" s="541"/>
      <c r="SGZ140" s="541"/>
      <c r="SHA140" s="541"/>
      <c r="SHB140" s="541"/>
      <c r="SHC140" s="541"/>
      <c r="SHD140" s="541"/>
      <c r="SHE140" s="541"/>
      <c r="SHF140" s="541"/>
      <c r="SHG140" s="541"/>
      <c r="SHH140" s="541"/>
      <c r="SHI140" s="541"/>
      <c r="SHJ140" s="541"/>
      <c r="SHK140" s="541"/>
      <c r="SHL140" s="541"/>
      <c r="SHM140" s="541"/>
      <c r="SHN140" s="541"/>
      <c r="SHO140" s="541"/>
      <c r="SHP140" s="541"/>
      <c r="SHQ140" s="541"/>
      <c r="SHR140" s="541"/>
      <c r="SHS140" s="541"/>
      <c r="SHT140" s="541"/>
      <c r="SHU140" s="541"/>
      <c r="SHV140" s="541"/>
      <c r="SHW140" s="541"/>
      <c r="SHX140" s="541"/>
      <c r="SHY140" s="541"/>
      <c r="SHZ140" s="541"/>
      <c r="SIA140" s="541"/>
      <c r="SIB140" s="541"/>
      <c r="SIC140" s="541"/>
      <c r="SID140" s="541"/>
      <c r="SIE140" s="541"/>
      <c r="SIF140" s="541"/>
      <c r="SIG140" s="541"/>
      <c r="SIH140" s="541"/>
      <c r="SII140" s="541"/>
      <c r="SIJ140" s="541"/>
      <c r="SIK140" s="541"/>
      <c r="SIL140" s="541"/>
      <c r="SIM140" s="541"/>
      <c r="SIN140" s="541"/>
      <c r="SIO140" s="541"/>
      <c r="SIP140" s="541"/>
      <c r="SIQ140" s="541"/>
      <c r="SIR140" s="541"/>
      <c r="SIS140" s="541"/>
      <c r="SIT140" s="541"/>
      <c r="SIU140" s="541"/>
      <c r="SIV140" s="541"/>
      <c r="SIW140" s="541"/>
      <c r="SIX140" s="541"/>
      <c r="SIY140" s="541"/>
      <c r="SIZ140" s="541"/>
      <c r="SJA140" s="541"/>
      <c r="SJB140" s="541"/>
      <c r="SJC140" s="541"/>
      <c r="SJD140" s="541"/>
      <c r="SJE140" s="541"/>
      <c r="SJF140" s="541"/>
      <c r="SJG140" s="541"/>
      <c r="SJH140" s="541"/>
      <c r="SJI140" s="541"/>
      <c r="SJJ140" s="541"/>
      <c r="SJK140" s="541"/>
      <c r="SJL140" s="541"/>
      <c r="SJM140" s="541"/>
      <c r="SJN140" s="541"/>
      <c r="SJO140" s="541"/>
      <c r="SJP140" s="541"/>
      <c r="SJQ140" s="541"/>
      <c r="SJR140" s="541"/>
      <c r="SJS140" s="541"/>
      <c r="SJT140" s="541"/>
      <c r="SJU140" s="541"/>
      <c r="SJV140" s="541"/>
      <c r="SJW140" s="541"/>
      <c r="SJX140" s="541"/>
      <c r="SJY140" s="541"/>
      <c r="SJZ140" s="541"/>
      <c r="SKA140" s="541"/>
      <c r="SKB140" s="541"/>
      <c r="SKC140" s="541"/>
      <c r="SKD140" s="541"/>
      <c r="SKE140" s="541"/>
      <c r="SKF140" s="541"/>
      <c r="SKG140" s="541"/>
      <c r="SKH140" s="541"/>
      <c r="SKI140" s="541"/>
      <c r="SKJ140" s="541"/>
      <c r="SKK140" s="541"/>
      <c r="SKL140" s="541"/>
      <c r="SKM140" s="541"/>
      <c r="SKN140" s="541"/>
      <c r="SKO140" s="541"/>
      <c r="SKP140" s="541"/>
      <c r="SKQ140" s="541"/>
      <c r="SKR140" s="541"/>
      <c r="SKS140" s="541"/>
      <c r="SKT140" s="541"/>
      <c r="SKU140" s="541"/>
      <c r="SKV140" s="541"/>
      <c r="SKW140" s="541"/>
      <c r="SKX140" s="541"/>
      <c r="SKY140" s="541"/>
      <c r="SKZ140" s="541"/>
      <c r="SLA140" s="541"/>
      <c r="SLB140" s="541"/>
      <c r="SLC140" s="541"/>
      <c r="SLD140" s="541"/>
      <c r="SLE140" s="541"/>
      <c r="SLF140" s="541"/>
      <c r="SLG140" s="541"/>
      <c r="SLH140" s="541"/>
      <c r="SLI140" s="541"/>
      <c r="SLJ140" s="541"/>
      <c r="SLK140" s="541"/>
      <c r="SLL140" s="541"/>
      <c r="SLM140" s="541"/>
      <c r="SLN140" s="541"/>
      <c r="SLO140" s="541"/>
      <c r="SLP140" s="541"/>
      <c r="SLQ140" s="541"/>
      <c r="SLR140" s="541"/>
      <c r="SLS140" s="541"/>
      <c r="SLT140" s="541"/>
      <c r="SLU140" s="541"/>
      <c r="SLV140" s="541"/>
      <c r="SLW140" s="541"/>
      <c r="SLX140" s="541"/>
      <c r="SLY140" s="541"/>
      <c r="SLZ140" s="541"/>
      <c r="SMA140" s="541"/>
      <c r="SMB140" s="541"/>
      <c r="SMC140" s="541"/>
      <c r="SMD140" s="541"/>
      <c r="SME140" s="541"/>
      <c r="SMF140" s="541"/>
      <c r="SMG140" s="541"/>
      <c r="SMH140" s="541"/>
      <c r="SMI140" s="541"/>
      <c r="SMJ140" s="541"/>
      <c r="SMK140" s="541"/>
      <c r="SML140" s="541"/>
      <c r="SMM140" s="541"/>
      <c r="SMN140" s="541"/>
      <c r="SMO140" s="541"/>
      <c r="SMP140" s="541"/>
      <c r="SMQ140" s="541"/>
      <c r="SMR140" s="541"/>
      <c r="SMS140" s="541"/>
      <c r="SMT140" s="541"/>
      <c r="SMU140" s="541"/>
      <c r="SMV140" s="541"/>
      <c r="SMW140" s="541"/>
      <c r="SMX140" s="541"/>
      <c r="SMY140" s="541"/>
      <c r="SMZ140" s="541"/>
      <c r="SNA140" s="541"/>
      <c r="SNB140" s="541"/>
      <c r="SNC140" s="541"/>
      <c r="SND140" s="541"/>
      <c r="SNE140" s="541"/>
      <c r="SNF140" s="541"/>
      <c r="SNG140" s="541"/>
      <c r="SNH140" s="541"/>
      <c r="SNI140" s="541"/>
      <c r="SNJ140" s="541"/>
      <c r="SNK140" s="541"/>
      <c r="SNL140" s="541"/>
      <c r="SNM140" s="541"/>
      <c r="SNN140" s="541"/>
      <c r="SNO140" s="541"/>
      <c r="SNP140" s="541"/>
      <c r="SNQ140" s="541"/>
      <c r="SNR140" s="541"/>
      <c r="SNS140" s="541"/>
      <c r="SNT140" s="541"/>
      <c r="SNU140" s="541"/>
      <c r="SNV140" s="541"/>
      <c r="SNW140" s="541"/>
      <c r="SNX140" s="541"/>
      <c r="SNY140" s="541"/>
      <c r="SNZ140" s="541"/>
      <c r="SOA140" s="541"/>
      <c r="SOB140" s="541"/>
      <c r="SOC140" s="541"/>
      <c r="SOD140" s="541"/>
      <c r="SOE140" s="541"/>
      <c r="SOF140" s="541"/>
      <c r="SOG140" s="541"/>
      <c r="SOH140" s="541"/>
      <c r="SOI140" s="541"/>
      <c r="SOJ140" s="541"/>
      <c r="SOK140" s="541"/>
      <c r="SOL140" s="541"/>
      <c r="SOM140" s="541"/>
      <c r="SON140" s="541"/>
      <c r="SOO140" s="541"/>
      <c r="SOP140" s="541"/>
      <c r="SOQ140" s="541"/>
      <c r="SOR140" s="541"/>
      <c r="SOS140" s="541"/>
      <c r="SOT140" s="541"/>
      <c r="SOU140" s="541"/>
      <c r="SOV140" s="541"/>
      <c r="SOW140" s="541"/>
      <c r="SOX140" s="541"/>
      <c r="SOY140" s="541"/>
      <c r="SOZ140" s="541"/>
      <c r="SPA140" s="541"/>
      <c r="SPB140" s="541"/>
      <c r="SPC140" s="541"/>
      <c r="SPD140" s="541"/>
      <c r="SPE140" s="541"/>
      <c r="SPF140" s="541"/>
      <c r="SPG140" s="541"/>
      <c r="SPH140" s="541"/>
      <c r="SPI140" s="541"/>
      <c r="SPJ140" s="541"/>
      <c r="SPK140" s="541"/>
      <c r="SPL140" s="541"/>
      <c r="SPM140" s="541"/>
      <c r="SPN140" s="541"/>
      <c r="SPO140" s="541"/>
      <c r="SPP140" s="541"/>
      <c r="SPQ140" s="541"/>
      <c r="SPR140" s="541"/>
      <c r="SPS140" s="541"/>
      <c r="SPT140" s="541"/>
      <c r="SPU140" s="541"/>
      <c r="SPV140" s="541"/>
      <c r="SPW140" s="541"/>
      <c r="SPX140" s="541"/>
      <c r="SPY140" s="541"/>
      <c r="SPZ140" s="541"/>
      <c r="SQA140" s="541"/>
      <c r="SQB140" s="541"/>
      <c r="SQC140" s="541"/>
      <c r="SQD140" s="541"/>
      <c r="SQE140" s="541"/>
      <c r="SQF140" s="541"/>
      <c r="SQG140" s="541"/>
      <c r="SQH140" s="541"/>
      <c r="SQI140" s="541"/>
      <c r="SQJ140" s="541"/>
      <c r="SQK140" s="541"/>
      <c r="SQL140" s="541"/>
      <c r="SQM140" s="541"/>
      <c r="SQN140" s="541"/>
      <c r="SQO140" s="541"/>
      <c r="SQP140" s="541"/>
      <c r="SQQ140" s="541"/>
      <c r="SQR140" s="541"/>
      <c r="SQS140" s="541"/>
      <c r="SQT140" s="541"/>
      <c r="SQU140" s="541"/>
      <c r="SQV140" s="541"/>
      <c r="SQW140" s="541"/>
      <c r="SQX140" s="541"/>
      <c r="SQY140" s="541"/>
      <c r="SQZ140" s="541"/>
      <c r="SRA140" s="541"/>
      <c r="SRB140" s="541"/>
      <c r="SRC140" s="541"/>
      <c r="SRD140" s="541"/>
      <c r="SRE140" s="541"/>
      <c r="SRF140" s="541"/>
      <c r="SRG140" s="541"/>
      <c r="SRH140" s="541"/>
      <c r="SRI140" s="541"/>
      <c r="SRJ140" s="541"/>
      <c r="SRK140" s="541"/>
      <c r="SRL140" s="541"/>
      <c r="SRM140" s="541"/>
      <c r="SRN140" s="541"/>
      <c r="SRO140" s="541"/>
      <c r="SRP140" s="541"/>
      <c r="SRQ140" s="541"/>
      <c r="SRR140" s="541"/>
      <c r="SRS140" s="541"/>
      <c r="SRT140" s="541"/>
      <c r="SRU140" s="541"/>
      <c r="SRV140" s="541"/>
      <c r="SRW140" s="541"/>
      <c r="SRX140" s="541"/>
      <c r="SRY140" s="541"/>
      <c r="SRZ140" s="541"/>
      <c r="SSA140" s="541"/>
      <c r="SSB140" s="541"/>
      <c r="SSC140" s="541"/>
      <c r="SSD140" s="541"/>
      <c r="SSE140" s="541"/>
      <c r="SSF140" s="541"/>
      <c r="SSG140" s="541"/>
      <c r="SSH140" s="541"/>
      <c r="SSI140" s="541"/>
      <c r="SSJ140" s="541"/>
      <c r="SSK140" s="541"/>
      <c r="SSL140" s="541"/>
      <c r="SSM140" s="541"/>
      <c r="SSN140" s="541"/>
      <c r="SSO140" s="541"/>
      <c r="SSP140" s="541"/>
      <c r="SSQ140" s="541"/>
      <c r="SSR140" s="541"/>
      <c r="SSS140" s="541"/>
      <c r="SST140" s="541"/>
      <c r="SSU140" s="541"/>
      <c r="SSV140" s="541"/>
      <c r="SSW140" s="541"/>
      <c r="SSX140" s="541"/>
      <c r="SSY140" s="541"/>
      <c r="SSZ140" s="541"/>
      <c r="STA140" s="541"/>
      <c r="STB140" s="541"/>
      <c r="STC140" s="541"/>
      <c r="STD140" s="541"/>
      <c r="STE140" s="541"/>
      <c r="STF140" s="541"/>
      <c r="STG140" s="541"/>
      <c r="STH140" s="541"/>
      <c r="STI140" s="541"/>
      <c r="STJ140" s="541"/>
      <c r="STK140" s="541"/>
      <c r="STL140" s="541"/>
      <c r="STM140" s="541"/>
      <c r="STN140" s="541"/>
      <c r="STO140" s="541"/>
      <c r="STP140" s="541"/>
      <c r="STQ140" s="541"/>
      <c r="STR140" s="541"/>
      <c r="STS140" s="541"/>
      <c r="STT140" s="541"/>
      <c r="STU140" s="541"/>
      <c r="STV140" s="541"/>
      <c r="STW140" s="541"/>
      <c r="STX140" s="541"/>
      <c r="STY140" s="541"/>
      <c r="STZ140" s="541"/>
      <c r="SUA140" s="541"/>
      <c r="SUB140" s="541"/>
      <c r="SUC140" s="541"/>
      <c r="SUD140" s="541"/>
      <c r="SUE140" s="541"/>
      <c r="SUF140" s="541"/>
      <c r="SUG140" s="541"/>
      <c r="SUH140" s="541"/>
      <c r="SUI140" s="541"/>
      <c r="SUJ140" s="541"/>
      <c r="SUK140" s="541"/>
      <c r="SUL140" s="541"/>
      <c r="SUM140" s="541"/>
      <c r="SUN140" s="541"/>
      <c r="SUO140" s="541"/>
      <c r="SUP140" s="541"/>
      <c r="SUQ140" s="541"/>
      <c r="SUR140" s="541"/>
      <c r="SUS140" s="541"/>
      <c r="SUT140" s="541"/>
      <c r="SUU140" s="541"/>
      <c r="SUV140" s="541"/>
      <c r="SUW140" s="541"/>
      <c r="SUX140" s="541"/>
      <c r="SUY140" s="541"/>
      <c r="SUZ140" s="541"/>
      <c r="SVA140" s="541"/>
      <c r="SVB140" s="541"/>
      <c r="SVC140" s="541"/>
      <c r="SVD140" s="541"/>
      <c r="SVE140" s="541"/>
      <c r="SVF140" s="541"/>
      <c r="SVG140" s="541"/>
      <c r="SVH140" s="541"/>
      <c r="SVI140" s="541"/>
      <c r="SVJ140" s="541"/>
      <c r="SVK140" s="541"/>
      <c r="SVL140" s="541"/>
      <c r="SVM140" s="541"/>
      <c r="SVN140" s="541"/>
      <c r="SVO140" s="541"/>
      <c r="SVP140" s="541"/>
      <c r="SVQ140" s="541"/>
      <c r="SVR140" s="541"/>
      <c r="SVS140" s="541"/>
      <c r="SVT140" s="541"/>
      <c r="SVU140" s="541"/>
      <c r="SVV140" s="541"/>
      <c r="SVW140" s="541"/>
      <c r="SVX140" s="541"/>
      <c r="SVY140" s="541"/>
      <c r="SVZ140" s="541"/>
      <c r="SWA140" s="541"/>
      <c r="SWB140" s="541"/>
      <c r="SWC140" s="541"/>
      <c r="SWD140" s="541"/>
      <c r="SWE140" s="541"/>
      <c r="SWF140" s="541"/>
      <c r="SWG140" s="541"/>
      <c r="SWH140" s="541"/>
      <c r="SWI140" s="541"/>
      <c r="SWJ140" s="541"/>
      <c r="SWK140" s="541"/>
      <c r="SWL140" s="541"/>
      <c r="SWM140" s="541"/>
      <c r="SWN140" s="541"/>
      <c r="SWO140" s="541"/>
      <c r="SWP140" s="541"/>
      <c r="SWQ140" s="541"/>
      <c r="SWR140" s="541"/>
      <c r="SWS140" s="541"/>
      <c r="SWT140" s="541"/>
      <c r="SWU140" s="541"/>
      <c r="SWV140" s="541"/>
      <c r="SWW140" s="541"/>
      <c r="SWX140" s="541"/>
      <c r="SWY140" s="541"/>
      <c r="SWZ140" s="541"/>
      <c r="SXA140" s="541"/>
      <c r="SXB140" s="541"/>
      <c r="SXC140" s="541"/>
      <c r="SXD140" s="541"/>
      <c r="SXE140" s="541"/>
      <c r="SXF140" s="541"/>
      <c r="SXG140" s="541"/>
      <c r="SXH140" s="541"/>
      <c r="SXI140" s="541"/>
      <c r="SXJ140" s="541"/>
      <c r="SXK140" s="541"/>
      <c r="SXL140" s="541"/>
      <c r="SXM140" s="541"/>
      <c r="SXN140" s="541"/>
      <c r="SXO140" s="541"/>
      <c r="SXP140" s="541"/>
      <c r="SXQ140" s="541"/>
      <c r="SXR140" s="541"/>
      <c r="SXS140" s="541"/>
      <c r="SXT140" s="541"/>
      <c r="SXU140" s="541"/>
      <c r="SXV140" s="541"/>
      <c r="SXW140" s="541"/>
      <c r="SXX140" s="541"/>
      <c r="SXY140" s="541"/>
      <c r="SXZ140" s="541"/>
      <c r="SYA140" s="541"/>
      <c r="SYB140" s="541"/>
      <c r="SYC140" s="541"/>
      <c r="SYD140" s="541"/>
      <c r="SYE140" s="541"/>
      <c r="SYF140" s="541"/>
      <c r="SYG140" s="541"/>
      <c r="SYH140" s="541"/>
      <c r="SYI140" s="541"/>
      <c r="SYJ140" s="541"/>
      <c r="SYK140" s="541"/>
      <c r="SYL140" s="541"/>
      <c r="SYM140" s="541"/>
      <c r="SYN140" s="541"/>
      <c r="SYO140" s="541"/>
      <c r="SYP140" s="541"/>
      <c r="SYQ140" s="541"/>
      <c r="SYR140" s="541"/>
      <c r="SYS140" s="541"/>
      <c r="SYT140" s="541"/>
      <c r="SYU140" s="541"/>
      <c r="SYV140" s="541"/>
      <c r="SYW140" s="541"/>
      <c r="SYX140" s="541"/>
      <c r="SYY140" s="541"/>
      <c r="SYZ140" s="541"/>
      <c r="SZA140" s="541"/>
      <c r="SZB140" s="541"/>
      <c r="SZC140" s="541"/>
      <c r="SZD140" s="541"/>
      <c r="SZE140" s="541"/>
      <c r="SZF140" s="541"/>
      <c r="SZG140" s="541"/>
      <c r="SZH140" s="541"/>
      <c r="SZI140" s="541"/>
      <c r="SZJ140" s="541"/>
      <c r="SZK140" s="541"/>
      <c r="SZL140" s="541"/>
      <c r="SZM140" s="541"/>
      <c r="SZN140" s="541"/>
      <c r="SZO140" s="541"/>
      <c r="SZP140" s="541"/>
      <c r="SZQ140" s="541"/>
      <c r="SZR140" s="541"/>
      <c r="SZS140" s="541"/>
      <c r="SZT140" s="541"/>
      <c r="SZU140" s="541"/>
      <c r="SZV140" s="541"/>
      <c r="SZW140" s="541"/>
      <c r="SZX140" s="541"/>
      <c r="SZY140" s="541"/>
      <c r="SZZ140" s="541"/>
      <c r="TAA140" s="541"/>
      <c r="TAB140" s="541"/>
      <c r="TAC140" s="541"/>
      <c r="TAD140" s="541"/>
      <c r="TAE140" s="541"/>
      <c r="TAF140" s="541"/>
      <c r="TAG140" s="541"/>
      <c r="TAH140" s="541"/>
      <c r="TAI140" s="541"/>
      <c r="TAJ140" s="541"/>
      <c r="TAK140" s="541"/>
      <c r="TAL140" s="541"/>
      <c r="TAM140" s="541"/>
      <c r="TAN140" s="541"/>
      <c r="TAO140" s="541"/>
      <c r="TAP140" s="541"/>
      <c r="TAQ140" s="541"/>
      <c r="TAR140" s="541"/>
      <c r="TAS140" s="541"/>
      <c r="TAT140" s="541"/>
      <c r="TAU140" s="541"/>
      <c r="TAV140" s="541"/>
      <c r="TAW140" s="541"/>
      <c r="TAX140" s="541"/>
      <c r="TAY140" s="541"/>
      <c r="TAZ140" s="541"/>
      <c r="TBA140" s="541"/>
      <c r="TBB140" s="541"/>
      <c r="TBC140" s="541"/>
      <c r="TBD140" s="541"/>
      <c r="TBE140" s="541"/>
      <c r="TBF140" s="541"/>
      <c r="TBG140" s="541"/>
      <c r="TBH140" s="541"/>
      <c r="TBI140" s="541"/>
      <c r="TBJ140" s="541"/>
      <c r="TBK140" s="541"/>
      <c r="TBL140" s="541"/>
      <c r="TBM140" s="541"/>
      <c r="TBN140" s="541"/>
      <c r="TBO140" s="541"/>
      <c r="TBP140" s="541"/>
      <c r="TBQ140" s="541"/>
      <c r="TBR140" s="541"/>
      <c r="TBS140" s="541"/>
      <c r="TBT140" s="541"/>
      <c r="TBU140" s="541"/>
      <c r="TBV140" s="541"/>
      <c r="TBW140" s="541"/>
      <c r="TBX140" s="541"/>
      <c r="TBY140" s="541"/>
      <c r="TBZ140" s="541"/>
      <c r="TCA140" s="541"/>
      <c r="TCB140" s="541"/>
      <c r="TCC140" s="541"/>
      <c r="TCD140" s="541"/>
      <c r="TCE140" s="541"/>
      <c r="TCF140" s="541"/>
      <c r="TCG140" s="541"/>
      <c r="TCH140" s="541"/>
      <c r="TCI140" s="541"/>
      <c r="TCJ140" s="541"/>
      <c r="TCK140" s="541"/>
      <c r="TCL140" s="541"/>
      <c r="TCM140" s="541"/>
      <c r="TCN140" s="541"/>
      <c r="TCO140" s="541"/>
      <c r="TCP140" s="541"/>
      <c r="TCQ140" s="541"/>
      <c r="TCR140" s="541"/>
      <c r="TCS140" s="541"/>
      <c r="TCT140" s="541"/>
      <c r="TCU140" s="541"/>
      <c r="TCV140" s="541"/>
      <c r="TCW140" s="541"/>
      <c r="TCX140" s="541"/>
      <c r="TCY140" s="541"/>
      <c r="TCZ140" s="541"/>
      <c r="TDA140" s="541"/>
      <c r="TDB140" s="541"/>
      <c r="TDC140" s="541"/>
      <c r="TDD140" s="541"/>
      <c r="TDE140" s="541"/>
      <c r="TDF140" s="541"/>
      <c r="TDG140" s="541"/>
      <c r="TDH140" s="541"/>
      <c r="TDI140" s="541"/>
      <c r="TDJ140" s="541"/>
      <c r="TDK140" s="541"/>
      <c r="TDL140" s="541"/>
      <c r="TDM140" s="541"/>
      <c r="TDN140" s="541"/>
      <c r="TDO140" s="541"/>
      <c r="TDP140" s="541"/>
      <c r="TDQ140" s="541"/>
      <c r="TDR140" s="541"/>
      <c r="TDS140" s="541"/>
      <c r="TDT140" s="541"/>
      <c r="TDU140" s="541"/>
      <c r="TDV140" s="541"/>
      <c r="TDW140" s="541"/>
      <c r="TDX140" s="541"/>
      <c r="TDY140" s="541"/>
      <c r="TDZ140" s="541"/>
      <c r="TEA140" s="541"/>
      <c r="TEB140" s="541"/>
      <c r="TEC140" s="541"/>
      <c r="TED140" s="541"/>
      <c r="TEE140" s="541"/>
      <c r="TEF140" s="541"/>
      <c r="TEG140" s="541"/>
      <c r="TEH140" s="541"/>
      <c r="TEI140" s="541"/>
      <c r="TEJ140" s="541"/>
      <c r="TEK140" s="541"/>
      <c r="TEL140" s="541"/>
      <c r="TEM140" s="541"/>
      <c r="TEN140" s="541"/>
      <c r="TEO140" s="541"/>
      <c r="TEP140" s="541"/>
      <c r="TEQ140" s="541"/>
      <c r="TER140" s="541"/>
      <c r="TES140" s="541"/>
      <c r="TET140" s="541"/>
      <c r="TEU140" s="541"/>
      <c r="TEV140" s="541"/>
      <c r="TEW140" s="541"/>
      <c r="TEX140" s="541"/>
      <c r="TEY140" s="541"/>
      <c r="TEZ140" s="541"/>
      <c r="TFA140" s="541"/>
      <c r="TFB140" s="541"/>
      <c r="TFC140" s="541"/>
      <c r="TFD140" s="541"/>
      <c r="TFE140" s="541"/>
      <c r="TFF140" s="541"/>
      <c r="TFG140" s="541"/>
      <c r="TFH140" s="541"/>
      <c r="TFI140" s="541"/>
      <c r="TFJ140" s="541"/>
      <c r="TFK140" s="541"/>
      <c r="TFL140" s="541"/>
      <c r="TFM140" s="541"/>
      <c r="TFN140" s="541"/>
      <c r="TFO140" s="541"/>
      <c r="TFP140" s="541"/>
      <c r="TFQ140" s="541"/>
      <c r="TFR140" s="541"/>
      <c r="TFS140" s="541"/>
      <c r="TFT140" s="541"/>
      <c r="TFU140" s="541"/>
      <c r="TFV140" s="541"/>
      <c r="TFW140" s="541"/>
      <c r="TFX140" s="541"/>
      <c r="TFY140" s="541"/>
      <c r="TFZ140" s="541"/>
      <c r="TGA140" s="541"/>
      <c r="TGB140" s="541"/>
      <c r="TGC140" s="541"/>
      <c r="TGD140" s="541"/>
      <c r="TGE140" s="541"/>
      <c r="TGF140" s="541"/>
      <c r="TGG140" s="541"/>
      <c r="TGH140" s="541"/>
      <c r="TGI140" s="541"/>
      <c r="TGJ140" s="541"/>
      <c r="TGK140" s="541"/>
      <c r="TGL140" s="541"/>
      <c r="TGM140" s="541"/>
      <c r="TGN140" s="541"/>
      <c r="TGO140" s="541"/>
      <c r="TGP140" s="541"/>
      <c r="TGQ140" s="541"/>
      <c r="TGR140" s="541"/>
      <c r="TGS140" s="541"/>
      <c r="TGT140" s="541"/>
      <c r="TGU140" s="541"/>
      <c r="TGV140" s="541"/>
      <c r="TGW140" s="541"/>
      <c r="TGX140" s="541"/>
      <c r="TGY140" s="541"/>
      <c r="TGZ140" s="541"/>
      <c r="THA140" s="541"/>
      <c r="THB140" s="541"/>
      <c r="THC140" s="541"/>
      <c r="THD140" s="541"/>
      <c r="THE140" s="541"/>
      <c r="THF140" s="541"/>
      <c r="THG140" s="541"/>
      <c r="THH140" s="541"/>
      <c r="THI140" s="541"/>
      <c r="THJ140" s="541"/>
      <c r="THK140" s="541"/>
      <c r="THL140" s="541"/>
      <c r="THM140" s="541"/>
      <c r="THN140" s="541"/>
      <c r="THO140" s="541"/>
      <c r="THP140" s="541"/>
      <c r="THQ140" s="541"/>
      <c r="THR140" s="541"/>
      <c r="THS140" s="541"/>
      <c r="THT140" s="541"/>
      <c r="THU140" s="541"/>
      <c r="THV140" s="541"/>
      <c r="THW140" s="541"/>
      <c r="THX140" s="541"/>
      <c r="THY140" s="541"/>
      <c r="THZ140" s="541"/>
      <c r="TIA140" s="541"/>
      <c r="TIB140" s="541"/>
      <c r="TIC140" s="541"/>
      <c r="TID140" s="541"/>
      <c r="TIE140" s="541"/>
      <c r="TIF140" s="541"/>
      <c r="TIG140" s="541"/>
      <c r="TIH140" s="541"/>
      <c r="TII140" s="541"/>
      <c r="TIJ140" s="541"/>
      <c r="TIK140" s="541"/>
      <c r="TIL140" s="541"/>
      <c r="TIM140" s="541"/>
      <c r="TIN140" s="541"/>
      <c r="TIO140" s="541"/>
      <c r="TIP140" s="541"/>
      <c r="TIQ140" s="541"/>
      <c r="TIR140" s="541"/>
      <c r="TIS140" s="541"/>
      <c r="TIT140" s="541"/>
      <c r="TIU140" s="541"/>
      <c r="TIV140" s="541"/>
      <c r="TIW140" s="541"/>
      <c r="TIX140" s="541"/>
      <c r="TIY140" s="541"/>
      <c r="TIZ140" s="541"/>
      <c r="TJA140" s="541"/>
      <c r="TJB140" s="541"/>
      <c r="TJC140" s="541"/>
      <c r="TJD140" s="541"/>
      <c r="TJE140" s="541"/>
      <c r="TJF140" s="541"/>
      <c r="TJG140" s="541"/>
      <c r="TJH140" s="541"/>
      <c r="TJI140" s="541"/>
      <c r="TJJ140" s="541"/>
      <c r="TJK140" s="541"/>
      <c r="TJL140" s="541"/>
      <c r="TJM140" s="541"/>
      <c r="TJN140" s="541"/>
      <c r="TJO140" s="541"/>
      <c r="TJP140" s="541"/>
      <c r="TJQ140" s="541"/>
      <c r="TJR140" s="541"/>
      <c r="TJS140" s="541"/>
      <c r="TJT140" s="541"/>
      <c r="TJU140" s="541"/>
      <c r="TJV140" s="541"/>
      <c r="TJW140" s="541"/>
      <c r="TJX140" s="541"/>
      <c r="TJY140" s="541"/>
      <c r="TJZ140" s="541"/>
      <c r="TKA140" s="541"/>
      <c r="TKB140" s="541"/>
      <c r="TKC140" s="541"/>
      <c r="TKD140" s="541"/>
      <c r="TKE140" s="541"/>
      <c r="TKF140" s="541"/>
      <c r="TKG140" s="541"/>
      <c r="TKH140" s="541"/>
      <c r="TKI140" s="541"/>
      <c r="TKJ140" s="541"/>
      <c r="TKK140" s="541"/>
      <c r="TKL140" s="541"/>
      <c r="TKM140" s="541"/>
      <c r="TKN140" s="541"/>
      <c r="TKO140" s="541"/>
      <c r="TKP140" s="541"/>
      <c r="TKQ140" s="541"/>
      <c r="TKR140" s="541"/>
      <c r="TKS140" s="541"/>
      <c r="TKT140" s="541"/>
      <c r="TKU140" s="541"/>
      <c r="TKV140" s="541"/>
      <c r="TKW140" s="541"/>
      <c r="TKX140" s="541"/>
      <c r="TKY140" s="541"/>
      <c r="TKZ140" s="541"/>
      <c r="TLA140" s="541"/>
      <c r="TLB140" s="541"/>
      <c r="TLC140" s="541"/>
      <c r="TLD140" s="541"/>
      <c r="TLE140" s="541"/>
      <c r="TLF140" s="541"/>
      <c r="TLG140" s="541"/>
      <c r="TLH140" s="541"/>
      <c r="TLI140" s="541"/>
      <c r="TLJ140" s="541"/>
      <c r="TLK140" s="541"/>
      <c r="TLL140" s="541"/>
      <c r="TLM140" s="541"/>
      <c r="TLN140" s="541"/>
      <c r="TLO140" s="541"/>
      <c r="TLP140" s="541"/>
      <c r="TLQ140" s="541"/>
      <c r="TLR140" s="541"/>
      <c r="TLS140" s="541"/>
      <c r="TLT140" s="541"/>
      <c r="TLU140" s="541"/>
      <c r="TLV140" s="541"/>
      <c r="TLW140" s="541"/>
      <c r="TLX140" s="541"/>
      <c r="TLY140" s="541"/>
      <c r="TLZ140" s="541"/>
      <c r="TMA140" s="541"/>
      <c r="TMB140" s="541"/>
      <c r="TMC140" s="541"/>
      <c r="TMD140" s="541"/>
      <c r="TME140" s="541"/>
      <c r="TMF140" s="541"/>
      <c r="TMG140" s="541"/>
      <c r="TMH140" s="541"/>
      <c r="TMI140" s="541"/>
      <c r="TMJ140" s="541"/>
      <c r="TMK140" s="541"/>
      <c r="TML140" s="541"/>
      <c r="TMM140" s="541"/>
      <c r="TMN140" s="541"/>
      <c r="TMO140" s="541"/>
      <c r="TMP140" s="541"/>
      <c r="TMQ140" s="541"/>
      <c r="TMR140" s="541"/>
      <c r="TMS140" s="541"/>
      <c r="TMT140" s="541"/>
      <c r="TMU140" s="541"/>
      <c r="TMV140" s="541"/>
      <c r="TMW140" s="541"/>
      <c r="TMX140" s="541"/>
      <c r="TMY140" s="541"/>
      <c r="TMZ140" s="541"/>
      <c r="TNA140" s="541"/>
      <c r="TNB140" s="541"/>
      <c r="TNC140" s="541"/>
      <c r="TND140" s="541"/>
      <c r="TNE140" s="541"/>
      <c r="TNF140" s="541"/>
      <c r="TNG140" s="541"/>
      <c r="TNH140" s="541"/>
      <c r="TNI140" s="541"/>
      <c r="TNJ140" s="541"/>
      <c r="TNK140" s="541"/>
      <c r="TNL140" s="541"/>
      <c r="TNM140" s="541"/>
      <c r="TNN140" s="541"/>
      <c r="TNO140" s="541"/>
      <c r="TNP140" s="541"/>
      <c r="TNQ140" s="541"/>
      <c r="TNR140" s="541"/>
      <c r="TNS140" s="541"/>
      <c r="TNT140" s="541"/>
      <c r="TNU140" s="541"/>
      <c r="TNV140" s="541"/>
      <c r="TNW140" s="541"/>
      <c r="TNX140" s="541"/>
      <c r="TNY140" s="541"/>
      <c r="TNZ140" s="541"/>
      <c r="TOA140" s="541"/>
      <c r="TOB140" s="541"/>
      <c r="TOC140" s="541"/>
      <c r="TOD140" s="541"/>
      <c r="TOE140" s="541"/>
      <c r="TOF140" s="541"/>
      <c r="TOG140" s="541"/>
      <c r="TOH140" s="541"/>
      <c r="TOI140" s="541"/>
      <c r="TOJ140" s="541"/>
      <c r="TOK140" s="541"/>
      <c r="TOL140" s="541"/>
      <c r="TOM140" s="541"/>
      <c r="TON140" s="541"/>
      <c r="TOO140" s="541"/>
      <c r="TOP140" s="541"/>
      <c r="TOQ140" s="541"/>
      <c r="TOR140" s="541"/>
      <c r="TOS140" s="541"/>
      <c r="TOT140" s="541"/>
      <c r="TOU140" s="541"/>
      <c r="TOV140" s="541"/>
      <c r="TOW140" s="541"/>
      <c r="TOX140" s="541"/>
      <c r="TOY140" s="541"/>
      <c r="TOZ140" s="541"/>
      <c r="TPA140" s="541"/>
      <c r="TPB140" s="541"/>
      <c r="TPC140" s="541"/>
      <c r="TPD140" s="541"/>
      <c r="TPE140" s="541"/>
      <c r="TPF140" s="541"/>
      <c r="TPG140" s="541"/>
      <c r="TPH140" s="541"/>
      <c r="TPI140" s="541"/>
      <c r="TPJ140" s="541"/>
      <c r="TPK140" s="541"/>
      <c r="TPL140" s="541"/>
      <c r="TPM140" s="541"/>
      <c r="TPN140" s="541"/>
      <c r="TPO140" s="541"/>
      <c r="TPP140" s="541"/>
      <c r="TPQ140" s="541"/>
      <c r="TPR140" s="541"/>
      <c r="TPS140" s="541"/>
      <c r="TPT140" s="541"/>
      <c r="TPU140" s="541"/>
      <c r="TPV140" s="541"/>
      <c r="TPW140" s="541"/>
      <c r="TPX140" s="541"/>
      <c r="TPY140" s="541"/>
      <c r="TPZ140" s="541"/>
      <c r="TQA140" s="541"/>
      <c r="TQB140" s="541"/>
      <c r="TQC140" s="541"/>
      <c r="TQD140" s="541"/>
      <c r="TQE140" s="541"/>
      <c r="TQF140" s="541"/>
      <c r="TQG140" s="541"/>
      <c r="TQH140" s="541"/>
      <c r="TQI140" s="541"/>
      <c r="TQJ140" s="541"/>
      <c r="TQK140" s="541"/>
      <c r="TQL140" s="541"/>
      <c r="TQM140" s="541"/>
      <c r="TQN140" s="541"/>
      <c r="TQO140" s="541"/>
      <c r="TQP140" s="541"/>
      <c r="TQQ140" s="541"/>
      <c r="TQR140" s="541"/>
      <c r="TQS140" s="541"/>
      <c r="TQT140" s="541"/>
      <c r="TQU140" s="541"/>
      <c r="TQV140" s="541"/>
      <c r="TQW140" s="541"/>
      <c r="TQX140" s="541"/>
      <c r="TQY140" s="541"/>
      <c r="TQZ140" s="541"/>
      <c r="TRA140" s="541"/>
      <c r="TRB140" s="541"/>
      <c r="TRC140" s="541"/>
      <c r="TRD140" s="541"/>
      <c r="TRE140" s="541"/>
      <c r="TRF140" s="541"/>
      <c r="TRG140" s="541"/>
      <c r="TRH140" s="541"/>
      <c r="TRI140" s="541"/>
      <c r="TRJ140" s="541"/>
      <c r="TRK140" s="541"/>
      <c r="TRL140" s="541"/>
      <c r="TRM140" s="541"/>
      <c r="TRN140" s="541"/>
      <c r="TRO140" s="541"/>
      <c r="TRP140" s="541"/>
      <c r="TRQ140" s="541"/>
      <c r="TRR140" s="541"/>
      <c r="TRS140" s="541"/>
      <c r="TRT140" s="541"/>
      <c r="TRU140" s="541"/>
      <c r="TRV140" s="541"/>
      <c r="TRW140" s="541"/>
      <c r="TRX140" s="541"/>
      <c r="TRY140" s="541"/>
      <c r="TRZ140" s="541"/>
      <c r="TSA140" s="541"/>
      <c r="TSB140" s="541"/>
      <c r="TSC140" s="541"/>
      <c r="TSD140" s="541"/>
      <c r="TSE140" s="541"/>
      <c r="TSF140" s="541"/>
      <c r="TSG140" s="541"/>
      <c r="TSH140" s="541"/>
      <c r="TSI140" s="541"/>
      <c r="TSJ140" s="541"/>
      <c r="TSK140" s="541"/>
      <c r="TSL140" s="541"/>
      <c r="TSM140" s="541"/>
      <c r="TSN140" s="541"/>
      <c r="TSO140" s="541"/>
      <c r="TSP140" s="541"/>
      <c r="TSQ140" s="541"/>
      <c r="TSR140" s="541"/>
      <c r="TSS140" s="541"/>
      <c r="TST140" s="541"/>
      <c r="TSU140" s="541"/>
      <c r="TSV140" s="541"/>
      <c r="TSW140" s="541"/>
      <c r="TSX140" s="541"/>
      <c r="TSY140" s="541"/>
      <c r="TSZ140" s="541"/>
      <c r="TTA140" s="541"/>
      <c r="TTB140" s="541"/>
      <c r="TTC140" s="541"/>
      <c r="TTD140" s="541"/>
      <c r="TTE140" s="541"/>
      <c r="TTF140" s="541"/>
      <c r="TTG140" s="541"/>
      <c r="TTH140" s="541"/>
      <c r="TTI140" s="541"/>
      <c r="TTJ140" s="541"/>
      <c r="TTK140" s="541"/>
      <c r="TTL140" s="541"/>
      <c r="TTM140" s="541"/>
      <c r="TTN140" s="541"/>
      <c r="TTO140" s="541"/>
      <c r="TTP140" s="541"/>
      <c r="TTQ140" s="541"/>
      <c r="TTR140" s="541"/>
      <c r="TTS140" s="541"/>
      <c r="TTT140" s="541"/>
      <c r="TTU140" s="541"/>
      <c r="TTV140" s="541"/>
      <c r="TTW140" s="541"/>
      <c r="TTX140" s="541"/>
      <c r="TTY140" s="541"/>
      <c r="TTZ140" s="541"/>
      <c r="TUA140" s="541"/>
      <c r="TUB140" s="541"/>
      <c r="TUC140" s="541"/>
      <c r="TUD140" s="541"/>
      <c r="TUE140" s="541"/>
      <c r="TUF140" s="541"/>
      <c r="TUG140" s="541"/>
      <c r="TUH140" s="541"/>
      <c r="TUI140" s="541"/>
      <c r="TUJ140" s="541"/>
      <c r="TUK140" s="541"/>
      <c r="TUL140" s="541"/>
      <c r="TUM140" s="541"/>
      <c r="TUN140" s="541"/>
      <c r="TUO140" s="541"/>
      <c r="TUP140" s="541"/>
      <c r="TUQ140" s="541"/>
      <c r="TUR140" s="541"/>
      <c r="TUS140" s="541"/>
      <c r="TUT140" s="541"/>
      <c r="TUU140" s="541"/>
      <c r="TUV140" s="541"/>
      <c r="TUW140" s="541"/>
      <c r="TUX140" s="541"/>
      <c r="TUY140" s="541"/>
      <c r="TUZ140" s="541"/>
      <c r="TVA140" s="541"/>
      <c r="TVB140" s="541"/>
      <c r="TVC140" s="541"/>
      <c r="TVD140" s="541"/>
      <c r="TVE140" s="541"/>
      <c r="TVF140" s="541"/>
      <c r="TVG140" s="541"/>
      <c r="TVH140" s="541"/>
      <c r="TVI140" s="541"/>
      <c r="TVJ140" s="541"/>
      <c r="TVK140" s="541"/>
      <c r="TVL140" s="541"/>
      <c r="TVM140" s="541"/>
      <c r="TVN140" s="541"/>
      <c r="TVO140" s="541"/>
      <c r="TVP140" s="541"/>
      <c r="TVQ140" s="541"/>
      <c r="TVR140" s="541"/>
      <c r="TVS140" s="541"/>
      <c r="TVT140" s="541"/>
      <c r="TVU140" s="541"/>
      <c r="TVV140" s="541"/>
      <c r="TVW140" s="541"/>
      <c r="TVX140" s="541"/>
      <c r="TVY140" s="541"/>
      <c r="TVZ140" s="541"/>
      <c r="TWA140" s="541"/>
      <c r="TWB140" s="541"/>
      <c r="TWC140" s="541"/>
      <c r="TWD140" s="541"/>
      <c r="TWE140" s="541"/>
      <c r="TWF140" s="541"/>
      <c r="TWG140" s="541"/>
      <c r="TWH140" s="541"/>
      <c r="TWI140" s="541"/>
      <c r="TWJ140" s="541"/>
      <c r="TWK140" s="541"/>
      <c r="TWL140" s="541"/>
      <c r="TWM140" s="541"/>
      <c r="TWN140" s="541"/>
      <c r="TWO140" s="541"/>
      <c r="TWP140" s="541"/>
      <c r="TWQ140" s="541"/>
      <c r="TWR140" s="541"/>
      <c r="TWS140" s="541"/>
      <c r="TWT140" s="541"/>
      <c r="TWU140" s="541"/>
      <c r="TWV140" s="541"/>
      <c r="TWW140" s="541"/>
      <c r="TWX140" s="541"/>
      <c r="TWY140" s="541"/>
      <c r="TWZ140" s="541"/>
      <c r="TXA140" s="541"/>
      <c r="TXB140" s="541"/>
      <c r="TXC140" s="541"/>
      <c r="TXD140" s="541"/>
      <c r="TXE140" s="541"/>
      <c r="TXF140" s="541"/>
      <c r="TXG140" s="541"/>
      <c r="TXH140" s="541"/>
      <c r="TXI140" s="541"/>
      <c r="TXJ140" s="541"/>
      <c r="TXK140" s="541"/>
      <c r="TXL140" s="541"/>
      <c r="TXM140" s="541"/>
      <c r="TXN140" s="541"/>
      <c r="TXO140" s="541"/>
      <c r="TXP140" s="541"/>
      <c r="TXQ140" s="541"/>
      <c r="TXR140" s="541"/>
      <c r="TXS140" s="541"/>
      <c r="TXT140" s="541"/>
      <c r="TXU140" s="541"/>
      <c r="TXV140" s="541"/>
      <c r="TXW140" s="541"/>
      <c r="TXX140" s="541"/>
      <c r="TXY140" s="541"/>
      <c r="TXZ140" s="541"/>
      <c r="TYA140" s="541"/>
      <c r="TYB140" s="541"/>
      <c r="TYC140" s="541"/>
      <c r="TYD140" s="541"/>
      <c r="TYE140" s="541"/>
      <c r="TYF140" s="541"/>
      <c r="TYG140" s="541"/>
      <c r="TYH140" s="541"/>
      <c r="TYI140" s="541"/>
      <c r="TYJ140" s="541"/>
      <c r="TYK140" s="541"/>
      <c r="TYL140" s="541"/>
      <c r="TYM140" s="541"/>
      <c r="TYN140" s="541"/>
      <c r="TYO140" s="541"/>
      <c r="TYP140" s="541"/>
      <c r="TYQ140" s="541"/>
      <c r="TYR140" s="541"/>
      <c r="TYS140" s="541"/>
      <c r="TYT140" s="541"/>
      <c r="TYU140" s="541"/>
      <c r="TYV140" s="541"/>
      <c r="TYW140" s="541"/>
      <c r="TYX140" s="541"/>
      <c r="TYY140" s="541"/>
      <c r="TYZ140" s="541"/>
      <c r="TZA140" s="541"/>
      <c r="TZB140" s="541"/>
      <c r="TZC140" s="541"/>
      <c r="TZD140" s="541"/>
      <c r="TZE140" s="541"/>
      <c r="TZF140" s="541"/>
      <c r="TZG140" s="541"/>
      <c r="TZH140" s="541"/>
      <c r="TZI140" s="541"/>
      <c r="TZJ140" s="541"/>
      <c r="TZK140" s="541"/>
      <c r="TZL140" s="541"/>
      <c r="TZM140" s="541"/>
      <c r="TZN140" s="541"/>
      <c r="TZO140" s="541"/>
      <c r="TZP140" s="541"/>
      <c r="TZQ140" s="541"/>
      <c r="TZR140" s="541"/>
      <c r="TZS140" s="541"/>
      <c r="TZT140" s="541"/>
      <c r="TZU140" s="541"/>
      <c r="TZV140" s="541"/>
      <c r="TZW140" s="541"/>
      <c r="TZX140" s="541"/>
      <c r="TZY140" s="541"/>
      <c r="TZZ140" s="541"/>
      <c r="UAA140" s="541"/>
      <c r="UAB140" s="541"/>
      <c r="UAC140" s="541"/>
      <c r="UAD140" s="541"/>
      <c r="UAE140" s="541"/>
      <c r="UAF140" s="541"/>
      <c r="UAG140" s="541"/>
      <c r="UAH140" s="541"/>
      <c r="UAI140" s="541"/>
      <c r="UAJ140" s="541"/>
      <c r="UAK140" s="541"/>
      <c r="UAL140" s="541"/>
      <c r="UAM140" s="541"/>
      <c r="UAN140" s="541"/>
      <c r="UAO140" s="541"/>
      <c r="UAP140" s="541"/>
      <c r="UAQ140" s="541"/>
      <c r="UAR140" s="541"/>
      <c r="UAS140" s="541"/>
      <c r="UAT140" s="541"/>
      <c r="UAU140" s="541"/>
      <c r="UAV140" s="541"/>
      <c r="UAW140" s="541"/>
      <c r="UAX140" s="541"/>
      <c r="UAY140" s="541"/>
      <c r="UAZ140" s="541"/>
      <c r="UBA140" s="541"/>
      <c r="UBB140" s="541"/>
      <c r="UBC140" s="541"/>
      <c r="UBD140" s="541"/>
      <c r="UBE140" s="541"/>
      <c r="UBF140" s="541"/>
      <c r="UBG140" s="541"/>
      <c r="UBH140" s="541"/>
      <c r="UBI140" s="541"/>
      <c r="UBJ140" s="541"/>
      <c r="UBK140" s="541"/>
      <c r="UBL140" s="541"/>
      <c r="UBM140" s="541"/>
      <c r="UBN140" s="541"/>
      <c r="UBO140" s="541"/>
      <c r="UBP140" s="541"/>
      <c r="UBQ140" s="541"/>
      <c r="UBR140" s="541"/>
      <c r="UBS140" s="541"/>
      <c r="UBT140" s="541"/>
      <c r="UBU140" s="541"/>
      <c r="UBV140" s="541"/>
      <c r="UBW140" s="541"/>
      <c r="UBX140" s="541"/>
      <c r="UBY140" s="541"/>
      <c r="UBZ140" s="541"/>
      <c r="UCA140" s="541"/>
      <c r="UCB140" s="541"/>
      <c r="UCC140" s="541"/>
      <c r="UCD140" s="541"/>
      <c r="UCE140" s="541"/>
      <c r="UCF140" s="541"/>
      <c r="UCG140" s="541"/>
      <c r="UCH140" s="541"/>
      <c r="UCI140" s="541"/>
      <c r="UCJ140" s="541"/>
      <c r="UCK140" s="541"/>
      <c r="UCL140" s="541"/>
      <c r="UCM140" s="541"/>
      <c r="UCN140" s="541"/>
      <c r="UCO140" s="541"/>
      <c r="UCP140" s="541"/>
      <c r="UCQ140" s="541"/>
      <c r="UCR140" s="541"/>
      <c r="UCS140" s="541"/>
      <c r="UCT140" s="541"/>
      <c r="UCU140" s="541"/>
      <c r="UCV140" s="541"/>
      <c r="UCW140" s="541"/>
      <c r="UCX140" s="541"/>
      <c r="UCY140" s="541"/>
      <c r="UCZ140" s="541"/>
      <c r="UDA140" s="541"/>
      <c r="UDB140" s="541"/>
      <c r="UDC140" s="541"/>
      <c r="UDD140" s="541"/>
      <c r="UDE140" s="541"/>
      <c r="UDF140" s="541"/>
      <c r="UDG140" s="541"/>
      <c r="UDH140" s="541"/>
      <c r="UDI140" s="541"/>
      <c r="UDJ140" s="541"/>
      <c r="UDK140" s="541"/>
      <c r="UDL140" s="541"/>
      <c r="UDM140" s="541"/>
      <c r="UDN140" s="541"/>
      <c r="UDO140" s="541"/>
      <c r="UDP140" s="541"/>
      <c r="UDQ140" s="541"/>
      <c r="UDR140" s="541"/>
      <c r="UDS140" s="541"/>
      <c r="UDT140" s="541"/>
      <c r="UDU140" s="541"/>
      <c r="UDV140" s="541"/>
      <c r="UDW140" s="541"/>
      <c r="UDX140" s="541"/>
      <c r="UDY140" s="541"/>
      <c r="UDZ140" s="541"/>
      <c r="UEA140" s="541"/>
      <c r="UEB140" s="541"/>
      <c r="UEC140" s="541"/>
      <c r="UED140" s="541"/>
      <c r="UEE140" s="541"/>
      <c r="UEF140" s="541"/>
      <c r="UEG140" s="541"/>
      <c r="UEH140" s="541"/>
      <c r="UEI140" s="541"/>
      <c r="UEJ140" s="541"/>
      <c r="UEK140" s="541"/>
      <c r="UEL140" s="541"/>
      <c r="UEM140" s="541"/>
      <c r="UEN140" s="541"/>
      <c r="UEO140" s="541"/>
      <c r="UEP140" s="541"/>
      <c r="UEQ140" s="541"/>
      <c r="UER140" s="541"/>
      <c r="UES140" s="541"/>
      <c r="UET140" s="541"/>
      <c r="UEU140" s="541"/>
      <c r="UEV140" s="541"/>
      <c r="UEW140" s="541"/>
      <c r="UEX140" s="541"/>
      <c r="UEY140" s="541"/>
      <c r="UEZ140" s="541"/>
      <c r="UFA140" s="541"/>
      <c r="UFB140" s="541"/>
      <c r="UFC140" s="541"/>
      <c r="UFD140" s="541"/>
      <c r="UFE140" s="541"/>
      <c r="UFF140" s="541"/>
      <c r="UFG140" s="541"/>
      <c r="UFH140" s="541"/>
      <c r="UFI140" s="541"/>
      <c r="UFJ140" s="541"/>
      <c r="UFK140" s="541"/>
      <c r="UFL140" s="541"/>
      <c r="UFM140" s="541"/>
      <c r="UFN140" s="541"/>
      <c r="UFO140" s="541"/>
      <c r="UFP140" s="541"/>
      <c r="UFQ140" s="541"/>
      <c r="UFR140" s="541"/>
      <c r="UFS140" s="541"/>
      <c r="UFT140" s="541"/>
      <c r="UFU140" s="541"/>
      <c r="UFV140" s="541"/>
      <c r="UFW140" s="541"/>
      <c r="UFX140" s="541"/>
      <c r="UFY140" s="541"/>
      <c r="UFZ140" s="541"/>
      <c r="UGA140" s="541"/>
      <c r="UGB140" s="541"/>
      <c r="UGC140" s="541"/>
      <c r="UGD140" s="541"/>
      <c r="UGE140" s="541"/>
      <c r="UGF140" s="541"/>
      <c r="UGG140" s="541"/>
      <c r="UGH140" s="541"/>
      <c r="UGI140" s="541"/>
      <c r="UGJ140" s="541"/>
      <c r="UGK140" s="541"/>
      <c r="UGL140" s="541"/>
      <c r="UGM140" s="541"/>
      <c r="UGN140" s="541"/>
      <c r="UGO140" s="541"/>
      <c r="UGP140" s="541"/>
      <c r="UGQ140" s="541"/>
      <c r="UGR140" s="541"/>
      <c r="UGS140" s="541"/>
      <c r="UGT140" s="541"/>
      <c r="UGU140" s="541"/>
      <c r="UGV140" s="541"/>
      <c r="UGW140" s="541"/>
      <c r="UGX140" s="541"/>
      <c r="UGY140" s="541"/>
      <c r="UGZ140" s="541"/>
      <c r="UHA140" s="541"/>
      <c r="UHB140" s="541"/>
      <c r="UHC140" s="541"/>
      <c r="UHD140" s="541"/>
      <c r="UHE140" s="541"/>
      <c r="UHF140" s="541"/>
      <c r="UHG140" s="541"/>
      <c r="UHH140" s="541"/>
      <c r="UHI140" s="541"/>
      <c r="UHJ140" s="541"/>
      <c r="UHK140" s="541"/>
      <c r="UHL140" s="541"/>
      <c r="UHM140" s="541"/>
      <c r="UHN140" s="541"/>
      <c r="UHO140" s="541"/>
      <c r="UHP140" s="541"/>
      <c r="UHQ140" s="541"/>
      <c r="UHR140" s="541"/>
      <c r="UHS140" s="541"/>
      <c r="UHT140" s="541"/>
      <c r="UHU140" s="541"/>
      <c r="UHV140" s="541"/>
      <c r="UHW140" s="541"/>
      <c r="UHX140" s="541"/>
      <c r="UHY140" s="541"/>
      <c r="UHZ140" s="541"/>
      <c r="UIA140" s="541"/>
      <c r="UIB140" s="541"/>
      <c r="UIC140" s="541"/>
      <c r="UID140" s="541"/>
      <c r="UIE140" s="541"/>
      <c r="UIF140" s="541"/>
      <c r="UIG140" s="541"/>
      <c r="UIH140" s="541"/>
      <c r="UII140" s="541"/>
      <c r="UIJ140" s="541"/>
      <c r="UIK140" s="541"/>
      <c r="UIL140" s="541"/>
      <c r="UIM140" s="541"/>
      <c r="UIN140" s="541"/>
      <c r="UIO140" s="541"/>
      <c r="UIP140" s="541"/>
      <c r="UIQ140" s="541"/>
      <c r="UIR140" s="541"/>
      <c r="UIS140" s="541"/>
      <c r="UIT140" s="541"/>
      <c r="UIU140" s="541"/>
      <c r="UIV140" s="541"/>
      <c r="UIW140" s="541"/>
      <c r="UIX140" s="541"/>
      <c r="UIY140" s="541"/>
      <c r="UIZ140" s="541"/>
      <c r="UJA140" s="541"/>
      <c r="UJB140" s="541"/>
      <c r="UJC140" s="541"/>
      <c r="UJD140" s="541"/>
      <c r="UJE140" s="541"/>
      <c r="UJF140" s="541"/>
      <c r="UJG140" s="541"/>
      <c r="UJH140" s="541"/>
      <c r="UJI140" s="541"/>
      <c r="UJJ140" s="541"/>
      <c r="UJK140" s="541"/>
      <c r="UJL140" s="541"/>
      <c r="UJM140" s="541"/>
      <c r="UJN140" s="541"/>
      <c r="UJO140" s="541"/>
      <c r="UJP140" s="541"/>
      <c r="UJQ140" s="541"/>
      <c r="UJR140" s="541"/>
      <c r="UJS140" s="541"/>
      <c r="UJT140" s="541"/>
      <c r="UJU140" s="541"/>
      <c r="UJV140" s="541"/>
      <c r="UJW140" s="541"/>
      <c r="UJX140" s="541"/>
      <c r="UJY140" s="541"/>
      <c r="UJZ140" s="541"/>
      <c r="UKA140" s="541"/>
      <c r="UKB140" s="541"/>
      <c r="UKC140" s="541"/>
      <c r="UKD140" s="541"/>
      <c r="UKE140" s="541"/>
      <c r="UKF140" s="541"/>
      <c r="UKG140" s="541"/>
      <c r="UKH140" s="541"/>
      <c r="UKI140" s="541"/>
      <c r="UKJ140" s="541"/>
      <c r="UKK140" s="541"/>
      <c r="UKL140" s="541"/>
      <c r="UKM140" s="541"/>
      <c r="UKN140" s="541"/>
      <c r="UKO140" s="541"/>
      <c r="UKP140" s="541"/>
      <c r="UKQ140" s="541"/>
      <c r="UKR140" s="541"/>
      <c r="UKS140" s="541"/>
      <c r="UKT140" s="541"/>
      <c r="UKU140" s="541"/>
      <c r="UKV140" s="541"/>
      <c r="UKW140" s="541"/>
      <c r="UKX140" s="541"/>
      <c r="UKY140" s="541"/>
      <c r="UKZ140" s="541"/>
      <c r="ULA140" s="541"/>
      <c r="ULB140" s="541"/>
      <c r="ULC140" s="541"/>
      <c r="ULD140" s="541"/>
      <c r="ULE140" s="541"/>
      <c r="ULF140" s="541"/>
      <c r="ULG140" s="541"/>
      <c r="ULH140" s="541"/>
      <c r="ULI140" s="541"/>
      <c r="ULJ140" s="541"/>
      <c r="ULK140" s="541"/>
      <c r="ULL140" s="541"/>
      <c r="ULM140" s="541"/>
      <c r="ULN140" s="541"/>
      <c r="ULO140" s="541"/>
      <c r="ULP140" s="541"/>
      <c r="ULQ140" s="541"/>
      <c r="ULR140" s="541"/>
      <c r="ULS140" s="541"/>
      <c r="ULT140" s="541"/>
      <c r="ULU140" s="541"/>
      <c r="ULV140" s="541"/>
      <c r="ULW140" s="541"/>
      <c r="ULX140" s="541"/>
      <c r="ULY140" s="541"/>
      <c r="ULZ140" s="541"/>
      <c r="UMA140" s="541"/>
      <c r="UMB140" s="541"/>
      <c r="UMC140" s="541"/>
      <c r="UMD140" s="541"/>
      <c r="UME140" s="541"/>
      <c r="UMF140" s="541"/>
      <c r="UMG140" s="541"/>
      <c r="UMH140" s="541"/>
      <c r="UMI140" s="541"/>
      <c r="UMJ140" s="541"/>
      <c r="UMK140" s="541"/>
      <c r="UML140" s="541"/>
      <c r="UMM140" s="541"/>
      <c r="UMN140" s="541"/>
      <c r="UMO140" s="541"/>
      <c r="UMP140" s="541"/>
      <c r="UMQ140" s="541"/>
      <c r="UMR140" s="541"/>
      <c r="UMS140" s="541"/>
      <c r="UMT140" s="541"/>
      <c r="UMU140" s="541"/>
      <c r="UMV140" s="541"/>
      <c r="UMW140" s="541"/>
      <c r="UMX140" s="541"/>
      <c r="UMY140" s="541"/>
      <c r="UMZ140" s="541"/>
      <c r="UNA140" s="541"/>
      <c r="UNB140" s="541"/>
      <c r="UNC140" s="541"/>
      <c r="UND140" s="541"/>
      <c r="UNE140" s="541"/>
      <c r="UNF140" s="541"/>
      <c r="UNG140" s="541"/>
      <c r="UNH140" s="541"/>
      <c r="UNI140" s="541"/>
      <c r="UNJ140" s="541"/>
      <c r="UNK140" s="541"/>
      <c r="UNL140" s="541"/>
      <c r="UNM140" s="541"/>
      <c r="UNN140" s="541"/>
      <c r="UNO140" s="541"/>
      <c r="UNP140" s="541"/>
      <c r="UNQ140" s="541"/>
      <c r="UNR140" s="541"/>
      <c r="UNS140" s="541"/>
      <c r="UNT140" s="541"/>
      <c r="UNU140" s="541"/>
      <c r="UNV140" s="541"/>
      <c r="UNW140" s="541"/>
      <c r="UNX140" s="541"/>
      <c r="UNY140" s="541"/>
      <c r="UNZ140" s="541"/>
      <c r="UOA140" s="541"/>
      <c r="UOB140" s="541"/>
      <c r="UOC140" s="541"/>
      <c r="UOD140" s="541"/>
      <c r="UOE140" s="541"/>
      <c r="UOF140" s="541"/>
      <c r="UOG140" s="541"/>
      <c r="UOH140" s="541"/>
      <c r="UOI140" s="541"/>
      <c r="UOJ140" s="541"/>
      <c r="UOK140" s="541"/>
      <c r="UOL140" s="541"/>
      <c r="UOM140" s="541"/>
      <c r="UON140" s="541"/>
      <c r="UOO140" s="541"/>
      <c r="UOP140" s="541"/>
      <c r="UOQ140" s="541"/>
      <c r="UOR140" s="541"/>
      <c r="UOS140" s="541"/>
      <c r="UOT140" s="541"/>
      <c r="UOU140" s="541"/>
      <c r="UOV140" s="541"/>
      <c r="UOW140" s="541"/>
      <c r="UOX140" s="541"/>
      <c r="UOY140" s="541"/>
      <c r="UOZ140" s="541"/>
      <c r="UPA140" s="541"/>
      <c r="UPB140" s="541"/>
      <c r="UPC140" s="541"/>
      <c r="UPD140" s="541"/>
      <c r="UPE140" s="541"/>
      <c r="UPF140" s="541"/>
      <c r="UPG140" s="541"/>
      <c r="UPH140" s="541"/>
      <c r="UPI140" s="541"/>
      <c r="UPJ140" s="541"/>
      <c r="UPK140" s="541"/>
      <c r="UPL140" s="541"/>
      <c r="UPM140" s="541"/>
      <c r="UPN140" s="541"/>
      <c r="UPO140" s="541"/>
      <c r="UPP140" s="541"/>
      <c r="UPQ140" s="541"/>
      <c r="UPR140" s="541"/>
      <c r="UPS140" s="541"/>
      <c r="UPT140" s="541"/>
      <c r="UPU140" s="541"/>
      <c r="UPV140" s="541"/>
      <c r="UPW140" s="541"/>
      <c r="UPX140" s="541"/>
      <c r="UPY140" s="541"/>
      <c r="UPZ140" s="541"/>
      <c r="UQA140" s="541"/>
      <c r="UQB140" s="541"/>
      <c r="UQC140" s="541"/>
      <c r="UQD140" s="541"/>
      <c r="UQE140" s="541"/>
      <c r="UQF140" s="541"/>
      <c r="UQG140" s="541"/>
      <c r="UQH140" s="541"/>
      <c r="UQI140" s="541"/>
      <c r="UQJ140" s="541"/>
      <c r="UQK140" s="541"/>
      <c r="UQL140" s="541"/>
      <c r="UQM140" s="541"/>
      <c r="UQN140" s="541"/>
      <c r="UQO140" s="541"/>
      <c r="UQP140" s="541"/>
      <c r="UQQ140" s="541"/>
      <c r="UQR140" s="541"/>
      <c r="UQS140" s="541"/>
      <c r="UQT140" s="541"/>
      <c r="UQU140" s="541"/>
      <c r="UQV140" s="541"/>
      <c r="UQW140" s="541"/>
      <c r="UQX140" s="541"/>
      <c r="UQY140" s="541"/>
      <c r="UQZ140" s="541"/>
      <c r="URA140" s="541"/>
      <c r="URB140" s="541"/>
      <c r="URC140" s="541"/>
      <c r="URD140" s="541"/>
      <c r="URE140" s="541"/>
      <c r="URF140" s="541"/>
      <c r="URG140" s="541"/>
      <c r="URH140" s="541"/>
      <c r="URI140" s="541"/>
      <c r="URJ140" s="541"/>
      <c r="URK140" s="541"/>
      <c r="URL140" s="541"/>
      <c r="URM140" s="541"/>
      <c r="URN140" s="541"/>
      <c r="URO140" s="541"/>
      <c r="URP140" s="541"/>
      <c r="URQ140" s="541"/>
      <c r="URR140" s="541"/>
      <c r="URS140" s="541"/>
      <c r="URT140" s="541"/>
      <c r="URU140" s="541"/>
      <c r="URV140" s="541"/>
      <c r="URW140" s="541"/>
      <c r="URX140" s="541"/>
      <c r="URY140" s="541"/>
      <c r="URZ140" s="541"/>
      <c r="USA140" s="541"/>
      <c r="USB140" s="541"/>
      <c r="USC140" s="541"/>
      <c r="USD140" s="541"/>
      <c r="USE140" s="541"/>
      <c r="USF140" s="541"/>
      <c r="USG140" s="541"/>
      <c r="USH140" s="541"/>
      <c r="USI140" s="541"/>
      <c r="USJ140" s="541"/>
      <c r="USK140" s="541"/>
      <c r="USL140" s="541"/>
      <c r="USM140" s="541"/>
      <c r="USN140" s="541"/>
      <c r="USO140" s="541"/>
      <c r="USP140" s="541"/>
      <c r="USQ140" s="541"/>
      <c r="USR140" s="541"/>
      <c r="USS140" s="541"/>
      <c r="UST140" s="541"/>
      <c r="USU140" s="541"/>
      <c r="USV140" s="541"/>
      <c r="USW140" s="541"/>
      <c r="USX140" s="541"/>
      <c r="USY140" s="541"/>
      <c r="USZ140" s="541"/>
      <c r="UTA140" s="541"/>
      <c r="UTB140" s="541"/>
      <c r="UTC140" s="541"/>
      <c r="UTD140" s="541"/>
      <c r="UTE140" s="541"/>
      <c r="UTF140" s="541"/>
      <c r="UTG140" s="541"/>
      <c r="UTH140" s="541"/>
      <c r="UTI140" s="541"/>
      <c r="UTJ140" s="541"/>
      <c r="UTK140" s="541"/>
      <c r="UTL140" s="541"/>
      <c r="UTM140" s="541"/>
      <c r="UTN140" s="541"/>
      <c r="UTO140" s="541"/>
      <c r="UTP140" s="541"/>
      <c r="UTQ140" s="541"/>
      <c r="UTR140" s="541"/>
      <c r="UTS140" s="541"/>
      <c r="UTT140" s="541"/>
      <c r="UTU140" s="541"/>
      <c r="UTV140" s="541"/>
      <c r="UTW140" s="541"/>
      <c r="UTX140" s="541"/>
      <c r="UTY140" s="541"/>
      <c r="UTZ140" s="541"/>
      <c r="UUA140" s="541"/>
      <c r="UUB140" s="541"/>
      <c r="UUC140" s="541"/>
      <c r="UUD140" s="541"/>
      <c r="UUE140" s="541"/>
      <c r="UUF140" s="541"/>
      <c r="UUG140" s="541"/>
      <c r="UUH140" s="541"/>
      <c r="UUI140" s="541"/>
      <c r="UUJ140" s="541"/>
      <c r="UUK140" s="541"/>
      <c r="UUL140" s="541"/>
      <c r="UUM140" s="541"/>
      <c r="UUN140" s="541"/>
      <c r="UUO140" s="541"/>
      <c r="UUP140" s="541"/>
      <c r="UUQ140" s="541"/>
      <c r="UUR140" s="541"/>
      <c r="UUS140" s="541"/>
      <c r="UUT140" s="541"/>
      <c r="UUU140" s="541"/>
      <c r="UUV140" s="541"/>
      <c r="UUW140" s="541"/>
      <c r="UUX140" s="541"/>
      <c r="UUY140" s="541"/>
      <c r="UUZ140" s="541"/>
      <c r="UVA140" s="541"/>
      <c r="UVB140" s="541"/>
      <c r="UVC140" s="541"/>
      <c r="UVD140" s="541"/>
      <c r="UVE140" s="541"/>
      <c r="UVF140" s="541"/>
      <c r="UVG140" s="541"/>
      <c r="UVH140" s="541"/>
      <c r="UVI140" s="541"/>
      <c r="UVJ140" s="541"/>
      <c r="UVK140" s="541"/>
      <c r="UVL140" s="541"/>
      <c r="UVM140" s="541"/>
      <c r="UVN140" s="541"/>
      <c r="UVO140" s="541"/>
      <c r="UVP140" s="541"/>
      <c r="UVQ140" s="541"/>
      <c r="UVR140" s="541"/>
      <c r="UVS140" s="541"/>
      <c r="UVT140" s="541"/>
      <c r="UVU140" s="541"/>
      <c r="UVV140" s="541"/>
      <c r="UVW140" s="541"/>
      <c r="UVX140" s="541"/>
      <c r="UVY140" s="541"/>
      <c r="UVZ140" s="541"/>
      <c r="UWA140" s="541"/>
      <c r="UWB140" s="541"/>
      <c r="UWC140" s="541"/>
      <c r="UWD140" s="541"/>
      <c r="UWE140" s="541"/>
      <c r="UWF140" s="541"/>
      <c r="UWG140" s="541"/>
      <c r="UWH140" s="541"/>
      <c r="UWI140" s="541"/>
      <c r="UWJ140" s="541"/>
      <c r="UWK140" s="541"/>
      <c r="UWL140" s="541"/>
      <c r="UWM140" s="541"/>
      <c r="UWN140" s="541"/>
      <c r="UWO140" s="541"/>
      <c r="UWP140" s="541"/>
      <c r="UWQ140" s="541"/>
      <c r="UWR140" s="541"/>
      <c r="UWS140" s="541"/>
      <c r="UWT140" s="541"/>
      <c r="UWU140" s="541"/>
      <c r="UWV140" s="541"/>
      <c r="UWW140" s="541"/>
      <c r="UWX140" s="541"/>
      <c r="UWY140" s="541"/>
      <c r="UWZ140" s="541"/>
      <c r="UXA140" s="541"/>
      <c r="UXB140" s="541"/>
      <c r="UXC140" s="541"/>
      <c r="UXD140" s="541"/>
      <c r="UXE140" s="541"/>
      <c r="UXF140" s="541"/>
      <c r="UXG140" s="541"/>
      <c r="UXH140" s="541"/>
      <c r="UXI140" s="541"/>
      <c r="UXJ140" s="541"/>
      <c r="UXK140" s="541"/>
      <c r="UXL140" s="541"/>
      <c r="UXM140" s="541"/>
      <c r="UXN140" s="541"/>
      <c r="UXO140" s="541"/>
      <c r="UXP140" s="541"/>
      <c r="UXQ140" s="541"/>
      <c r="UXR140" s="541"/>
      <c r="UXS140" s="541"/>
      <c r="UXT140" s="541"/>
      <c r="UXU140" s="541"/>
      <c r="UXV140" s="541"/>
      <c r="UXW140" s="541"/>
      <c r="UXX140" s="541"/>
      <c r="UXY140" s="541"/>
      <c r="UXZ140" s="541"/>
      <c r="UYA140" s="541"/>
      <c r="UYB140" s="541"/>
      <c r="UYC140" s="541"/>
      <c r="UYD140" s="541"/>
      <c r="UYE140" s="541"/>
      <c r="UYF140" s="541"/>
      <c r="UYG140" s="541"/>
      <c r="UYH140" s="541"/>
      <c r="UYI140" s="541"/>
      <c r="UYJ140" s="541"/>
      <c r="UYK140" s="541"/>
      <c r="UYL140" s="541"/>
      <c r="UYM140" s="541"/>
      <c r="UYN140" s="541"/>
      <c r="UYO140" s="541"/>
      <c r="UYP140" s="541"/>
      <c r="UYQ140" s="541"/>
      <c r="UYR140" s="541"/>
      <c r="UYS140" s="541"/>
      <c r="UYT140" s="541"/>
      <c r="UYU140" s="541"/>
      <c r="UYV140" s="541"/>
      <c r="UYW140" s="541"/>
      <c r="UYX140" s="541"/>
      <c r="UYY140" s="541"/>
      <c r="UYZ140" s="541"/>
      <c r="UZA140" s="541"/>
      <c r="UZB140" s="541"/>
      <c r="UZC140" s="541"/>
      <c r="UZD140" s="541"/>
      <c r="UZE140" s="541"/>
      <c r="UZF140" s="541"/>
      <c r="UZG140" s="541"/>
      <c r="UZH140" s="541"/>
      <c r="UZI140" s="541"/>
      <c r="UZJ140" s="541"/>
      <c r="UZK140" s="541"/>
      <c r="UZL140" s="541"/>
      <c r="UZM140" s="541"/>
      <c r="UZN140" s="541"/>
      <c r="UZO140" s="541"/>
      <c r="UZP140" s="541"/>
      <c r="UZQ140" s="541"/>
      <c r="UZR140" s="541"/>
      <c r="UZS140" s="541"/>
      <c r="UZT140" s="541"/>
      <c r="UZU140" s="541"/>
      <c r="UZV140" s="541"/>
      <c r="UZW140" s="541"/>
      <c r="UZX140" s="541"/>
      <c r="UZY140" s="541"/>
      <c r="UZZ140" s="541"/>
      <c r="VAA140" s="541"/>
      <c r="VAB140" s="541"/>
      <c r="VAC140" s="541"/>
      <c r="VAD140" s="541"/>
      <c r="VAE140" s="541"/>
      <c r="VAF140" s="541"/>
      <c r="VAG140" s="541"/>
      <c r="VAH140" s="541"/>
      <c r="VAI140" s="541"/>
      <c r="VAJ140" s="541"/>
      <c r="VAK140" s="541"/>
      <c r="VAL140" s="541"/>
      <c r="VAM140" s="541"/>
      <c r="VAN140" s="541"/>
      <c r="VAO140" s="541"/>
      <c r="VAP140" s="541"/>
      <c r="VAQ140" s="541"/>
      <c r="VAR140" s="541"/>
      <c r="VAS140" s="541"/>
      <c r="VAT140" s="541"/>
      <c r="VAU140" s="541"/>
      <c r="VAV140" s="541"/>
      <c r="VAW140" s="541"/>
      <c r="VAX140" s="541"/>
      <c r="VAY140" s="541"/>
      <c r="VAZ140" s="541"/>
      <c r="VBA140" s="541"/>
      <c r="VBB140" s="541"/>
      <c r="VBC140" s="541"/>
      <c r="VBD140" s="541"/>
      <c r="VBE140" s="541"/>
      <c r="VBF140" s="541"/>
      <c r="VBG140" s="541"/>
      <c r="VBH140" s="541"/>
      <c r="VBI140" s="541"/>
      <c r="VBJ140" s="541"/>
      <c r="VBK140" s="541"/>
      <c r="VBL140" s="541"/>
      <c r="VBM140" s="541"/>
      <c r="VBN140" s="541"/>
      <c r="VBO140" s="541"/>
      <c r="VBP140" s="541"/>
      <c r="VBQ140" s="541"/>
      <c r="VBR140" s="541"/>
      <c r="VBS140" s="541"/>
      <c r="VBT140" s="541"/>
      <c r="VBU140" s="541"/>
      <c r="VBV140" s="541"/>
      <c r="VBW140" s="541"/>
      <c r="VBX140" s="541"/>
      <c r="VBY140" s="541"/>
      <c r="VBZ140" s="541"/>
      <c r="VCA140" s="541"/>
      <c r="VCB140" s="541"/>
      <c r="VCC140" s="541"/>
      <c r="VCD140" s="541"/>
      <c r="VCE140" s="541"/>
      <c r="VCF140" s="541"/>
      <c r="VCG140" s="541"/>
      <c r="VCH140" s="541"/>
      <c r="VCI140" s="541"/>
      <c r="VCJ140" s="541"/>
      <c r="VCK140" s="541"/>
      <c r="VCL140" s="541"/>
      <c r="VCM140" s="541"/>
      <c r="VCN140" s="541"/>
      <c r="VCO140" s="541"/>
      <c r="VCP140" s="541"/>
      <c r="VCQ140" s="541"/>
      <c r="VCR140" s="541"/>
      <c r="VCS140" s="541"/>
      <c r="VCT140" s="541"/>
      <c r="VCU140" s="541"/>
      <c r="VCV140" s="541"/>
      <c r="VCW140" s="541"/>
      <c r="VCX140" s="541"/>
      <c r="VCY140" s="541"/>
      <c r="VCZ140" s="541"/>
      <c r="VDA140" s="541"/>
      <c r="VDB140" s="541"/>
      <c r="VDC140" s="541"/>
      <c r="VDD140" s="541"/>
      <c r="VDE140" s="541"/>
      <c r="VDF140" s="541"/>
      <c r="VDG140" s="541"/>
      <c r="VDH140" s="541"/>
      <c r="VDI140" s="541"/>
      <c r="VDJ140" s="541"/>
      <c r="VDK140" s="541"/>
      <c r="VDL140" s="541"/>
      <c r="VDM140" s="541"/>
      <c r="VDN140" s="541"/>
      <c r="VDO140" s="541"/>
      <c r="VDP140" s="541"/>
      <c r="VDQ140" s="541"/>
      <c r="VDR140" s="541"/>
      <c r="VDS140" s="541"/>
      <c r="VDT140" s="541"/>
      <c r="VDU140" s="541"/>
      <c r="VDV140" s="541"/>
      <c r="VDW140" s="541"/>
      <c r="VDX140" s="541"/>
      <c r="VDY140" s="541"/>
      <c r="VDZ140" s="541"/>
      <c r="VEA140" s="541"/>
      <c r="VEB140" s="541"/>
      <c r="VEC140" s="541"/>
      <c r="VED140" s="541"/>
      <c r="VEE140" s="541"/>
      <c r="VEF140" s="541"/>
      <c r="VEG140" s="541"/>
      <c r="VEH140" s="541"/>
      <c r="VEI140" s="541"/>
      <c r="VEJ140" s="541"/>
      <c r="VEK140" s="541"/>
      <c r="VEL140" s="541"/>
      <c r="VEM140" s="541"/>
      <c r="VEN140" s="541"/>
      <c r="VEO140" s="541"/>
      <c r="VEP140" s="541"/>
      <c r="VEQ140" s="541"/>
      <c r="VER140" s="541"/>
      <c r="VES140" s="541"/>
      <c r="VET140" s="541"/>
      <c r="VEU140" s="541"/>
      <c r="VEV140" s="541"/>
      <c r="VEW140" s="541"/>
      <c r="VEX140" s="541"/>
      <c r="VEY140" s="541"/>
      <c r="VEZ140" s="541"/>
      <c r="VFA140" s="541"/>
      <c r="VFB140" s="541"/>
      <c r="VFC140" s="541"/>
      <c r="VFD140" s="541"/>
      <c r="VFE140" s="541"/>
      <c r="VFF140" s="541"/>
      <c r="VFG140" s="541"/>
      <c r="VFH140" s="541"/>
      <c r="VFI140" s="541"/>
      <c r="VFJ140" s="541"/>
      <c r="VFK140" s="541"/>
      <c r="VFL140" s="541"/>
      <c r="VFM140" s="541"/>
      <c r="VFN140" s="541"/>
      <c r="VFO140" s="541"/>
      <c r="VFP140" s="541"/>
      <c r="VFQ140" s="541"/>
      <c r="VFR140" s="541"/>
      <c r="VFS140" s="541"/>
      <c r="VFT140" s="541"/>
      <c r="VFU140" s="541"/>
      <c r="VFV140" s="541"/>
      <c r="VFW140" s="541"/>
      <c r="VFX140" s="541"/>
      <c r="VFY140" s="541"/>
      <c r="VFZ140" s="541"/>
      <c r="VGA140" s="541"/>
      <c r="VGB140" s="541"/>
      <c r="VGC140" s="541"/>
      <c r="VGD140" s="541"/>
      <c r="VGE140" s="541"/>
      <c r="VGF140" s="541"/>
      <c r="VGG140" s="541"/>
      <c r="VGH140" s="541"/>
      <c r="VGI140" s="541"/>
      <c r="VGJ140" s="541"/>
      <c r="VGK140" s="541"/>
      <c r="VGL140" s="541"/>
      <c r="VGM140" s="541"/>
      <c r="VGN140" s="541"/>
      <c r="VGO140" s="541"/>
      <c r="VGP140" s="541"/>
      <c r="VGQ140" s="541"/>
      <c r="VGR140" s="541"/>
      <c r="VGS140" s="541"/>
      <c r="VGT140" s="541"/>
      <c r="VGU140" s="541"/>
      <c r="VGV140" s="541"/>
      <c r="VGW140" s="541"/>
      <c r="VGX140" s="541"/>
      <c r="VGY140" s="541"/>
      <c r="VGZ140" s="541"/>
      <c r="VHA140" s="541"/>
      <c r="VHB140" s="541"/>
      <c r="VHC140" s="541"/>
      <c r="VHD140" s="541"/>
      <c r="VHE140" s="541"/>
      <c r="VHF140" s="541"/>
      <c r="VHG140" s="541"/>
      <c r="VHH140" s="541"/>
      <c r="VHI140" s="541"/>
      <c r="VHJ140" s="541"/>
      <c r="VHK140" s="541"/>
      <c r="VHL140" s="541"/>
      <c r="VHM140" s="541"/>
      <c r="VHN140" s="541"/>
      <c r="VHO140" s="541"/>
      <c r="VHP140" s="541"/>
      <c r="VHQ140" s="541"/>
      <c r="VHR140" s="541"/>
      <c r="VHS140" s="541"/>
      <c r="VHT140" s="541"/>
      <c r="VHU140" s="541"/>
      <c r="VHV140" s="541"/>
      <c r="VHW140" s="541"/>
      <c r="VHX140" s="541"/>
      <c r="VHY140" s="541"/>
      <c r="VHZ140" s="541"/>
      <c r="VIA140" s="541"/>
      <c r="VIB140" s="541"/>
      <c r="VIC140" s="541"/>
      <c r="VID140" s="541"/>
      <c r="VIE140" s="541"/>
      <c r="VIF140" s="541"/>
      <c r="VIG140" s="541"/>
      <c r="VIH140" s="541"/>
      <c r="VII140" s="541"/>
      <c r="VIJ140" s="541"/>
      <c r="VIK140" s="541"/>
      <c r="VIL140" s="541"/>
      <c r="VIM140" s="541"/>
      <c r="VIN140" s="541"/>
      <c r="VIO140" s="541"/>
      <c r="VIP140" s="541"/>
      <c r="VIQ140" s="541"/>
      <c r="VIR140" s="541"/>
      <c r="VIS140" s="541"/>
      <c r="VIT140" s="541"/>
      <c r="VIU140" s="541"/>
      <c r="VIV140" s="541"/>
      <c r="VIW140" s="541"/>
      <c r="VIX140" s="541"/>
      <c r="VIY140" s="541"/>
      <c r="VIZ140" s="541"/>
      <c r="VJA140" s="541"/>
      <c r="VJB140" s="541"/>
      <c r="VJC140" s="541"/>
      <c r="VJD140" s="541"/>
      <c r="VJE140" s="541"/>
      <c r="VJF140" s="541"/>
      <c r="VJG140" s="541"/>
      <c r="VJH140" s="541"/>
      <c r="VJI140" s="541"/>
      <c r="VJJ140" s="541"/>
      <c r="VJK140" s="541"/>
      <c r="VJL140" s="541"/>
      <c r="VJM140" s="541"/>
      <c r="VJN140" s="541"/>
      <c r="VJO140" s="541"/>
      <c r="VJP140" s="541"/>
      <c r="VJQ140" s="541"/>
      <c r="VJR140" s="541"/>
      <c r="VJS140" s="541"/>
      <c r="VJT140" s="541"/>
      <c r="VJU140" s="541"/>
      <c r="VJV140" s="541"/>
      <c r="VJW140" s="541"/>
      <c r="VJX140" s="541"/>
      <c r="VJY140" s="541"/>
      <c r="VJZ140" s="541"/>
      <c r="VKA140" s="541"/>
      <c r="VKB140" s="541"/>
      <c r="VKC140" s="541"/>
      <c r="VKD140" s="541"/>
      <c r="VKE140" s="541"/>
      <c r="VKF140" s="541"/>
      <c r="VKG140" s="541"/>
      <c r="VKH140" s="541"/>
      <c r="VKI140" s="541"/>
      <c r="VKJ140" s="541"/>
      <c r="VKK140" s="541"/>
      <c r="VKL140" s="541"/>
      <c r="VKM140" s="541"/>
      <c r="VKN140" s="541"/>
      <c r="VKO140" s="541"/>
      <c r="VKP140" s="541"/>
      <c r="VKQ140" s="541"/>
      <c r="VKR140" s="541"/>
      <c r="VKS140" s="541"/>
      <c r="VKT140" s="541"/>
      <c r="VKU140" s="541"/>
      <c r="VKV140" s="541"/>
      <c r="VKW140" s="541"/>
      <c r="VKX140" s="541"/>
      <c r="VKY140" s="541"/>
      <c r="VKZ140" s="541"/>
      <c r="VLA140" s="541"/>
      <c r="VLB140" s="541"/>
      <c r="VLC140" s="541"/>
      <c r="VLD140" s="541"/>
      <c r="VLE140" s="541"/>
      <c r="VLF140" s="541"/>
      <c r="VLG140" s="541"/>
      <c r="VLH140" s="541"/>
      <c r="VLI140" s="541"/>
      <c r="VLJ140" s="541"/>
      <c r="VLK140" s="541"/>
      <c r="VLL140" s="541"/>
      <c r="VLM140" s="541"/>
      <c r="VLN140" s="541"/>
      <c r="VLO140" s="541"/>
      <c r="VLP140" s="541"/>
      <c r="VLQ140" s="541"/>
      <c r="VLR140" s="541"/>
      <c r="VLS140" s="541"/>
      <c r="VLT140" s="541"/>
      <c r="VLU140" s="541"/>
      <c r="VLV140" s="541"/>
      <c r="VLW140" s="541"/>
      <c r="VLX140" s="541"/>
      <c r="VLY140" s="541"/>
      <c r="VLZ140" s="541"/>
      <c r="VMA140" s="541"/>
      <c r="VMB140" s="541"/>
      <c r="VMC140" s="541"/>
      <c r="VMD140" s="541"/>
      <c r="VME140" s="541"/>
      <c r="VMF140" s="541"/>
      <c r="VMG140" s="541"/>
      <c r="VMH140" s="541"/>
      <c r="VMI140" s="541"/>
      <c r="VMJ140" s="541"/>
      <c r="VMK140" s="541"/>
      <c r="VML140" s="541"/>
      <c r="VMM140" s="541"/>
      <c r="VMN140" s="541"/>
      <c r="VMO140" s="541"/>
      <c r="VMP140" s="541"/>
      <c r="VMQ140" s="541"/>
      <c r="VMR140" s="541"/>
      <c r="VMS140" s="541"/>
      <c r="VMT140" s="541"/>
      <c r="VMU140" s="541"/>
      <c r="VMV140" s="541"/>
      <c r="VMW140" s="541"/>
      <c r="VMX140" s="541"/>
      <c r="VMY140" s="541"/>
      <c r="VMZ140" s="541"/>
      <c r="VNA140" s="541"/>
      <c r="VNB140" s="541"/>
      <c r="VNC140" s="541"/>
      <c r="VND140" s="541"/>
      <c r="VNE140" s="541"/>
      <c r="VNF140" s="541"/>
      <c r="VNG140" s="541"/>
      <c r="VNH140" s="541"/>
      <c r="VNI140" s="541"/>
      <c r="VNJ140" s="541"/>
      <c r="VNK140" s="541"/>
      <c r="VNL140" s="541"/>
      <c r="VNM140" s="541"/>
      <c r="VNN140" s="541"/>
      <c r="VNO140" s="541"/>
      <c r="VNP140" s="541"/>
      <c r="VNQ140" s="541"/>
      <c r="VNR140" s="541"/>
      <c r="VNS140" s="541"/>
      <c r="VNT140" s="541"/>
      <c r="VNU140" s="541"/>
      <c r="VNV140" s="541"/>
      <c r="VNW140" s="541"/>
      <c r="VNX140" s="541"/>
      <c r="VNY140" s="541"/>
      <c r="VNZ140" s="541"/>
      <c r="VOA140" s="541"/>
      <c r="VOB140" s="541"/>
      <c r="VOC140" s="541"/>
      <c r="VOD140" s="541"/>
      <c r="VOE140" s="541"/>
      <c r="VOF140" s="541"/>
      <c r="VOG140" s="541"/>
      <c r="VOH140" s="541"/>
      <c r="VOI140" s="541"/>
      <c r="VOJ140" s="541"/>
      <c r="VOK140" s="541"/>
      <c r="VOL140" s="541"/>
      <c r="VOM140" s="541"/>
      <c r="VON140" s="541"/>
      <c r="VOO140" s="541"/>
      <c r="VOP140" s="541"/>
      <c r="VOQ140" s="541"/>
      <c r="VOR140" s="541"/>
      <c r="VOS140" s="541"/>
      <c r="VOT140" s="541"/>
      <c r="VOU140" s="541"/>
      <c r="VOV140" s="541"/>
      <c r="VOW140" s="541"/>
      <c r="VOX140" s="541"/>
      <c r="VOY140" s="541"/>
      <c r="VOZ140" s="541"/>
      <c r="VPA140" s="541"/>
      <c r="VPB140" s="541"/>
      <c r="VPC140" s="541"/>
      <c r="VPD140" s="541"/>
      <c r="VPE140" s="541"/>
      <c r="VPF140" s="541"/>
      <c r="VPG140" s="541"/>
      <c r="VPH140" s="541"/>
      <c r="VPI140" s="541"/>
      <c r="VPJ140" s="541"/>
      <c r="VPK140" s="541"/>
      <c r="VPL140" s="541"/>
      <c r="VPM140" s="541"/>
      <c r="VPN140" s="541"/>
      <c r="VPO140" s="541"/>
      <c r="VPP140" s="541"/>
      <c r="VPQ140" s="541"/>
      <c r="VPR140" s="541"/>
      <c r="VPS140" s="541"/>
      <c r="VPT140" s="541"/>
      <c r="VPU140" s="541"/>
      <c r="VPV140" s="541"/>
      <c r="VPW140" s="541"/>
      <c r="VPX140" s="541"/>
      <c r="VPY140" s="541"/>
      <c r="VPZ140" s="541"/>
      <c r="VQA140" s="541"/>
      <c r="VQB140" s="541"/>
      <c r="VQC140" s="541"/>
      <c r="VQD140" s="541"/>
      <c r="VQE140" s="541"/>
      <c r="VQF140" s="541"/>
      <c r="VQG140" s="541"/>
      <c r="VQH140" s="541"/>
      <c r="VQI140" s="541"/>
      <c r="VQJ140" s="541"/>
      <c r="VQK140" s="541"/>
      <c r="VQL140" s="541"/>
      <c r="VQM140" s="541"/>
      <c r="VQN140" s="541"/>
      <c r="VQO140" s="541"/>
      <c r="VQP140" s="541"/>
      <c r="VQQ140" s="541"/>
      <c r="VQR140" s="541"/>
      <c r="VQS140" s="541"/>
      <c r="VQT140" s="541"/>
      <c r="VQU140" s="541"/>
      <c r="VQV140" s="541"/>
      <c r="VQW140" s="541"/>
      <c r="VQX140" s="541"/>
      <c r="VQY140" s="541"/>
      <c r="VQZ140" s="541"/>
      <c r="VRA140" s="541"/>
      <c r="VRB140" s="541"/>
      <c r="VRC140" s="541"/>
      <c r="VRD140" s="541"/>
      <c r="VRE140" s="541"/>
      <c r="VRF140" s="541"/>
      <c r="VRG140" s="541"/>
      <c r="VRH140" s="541"/>
      <c r="VRI140" s="541"/>
      <c r="VRJ140" s="541"/>
      <c r="VRK140" s="541"/>
      <c r="VRL140" s="541"/>
      <c r="VRM140" s="541"/>
      <c r="VRN140" s="541"/>
      <c r="VRO140" s="541"/>
      <c r="VRP140" s="541"/>
      <c r="VRQ140" s="541"/>
      <c r="VRR140" s="541"/>
      <c r="VRS140" s="541"/>
      <c r="VRT140" s="541"/>
      <c r="VRU140" s="541"/>
      <c r="VRV140" s="541"/>
      <c r="VRW140" s="541"/>
      <c r="VRX140" s="541"/>
      <c r="VRY140" s="541"/>
      <c r="VRZ140" s="541"/>
      <c r="VSA140" s="541"/>
      <c r="VSB140" s="541"/>
      <c r="VSC140" s="541"/>
      <c r="VSD140" s="541"/>
      <c r="VSE140" s="541"/>
      <c r="VSF140" s="541"/>
      <c r="VSG140" s="541"/>
      <c r="VSH140" s="541"/>
      <c r="VSI140" s="541"/>
      <c r="VSJ140" s="541"/>
      <c r="VSK140" s="541"/>
      <c r="VSL140" s="541"/>
      <c r="VSM140" s="541"/>
      <c r="VSN140" s="541"/>
      <c r="VSO140" s="541"/>
      <c r="VSP140" s="541"/>
      <c r="VSQ140" s="541"/>
      <c r="VSR140" s="541"/>
      <c r="VSS140" s="541"/>
      <c r="VST140" s="541"/>
      <c r="VSU140" s="541"/>
      <c r="VSV140" s="541"/>
      <c r="VSW140" s="541"/>
      <c r="VSX140" s="541"/>
      <c r="VSY140" s="541"/>
      <c r="VSZ140" s="541"/>
      <c r="VTA140" s="541"/>
      <c r="VTB140" s="541"/>
      <c r="VTC140" s="541"/>
      <c r="VTD140" s="541"/>
      <c r="VTE140" s="541"/>
      <c r="VTF140" s="541"/>
      <c r="VTG140" s="541"/>
      <c r="VTH140" s="541"/>
      <c r="VTI140" s="541"/>
      <c r="VTJ140" s="541"/>
      <c r="VTK140" s="541"/>
      <c r="VTL140" s="541"/>
      <c r="VTM140" s="541"/>
      <c r="VTN140" s="541"/>
      <c r="VTO140" s="541"/>
      <c r="VTP140" s="541"/>
      <c r="VTQ140" s="541"/>
      <c r="VTR140" s="541"/>
      <c r="VTS140" s="541"/>
      <c r="VTT140" s="541"/>
      <c r="VTU140" s="541"/>
      <c r="VTV140" s="541"/>
      <c r="VTW140" s="541"/>
      <c r="VTX140" s="541"/>
      <c r="VTY140" s="541"/>
      <c r="VTZ140" s="541"/>
      <c r="VUA140" s="541"/>
      <c r="VUB140" s="541"/>
      <c r="VUC140" s="541"/>
      <c r="VUD140" s="541"/>
      <c r="VUE140" s="541"/>
      <c r="VUF140" s="541"/>
      <c r="VUG140" s="541"/>
      <c r="VUH140" s="541"/>
      <c r="VUI140" s="541"/>
      <c r="VUJ140" s="541"/>
      <c r="VUK140" s="541"/>
      <c r="VUL140" s="541"/>
      <c r="VUM140" s="541"/>
      <c r="VUN140" s="541"/>
      <c r="VUO140" s="541"/>
      <c r="VUP140" s="541"/>
      <c r="VUQ140" s="541"/>
      <c r="VUR140" s="541"/>
      <c r="VUS140" s="541"/>
      <c r="VUT140" s="541"/>
      <c r="VUU140" s="541"/>
      <c r="VUV140" s="541"/>
      <c r="VUW140" s="541"/>
      <c r="VUX140" s="541"/>
      <c r="VUY140" s="541"/>
      <c r="VUZ140" s="541"/>
      <c r="VVA140" s="541"/>
      <c r="VVB140" s="541"/>
      <c r="VVC140" s="541"/>
      <c r="VVD140" s="541"/>
      <c r="VVE140" s="541"/>
      <c r="VVF140" s="541"/>
      <c r="VVG140" s="541"/>
      <c r="VVH140" s="541"/>
      <c r="VVI140" s="541"/>
      <c r="VVJ140" s="541"/>
      <c r="VVK140" s="541"/>
      <c r="VVL140" s="541"/>
      <c r="VVM140" s="541"/>
      <c r="VVN140" s="541"/>
      <c r="VVO140" s="541"/>
      <c r="VVP140" s="541"/>
      <c r="VVQ140" s="541"/>
      <c r="VVR140" s="541"/>
      <c r="VVS140" s="541"/>
      <c r="VVT140" s="541"/>
      <c r="VVU140" s="541"/>
      <c r="VVV140" s="541"/>
      <c r="VVW140" s="541"/>
      <c r="VVX140" s="541"/>
      <c r="VVY140" s="541"/>
      <c r="VVZ140" s="541"/>
      <c r="VWA140" s="541"/>
      <c r="VWB140" s="541"/>
      <c r="VWC140" s="541"/>
      <c r="VWD140" s="541"/>
      <c r="VWE140" s="541"/>
      <c r="VWF140" s="541"/>
      <c r="VWG140" s="541"/>
      <c r="VWH140" s="541"/>
      <c r="VWI140" s="541"/>
      <c r="VWJ140" s="541"/>
      <c r="VWK140" s="541"/>
      <c r="VWL140" s="541"/>
      <c r="VWM140" s="541"/>
      <c r="VWN140" s="541"/>
      <c r="VWO140" s="541"/>
      <c r="VWP140" s="541"/>
      <c r="VWQ140" s="541"/>
      <c r="VWR140" s="541"/>
      <c r="VWS140" s="541"/>
      <c r="VWT140" s="541"/>
      <c r="VWU140" s="541"/>
      <c r="VWV140" s="541"/>
      <c r="VWW140" s="541"/>
      <c r="VWX140" s="541"/>
      <c r="VWY140" s="541"/>
      <c r="VWZ140" s="541"/>
      <c r="VXA140" s="541"/>
      <c r="VXB140" s="541"/>
      <c r="VXC140" s="541"/>
      <c r="VXD140" s="541"/>
      <c r="VXE140" s="541"/>
      <c r="VXF140" s="541"/>
      <c r="VXG140" s="541"/>
      <c r="VXH140" s="541"/>
      <c r="VXI140" s="541"/>
      <c r="VXJ140" s="541"/>
      <c r="VXK140" s="541"/>
      <c r="VXL140" s="541"/>
      <c r="VXM140" s="541"/>
      <c r="VXN140" s="541"/>
      <c r="VXO140" s="541"/>
      <c r="VXP140" s="541"/>
      <c r="VXQ140" s="541"/>
      <c r="VXR140" s="541"/>
      <c r="VXS140" s="541"/>
      <c r="VXT140" s="541"/>
      <c r="VXU140" s="541"/>
      <c r="VXV140" s="541"/>
      <c r="VXW140" s="541"/>
      <c r="VXX140" s="541"/>
      <c r="VXY140" s="541"/>
      <c r="VXZ140" s="541"/>
      <c r="VYA140" s="541"/>
      <c r="VYB140" s="541"/>
      <c r="VYC140" s="541"/>
      <c r="VYD140" s="541"/>
      <c r="VYE140" s="541"/>
      <c r="VYF140" s="541"/>
      <c r="VYG140" s="541"/>
      <c r="VYH140" s="541"/>
      <c r="VYI140" s="541"/>
      <c r="VYJ140" s="541"/>
      <c r="VYK140" s="541"/>
      <c r="VYL140" s="541"/>
      <c r="VYM140" s="541"/>
      <c r="VYN140" s="541"/>
      <c r="VYO140" s="541"/>
      <c r="VYP140" s="541"/>
      <c r="VYQ140" s="541"/>
      <c r="VYR140" s="541"/>
      <c r="VYS140" s="541"/>
      <c r="VYT140" s="541"/>
      <c r="VYU140" s="541"/>
      <c r="VYV140" s="541"/>
      <c r="VYW140" s="541"/>
      <c r="VYX140" s="541"/>
      <c r="VYY140" s="541"/>
      <c r="VYZ140" s="541"/>
      <c r="VZA140" s="541"/>
      <c r="VZB140" s="541"/>
      <c r="VZC140" s="541"/>
      <c r="VZD140" s="541"/>
      <c r="VZE140" s="541"/>
      <c r="VZF140" s="541"/>
      <c r="VZG140" s="541"/>
      <c r="VZH140" s="541"/>
      <c r="VZI140" s="541"/>
      <c r="VZJ140" s="541"/>
      <c r="VZK140" s="541"/>
      <c r="VZL140" s="541"/>
      <c r="VZM140" s="541"/>
      <c r="VZN140" s="541"/>
      <c r="VZO140" s="541"/>
      <c r="VZP140" s="541"/>
      <c r="VZQ140" s="541"/>
      <c r="VZR140" s="541"/>
      <c r="VZS140" s="541"/>
      <c r="VZT140" s="541"/>
      <c r="VZU140" s="541"/>
      <c r="VZV140" s="541"/>
      <c r="VZW140" s="541"/>
      <c r="VZX140" s="541"/>
      <c r="VZY140" s="541"/>
      <c r="VZZ140" s="541"/>
      <c r="WAA140" s="541"/>
      <c r="WAB140" s="541"/>
      <c r="WAC140" s="541"/>
      <c r="WAD140" s="541"/>
      <c r="WAE140" s="541"/>
      <c r="WAF140" s="541"/>
      <c r="WAG140" s="541"/>
      <c r="WAH140" s="541"/>
      <c r="WAI140" s="541"/>
      <c r="WAJ140" s="541"/>
      <c r="WAK140" s="541"/>
      <c r="WAL140" s="541"/>
      <c r="WAM140" s="541"/>
      <c r="WAN140" s="541"/>
      <c r="WAO140" s="541"/>
      <c r="WAP140" s="541"/>
      <c r="WAQ140" s="541"/>
      <c r="WAR140" s="541"/>
      <c r="WAS140" s="541"/>
      <c r="WAT140" s="541"/>
      <c r="WAU140" s="541"/>
      <c r="WAV140" s="541"/>
      <c r="WAW140" s="541"/>
      <c r="WAX140" s="541"/>
      <c r="WAY140" s="541"/>
      <c r="WAZ140" s="541"/>
      <c r="WBA140" s="541"/>
      <c r="WBB140" s="541"/>
      <c r="WBC140" s="541"/>
      <c r="WBD140" s="541"/>
      <c r="WBE140" s="541"/>
      <c r="WBF140" s="541"/>
      <c r="WBG140" s="541"/>
      <c r="WBH140" s="541"/>
      <c r="WBI140" s="541"/>
      <c r="WBJ140" s="541"/>
      <c r="WBK140" s="541"/>
      <c r="WBL140" s="541"/>
      <c r="WBM140" s="541"/>
      <c r="WBN140" s="541"/>
      <c r="WBO140" s="541"/>
      <c r="WBP140" s="541"/>
      <c r="WBQ140" s="541"/>
      <c r="WBR140" s="541"/>
      <c r="WBS140" s="541"/>
      <c r="WBT140" s="541"/>
      <c r="WBU140" s="541"/>
      <c r="WBV140" s="541"/>
      <c r="WBW140" s="541"/>
      <c r="WBX140" s="541"/>
      <c r="WBY140" s="541"/>
      <c r="WBZ140" s="541"/>
      <c r="WCA140" s="541"/>
      <c r="WCB140" s="541"/>
      <c r="WCC140" s="541"/>
      <c r="WCD140" s="541"/>
      <c r="WCE140" s="541"/>
      <c r="WCF140" s="541"/>
      <c r="WCG140" s="541"/>
      <c r="WCH140" s="541"/>
      <c r="WCI140" s="541"/>
      <c r="WCJ140" s="541"/>
      <c r="WCK140" s="541"/>
      <c r="WCL140" s="541"/>
      <c r="WCM140" s="541"/>
      <c r="WCN140" s="541"/>
      <c r="WCO140" s="541"/>
      <c r="WCP140" s="541"/>
      <c r="WCQ140" s="541"/>
      <c r="WCR140" s="541"/>
      <c r="WCS140" s="541"/>
      <c r="WCT140" s="541"/>
      <c r="WCU140" s="541"/>
      <c r="WCV140" s="541"/>
      <c r="WCW140" s="541"/>
      <c r="WCX140" s="541"/>
      <c r="WCY140" s="541"/>
      <c r="WCZ140" s="541"/>
      <c r="WDA140" s="541"/>
      <c r="WDB140" s="541"/>
      <c r="WDC140" s="541"/>
      <c r="WDD140" s="541"/>
      <c r="WDE140" s="541"/>
      <c r="WDF140" s="541"/>
      <c r="WDG140" s="541"/>
      <c r="WDH140" s="541"/>
      <c r="WDI140" s="541"/>
      <c r="WDJ140" s="541"/>
      <c r="WDK140" s="541"/>
      <c r="WDL140" s="541"/>
      <c r="WDM140" s="541"/>
      <c r="WDN140" s="541"/>
      <c r="WDO140" s="541"/>
      <c r="WDP140" s="541"/>
      <c r="WDQ140" s="541"/>
      <c r="WDR140" s="541"/>
      <c r="WDS140" s="541"/>
      <c r="WDT140" s="541"/>
      <c r="WDU140" s="541"/>
      <c r="WDV140" s="541"/>
      <c r="WDW140" s="541"/>
      <c r="WDX140" s="541"/>
      <c r="WDY140" s="541"/>
      <c r="WDZ140" s="541"/>
      <c r="WEA140" s="541"/>
      <c r="WEB140" s="541"/>
      <c r="WEC140" s="541"/>
      <c r="WED140" s="541"/>
      <c r="WEE140" s="541"/>
      <c r="WEF140" s="541"/>
      <c r="WEG140" s="541"/>
      <c r="WEH140" s="541"/>
      <c r="WEI140" s="541"/>
      <c r="WEJ140" s="541"/>
      <c r="WEK140" s="541"/>
      <c r="WEL140" s="541"/>
      <c r="WEM140" s="541"/>
      <c r="WEN140" s="541"/>
      <c r="WEO140" s="541"/>
      <c r="WEP140" s="541"/>
      <c r="WEQ140" s="541"/>
      <c r="WER140" s="541"/>
      <c r="WES140" s="541"/>
      <c r="WET140" s="541"/>
      <c r="WEU140" s="541"/>
      <c r="WEV140" s="541"/>
      <c r="WEW140" s="541"/>
      <c r="WEX140" s="541"/>
      <c r="WEY140" s="541"/>
      <c r="WEZ140" s="541"/>
      <c r="WFA140" s="541"/>
      <c r="WFB140" s="541"/>
      <c r="WFC140" s="541"/>
      <c r="WFD140" s="541"/>
      <c r="WFE140" s="541"/>
      <c r="WFF140" s="541"/>
      <c r="WFG140" s="541"/>
      <c r="WFH140" s="541"/>
      <c r="WFI140" s="541"/>
      <c r="WFJ140" s="541"/>
      <c r="WFK140" s="541"/>
      <c r="WFL140" s="541"/>
      <c r="WFM140" s="541"/>
      <c r="WFN140" s="541"/>
      <c r="WFO140" s="541"/>
      <c r="WFP140" s="541"/>
      <c r="WFQ140" s="541"/>
      <c r="WFR140" s="541"/>
      <c r="WFS140" s="541"/>
      <c r="WFT140" s="541"/>
      <c r="WFU140" s="541"/>
      <c r="WFV140" s="541"/>
      <c r="WFW140" s="541"/>
      <c r="WFX140" s="541"/>
      <c r="WFY140" s="541"/>
      <c r="WFZ140" s="541"/>
      <c r="WGA140" s="541"/>
      <c r="WGB140" s="541"/>
      <c r="WGC140" s="541"/>
      <c r="WGD140" s="541"/>
      <c r="WGE140" s="541"/>
      <c r="WGF140" s="541"/>
      <c r="WGG140" s="541"/>
      <c r="WGH140" s="541"/>
      <c r="WGI140" s="541"/>
      <c r="WGJ140" s="541"/>
      <c r="WGK140" s="541"/>
      <c r="WGL140" s="541"/>
      <c r="WGM140" s="541"/>
      <c r="WGN140" s="541"/>
      <c r="WGO140" s="541"/>
      <c r="WGP140" s="541"/>
      <c r="WGQ140" s="541"/>
      <c r="WGR140" s="541"/>
      <c r="WGS140" s="541"/>
      <c r="WGT140" s="541"/>
      <c r="WGU140" s="541"/>
      <c r="WGV140" s="541"/>
      <c r="WGW140" s="541"/>
      <c r="WGX140" s="541"/>
      <c r="WGY140" s="541"/>
      <c r="WGZ140" s="541"/>
      <c r="WHA140" s="541"/>
      <c r="WHB140" s="541"/>
      <c r="WHC140" s="541"/>
      <c r="WHD140" s="541"/>
      <c r="WHE140" s="541"/>
      <c r="WHF140" s="541"/>
      <c r="WHG140" s="541"/>
      <c r="WHH140" s="541"/>
      <c r="WHI140" s="541"/>
      <c r="WHJ140" s="541"/>
      <c r="WHK140" s="541"/>
      <c r="WHL140" s="541"/>
      <c r="WHM140" s="541"/>
      <c r="WHN140" s="541"/>
      <c r="WHO140" s="541"/>
      <c r="WHP140" s="541"/>
      <c r="WHQ140" s="541"/>
      <c r="WHR140" s="541"/>
      <c r="WHS140" s="541"/>
      <c r="WHT140" s="541"/>
      <c r="WHU140" s="541"/>
      <c r="WHV140" s="541"/>
      <c r="WHW140" s="541"/>
      <c r="WHX140" s="541"/>
      <c r="WHY140" s="541"/>
      <c r="WHZ140" s="541"/>
      <c r="WIA140" s="541"/>
      <c r="WIB140" s="541"/>
      <c r="WIC140" s="541"/>
      <c r="WID140" s="541"/>
      <c r="WIE140" s="541"/>
      <c r="WIF140" s="541"/>
      <c r="WIG140" s="541"/>
      <c r="WIH140" s="541"/>
      <c r="WII140" s="541"/>
      <c r="WIJ140" s="541"/>
      <c r="WIK140" s="541"/>
      <c r="WIL140" s="541"/>
      <c r="WIM140" s="541"/>
      <c r="WIN140" s="541"/>
      <c r="WIO140" s="541"/>
      <c r="WIP140" s="541"/>
      <c r="WIQ140" s="541"/>
      <c r="WIR140" s="541"/>
      <c r="WIS140" s="541"/>
      <c r="WIT140" s="541"/>
      <c r="WIU140" s="541"/>
      <c r="WIV140" s="541"/>
      <c r="WIW140" s="541"/>
      <c r="WIX140" s="541"/>
      <c r="WIY140" s="541"/>
      <c r="WIZ140" s="541"/>
      <c r="WJA140" s="541"/>
      <c r="WJB140" s="541"/>
      <c r="WJC140" s="541"/>
      <c r="WJD140" s="541"/>
      <c r="WJE140" s="541"/>
      <c r="WJF140" s="541"/>
      <c r="WJG140" s="541"/>
      <c r="WJH140" s="541"/>
      <c r="WJI140" s="541"/>
      <c r="WJJ140" s="541"/>
      <c r="WJK140" s="541"/>
      <c r="WJL140" s="541"/>
      <c r="WJM140" s="541"/>
      <c r="WJN140" s="541"/>
      <c r="WJO140" s="541"/>
      <c r="WJP140" s="541"/>
      <c r="WJQ140" s="541"/>
      <c r="WJR140" s="541"/>
      <c r="WJS140" s="541"/>
      <c r="WJT140" s="541"/>
      <c r="WJU140" s="541"/>
      <c r="WJV140" s="541"/>
      <c r="WJW140" s="541"/>
      <c r="WJX140" s="541"/>
      <c r="WJY140" s="541"/>
      <c r="WJZ140" s="541"/>
      <c r="WKA140" s="541"/>
      <c r="WKB140" s="541"/>
      <c r="WKC140" s="541"/>
      <c r="WKD140" s="541"/>
      <c r="WKE140" s="541"/>
      <c r="WKF140" s="541"/>
      <c r="WKG140" s="541"/>
      <c r="WKH140" s="541"/>
      <c r="WKI140" s="541"/>
      <c r="WKJ140" s="541"/>
      <c r="WKK140" s="541"/>
      <c r="WKL140" s="541"/>
      <c r="WKM140" s="541"/>
      <c r="WKN140" s="541"/>
      <c r="WKO140" s="541"/>
      <c r="WKP140" s="541"/>
      <c r="WKQ140" s="541"/>
      <c r="WKR140" s="541"/>
      <c r="WKS140" s="541"/>
      <c r="WKT140" s="541"/>
      <c r="WKU140" s="541"/>
      <c r="WKV140" s="541"/>
      <c r="WKW140" s="541"/>
      <c r="WKX140" s="541"/>
      <c r="WKY140" s="541"/>
      <c r="WKZ140" s="541"/>
      <c r="WLA140" s="541"/>
      <c r="WLB140" s="541"/>
      <c r="WLC140" s="541"/>
      <c r="WLD140" s="541"/>
      <c r="WLE140" s="541"/>
      <c r="WLF140" s="541"/>
      <c r="WLG140" s="541"/>
      <c r="WLH140" s="541"/>
      <c r="WLI140" s="541"/>
      <c r="WLJ140" s="541"/>
      <c r="WLK140" s="541"/>
      <c r="WLL140" s="541"/>
      <c r="WLM140" s="541"/>
      <c r="WLN140" s="541"/>
      <c r="WLO140" s="541"/>
      <c r="WLP140" s="541"/>
      <c r="WLQ140" s="541"/>
      <c r="WLR140" s="541"/>
      <c r="WLS140" s="541"/>
      <c r="WLT140" s="541"/>
      <c r="WLU140" s="541"/>
      <c r="WLV140" s="541"/>
      <c r="WLW140" s="541"/>
      <c r="WLX140" s="541"/>
      <c r="WLY140" s="541"/>
      <c r="WLZ140" s="541"/>
      <c r="WMA140" s="541"/>
      <c r="WMB140" s="541"/>
      <c r="WMC140" s="541"/>
      <c r="WMD140" s="541"/>
      <c r="WME140" s="541"/>
      <c r="WMF140" s="541"/>
      <c r="WMG140" s="541"/>
      <c r="WMH140" s="541"/>
      <c r="WMI140" s="541"/>
      <c r="WMJ140" s="541"/>
      <c r="WMK140" s="541"/>
      <c r="WML140" s="541"/>
      <c r="WMM140" s="541"/>
      <c r="WMN140" s="541"/>
      <c r="WMO140" s="541"/>
      <c r="WMP140" s="541"/>
      <c r="WMQ140" s="541"/>
      <c r="WMR140" s="541"/>
      <c r="WMS140" s="541"/>
      <c r="WMT140" s="541"/>
      <c r="WMU140" s="541"/>
      <c r="WMV140" s="541"/>
      <c r="WMW140" s="541"/>
      <c r="WMX140" s="541"/>
      <c r="WMY140" s="541"/>
      <c r="WMZ140" s="541"/>
      <c r="WNA140" s="541"/>
      <c r="WNB140" s="541"/>
      <c r="WNC140" s="541"/>
      <c r="WND140" s="541"/>
      <c r="WNE140" s="541"/>
      <c r="WNF140" s="541"/>
      <c r="WNG140" s="541"/>
      <c r="WNH140" s="541"/>
      <c r="WNI140" s="541"/>
      <c r="WNJ140" s="541"/>
      <c r="WNK140" s="541"/>
      <c r="WNL140" s="541"/>
      <c r="WNM140" s="541"/>
      <c r="WNN140" s="541"/>
      <c r="WNO140" s="541"/>
      <c r="WNP140" s="541"/>
      <c r="WNQ140" s="541"/>
      <c r="WNR140" s="541"/>
      <c r="WNS140" s="541"/>
      <c r="WNT140" s="541"/>
      <c r="WNU140" s="541"/>
      <c r="WNV140" s="541"/>
      <c r="WNW140" s="541"/>
      <c r="WNX140" s="541"/>
      <c r="WNY140" s="541"/>
      <c r="WNZ140" s="541"/>
      <c r="WOA140" s="541"/>
      <c r="WOB140" s="541"/>
      <c r="WOC140" s="541"/>
      <c r="WOD140" s="541"/>
      <c r="WOE140" s="541"/>
      <c r="WOF140" s="541"/>
      <c r="WOG140" s="541"/>
      <c r="WOH140" s="541"/>
      <c r="WOI140" s="541"/>
      <c r="WOJ140" s="541"/>
      <c r="WOK140" s="541"/>
      <c r="WOL140" s="541"/>
      <c r="WOM140" s="541"/>
      <c r="WON140" s="541"/>
      <c r="WOO140" s="541"/>
      <c r="WOP140" s="541"/>
      <c r="WOQ140" s="541"/>
      <c r="WOR140" s="541"/>
      <c r="WOS140" s="541"/>
      <c r="WOT140" s="541"/>
      <c r="WOU140" s="541"/>
      <c r="WOV140" s="541"/>
      <c r="WOW140" s="541"/>
      <c r="WOX140" s="541"/>
      <c r="WOY140" s="541"/>
      <c r="WOZ140" s="541"/>
      <c r="WPA140" s="541"/>
      <c r="WPB140" s="541"/>
      <c r="WPC140" s="541"/>
      <c r="WPD140" s="541"/>
      <c r="WPE140" s="541"/>
      <c r="WPF140" s="541"/>
      <c r="WPG140" s="541"/>
      <c r="WPH140" s="541"/>
      <c r="WPI140" s="541"/>
      <c r="WPJ140" s="541"/>
      <c r="WPK140" s="541"/>
      <c r="WPL140" s="541"/>
      <c r="WPM140" s="541"/>
      <c r="WPN140" s="541"/>
      <c r="WPO140" s="541"/>
      <c r="WPP140" s="541"/>
      <c r="WPQ140" s="541"/>
      <c r="WPR140" s="541"/>
      <c r="WPS140" s="541"/>
      <c r="WPT140" s="541"/>
      <c r="WPU140" s="541"/>
      <c r="WPV140" s="541"/>
      <c r="WPW140" s="541"/>
      <c r="WPX140" s="541"/>
      <c r="WPY140" s="541"/>
      <c r="WPZ140" s="541"/>
      <c r="WQA140" s="541"/>
      <c r="WQB140" s="541"/>
      <c r="WQC140" s="541"/>
      <c r="WQD140" s="541"/>
      <c r="WQE140" s="541"/>
      <c r="WQF140" s="541"/>
      <c r="WQG140" s="541"/>
      <c r="WQH140" s="541"/>
      <c r="WQI140" s="541"/>
      <c r="WQJ140" s="541"/>
      <c r="WQK140" s="541"/>
      <c r="WQL140" s="541"/>
      <c r="WQM140" s="541"/>
      <c r="WQN140" s="541"/>
      <c r="WQO140" s="541"/>
      <c r="WQP140" s="541"/>
      <c r="WQQ140" s="541"/>
      <c r="WQR140" s="541"/>
      <c r="WQS140" s="541"/>
      <c r="WQT140" s="541"/>
      <c r="WQU140" s="541"/>
      <c r="WQV140" s="541"/>
      <c r="WQW140" s="541"/>
      <c r="WQX140" s="541"/>
      <c r="WQY140" s="541"/>
      <c r="WQZ140" s="541"/>
      <c r="WRA140" s="541"/>
      <c r="WRB140" s="541"/>
      <c r="WRC140" s="541"/>
      <c r="WRD140" s="541"/>
      <c r="WRE140" s="541"/>
      <c r="WRF140" s="541"/>
      <c r="WRG140" s="541"/>
      <c r="WRH140" s="541"/>
      <c r="WRI140" s="541"/>
      <c r="WRJ140" s="541"/>
      <c r="WRK140" s="541"/>
      <c r="WRL140" s="541"/>
      <c r="WRM140" s="541"/>
      <c r="WRN140" s="541"/>
      <c r="WRO140" s="541"/>
      <c r="WRP140" s="541"/>
      <c r="WRQ140" s="541"/>
      <c r="WRR140" s="541"/>
      <c r="WRS140" s="541"/>
      <c r="WRT140" s="541"/>
      <c r="WRU140" s="541"/>
      <c r="WRV140" s="541"/>
      <c r="WRW140" s="541"/>
      <c r="WRX140" s="541"/>
      <c r="WRY140" s="541"/>
      <c r="WRZ140" s="541"/>
      <c r="WSA140" s="541"/>
      <c r="WSB140" s="541"/>
      <c r="WSC140" s="541"/>
      <c r="WSD140" s="541"/>
      <c r="WSE140" s="541"/>
      <c r="WSF140" s="541"/>
      <c r="WSG140" s="541"/>
      <c r="WSH140" s="541"/>
      <c r="WSI140" s="541"/>
      <c r="WSJ140" s="541"/>
      <c r="WSK140" s="541"/>
      <c r="WSL140" s="541"/>
      <c r="WSM140" s="541"/>
      <c r="WSN140" s="541"/>
      <c r="WSO140" s="541"/>
      <c r="WSP140" s="541"/>
      <c r="WSQ140" s="541"/>
      <c r="WSR140" s="541"/>
      <c r="WSS140" s="541"/>
      <c r="WST140" s="541"/>
      <c r="WSU140" s="541"/>
      <c r="WSV140" s="541"/>
      <c r="WSW140" s="541"/>
      <c r="WSX140" s="541"/>
      <c r="WSY140" s="541"/>
      <c r="WSZ140" s="541"/>
      <c r="WTA140" s="541"/>
      <c r="WTB140" s="541"/>
      <c r="WTC140" s="541"/>
      <c r="WTD140" s="541"/>
      <c r="WTE140" s="541"/>
      <c r="WTF140" s="541"/>
      <c r="WTG140" s="541"/>
      <c r="WTH140" s="541"/>
      <c r="WTI140" s="541"/>
      <c r="WTJ140" s="541"/>
      <c r="WTK140" s="541"/>
      <c r="WTL140" s="541"/>
      <c r="WTM140" s="541"/>
      <c r="WTN140" s="541"/>
      <c r="WTO140" s="541"/>
      <c r="WTP140" s="541"/>
      <c r="WTQ140" s="541"/>
      <c r="WTR140" s="541"/>
      <c r="WTS140" s="541"/>
      <c r="WTT140" s="541"/>
      <c r="WTU140" s="541"/>
      <c r="WTV140" s="541"/>
      <c r="WTW140" s="541"/>
      <c r="WTX140" s="541"/>
      <c r="WTY140" s="541"/>
      <c r="WTZ140" s="541"/>
      <c r="WUA140" s="541"/>
      <c r="WUB140" s="541"/>
      <c r="WUC140" s="541"/>
      <c r="WUD140" s="541"/>
      <c r="WUE140" s="541"/>
      <c r="WUF140" s="541"/>
      <c r="WUG140" s="541"/>
      <c r="WUH140" s="541"/>
      <c r="WUI140" s="541"/>
      <c r="WUJ140" s="541"/>
      <c r="WUK140" s="541"/>
      <c r="WUL140" s="541"/>
      <c r="WUM140" s="541"/>
      <c r="WUN140" s="541"/>
      <c r="WUO140" s="541"/>
      <c r="WUP140" s="541"/>
      <c r="WUQ140" s="541"/>
      <c r="WUR140" s="541"/>
      <c r="WUS140" s="541"/>
      <c r="WUT140" s="541"/>
      <c r="WUU140" s="541"/>
      <c r="WUV140" s="541"/>
      <c r="WUW140" s="541"/>
      <c r="WUX140" s="541"/>
      <c r="WUY140" s="541"/>
      <c r="WUZ140" s="541"/>
      <c r="WVA140" s="541"/>
      <c r="WVB140" s="541"/>
      <c r="WVC140" s="541"/>
      <c r="WVD140" s="541"/>
      <c r="WVE140" s="541"/>
      <c r="WVF140" s="541"/>
      <c r="WVG140" s="541"/>
      <c r="WVH140" s="541"/>
      <c r="WVI140" s="541"/>
      <c r="WVJ140" s="541"/>
      <c r="WVK140" s="541"/>
      <c r="WVL140" s="541"/>
      <c r="WVM140" s="541"/>
      <c r="WVN140" s="541"/>
      <c r="WVO140" s="541"/>
      <c r="WVP140" s="541"/>
      <c r="WVQ140" s="541"/>
      <c r="WVR140" s="541"/>
      <c r="WVS140" s="541"/>
      <c r="WVT140" s="541"/>
      <c r="WVU140" s="541"/>
      <c r="WVV140" s="541"/>
      <c r="WVW140" s="541"/>
      <c r="WVX140" s="541"/>
      <c r="WVY140" s="541"/>
      <c r="WVZ140" s="541"/>
      <c r="WWA140" s="541"/>
      <c r="WWB140" s="541"/>
      <c r="WWC140" s="541"/>
      <c r="WWD140" s="541"/>
      <c r="WWE140" s="541"/>
      <c r="WWF140" s="541"/>
      <c r="WWG140" s="541"/>
      <c r="WWH140" s="541"/>
      <c r="WWI140" s="541"/>
      <c r="WWJ140" s="541"/>
      <c r="WWK140" s="541"/>
      <c r="WWL140" s="541"/>
      <c r="WWM140" s="541"/>
      <c r="WWN140" s="541"/>
      <c r="WWO140" s="541"/>
      <c r="WWP140" s="541"/>
      <c r="WWQ140" s="541"/>
      <c r="WWR140" s="541"/>
      <c r="WWS140" s="541"/>
      <c r="WWT140" s="541"/>
      <c r="WWU140" s="541"/>
      <c r="WWV140" s="541"/>
      <c r="WWW140" s="541"/>
      <c r="WWX140" s="541"/>
      <c r="WWY140" s="541"/>
      <c r="WWZ140" s="541"/>
      <c r="WXA140" s="541"/>
      <c r="WXB140" s="541"/>
      <c r="WXC140" s="541"/>
      <c r="WXD140" s="541"/>
      <c r="WXE140" s="541"/>
      <c r="WXF140" s="541"/>
      <c r="WXG140" s="541"/>
      <c r="WXH140" s="541"/>
      <c r="WXI140" s="541"/>
      <c r="WXJ140" s="541"/>
      <c r="WXK140" s="541"/>
      <c r="WXL140" s="541"/>
      <c r="WXM140" s="541"/>
      <c r="WXN140" s="541"/>
      <c r="WXO140" s="541"/>
      <c r="WXP140" s="541"/>
      <c r="WXQ140" s="541"/>
      <c r="WXR140" s="541"/>
      <c r="WXS140" s="541"/>
      <c r="WXT140" s="541"/>
      <c r="WXU140" s="541"/>
      <c r="WXV140" s="541"/>
      <c r="WXW140" s="541"/>
      <c r="WXX140" s="541"/>
      <c r="WXY140" s="541"/>
      <c r="WXZ140" s="541"/>
      <c r="WYA140" s="541"/>
      <c r="WYB140" s="541"/>
      <c r="WYC140" s="541"/>
      <c r="WYD140" s="541"/>
      <c r="WYE140" s="541"/>
      <c r="WYF140" s="541"/>
      <c r="WYG140" s="541"/>
      <c r="WYH140" s="541"/>
      <c r="WYI140" s="541"/>
      <c r="WYJ140" s="541"/>
      <c r="WYK140" s="541"/>
      <c r="WYL140" s="541"/>
      <c r="WYM140" s="541"/>
      <c r="WYN140" s="541"/>
      <c r="WYO140" s="541"/>
      <c r="WYP140" s="541"/>
      <c r="WYQ140" s="541"/>
      <c r="WYR140" s="541"/>
      <c r="WYS140" s="541"/>
      <c r="WYT140" s="541"/>
      <c r="WYU140" s="541"/>
      <c r="WYV140" s="541"/>
      <c r="WYW140" s="541"/>
      <c r="WYX140" s="541"/>
      <c r="WYY140" s="541"/>
      <c r="WYZ140" s="541"/>
      <c r="WZA140" s="541"/>
      <c r="WZB140" s="541"/>
      <c r="WZC140" s="541"/>
      <c r="WZD140" s="541"/>
      <c r="WZE140" s="541"/>
      <c r="WZF140" s="541"/>
      <c r="WZG140" s="541"/>
      <c r="WZH140" s="541"/>
      <c r="WZI140" s="541"/>
      <c r="WZJ140" s="541"/>
      <c r="WZK140" s="541"/>
      <c r="WZL140" s="541"/>
      <c r="WZM140" s="541"/>
      <c r="WZN140" s="541"/>
      <c r="WZO140" s="541"/>
      <c r="WZP140" s="541"/>
      <c r="WZQ140" s="541"/>
      <c r="WZR140" s="541"/>
      <c r="WZS140" s="541"/>
      <c r="WZT140" s="541"/>
      <c r="WZU140" s="541"/>
      <c r="WZV140" s="541"/>
      <c r="WZW140" s="541"/>
      <c r="WZX140" s="541"/>
      <c r="WZY140" s="541"/>
      <c r="WZZ140" s="541"/>
      <c r="XAA140" s="541"/>
      <c r="XAB140" s="541"/>
      <c r="XAC140" s="541"/>
      <c r="XAD140" s="541"/>
      <c r="XAE140" s="541"/>
      <c r="XAF140" s="541"/>
      <c r="XAG140" s="541"/>
      <c r="XAH140" s="541"/>
      <c r="XAI140" s="541"/>
      <c r="XAJ140" s="541"/>
      <c r="XAK140" s="541"/>
      <c r="XAL140" s="541"/>
      <c r="XAM140" s="541"/>
      <c r="XAN140" s="541"/>
      <c r="XAO140" s="541"/>
      <c r="XAP140" s="541"/>
      <c r="XAQ140" s="541"/>
      <c r="XAR140" s="541"/>
      <c r="XAS140" s="541"/>
      <c r="XAT140" s="541"/>
      <c r="XAU140" s="541"/>
      <c r="XAV140" s="541"/>
      <c r="XAW140" s="541"/>
      <c r="XAX140" s="541"/>
      <c r="XAY140" s="541"/>
      <c r="XAZ140" s="541"/>
      <c r="XBA140" s="541"/>
      <c r="XBB140" s="541"/>
      <c r="XBC140" s="541"/>
      <c r="XBD140" s="541"/>
      <c r="XBE140" s="541"/>
      <c r="XBF140" s="541"/>
      <c r="XBG140" s="541"/>
      <c r="XBH140" s="541"/>
      <c r="XBI140" s="541"/>
      <c r="XBJ140" s="541"/>
      <c r="XBK140" s="541"/>
      <c r="XBL140" s="541"/>
      <c r="XBM140" s="541"/>
      <c r="XBN140" s="541"/>
      <c r="XBO140" s="541"/>
      <c r="XBP140" s="541"/>
      <c r="XBQ140" s="541"/>
      <c r="XBR140" s="541"/>
      <c r="XBS140" s="541"/>
      <c r="XBT140" s="541"/>
      <c r="XBU140" s="541"/>
      <c r="XBV140" s="541"/>
      <c r="XBW140" s="541"/>
      <c r="XBX140" s="541"/>
      <c r="XBY140" s="541"/>
      <c r="XBZ140" s="541"/>
      <c r="XCA140" s="541"/>
      <c r="XCB140" s="541"/>
      <c r="XCC140" s="541"/>
      <c r="XCD140" s="541"/>
      <c r="XCE140" s="541"/>
      <c r="XCF140" s="541"/>
      <c r="XCG140" s="541"/>
      <c r="XCH140" s="541"/>
      <c r="XCI140" s="541"/>
      <c r="XCJ140" s="541"/>
      <c r="XCK140" s="541"/>
      <c r="XCL140" s="541"/>
      <c r="XCM140" s="541"/>
      <c r="XCN140" s="541"/>
      <c r="XCO140" s="541"/>
      <c r="XCP140" s="541"/>
      <c r="XCQ140" s="541"/>
      <c r="XCR140" s="541"/>
      <c r="XCS140" s="541"/>
      <c r="XCT140" s="541"/>
      <c r="XCU140" s="541"/>
      <c r="XCV140" s="541"/>
      <c r="XCW140" s="541"/>
      <c r="XCX140" s="541"/>
      <c r="XCY140" s="541"/>
      <c r="XCZ140" s="541"/>
      <c r="XDA140" s="541"/>
      <c r="XDB140" s="541"/>
      <c r="XDC140" s="541"/>
      <c r="XDD140" s="541"/>
      <c r="XDE140" s="541"/>
      <c r="XDF140" s="541"/>
      <c r="XDG140" s="541"/>
      <c r="XDH140" s="541"/>
      <c r="XDI140" s="541"/>
      <c r="XDJ140" s="541"/>
      <c r="XDK140" s="541"/>
      <c r="XDL140" s="541"/>
      <c r="XDM140" s="541"/>
      <c r="XDN140" s="541"/>
      <c r="XDO140" s="541"/>
      <c r="XDP140" s="541"/>
      <c r="XDQ140" s="541"/>
      <c r="XDR140" s="541"/>
      <c r="XDS140" s="541"/>
      <c r="XDT140" s="541"/>
      <c r="XDU140" s="541"/>
      <c r="XDV140" s="541"/>
      <c r="XDW140" s="541"/>
      <c r="XDX140" s="541"/>
      <c r="XDY140" s="541"/>
      <c r="XDZ140" s="541"/>
      <c r="XEA140" s="541"/>
      <c r="XEB140" s="541"/>
      <c r="XEC140" s="541"/>
      <c r="XED140" s="541"/>
      <c r="XEE140" s="541"/>
      <c r="XEF140" s="541"/>
      <c r="XEG140" s="541"/>
      <c r="XEH140" s="541"/>
      <c r="XEI140" s="541"/>
      <c r="XEJ140" s="541"/>
      <c r="XEK140" s="541"/>
      <c r="XEL140" s="541"/>
      <c r="XEM140" s="541"/>
      <c r="XEN140" s="541"/>
      <c r="XEO140" s="541"/>
      <c r="XEP140" s="541"/>
      <c r="XEQ140" s="541"/>
      <c r="XER140" s="541"/>
      <c r="XES140" s="541"/>
      <c r="XET140" s="541"/>
      <c r="XEU140" s="541"/>
      <c r="XEV140" s="541"/>
      <c r="XEW140" s="541"/>
      <c r="XEX140" s="541"/>
      <c r="XEY140" s="541"/>
      <c r="XEZ140" s="541"/>
      <c r="XFA140" s="541"/>
      <c r="XFB140" s="541"/>
      <c r="XFC140" s="541"/>
      <c r="XFD140" s="541"/>
    </row>
    <row r="141" spans="1:16384" s="344" customFormat="1" ht="12.75" customHeight="1">
      <c r="A141" s="342"/>
      <c r="B141" s="669"/>
      <c r="C141" s="343" t="s">
        <v>384</v>
      </c>
      <c r="D141" s="155">
        <f>D5+D18+D34+D71+D79+D90</f>
        <v>9030.0999999999985</v>
      </c>
      <c r="E141" s="155">
        <f>E5+E18+E34+E71+E79+E90-0.3</f>
        <v>3509.2399999999989</v>
      </c>
      <c r="F141" s="155">
        <f>F5+F18+F34+F71+F79+F90</f>
        <v>839.57805000000008</v>
      </c>
      <c r="G141" s="230">
        <f t="shared" si="139"/>
        <v>-2669.6619499999988</v>
      </c>
      <c r="H141" s="268">
        <f t="shared" si="146"/>
        <v>0.23924782858966623</v>
      </c>
      <c r="I141" s="155">
        <f>I5+I18+I34+I71+I79+I90</f>
        <v>2412.9784599999998</v>
      </c>
      <c r="J141" s="155">
        <f>J5+J18+J34+J71+J79+J90</f>
        <v>0</v>
      </c>
      <c r="K141" s="230">
        <f t="shared" si="120"/>
        <v>-2412.9784599999998</v>
      </c>
      <c r="L141" s="230">
        <f t="shared" ref="L141:L144" si="160">J141/I141</f>
        <v>0</v>
      </c>
      <c r="M141" s="155">
        <f>M5+M18+M34+M71+M79+M90</f>
        <v>66.150000000000006</v>
      </c>
      <c r="N141" s="155">
        <f>N5+N18+N34+N71+N79+N90</f>
        <v>17.727070000000001</v>
      </c>
      <c r="O141" s="230">
        <f t="shared" si="150"/>
        <v>-48.422930000000008</v>
      </c>
      <c r="P141" s="230">
        <f>N141/M141</f>
        <v>0.26798291761148901</v>
      </c>
      <c r="Q141" s="155">
        <f>Q5+Q18+Q34+Q71+Q79+Q90</f>
        <v>28.204000000000001</v>
      </c>
      <c r="R141" s="155">
        <f>R5+R18+R34+R71+R79+R90</f>
        <v>139.30467000000002</v>
      </c>
      <c r="S141" s="230">
        <f t="shared" si="151"/>
        <v>111.10067000000001</v>
      </c>
      <c r="T141" s="230">
        <f t="shared" si="152"/>
        <v>4.9391813217983271</v>
      </c>
      <c r="U141" s="155">
        <f>U5+U18+U34+U71+U79+U90</f>
        <v>42.87</v>
      </c>
      <c r="V141" s="155">
        <f>V5+V18+V34+V71+V79+V90</f>
        <v>0.77278999999999998</v>
      </c>
      <c r="W141" s="230">
        <f t="shared" si="153"/>
        <v>-42.097209999999997</v>
      </c>
      <c r="X141" s="230">
        <f t="shared" si="154"/>
        <v>1.8026358759038956E-2</v>
      </c>
      <c r="Y141" s="155">
        <f t="shared" si="155"/>
        <v>0</v>
      </c>
      <c r="Z141" s="155">
        <f t="shared" si="155"/>
        <v>0</v>
      </c>
      <c r="AA141" s="230">
        <f t="shared" si="156"/>
        <v>0</v>
      </c>
      <c r="AB141" s="230" t="e">
        <f>Z141/Y141</f>
        <v>#DIV/0!</v>
      </c>
      <c r="AC141" s="155">
        <f>AC5+AC18+AC34+AC71+AC79+AC90</f>
        <v>0</v>
      </c>
      <c r="AD141" s="155">
        <f>AD5+AD18+AD34+AD71+AD79+AD90</f>
        <v>0</v>
      </c>
      <c r="AE141" s="230">
        <f t="shared" si="140"/>
        <v>0</v>
      </c>
      <c r="AF141" s="230" t="e">
        <f>AD141/AC141</f>
        <v>#DIV/0!</v>
      </c>
      <c r="AG141" s="155">
        <f>AG5+AG18+AG34+AG71+AG79+AG90</f>
        <v>0</v>
      </c>
      <c r="AH141" s="155">
        <f>AH5+AH18+AH34+AH71+AH79+AH90</f>
        <v>0</v>
      </c>
      <c r="AI141" s="230">
        <f t="shared" si="157"/>
        <v>0</v>
      </c>
      <c r="AJ141" s="155">
        <f>AJ5+AJ18+AJ34+AJ71+AJ79+AJ90</f>
        <v>48.493000000000002</v>
      </c>
      <c r="AK141" s="155">
        <f>AK5+AK18+AK34+AK71+AK79+AK90</f>
        <v>52.032069999999997</v>
      </c>
      <c r="AL141" s="230">
        <f t="shared" si="158"/>
        <v>3.5390699999999953</v>
      </c>
      <c r="AM141" s="230">
        <f>AK141/AJ141</f>
        <v>1.0729810488111686</v>
      </c>
      <c r="AN141" s="155">
        <f>AN5+AN18+AN34+AN71+AN79+AN90</f>
        <v>0</v>
      </c>
      <c r="AO141" s="155">
        <f>AO5+AO18+AO34+AO71+AO79+AO90</f>
        <v>198.21854000000002</v>
      </c>
      <c r="AP141" s="230">
        <f t="shared" si="119"/>
        <v>198.21854000000002</v>
      </c>
      <c r="AQ141" s="230">
        <v>0</v>
      </c>
      <c r="AR141" s="155">
        <f>AR5+AR18+AR34+AR71+AR79+AR90</f>
        <v>0</v>
      </c>
      <c r="AS141" s="155">
        <f>AS5+AS18+AS34+AS71+AS79+AS90</f>
        <v>0</v>
      </c>
      <c r="AT141" s="230">
        <f t="shared" si="159"/>
        <v>0</v>
      </c>
      <c r="AU141" s="230" t="e">
        <f>AS141/AR141</f>
        <v>#DIV/0!</v>
      </c>
      <c r="AV141" s="155">
        <f>AV5+AV18+AV34+AV71+AV79+AV90</f>
        <v>2.8089999999999997</v>
      </c>
      <c r="AW141" s="155">
        <f>AW5+AW18+AW34+AW71+AW79+AW90</f>
        <v>31.111799999999999</v>
      </c>
      <c r="AX141" s="230">
        <f t="shared" si="124"/>
        <v>28.302799999999998</v>
      </c>
      <c r="AY141" s="230">
        <f>AW141/AV141</f>
        <v>11.075756496974012</v>
      </c>
      <c r="AZ141" s="155">
        <f>AZ5+AZ18+AZ34+AZ71+AZ79+AZ90</f>
        <v>0</v>
      </c>
      <c r="BA141" s="155">
        <f>BA5+BA18+BA34+BA71+BA79+BA90</f>
        <v>0</v>
      </c>
      <c r="BB141" s="230">
        <f t="shared" si="147"/>
        <v>0</v>
      </c>
      <c r="BC141" s="230" t="e">
        <f>BA141/AZ141</f>
        <v>#DIV/0!</v>
      </c>
      <c r="BD141" s="155">
        <f>BD5+BD18+BD34+BD71+BD79+BD90</f>
        <v>0</v>
      </c>
      <c r="BE141" s="155">
        <f>BE5+BE18+BE34+BE71+BE79+BE90</f>
        <v>0</v>
      </c>
      <c r="BF141" s="230">
        <f t="shared" si="125"/>
        <v>0</v>
      </c>
      <c r="BG141" s="230" t="e">
        <f>BE141/BD141</f>
        <v>#DIV/0!</v>
      </c>
      <c r="BH141" s="155">
        <f>BH5+BH18+BH34+BH71+BH79+BH90</f>
        <v>0</v>
      </c>
      <c r="BI141" s="155">
        <f>BI5+BI18+BI34+BI71+BI79+BI90</f>
        <v>0</v>
      </c>
      <c r="BJ141" s="230">
        <f t="shared" si="126"/>
        <v>0</v>
      </c>
      <c r="BK141" s="230" t="e">
        <f>BI141/BH141</f>
        <v>#DIV/0!</v>
      </c>
      <c r="BL141" s="155">
        <f>BL5+BL18+BL34+BL71+BL79+BL90</f>
        <v>153.267</v>
      </c>
      <c r="BM141" s="155">
        <f>BM5+BM18+BM34+BM71+BM79+BM90</f>
        <v>344.07162</v>
      </c>
      <c r="BN141" s="230">
        <f t="shared" si="127"/>
        <v>190.80462</v>
      </c>
      <c r="BO141" s="230">
        <f>BM141/BL141</f>
        <v>2.2449165182328876</v>
      </c>
      <c r="BP141" s="155">
        <f>BP5+BP18+BP34+BP71+BP79+BP90</f>
        <v>2.2330000000000001</v>
      </c>
      <c r="BQ141" s="155">
        <f>BQ5+BQ18+BQ34+BQ71+BQ79+BQ90</f>
        <v>37.19435</v>
      </c>
      <c r="BR141" s="230">
        <f t="shared" si="128"/>
        <v>34.961350000000003</v>
      </c>
      <c r="BS141" s="230">
        <f>BQ141/BP141</f>
        <v>16.656672637707121</v>
      </c>
      <c r="BT141" s="155">
        <f>BT5+BT18+BT34+BT71+BT79+BT90</f>
        <v>0</v>
      </c>
      <c r="BU141" s="155">
        <f>BU5+BU18+BU34+BU71+BU79+BU90</f>
        <v>0</v>
      </c>
      <c r="BV141" s="230">
        <f t="shared" si="129"/>
        <v>0</v>
      </c>
      <c r="BW141" s="230" t="e">
        <f>BU141/BT141</f>
        <v>#DIV/0!</v>
      </c>
      <c r="BX141" s="155">
        <f>BX5+BX18+BX34+BX71+BX79+BX90</f>
        <v>0</v>
      </c>
      <c r="BY141" s="155">
        <f>BY5+BY18+BY34+BY71+BY79+BY90</f>
        <v>0</v>
      </c>
      <c r="BZ141" s="230">
        <f t="shared" si="130"/>
        <v>0</v>
      </c>
      <c r="CA141" s="230" t="e">
        <f t="shared" si="148"/>
        <v>#DIV/0!</v>
      </c>
      <c r="CB141" s="155">
        <f>CB5+CB18+CB34+CB71+CB79+CB90</f>
        <v>0</v>
      </c>
      <c r="CC141" s="155">
        <f>CC5+CC18+CC34+CC71+CC79+CC90</f>
        <v>0</v>
      </c>
      <c r="CD141" s="230">
        <f t="shared" si="131"/>
        <v>0</v>
      </c>
      <c r="CE141" s="230" t="e">
        <f>CC141/CB141</f>
        <v>#DIV/0!</v>
      </c>
      <c r="CF141" s="155">
        <f>CF5+CF18+CF34+CF71+CF79+CF90</f>
        <v>750.63499999999999</v>
      </c>
      <c r="CG141" s="155">
        <f>CG5+CG18+CG34+CG71+CG79+CG90</f>
        <v>12.332830000000001</v>
      </c>
      <c r="CH141" s="230">
        <f t="shared" si="132"/>
        <v>-738.30216999999993</v>
      </c>
      <c r="CI141" s="230">
        <f>CG141/CF141</f>
        <v>1.642986271623359E-2</v>
      </c>
      <c r="CJ141" s="155">
        <f>CJ5+CJ18+CJ34+CJ71+CJ79+CJ90</f>
        <v>1.2890000000000001</v>
      </c>
      <c r="CK141" s="155">
        <f>CK5+CK18+CK34+CK71+CK79+CK90</f>
        <v>6.8123100000000001</v>
      </c>
      <c r="CL141" s="230">
        <f t="shared" si="133"/>
        <v>5.5233100000000004</v>
      </c>
      <c r="CM141" s="230">
        <f>CK141/CJ141</f>
        <v>5.2849573312645459</v>
      </c>
      <c r="CN141" s="155">
        <f>CN5+CN18+CN34+CN71+CN79+CN90</f>
        <v>0</v>
      </c>
      <c r="CO141" s="155">
        <f>CO5+CO18+CO34+CO71+CO79+CO90</f>
        <v>0</v>
      </c>
      <c r="CP141" s="230">
        <f t="shared" si="149"/>
        <v>0</v>
      </c>
      <c r="CQ141" s="230">
        <v>0</v>
      </c>
      <c r="CR141" s="266">
        <f>CR5+CR18+CR34+CR71+CR79+CR90</f>
        <v>0</v>
      </c>
      <c r="CS141" s="266">
        <f>CS5+CS18+CS34+CS71+CS79+CS90</f>
        <v>0</v>
      </c>
      <c r="CT141" s="267">
        <f t="shared" si="141"/>
        <v>0</v>
      </c>
      <c r="CU141" s="268" t="e">
        <f t="shared" si="142"/>
        <v>#DIV/0!</v>
      </c>
      <c r="CV141" s="266">
        <f>CV5+CV18+CV34+CV71+CV79+CV90</f>
        <v>0</v>
      </c>
      <c r="CW141" s="266">
        <f>CW5+CW18+CW34+CW71+CW79+CW90</f>
        <v>0</v>
      </c>
      <c r="CX141" s="269">
        <f t="shared" si="143"/>
        <v>0</v>
      </c>
      <c r="CY141" s="268" t="e">
        <f t="shared" si="144"/>
        <v>#DIV/0!</v>
      </c>
      <c r="CZ141" s="266">
        <f>CZ5+CZ18+CZ34+CZ71+CZ79+CZ90</f>
        <v>0</v>
      </c>
      <c r="DA141" s="266">
        <f>DA5+DA18+DA34+DA71+DA79+DA90</f>
        <v>0</v>
      </c>
      <c r="DB141" s="267">
        <f t="shared" si="134"/>
        <v>0</v>
      </c>
      <c r="DC141" s="268" t="e">
        <f t="shared" si="145"/>
        <v>#DIV/0!</v>
      </c>
      <c r="DG141" s="651"/>
      <c r="DH141" s="155">
        <f>DH5+DH18+DH34+DH71+DH79+DH90</f>
        <v>0</v>
      </c>
      <c r="DI141" s="651"/>
      <c r="DJ141" s="657"/>
      <c r="DK141" s="659"/>
      <c r="DL141" s="659"/>
    </row>
    <row r="142" spans="1:16384" ht="16.5" customHeight="1">
      <c r="A142" s="229" t="s">
        <v>385</v>
      </c>
      <c r="B142" s="668"/>
      <c r="C142" s="231" t="s">
        <v>386</v>
      </c>
      <c r="D142" s="225">
        <v>4013.8</v>
      </c>
      <c r="E142" s="16">
        <f>+CF142+CN142+AV142+I142</f>
        <v>373.43893000000003</v>
      </c>
      <c r="F142" s="15">
        <f>+J142+N142+R142+V142+AK142+AO142+AW142+BM142+BQ142+CG142+CK142+CO142+DH142</f>
        <v>243.71303</v>
      </c>
      <c r="G142" s="262">
        <f t="shared" si="139"/>
        <v>-129.72590000000002</v>
      </c>
      <c r="H142" s="262">
        <f t="shared" si="146"/>
        <v>0.6526181670454122</v>
      </c>
      <c r="I142" s="16">
        <v>3.2204600000000001</v>
      </c>
      <c r="J142" s="16">
        <v>3.3019400000000001</v>
      </c>
      <c r="K142" s="227">
        <f t="shared" si="120"/>
        <v>8.1479999999999997E-2</v>
      </c>
      <c r="L142" s="227">
        <f t="shared" si="160"/>
        <v>1.0253007334355961</v>
      </c>
      <c r="M142" s="16">
        <v>0</v>
      </c>
      <c r="N142" s="16">
        <v>0</v>
      </c>
      <c r="O142" s="227">
        <f t="shared" si="150"/>
        <v>0</v>
      </c>
      <c r="P142" s="227">
        <v>0</v>
      </c>
      <c r="Q142" s="16"/>
      <c r="R142" s="16"/>
      <c r="S142" s="222">
        <f t="shared" si="151"/>
        <v>0</v>
      </c>
      <c r="T142" s="227">
        <v>0</v>
      </c>
      <c r="U142" s="16"/>
      <c r="V142" s="16"/>
      <c r="W142" s="222">
        <f t="shared" si="153"/>
        <v>0</v>
      </c>
      <c r="X142" s="227">
        <v>0</v>
      </c>
      <c r="Y142" s="223">
        <f t="shared" si="155"/>
        <v>0</v>
      </c>
      <c r="Z142" s="223">
        <f t="shared" si="155"/>
        <v>0</v>
      </c>
      <c r="AA142" s="222">
        <f t="shared" si="156"/>
        <v>0</v>
      </c>
      <c r="AB142" s="222"/>
      <c r="AC142" s="16"/>
      <c r="AD142" s="16"/>
      <c r="AE142" s="222"/>
      <c r="AF142" s="222"/>
      <c r="AG142" s="16"/>
      <c r="AH142" s="16"/>
      <c r="AI142" s="222">
        <f t="shared" si="157"/>
        <v>0</v>
      </c>
      <c r="AJ142" s="16"/>
      <c r="AK142" s="16"/>
      <c r="AL142" s="222">
        <f t="shared" si="158"/>
        <v>0</v>
      </c>
      <c r="AM142" s="227">
        <v>0</v>
      </c>
      <c r="AN142" s="16"/>
      <c r="AO142" s="16"/>
      <c r="AP142" s="222">
        <f t="shared" si="119"/>
        <v>0</v>
      </c>
      <c r="AQ142" s="227">
        <v>0</v>
      </c>
      <c r="AR142" s="222"/>
      <c r="AS142" s="222"/>
      <c r="AT142" s="227">
        <f t="shared" si="159"/>
        <v>0</v>
      </c>
      <c r="AU142" s="227" t="e">
        <f>AS142/AR142</f>
        <v>#DIV/0!</v>
      </c>
      <c r="AV142" s="16">
        <v>108.96473</v>
      </c>
      <c r="AW142" s="16">
        <v>171.48398</v>
      </c>
      <c r="AX142" s="222">
        <f>AW142-AV142</f>
        <v>62.51925</v>
      </c>
      <c r="AY142" s="222">
        <f>AW142/AV142</f>
        <v>1.573756755970487</v>
      </c>
      <c r="AZ142" s="16"/>
      <c r="BA142" s="16">
        <v>0</v>
      </c>
      <c r="BB142" s="222">
        <f t="shared" si="147"/>
        <v>0</v>
      </c>
      <c r="BC142" s="222"/>
      <c r="BD142" s="16"/>
      <c r="BE142" s="16"/>
      <c r="BF142" s="222">
        <f t="shared" si="125"/>
        <v>0</v>
      </c>
      <c r="BG142" s="222"/>
      <c r="BH142" s="16"/>
      <c r="BI142" s="16"/>
      <c r="BJ142" s="222">
        <f t="shared" si="126"/>
        <v>0</v>
      </c>
      <c r="BK142" s="222" t="e">
        <f>BI142/BH142</f>
        <v>#DIV/0!</v>
      </c>
      <c r="BL142" s="16"/>
      <c r="BM142" s="16">
        <v>8.9700000000000005E-3</v>
      </c>
      <c r="BN142" s="222">
        <f t="shared" si="127"/>
        <v>8.9700000000000005E-3</v>
      </c>
      <c r="BO142" s="227">
        <v>0</v>
      </c>
      <c r="BP142" s="16"/>
      <c r="BQ142" s="16">
        <v>14.149190000000001</v>
      </c>
      <c r="BR142" s="222">
        <f t="shared" si="128"/>
        <v>14.149190000000001</v>
      </c>
      <c r="BS142" s="227">
        <v>0</v>
      </c>
      <c r="BT142" s="16"/>
      <c r="BU142" s="16"/>
      <c r="BV142" s="222">
        <f t="shared" si="129"/>
        <v>0</v>
      </c>
      <c r="BW142" s="227" t="e">
        <f>BU142/BT142</f>
        <v>#DIV/0!</v>
      </c>
      <c r="BX142" s="16">
        <v>0</v>
      </c>
      <c r="BY142" s="16"/>
      <c r="BZ142" s="222">
        <f t="shared" si="130"/>
        <v>0</v>
      </c>
      <c r="CA142" s="222" t="e">
        <f t="shared" si="148"/>
        <v>#DIV/0!</v>
      </c>
      <c r="CB142" s="16"/>
      <c r="CC142" s="16"/>
      <c r="CD142" s="222">
        <f t="shared" si="131"/>
        <v>0</v>
      </c>
      <c r="CE142" s="227" t="e">
        <f>CC142/CB142</f>
        <v>#DIV/0!</v>
      </c>
      <c r="CF142" s="16">
        <v>29.744029999999999</v>
      </c>
      <c r="CG142" s="16">
        <v>17.913070000000001</v>
      </c>
      <c r="CH142" s="222">
        <v>0</v>
      </c>
      <c r="CI142" s="227">
        <f>CG142/CF142</f>
        <v>0.60224085303840813</v>
      </c>
      <c r="CJ142" s="16">
        <v>0</v>
      </c>
      <c r="CK142" s="16">
        <v>0</v>
      </c>
      <c r="CL142" s="222">
        <f t="shared" si="133"/>
        <v>0</v>
      </c>
      <c r="CM142" s="227"/>
      <c r="CN142" s="161">
        <v>231.50971000000001</v>
      </c>
      <c r="CO142" s="161">
        <v>33.769309999999997</v>
      </c>
      <c r="CP142" s="161">
        <f t="shared" si="149"/>
        <v>-197.74040000000002</v>
      </c>
      <c r="CQ142" s="227">
        <f>CO142/CN142</f>
        <v>0.14586563129468735</v>
      </c>
      <c r="CR142" s="14"/>
      <c r="CS142" s="14"/>
      <c r="CT142" s="261">
        <f t="shared" si="141"/>
        <v>0</v>
      </c>
      <c r="CU142" s="262"/>
      <c r="CV142" s="13"/>
      <c r="CW142" s="13"/>
      <c r="CX142" s="261">
        <f t="shared" si="143"/>
        <v>0</v>
      </c>
      <c r="CY142" s="262"/>
      <c r="CZ142" s="13"/>
      <c r="DA142" s="13"/>
      <c r="DB142" s="261">
        <f t="shared" si="134"/>
        <v>0</v>
      </c>
      <c r="DC142" s="262"/>
      <c r="DG142" s="648"/>
      <c r="DH142" s="648">
        <v>3.08657</v>
      </c>
      <c r="DI142" s="648"/>
      <c r="DJ142" s="655"/>
      <c r="DK142" s="350"/>
      <c r="DL142" s="350"/>
    </row>
    <row r="143" spans="1:16384" ht="13.9" customHeight="1">
      <c r="A143" s="229" t="s">
        <v>387</v>
      </c>
      <c r="B143" s="668"/>
      <c r="C143" s="231" t="s">
        <v>388</v>
      </c>
      <c r="D143" s="16">
        <v>5496</v>
      </c>
      <c r="E143" s="16">
        <f>+M143+Q143+U143</f>
        <v>4986.2</v>
      </c>
      <c r="F143" s="15">
        <f>+J143+N143+R143+V143+AK143+AO143+AW143+BM143+BQ143+CG143+CK143+CO143</f>
        <v>4185</v>
      </c>
      <c r="G143" s="15">
        <f t="shared" ref="G143:AU143" si="161">+K143+O143+S143+W143+AL143+AP143+AX143+BN143+BR143+CH143+CL143+CP143</f>
        <v>-1056.0000000000005</v>
      </c>
      <c r="H143" s="262">
        <f t="shared" si="146"/>
        <v>0.83931651357747383</v>
      </c>
      <c r="I143" s="15">
        <v>0</v>
      </c>
      <c r="J143" s="15">
        <v>0</v>
      </c>
      <c r="K143" s="15">
        <f t="shared" si="161"/>
        <v>-528.00000000000023</v>
      </c>
      <c r="L143" s="15">
        <v>0</v>
      </c>
      <c r="M143" s="16">
        <v>2028.2</v>
      </c>
      <c r="N143" s="15">
        <v>1792.1</v>
      </c>
      <c r="O143" s="15">
        <f t="shared" si="161"/>
        <v>-264.00000000000011</v>
      </c>
      <c r="P143" s="260">
        <f t="shared" ref="P143" si="162">N143/M143</f>
        <v>0.88359136179863917</v>
      </c>
      <c r="Q143" s="15">
        <v>2352.8000000000002</v>
      </c>
      <c r="R143" s="15">
        <v>1919.7</v>
      </c>
      <c r="S143" s="15">
        <f t="shared" si="161"/>
        <v>-132.00000000000006</v>
      </c>
      <c r="T143" s="212">
        <f t="shared" ref="T143" si="163">SUM(T144:T155)</f>
        <v>0.8647632133335349</v>
      </c>
      <c r="U143" s="15">
        <v>605.20000000000005</v>
      </c>
      <c r="V143" s="15">
        <v>473.2</v>
      </c>
      <c r="W143" s="227">
        <f t="shared" si="153"/>
        <v>-132.00000000000006</v>
      </c>
      <c r="X143" s="212">
        <f t="shared" ref="X143" si="164">SUM(X144:X155)</f>
        <v>0.73136048574999601</v>
      </c>
      <c r="Y143" s="15">
        <f t="shared" si="161"/>
        <v>0</v>
      </c>
      <c r="Z143" s="15">
        <f t="shared" si="161"/>
        <v>0</v>
      </c>
      <c r="AA143" s="15">
        <f t="shared" si="161"/>
        <v>0</v>
      </c>
      <c r="AB143" s="15" t="e">
        <f t="shared" si="161"/>
        <v>#DIV/0!</v>
      </c>
      <c r="AC143" s="15">
        <f t="shared" si="161"/>
        <v>0</v>
      </c>
      <c r="AD143" s="15">
        <f t="shared" si="161"/>
        <v>0</v>
      </c>
      <c r="AE143" s="15">
        <f t="shared" si="161"/>
        <v>0</v>
      </c>
      <c r="AF143" s="15" t="e">
        <f t="shared" si="161"/>
        <v>#DIV/0!</v>
      </c>
      <c r="AG143" s="15">
        <f t="shared" si="161"/>
        <v>0</v>
      </c>
      <c r="AH143" s="15">
        <f t="shared" si="161"/>
        <v>0</v>
      </c>
      <c r="AI143" s="15">
        <f t="shared" si="161"/>
        <v>0</v>
      </c>
      <c r="AJ143" s="15">
        <v>0</v>
      </c>
      <c r="AK143" s="15">
        <f t="shared" si="161"/>
        <v>0</v>
      </c>
      <c r="AL143" s="15">
        <f t="shared" si="161"/>
        <v>0</v>
      </c>
      <c r="AM143" s="15">
        <f t="shared" si="161"/>
        <v>0</v>
      </c>
      <c r="AN143" s="15">
        <v>0</v>
      </c>
      <c r="AO143" s="15">
        <f t="shared" si="161"/>
        <v>0</v>
      </c>
      <c r="AP143" s="15">
        <f t="shared" si="161"/>
        <v>0</v>
      </c>
      <c r="AQ143" s="15">
        <f t="shared" si="161"/>
        <v>0</v>
      </c>
      <c r="AR143" s="15" t="e">
        <f t="shared" si="161"/>
        <v>#DIV/0!</v>
      </c>
      <c r="AS143" s="15">
        <f t="shared" si="161"/>
        <v>0</v>
      </c>
      <c r="AT143" s="15">
        <f t="shared" si="161"/>
        <v>0</v>
      </c>
      <c r="AU143" s="15">
        <f t="shared" si="161"/>
        <v>0</v>
      </c>
      <c r="AV143" s="16"/>
      <c r="AW143" s="16"/>
      <c r="AX143" s="222">
        <f t="shared" si="124"/>
        <v>0</v>
      </c>
      <c r="AY143" s="222"/>
      <c r="AZ143" s="16"/>
      <c r="BA143" s="16"/>
      <c r="BB143" s="222">
        <f t="shared" si="147"/>
        <v>0</v>
      </c>
      <c r="BC143" s="222"/>
      <c r="BD143" s="16"/>
      <c r="BE143" s="16"/>
      <c r="BF143" s="222">
        <f t="shared" si="125"/>
        <v>0</v>
      </c>
      <c r="BG143" s="222"/>
      <c r="BH143" s="16"/>
      <c r="BI143" s="16"/>
      <c r="BJ143" s="222">
        <f t="shared" si="126"/>
        <v>0</v>
      </c>
      <c r="BK143" s="222"/>
      <c r="BL143" s="16">
        <v>0</v>
      </c>
      <c r="BM143" s="16"/>
      <c r="BN143" s="222">
        <f t="shared" si="127"/>
        <v>0</v>
      </c>
      <c r="BO143" s="227">
        <v>0</v>
      </c>
      <c r="BP143" s="16">
        <v>0</v>
      </c>
      <c r="BQ143" s="16"/>
      <c r="BR143" s="222">
        <f t="shared" si="128"/>
        <v>0</v>
      </c>
      <c r="BS143" s="227">
        <v>0</v>
      </c>
      <c r="BT143" s="16">
        <v>0</v>
      </c>
      <c r="BU143" s="16"/>
      <c r="BV143" s="222">
        <f t="shared" si="129"/>
        <v>0</v>
      </c>
      <c r="BW143" s="227" t="e">
        <f>BU143/BT143</f>
        <v>#DIV/0!</v>
      </c>
      <c r="BX143" s="16">
        <v>0</v>
      </c>
      <c r="BY143" s="16">
        <v>0</v>
      </c>
      <c r="BZ143" s="222">
        <f t="shared" si="130"/>
        <v>0</v>
      </c>
      <c r="CA143" s="222"/>
      <c r="CB143" s="16"/>
      <c r="CC143" s="16"/>
      <c r="CD143" s="222">
        <f t="shared" si="131"/>
        <v>0</v>
      </c>
      <c r="CE143" s="227" t="e">
        <f>CC143/CB143</f>
        <v>#DIV/0!</v>
      </c>
      <c r="CF143" s="16">
        <v>0</v>
      </c>
      <c r="CG143" s="16"/>
      <c r="CH143" s="222">
        <f t="shared" si="132"/>
        <v>0</v>
      </c>
      <c r="CI143" s="227">
        <v>0</v>
      </c>
      <c r="CJ143" s="16">
        <v>0</v>
      </c>
      <c r="CK143" s="16">
        <v>0</v>
      </c>
      <c r="CL143" s="222">
        <f t="shared" si="133"/>
        <v>0</v>
      </c>
      <c r="CM143" s="227"/>
      <c r="CN143" s="161"/>
      <c r="CO143" s="161"/>
      <c r="CP143" s="161">
        <f t="shared" si="149"/>
        <v>0</v>
      </c>
      <c r="CQ143" s="227">
        <v>0</v>
      </c>
      <c r="CR143" s="14"/>
      <c r="CS143" s="14"/>
      <c r="CT143" s="261">
        <f t="shared" si="141"/>
        <v>0</v>
      </c>
      <c r="CU143" s="262"/>
      <c r="CV143" s="13"/>
      <c r="CW143" s="13"/>
      <c r="CX143" s="261">
        <f t="shared" si="143"/>
        <v>0</v>
      </c>
      <c r="CY143" s="262"/>
      <c r="CZ143" s="13"/>
      <c r="DA143" s="13"/>
      <c r="DB143" s="261">
        <f t="shared" si="134"/>
        <v>0</v>
      </c>
      <c r="DC143" s="262"/>
      <c r="DG143" s="648"/>
      <c r="DH143" s="648"/>
      <c r="DI143" s="648"/>
      <c r="DJ143" s="655"/>
      <c r="DK143" s="350"/>
      <c r="DL143" s="350"/>
    </row>
    <row r="144" spans="1:16384" s="344" customFormat="1">
      <c r="A144" s="232"/>
      <c r="B144" s="669"/>
      <c r="C144" s="345" t="s">
        <v>389</v>
      </c>
      <c r="D144" s="155">
        <f>D141+D143+D142</f>
        <v>18539.899999999998</v>
      </c>
      <c r="E144" s="155">
        <f>E141+E143+E142</f>
        <v>8868.8789299999989</v>
      </c>
      <c r="F144" s="155">
        <f>F141+F143+F142</f>
        <v>5268.29108</v>
      </c>
      <c r="G144" s="230">
        <f t="shared" si="139"/>
        <v>-3600.587849999999</v>
      </c>
      <c r="H144" s="268">
        <f t="shared" si="146"/>
        <v>0.59401995692819776</v>
      </c>
      <c r="I144" s="155">
        <f>I141+I143+I142</f>
        <v>2416.1989199999998</v>
      </c>
      <c r="J144" s="155">
        <f>J141+J143+J142</f>
        <v>3.3019400000000001</v>
      </c>
      <c r="K144" s="155">
        <f>J144-I144</f>
        <v>-2412.89698</v>
      </c>
      <c r="L144" s="230">
        <f t="shared" si="160"/>
        <v>1.3665845029017729E-3</v>
      </c>
      <c r="M144" s="155">
        <f>M141+M143+M142</f>
        <v>2094.35</v>
      </c>
      <c r="N144" s="155">
        <f>N141+N143+N142</f>
        <v>1809.8270699999998</v>
      </c>
      <c r="O144" s="155">
        <f t="shared" si="150"/>
        <v>-284.52293000000009</v>
      </c>
      <c r="P144" s="230">
        <f>N144/M144</f>
        <v>0.8641473822427006</v>
      </c>
      <c r="Q144" s="155">
        <f>Q141+Q143+Q142</f>
        <v>2381.0040000000004</v>
      </c>
      <c r="R144" s="155">
        <f>R141+R143+R142</f>
        <v>2059.0046700000003</v>
      </c>
      <c r="S144" s="155">
        <f t="shared" si="151"/>
        <v>-321.9993300000001</v>
      </c>
      <c r="T144" s="230">
        <f t="shared" si="152"/>
        <v>0.8647632133335349</v>
      </c>
      <c r="U144" s="155">
        <f>U141+U143+U142</f>
        <v>648.07000000000005</v>
      </c>
      <c r="V144" s="155">
        <f>V141+V143+V142</f>
        <v>473.97278999999997</v>
      </c>
      <c r="W144" s="155">
        <f t="shared" si="153"/>
        <v>-174.09721000000008</v>
      </c>
      <c r="X144" s="230">
        <f t="shared" si="154"/>
        <v>0.73136048574999601</v>
      </c>
      <c r="Y144" s="155">
        <f t="shared" si="155"/>
        <v>0</v>
      </c>
      <c r="Z144" s="155">
        <f t="shared" si="155"/>
        <v>0</v>
      </c>
      <c r="AA144" s="155">
        <f t="shared" si="156"/>
        <v>0</v>
      </c>
      <c r="AB144" s="230" t="e">
        <f>Z144/Y144</f>
        <v>#DIV/0!</v>
      </c>
      <c r="AC144" s="155">
        <f>AC141+AC143+AC142</f>
        <v>0</v>
      </c>
      <c r="AD144" s="155">
        <f>AD141+AD143+AD142</f>
        <v>0</v>
      </c>
      <c r="AE144" s="155">
        <f>AD144-AC144</f>
        <v>0</v>
      </c>
      <c r="AF144" s="230" t="e">
        <f>AD144/AC144</f>
        <v>#DIV/0!</v>
      </c>
      <c r="AG144" s="155">
        <f>AG141+AG143+AG142</f>
        <v>0</v>
      </c>
      <c r="AH144" s="155">
        <f>AH141+AH143+AH142</f>
        <v>0</v>
      </c>
      <c r="AI144" s="155">
        <f>AI5+AI18+AI34+AI79+AI90+AI141+AI142+AI143+AI71</f>
        <v>0</v>
      </c>
      <c r="AJ144" s="155">
        <f>AJ141+AJ143+AJ142</f>
        <v>48.493000000000002</v>
      </c>
      <c r="AK144" s="155">
        <f>AK141+AK143+AK142</f>
        <v>52.032069999999997</v>
      </c>
      <c r="AL144" s="155">
        <f t="shared" si="158"/>
        <v>3.5390699999999953</v>
      </c>
      <c r="AM144" s="230">
        <f>AK144/AJ144</f>
        <v>1.0729810488111686</v>
      </c>
      <c r="AN144" s="155">
        <f>AN141+AN143+AN142</f>
        <v>0</v>
      </c>
      <c r="AO144" s="155">
        <f>AO141+AO143+AO142</f>
        <v>198.21854000000002</v>
      </c>
      <c r="AP144" s="155">
        <f>AO144-AN144</f>
        <v>198.21854000000002</v>
      </c>
      <c r="AQ144" s="230">
        <v>0</v>
      </c>
      <c r="AR144" s="155" t="e">
        <f>AR5+AR18+AR34+AR79+AR90+AR141+AR142+AR143+AR71</f>
        <v>#DIV/0!</v>
      </c>
      <c r="AS144" s="155">
        <f>AS5+AS18+AS34+AS79+AS90+AS141+AS142+AS143+AS71</f>
        <v>0</v>
      </c>
      <c r="AT144" s="155" t="e">
        <f t="shared" si="159"/>
        <v>#DIV/0!</v>
      </c>
      <c r="AU144" s="155" t="e">
        <f>AS144/AR144</f>
        <v>#DIV/0!</v>
      </c>
      <c r="AV144" s="155">
        <f>AV141+AV143+AV142</f>
        <v>111.77373</v>
      </c>
      <c r="AW144" s="155">
        <f>AW141+AW143+AW142</f>
        <v>202.59577999999999</v>
      </c>
      <c r="AX144" s="155">
        <f>AW144-AV144</f>
        <v>90.82204999999999</v>
      </c>
      <c r="AY144" s="230">
        <f>AW144/AV144</f>
        <v>1.8125527348868109</v>
      </c>
      <c r="AZ144" s="155">
        <f>AZ141+AZ143+AZ142</f>
        <v>0</v>
      </c>
      <c r="BA144" s="155">
        <f>BA141+BA143+BA142</f>
        <v>0</v>
      </c>
      <c r="BB144" s="155">
        <f t="shared" si="147"/>
        <v>0</v>
      </c>
      <c r="BC144" s="230" t="e">
        <f>BA144/AZ144</f>
        <v>#DIV/0!</v>
      </c>
      <c r="BD144" s="155">
        <f>BD141+BD143+BD142</f>
        <v>0</v>
      </c>
      <c r="BE144" s="155">
        <f>BE141+BE143+BE142</f>
        <v>0</v>
      </c>
      <c r="BF144" s="155">
        <f t="shared" si="125"/>
        <v>0</v>
      </c>
      <c r="BG144" s="230" t="e">
        <f>BE144/BD144</f>
        <v>#DIV/0!</v>
      </c>
      <c r="BH144" s="155">
        <f>BH141+BH143+BH142</f>
        <v>0</v>
      </c>
      <c r="BI144" s="155">
        <f>BI141+BI143+BI142</f>
        <v>0</v>
      </c>
      <c r="BJ144" s="155">
        <f t="shared" si="126"/>
        <v>0</v>
      </c>
      <c r="BK144" s="230" t="e">
        <f>BI144/BH144</f>
        <v>#DIV/0!</v>
      </c>
      <c r="BL144" s="155">
        <f>BL141+BL143+BL142</f>
        <v>153.267</v>
      </c>
      <c r="BM144" s="155">
        <f>BM141+BM143+BM142</f>
        <v>344.08058999999997</v>
      </c>
      <c r="BN144" s="155">
        <f>BM144-BL144</f>
        <v>190.81358999999998</v>
      </c>
      <c r="BO144" s="230">
        <f>BM144/BL144</f>
        <v>2.2449750435514493</v>
      </c>
      <c r="BP144" s="155">
        <f>BP141+BP143+BP142</f>
        <v>2.2330000000000001</v>
      </c>
      <c r="BQ144" s="155">
        <f>BQ141+BQ143+BQ142</f>
        <v>51.343540000000004</v>
      </c>
      <c r="BR144" s="155">
        <f>BQ144-BP144</f>
        <v>49.110540000000007</v>
      </c>
      <c r="BS144" s="230">
        <f>BQ144/BP144</f>
        <v>22.993076578593822</v>
      </c>
      <c r="BT144" s="155">
        <f>BT141+BT143+BT142</f>
        <v>0</v>
      </c>
      <c r="BU144" s="155">
        <f>BU141+BU143+BU142</f>
        <v>0</v>
      </c>
      <c r="BV144" s="155">
        <f>BU144-BT144</f>
        <v>0</v>
      </c>
      <c r="BW144" s="230" t="e">
        <f>BU144/BT144</f>
        <v>#DIV/0!</v>
      </c>
      <c r="BX144" s="155">
        <f>BX141+BX143+BX142</f>
        <v>0</v>
      </c>
      <c r="BY144" s="155">
        <f>BY141+BY143+BY142</f>
        <v>0</v>
      </c>
      <c r="BZ144" s="155">
        <f t="shared" si="130"/>
        <v>0</v>
      </c>
      <c r="CA144" s="230" t="e">
        <f>BY144/BX144</f>
        <v>#DIV/0!</v>
      </c>
      <c r="CB144" s="155">
        <f>CB141+CB143+CB142</f>
        <v>0</v>
      </c>
      <c r="CC144" s="155">
        <f>CC141+CC143+CC142</f>
        <v>0</v>
      </c>
      <c r="CD144" s="155">
        <f>CC144-CB144</f>
        <v>0</v>
      </c>
      <c r="CE144" s="230" t="e">
        <f>CC144/CB144</f>
        <v>#DIV/0!</v>
      </c>
      <c r="CF144" s="155">
        <f>CF141+CF143+CF142</f>
        <v>780.37902999999994</v>
      </c>
      <c r="CG144" s="155">
        <f>CG141+CG143+CG142</f>
        <v>30.245900000000002</v>
      </c>
      <c r="CH144" s="155">
        <f t="shared" si="132"/>
        <v>-750.13312999999994</v>
      </c>
      <c r="CI144" s="230">
        <f>CG144/CF144</f>
        <v>3.8757960987239756E-2</v>
      </c>
      <c r="CJ144" s="155">
        <f>CJ141+CJ143+CJ142</f>
        <v>1.2890000000000001</v>
      </c>
      <c r="CK144" s="155">
        <f>CK141+CK143+CK142</f>
        <v>6.8123100000000001</v>
      </c>
      <c r="CL144" s="155">
        <f t="shared" si="133"/>
        <v>5.5233100000000004</v>
      </c>
      <c r="CM144" s="230">
        <f>CK144/CJ144</f>
        <v>5.2849573312645459</v>
      </c>
      <c r="CN144" s="233">
        <f>CN141+CN143+CN142</f>
        <v>231.50971000000001</v>
      </c>
      <c r="CO144" s="233">
        <f>CO141+CO143+CO142</f>
        <v>33.769309999999997</v>
      </c>
      <c r="CP144" s="233">
        <f t="shared" si="149"/>
        <v>-197.74040000000002</v>
      </c>
      <c r="CQ144" s="234">
        <f>CO144/CN144</f>
        <v>0.14586563129468735</v>
      </c>
      <c r="CR144" s="266">
        <f>CR141+CR143+CR142</f>
        <v>0</v>
      </c>
      <c r="CS144" s="266">
        <f>CS141+CS143+CS142</f>
        <v>0</v>
      </c>
      <c r="CT144" s="266">
        <f>CT5+CT18+CT34+CT79+CT90+CT141+CT142+CT143+CT71</f>
        <v>0</v>
      </c>
      <c r="CU144" s="268" t="e">
        <f>CS144/CR144</f>
        <v>#DIV/0!</v>
      </c>
      <c r="CV144" s="121">
        <f>CV141+CV143+CV142</f>
        <v>0</v>
      </c>
      <c r="CW144" s="121">
        <f>CW141+CW143+CW142</f>
        <v>0</v>
      </c>
      <c r="CX144" s="266">
        <f>CX5+CX18+CX34+CX79+CX90+CX141+CX142+CX143+CX71</f>
        <v>0</v>
      </c>
      <c r="CY144" s="268" t="e">
        <f>CW144/CV144</f>
        <v>#DIV/0!</v>
      </c>
      <c r="CZ144" s="121">
        <f>CZ141+CZ143+CZ142</f>
        <v>0</v>
      </c>
      <c r="DA144" s="121">
        <f>DA141+DA143+DA142</f>
        <v>0</v>
      </c>
      <c r="DB144" s="121">
        <f t="shared" si="134"/>
        <v>0</v>
      </c>
      <c r="DC144" s="268" t="e">
        <f>DA144/CZ144</f>
        <v>#DIV/0!</v>
      </c>
      <c r="DG144" s="651"/>
      <c r="DH144" s="233">
        <f>DH141+DH143+DH142</f>
        <v>3.08657</v>
      </c>
      <c r="DI144" s="651"/>
      <c r="DJ144" s="657"/>
      <c r="DK144" s="659"/>
      <c r="DL144" s="659"/>
    </row>
    <row r="145" spans="2:116">
      <c r="AI145" s="350"/>
      <c r="DK145" s="350"/>
      <c r="DL145" s="350"/>
    </row>
    <row r="146" spans="2:116" ht="14.25" customHeight="1">
      <c r="E146" s="351"/>
      <c r="F146" s="352"/>
      <c r="AI146" s="350"/>
      <c r="DK146" s="350"/>
      <c r="DL146" s="350"/>
    </row>
    <row r="147" spans="2:116" s="348" customFormat="1">
      <c r="B147" s="670"/>
      <c r="C147" s="346"/>
      <c r="D147" s="347"/>
      <c r="F147" s="353"/>
      <c r="G147" s="326"/>
      <c r="H147" s="326"/>
      <c r="K147" s="326"/>
      <c r="L147" s="326"/>
      <c r="O147" s="326"/>
      <c r="P147" s="326"/>
      <c r="S147" s="326"/>
      <c r="T147" s="326"/>
      <c r="W147" s="326"/>
      <c r="X147" s="326"/>
      <c r="Y147" s="349"/>
      <c r="Z147" s="349"/>
      <c r="AA147" s="326"/>
      <c r="AB147" s="326"/>
      <c r="AE147" s="326"/>
      <c r="AF147" s="326"/>
      <c r="AG147" s="326"/>
      <c r="AH147" s="326"/>
      <c r="AI147" s="350"/>
      <c r="AL147" s="326"/>
      <c r="AM147" s="326"/>
      <c r="AP147" s="326"/>
      <c r="AQ147" s="326"/>
      <c r="AR147" s="326"/>
      <c r="AS147" s="326"/>
      <c r="AT147" s="326"/>
      <c r="AU147" s="326"/>
      <c r="AX147" s="326"/>
      <c r="AY147" s="326"/>
      <c r="AZ147" s="326"/>
      <c r="BA147" s="326"/>
      <c r="BB147" s="326"/>
      <c r="BC147" s="326"/>
      <c r="BF147" s="326"/>
      <c r="BG147" s="326"/>
      <c r="BJ147" s="326"/>
      <c r="BK147" s="326"/>
      <c r="BL147" s="326"/>
      <c r="BM147" s="326"/>
      <c r="BN147" s="326"/>
      <c r="BO147" s="326"/>
      <c r="BP147" s="326"/>
      <c r="BQ147" s="326"/>
      <c r="BR147" s="326"/>
      <c r="BS147" s="326"/>
      <c r="BT147" s="326"/>
      <c r="BU147" s="326"/>
      <c r="BV147" s="326"/>
      <c r="BW147" s="326"/>
      <c r="BZ147" s="326"/>
      <c r="CA147" s="326"/>
      <c r="CB147" s="326"/>
      <c r="CC147" s="326"/>
      <c r="CD147" s="326"/>
      <c r="CE147" s="326"/>
      <c r="CH147" s="326"/>
      <c r="CI147" s="326"/>
      <c r="CL147" s="326"/>
      <c r="CM147" s="326"/>
      <c r="CN147" s="326"/>
      <c r="CO147" s="326"/>
      <c r="CP147" s="326"/>
      <c r="CQ147" s="326"/>
      <c r="CR147" s="326"/>
      <c r="CS147" s="326"/>
      <c r="CT147" s="326"/>
      <c r="CU147" s="326"/>
      <c r="CX147" s="326"/>
      <c r="CY147" s="326"/>
      <c r="DK147" s="660"/>
      <c r="DL147" s="660"/>
    </row>
    <row r="148" spans="2:116" s="348" customFormat="1">
      <c r="B148" s="670"/>
      <c r="C148" s="346"/>
      <c r="D148" s="347"/>
      <c r="F148" s="352"/>
      <c r="G148" s="326"/>
      <c r="H148" s="326"/>
      <c r="K148" s="326"/>
      <c r="L148" s="326"/>
      <c r="O148" s="326"/>
      <c r="P148" s="326"/>
      <c r="S148" s="326"/>
      <c r="T148" s="326"/>
      <c r="W148" s="326"/>
      <c r="X148" s="326"/>
      <c r="Y148" s="349"/>
      <c r="Z148" s="349"/>
      <c r="AA148" s="326"/>
      <c r="AB148" s="326"/>
      <c r="AE148" s="326"/>
      <c r="AF148" s="326"/>
      <c r="AG148" s="326"/>
      <c r="AH148" s="326"/>
      <c r="AI148" s="350"/>
      <c r="AL148" s="326"/>
      <c r="AM148" s="326"/>
      <c r="AP148" s="326"/>
      <c r="AQ148" s="326"/>
      <c r="AR148" s="326"/>
      <c r="AS148" s="326"/>
      <c r="AT148" s="326"/>
      <c r="AU148" s="326"/>
      <c r="AX148" s="326"/>
      <c r="AY148" s="326"/>
      <c r="AZ148" s="326"/>
      <c r="BA148" s="326"/>
      <c r="BB148" s="326"/>
      <c r="BC148" s="326"/>
      <c r="BF148" s="326"/>
      <c r="BG148" s="326"/>
      <c r="BJ148" s="326"/>
      <c r="BK148" s="326"/>
      <c r="BL148" s="326"/>
      <c r="BM148" s="326"/>
      <c r="BN148" s="326"/>
      <c r="BO148" s="326"/>
      <c r="BP148" s="326"/>
      <c r="BQ148" s="326"/>
      <c r="BR148" s="326"/>
      <c r="BS148" s="326"/>
      <c r="BT148" s="326"/>
      <c r="BU148" s="326"/>
      <c r="BV148" s="326"/>
      <c r="BW148" s="326"/>
      <c r="BZ148" s="326"/>
      <c r="CA148" s="326"/>
      <c r="CB148" s="326"/>
      <c r="CC148" s="326"/>
      <c r="CD148" s="326"/>
      <c r="CE148" s="326"/>
      <c r="CH148" s="326"/>
      <c r="CI148" s="326"/>
      <c r="CL148" s="326"/>
      <c r="CM148" s="326"/>
      <c r="CN148" s="326"/>
      <c r="CO148" s="326"/>
      <c r="CP148" s="326"/>
      <c r="CQ148" s="326"/>
      <c r="CR148" s="326"/>
      <c r="CS148" s="326"/>
      <c r="CT148" s="326"/>
      <c r="CU148" s="326"/>
      <c r="CX148" s="326"/>
      <c r="CY148" s="326"/>
      <c r="DK148" s="660"/>
      <c r="DL148" s="660"/>
    </row>
    <row r="149" spans="2:116" s="348" customFormat="1">
      <c r="B149" s="670"/>
      <c r="C149" s="346"/>
      <c r="D149" s="347"/>
      <c r="G149" s="326"/>
      <c r="H149" s="326"/>
      <c r="K149" s="326"/>
      <c r="L149" s="326"/>
      <c r="O149" s="326"/>
      <c r="P149" s="326"/>
      <c r="S149" s="326"/>
      <c r="T149" s="326"/>
      <c r="W149" s="326"/>
      <c r="X149" s="326"/>
      <c r="Y149" s="349"/>
      <c r="Z149" s="349"/>
      <c r="AA149" s="326"/>
      <c r="AB149" s="326"/>
      <c r="AE149" s="326"/>
      <c r="AF149" s="326"/>
      <c r="AG149" s="326"/>
      <c r="AH149" s="326"/>
      <c r="AI149" s="350"/>
      <c r="AL149" s="326"/>
      <c r="AM149" s="326"/>
      <c r="AP149" s="326"/>
      <c r="AQ149" s="326"/>
      <c r="AR149" s="326"/>
      <c r="AS149" s="326"/>
      <c r="AT149" s="326"/>
      <c r="AU149" s="326"/>
      <c r="AX149" s="326"/>
      <c r="AY149" s="326"/>
      <c r="AZ149" s="326"/>
      <c r="BA149" s="326"/>
      <c r="BB149" s="326"/>
      <c r="BC149" s="326"/>
      <c r="BF149" s="326"/>
      <c r="BG149" s="326"/>
      <c r="BJ149" s="326"/>
      <c r="BK149" s="326"/>
      <c r="BL149" s="326"/>
      <c r="BM149" s="326"/>
      <c r="BN149" s="326"/>
      <c r="BO149" s="326"/>
      <c r="BP149" s="326"/>
      <c r="BQ149" s="326"/>
      <c r="BR149" s="326"/>
      <c r="BS149" s="326"/>
      <c r="BT149" s="326"/>
      <c r="BU149" s="326"/>
      <c r="BV149" s="326"/>
      <c r="BW149" s="326"/>
      <c r="BZ149" s="326"/>
      <c r="CA149" s="326"/>
      <c r="CB149" s="326"/>
      <c r="CC149" s="326"/>
      <c r="CD149" s="326"/>
      <c r="CE149" s="326"/>
      <c r="CH149" s="326"/>
      <c r="CI149" s="326"/>
      <c r="CL149" s="326"/>
      <c r="CM149" s="326"/>
      <c r="CN149" s="326"/>
      <c r="CO149" s="326"/>
      <c r="CP149" s="326"/>
      <c r="CQ149" s="326"/>
      <c r="CR149" s="326"/>
      <c r="CS149" s="326"/>
      <c r="CT149" s="326"/>
      <c r="CU149" s="326"/>
      <c r="CX149" s="326"/>
      <c r="CY149" s="326"/>
    </row>
    <row r="150" spans="2:116" s="348" customFormat="1">
      <c r="B150" s="670"/>
      <c r="C150" s="346"/>
      <c r="D150" s="347"/>
      <c r="G150" s="326"/>
      <c r="H150" s="326"/>
      <c r="K150" s="326"/>
      <c r="L150" s="326"/>
      <c r="O150" s="326"/>
      <c r="P150" s="326"/>
      <c r="S150" s="326"/>
      <c r="T150" s="326"/>
      <c r="W150" s="326"/>
      <c r="X150" s="326"/>
      <c r="Y150" s="349"/>
      <c r="Z150" s="349"/>
      <c r="AA150" s="326"/>
      <c r="AB150" s="326"/>
      <c r="AE150" s="326"/>
      <c r="AF150" s="326"/>
      <c r="AG150" s="326"/>
      <c r="AH150" s="326"/>
      <c r="AI150" s="350"/>
      <c r="AL150" s="326"/>
      <c r="AM150" s="326"/>
      <c r="AP150" s="326"/>
      <c r="AQ150" s="326"/>
      <c r="AR150" s="326"/>
      <c r="AS150" s="326"/>
      <c r="AT150" s="326"/>
      <c r="AU150" s="326"/>
      <c r="AX150" s="326"/>
      <c r="AY150" s="326"/>
      <c r="AZ150" s="326"/>
      <c r="BA150" s="326"/>
      <c r="BB150" s="326"/>
      <c r="BC150" s="326"/>
      <c r="BF150" s="326"/>
      <c r="BG150" s="326"/>
      <c r="BJ150" s="326"/>
      <c r="BK150" s="326"/>
      <c r="BL150" s="326"/>
      <c r="BM150" s="326"/>
      <c r="BN150" s="326"/>
      <c r="BO150" s="326"/>
      <c r="BP150" s="326"/>
      <c r="BQ150" s="326"/>
      <c r="BR150" s="326"/>
      <c r="BS150" s="326"/>
      <c r="BT150" s="326"/>
      <c r="BU150" s="326"/>
      <c r="BV150" s="326"/>
      <c r="BW150" s="326"/>
      <c r="BZ150" s="326"/>
      <c r="CA150" s="326"/>
      <c r="CB150" s="326"/>
      <c r="CC150" s="326"/>
      <c r="CD150" s="326"/>
      <c r="CE150" s="326"/>
      <c r="CH150" s="326"/>
      <c r="CI150" s="326"/>
      <c r="CL150" s="326"/>
      <c r="CM150" s="326"/>
      <c r="CN150" s="326"/>
      <c r="CO150" s="326"/>
      <c r="CP150" s="326"/>
      <c r="CQ150" s="326"/>
      <c r="CR150" s="326"/>
      <c r="CS150" s="326"/>
      <c r="CT150" s="326"/>
      <c r="CU150" s="326"/>
      <c r="CX150" s="326"/>
      <c r="CY150" s="326"/>
    </row>
    <row r="151" spans="2:116" s="348" customFormat="1">
      <c r="B151" s="670"/>
      <c r="C151" s="346"/>
      <c r="D151" s="347"/>
      <c r="G151" s="326"/>
      <c r="H151" s="326"/>
      <c r="K151" s="326"/>
      <c r="L151" s="326"/>
      <c r="O151" s="326"/>
      <c r="P151" s="326"/>
      <c r="S151" s="326"/>
      <c r="T151" s="326"/>
      <c r="W151" s="326"/>
      <c r="X151" s="326"/>
      <c r="Y151" s="349"/>
      <c r="Z151" s="349"/>
      <c r="AA151" s="326"/>
      <c r="AB151" s="326"/>
      <c r="AE151" s="326"/>
      <c r="AF151" s="326"/>
      <c r="AG151" s="326"/>
      <c r="AH151" s="326"/>
      <c r="AI151" s="350"/>
      <c r="AL151" s="326"/>
      <c r="AM151" s="326"/>
      <c r="AP151" s="326"/>
      <c r="AQ151" s="326"/>
      <c r="AR151" s="326"/>
      <c r="AS151" s="326"/>
      <c r="AT151" s="326"/>
      <c r="AU151" s="326"/>
      <c r="AX151" s="326"/>
      <c r="AY151" s="326"/>
      <c r="AZ151" s="326"/>
      <c r="BA151" s="326"/>
      <c r="BB151" s="326"/>
      <c r="BC151" s="326"/>
      <c r="BF151" s="326"/>
      <c r="BG151" s="326"/>
      <c r="BJ151" s="326"/>
      <c r="BK151" s="326"/>
      <c r="BL151" s="326"/>
      <c r="BM151" s="326"/>
      <c r="BN151" s="326"/>
      <c r="BO151" s="326"/>
      <c r="BP151" s="326"/>
      <c r="BQ151" s="326"/>
      <c r="BR151" s="326"/>
      <c r="BS151" s="326"/>
      <c r="BT151" s="326"/>
      <c r="BU151" s="326"/>
      <c r="BV151" s="326"/>
      <c r="BW151" s="326"/>
      <c r="BZ151" s="326"/>
      <c r="CA151" s="326"/>
      <c r="CB151" s="326"/>
      <c r="CC151" s="326"/>
      <c r="CD151" s="326"/>
      <c r="CE151" s="326"/>
      <c r="CH151" s="326"/>
      <c r="CI151" s="326"/>
      <c r="CL151" s="326"/>
      <c r="CM151" s="326"/>
      <c r="CN151" s="326"/>
      <c r="CO151" s="326"/>
      <c r="CP151" s="326"/>
      <c r="CQ151" s="326"/>
      <c r="CR151" s="326"/>
      <c r="CS151" s="326"/>
      <c r="CT151" s="326"/>
      <c r="CU151" s="326"/>
      <c r="CX151" s="326"/>
      <c r="CY151" s="326"/>
    </row>
    <row r="152" spans="2:116" s="348" customFormat="1">
      <c r="B152" s="670"/>
      <c r="C152" s="346"/>
      <c r="D152" s="347"/>
      <c r="G152" s="326"/>
      <c r="H152" s="326"/>
      <c r="K152" s="326"/>
      <c r="L152" s="326"/>
      <c r="O152" s="326"/>
      <c r="P152" s="326"/>
      <c r="S152" s="326"/>
      <c r="T152" s="326"/>
      <c r="W152" s="326"/>
      <c r="X152" s="326"/>
      <c r="Y152" s="349"/>
      <c r="Z152" s="349"/>
      <c r="AA152" s="326"/>
      <c r="AB152" s="326"/>
      <c r="AE152" s="326"/>
      <c r="AF152" s="326"/>
      <c r="AG152" s="326"/>
      <c r="AH152" s="326"/>
      <c r="AI152" s="350"/>
      <c r="AL152" s="326"/>
      <c r="AM152" s="326"/>
      <c r="AP152" s="326"/>
      <c r="AQ152" s="326"/>
      <c r="AR152" s="326"/>
      <c r="AS152" s="326"/>
      <c r="AT152" s="326"/>
      <c r="AU152" s="326"/>
      <c r="AX152" s="326"/>
      <c r="AY152" s="326"/>
      <c r="AZ152" s="326"/>
      <c r="BA152" s="326"/>
      <c r="BB152" s="326"/>
      <c r="BC152" s="326"/>
      <c r="BF152" s="326"/>
      <c r="BG152" s="326"/>
      <c r="BJ152" s="326"/>
      <c r="BK152" s="326"/>
      <c r="BL152" s="326"/>
      <c r="BM152" s="326"/>
      <c r="BN152" s="326"/>
      <c r="BO152" s="326"/>
      <c r="BP152" s="326"/>
      <c r="BQ152" s="326"/>
      <c r="BR152" s="326"/>
      <c r="BS152" s="326"/>
      <c r="BT152" s="326"/>
      <c r="BU152" s="326"/>
      <c r="BV152" s="326"/>
      <c r="BW152" s="326"/>
      <c r="BZ152" s="326"/>
      <c r="CA152" s="326"/>
      <c r="CB152" s="326"/>
      <c r="CC152" s="326"/>
      <c r="CD152" s="326"/>
      <c r="CE152" s="326"/>
      <c r="CH152" s="326"/>
      <c r="CI152" s="326"/>
      <c r="CL152" s="326"/>
      <c r="CM152" s="326"/>
      <c r="CN152" s="326"/>
      <c r="CO152" s="326"/>
      <c r="CP152" s="326"/>
      <c r="CQ152" s="326"/>
      <c r="CR152" s="326"/>
      <c r="CS152" s="326"/>
      <c r="CT152" s="326"/>
      <c r="CU152" s="326"/>
      <c r="CX152" s="326"/>
      <c r="CY152" s="326"/>
    </row>
    <row r="153" spans="2:116" s="348" customFormat="1">
      <c r="B153" s="670"/>
      <c r="C153" s="346"/>
      <c r="D153" s="347"/>
      <c r="G153" s="326"/>
      <c r="H153" s="326"/>
      <c r="K153" s="326"/>
      <c r="L153" s="326"/>
      <c r="O153" s="326"/>
      <c r="P153" s="326"/>
      <c r="S153" s="326"/>
      <c r="T153" s="326"/>
      <c r="W153" s="326"/>
      <c r="X153" s="326"/>
      <c r="Y153" s="349"/>
      <c r="Z153" s="349"/>
      <c r="AA153" s="326"/>
      <c r="AB153" s="326"/>
      <c r="AE153" s="326"/>
      <c r="AF153" s="326"/>
      <c r="AG153" s="326"/>
      <c r="AH153" s="326"/>
      <c r="AI153" s="354"/>
      <c r="AL153" s="326"/>
      <c r="AM153" s="326"/>
      <c r="AP153" s="326"/>
      <c r="AQ153" s="326"/>
      <c r="AR153" s="326"/>
      <c r="AS153" s="326"/>
      <c r="AT153" s="326"/>
      <c r="AU153" s="326"/>
      <c r="AX153" s="326"/>
      <c r="AY153" s="326"/>
      <c r="AZ153" s="326"/>
      <c r="BA153" s="326"/>
      <c r="BB153" s="326"/>
      <c r="BC153" s="326"/>
      <c r="BF153" s="326"/>
      <c r="BG153" s="326"/>
      <c r="BJ153" s="326"/>
      <c r="BK153" s="326"/>
      <c r="BL153" s="326"/>
      <c r="BM153" s="326"/>
      <c r="BN153" s="326"/>
      <c r="BO153" s="326"/>
      <c r="BP153" s="326"/>
      <c r="BQ153" s="326"/>
      <c r="BR153" s="326"/>
      <c r="BS153" s="326"/>
      <c r="BT153" s="326"/>
      <c r="BU153" s="326"/>
      <c r="BV153" s="326"/>
      <c r="BW153" s="326"/>
      <c r="BZ153" s="326"/>
      <c r="CA153" s="326"/>
      <c r="CB153" s="326"/>
      <c r="CC153" s="326"/>
      <c r="CD153" s="326"/>
      <c r="CE153" s="326"/>
      <c r="CH153" s="326"/>
      <c r="CI153" s="326"/>
      <c r="CL153" s="326"/>
      <c r="CM153" s="326"/>
      <c r="CN153" s="326"/>
      <c r="CO153" s="326"/>
      <c r="CP153" s="326"/>
      <c r="CQ153" s="326"/>
      <c r="CR153" s="326"/>
      <c r="CS153" s="326"/>
      <c r="CT153" s="326"/>
      <c r="CU153" s="326"/>
      <c r="CX153" s="326"/>
      <c r="CY153" s="326"/>
    </row>
    <row r="154" spans="2:116" s="348" customFormat="1">
      <c r="B154" s="670"/>
      <c r="C154" s="346"/>
      <c r="D154" s="347"/>
      <c r="G154" s="326"/>
      <c r="H154" s="326"/>
      <c r="K154" s="326"/>
      <c r="L154" s="326"/>
      <c r="O154" s="326"/>
      <c r="P154" s="326"/>
      <c r="S154" s="326"/>
      <c r="T154" s="326"/>
      <c r="W154" s="326"/>
      <c r="X154" s="326"/>
      <c r="Y154" s="349"/>
      <c r="Z154" s="349"/>
      <c r="AA154" s="326"/>
      <c r="AB154" s="326"/>
      <c r="AE154" s="326"/>
      <c r="AF154" s="326"/>
      <c r="AG154" s="326"/>
      <c r="AH154" s="326"/>
      <c r="AI154" s="350"/>
      <c r="AL154" s="326"/>
      <c r="AM154" s="326"/>
      <c r="AP154" s="326"/>
      <c r="AQ154" s="326"/>
      <c r="AR154" s="326"/>
      <c r="AS154" s="326"/>
      <c r="AT154" s="326"/>
      <c r="AU154" s="326"/>
      <c r="AX154" s="326"/>
      <c r="AY154" s="326"/>
      <c r="AZ154" s="326"/>
      <c r="BA154" s="326"/>
      <c r="BB154" s="326"/>
      <c r="BC154" s="326"/>
      <c r="BF154" s="326"/>
      <c r="BG154" s="326"/>
      <c r="BJ154" s="326"/>
      <c r="BK154" s="326"/>
      <c r="BL154" s="326"/>
      <c r="BM154" s="326"/>
      <c r="BN154" s="326"/>
      <c r="BO154" s="326"/>
      <c r="BP154" s="326"/>
      <c r="BQ154" s="326"/>
      <c r="BR154" s="326"/>
      <c r="BS154" s="326"/>
      <c r="BT154" s="326"/>
      <c r="BU154" s="326"/>
      <c r="BV154" s="326"/>
      <c r="BW154" s="326"/>
      <c r="BZ154" s="326"/>
      <c r="CA154" s="326"/>
      <c r="CB154" s="326"/>
      <c r="CC154" s="326"/>
      <c r="CD154" s="326"/>
      <c r="CE154" s="326"/>
      <c r="CH154" s="326"/>
      <c r="CI154" s="326"/>
      <c r="CL154" s="326"/>
      <c r="CM154" s="326"/>
      <c r="CN154" s="326"/>
      <c r="CO154" s="326"/>
      <c r="CP154" s="326"/>
      <c r="CQ154" s="326"/>
      <c r="CR154" s="326"/>
      <c r="CS154" s="326"/>
      <c r="CT154" s="326"/>
      <c r="CU154" s="326"/>
      <c r="CX154" s="326"/>
      <c r="CY154" s="326"/>
    </row>
    <row r="155" spans="2:116" s="348" customFormat="1">
      <c r="B155" s="670"/>
      <c r="C155" s="346"/>
      <c r="D155" s="347"/>
      <c r="G155" s="326"/>
      <c r="H155" s="326"/>
      <c r="K155" s="326"/>
      <c r="L155" s="326"/>
      <c r="O155" s="326"/>
      <c r="P155" s="326"/>
      <c r="S155" s="326"/>
      <c r="T155" s="326"/>
      <c r="W155" s="326"/>
      <c r="X155" s="326"/>
      <c r="Y155" s="349"/>
      <c r="Z155" s="349"/>
      <c r="AA155" s="326"/>
      <c r="AB155" s="326"/>
      <c r="AE155" s="326"/>
      <c r="AF155" s="326"/>
      <c r="AG155" s="326"/>
      <c r="AH155" s="326"/>
      <c r="AI155" s="350"/>
      <c r="AL155" s="326"/>
      <c r="AM155" s="326"/>
      <c r="AP155" s="326"/>
      <c r="AQ155" s="326"/>
      <c r="AR155" s="326"/>
      <c r="AS155" s="326"/>
      <c r="AT155" s="326"/>
      <c r="AU155" s="326"/>
      <c r="AX155" s="326"/>
      <c r="AY155" s="326"/>
      <c r="AZ155" s="326"/>
      <c r="BA155" s="326"/>
      <c r="BB155" s="326"/>
      <c r="BC155" s="326"/>
      <c r="BF155" s="326"/>
      <c r="BG155" s="326"/>
      <c r="BJ155" s="326"/>
      <c r="BK155" s="326"/>
      <c r="BL155" s="326"/>
      <c r="BM155" s="326"/>
      <c r="BN155" s="326"/>
      <c r="BO155" s="326"/>
      <c r="BP155" s="326"/>
      <c r="BQ155" s="326"/>
      <c r="BR155" s="326"/>
      <c r="BS155" s="326"/>
      <c r="BT155" s="326"/>
      <c r="BU155" s="326"/>
      <c r="BV155" s="326"/>
      <c r="BW155" s="326"/>
      <c r="BZ155" s="326"/>
      <c r="CA155" s="326"/>
      <c r="CB155" s="326"/>
      <c r="CC155" s="326"/>
      <c r="CD155" s="326"/>
      <c r="CE155" s="326"/>
      <c r="CH155" s="326"/>
      <c r="CI155" s="326"/>
      <c r="CL155" s="326"/>
      <c r="CM155" s="326"/>
      <c r="CN155" s="326"/>
      <c r="CO155" s="326"/>
      <c r="CP155" s="326"/>
      <c r="CQ155" s="326"/>
      <c r="CR155" s="326"/>
      <c r="CS155" s="326"/>
      <c r="CT155" s="326"/>
      <c r="CU155" s="326"/>
      <c r="CX155" s="326"/>
      <c r="CY155" s="326"/>
    </row>
    <row r="156" spans="2:116" s="348" customFormat="1">
      <c r="B156" s="670"/>
      <c r="C156" s="346"/>
      <c r="D156" s="347"/>
      <c r="G156" s="326"/>
      <c r="H156" s="326"/>
      <c r="K156" s="326"/>
      <c r="L156" s="326"/>
      <c r="O156" s="326"/>
      <c r="P156" s="326"/>
      <c r="S156" s="326"/>
      <c r="T156" s="326"/>
      <c r="W156" s="326"/>
      <c r="X156" s="326"/>
      <c r="Y156" s="349"/>
      <c r="Z156" s="349"/>
      <c r="AA156" s="326"/>
      <c r="AB156" s="326"/>
      <c r="AE156" s="326"/>
      <c r="AF156" s="326"/>
      <c r="AG156" s="326"/>
      <c r="AH156" s="326"/>
      <c r="AI156" s="354"/>
      <c r="AL156" s="326"/>
      <c r="AM156" s="326"/>
      <c r="AP156" s="326"/>
      <c r="AQ156" s="326"/>
      <c r="AR156" s="326"/>
      <c r="AS156" s="326"/>
      <c r="AT156" s="326"/>
      <c r="AU156" s="326"/>
      <c r="AX156" s="326"/>
      <c r="AY156" s="326"/>
      <c r="AZ156" s="326"/>
      <c r="BA156" s="326"/>
      <c r="BB156" s="326"/>
      <c r="BC156" s="326"/>
      <c r="BF156" s="326"/>
      <c r="BG156" s="326"/>
      <c r="BJ156" s="326"/>
      <c r="BK156" s="326"/>
      <c r="BL156" s="326"/>
      <c r="BM156" s="326"/>
      <c r="BN156" s="326"/>
      <c r="BO156" s="326"/>
      <c r="BP156" s="326"/>
      <c r="BQ156" s="326"/>
      <c r="BR156" s="326"/>
      <c r="BS156" s="326"/>
      <c r="BT156" s="326"/>
      <c r="BU156" s="326"/>
      <c r="BV156" s="326"/>
      <c r="BW156" s="326"/>
      <c r="BZ156" s="326"/>
      <c r="CA156" s="326"/>
      <c r="CB156" s="326"/>
      <c r="CC156" s="326"/>
      <c r="CD156" s="326"/>
      <c r="CE156" s="326"/>
      <c r="CH156" s="326"/>
      <c r="CI156" s="326"/>
      <c r="CL156" s="326"/>
      <c r="CM156" s="326"/>
      <c r="CN156" s="326"/>
      <c r="CO156" s="326"/>
      <c r="CP156" s="326"/>
      <c r="CQ156" s="326"/>
      <c r="CR156" s="326"/>
      <c r="CS156" s="326"/>
      <c r="CT156" s="326"/>
      <c r="CU156" s="326"/>
      <c r="CX156" s="326"/>
      <c r="CY156" s="326"/>
    </row>
    <row r="157" spans="2:116" s="348" customFormat="1">
      <c r="B157" s="670"/>
      <c r="C157" s="346"/>
      <c r="D157" s="347"/>
      <c r="G157" s="326"/>
      <c r="H157" s="326"/>
      <c r="K157" s="326"/>
      <c r="L157" s="326"/>
      <c r="O157" s="326"/>
      <c r="P157" s="326"/>
      <c r="S157" s="326"/>
      <c r="T157" s="326"/>
      <c r="W157" s="326"/>
      <c r="X157" s="326"/>
      <c r="Y157" s="349"/>
      <c r="Z157" s="349"/>
      <c r="AA157" s="326"/>
      <c r="AB157" s="326"/>
      <c r="AE157" s="326"/>
      <c r="AF157" s="326"/>
      <c r="AG157" s="326"/>
      <c r="AH157" s="326"/>
      <c r="AI157" s="350"/>
      <c r="AL157" s="326"/>
      <c r="AM157" s="326"/>
      <c r="AP157" s="326"/>
      <c r="AQ157" s="326"/>
      <c r="AR157" s="326"/>
      <c r="AS157" s="326"/>
      <c r="AT157" s="326"/>
      <c r="AU157" s="326"/>
      <c r="AX157" s="326"/>
      <c r="AY157" s="326"/>
      <c r="AZ157" s="326"/>
      <c r="BA157" s="326"/>
      <c r="BB157" s="326"/>
      <c r="BC157" s="326"/>
      <c r="BF157" s="326"/>
      <c r="BG157" s="326"/>
      <c r="BJ157" s="326"/>
      <c r="BK157" s="326"/>
      <c r="BL157" s="326"/>
      <c r="BM157" s="326"/>
      <c r="BN157" s="326"/>
      <c r="BO157" s="326"/>
      <c r="BP157" s="326"/>
      <c r="BQ157" s="326"/>
      <c r="BR157" s="326"/>
      <c r="BS157" s="326"/>
      <c r="BT157" s="326"/>
      <c r="BU157" s="326"/>
      <c r="BV157" s="326"/>
      <c r="BW157" s="326"/>
      <c r="BZ157" s="326"/>
      <c r="CA157" s="326"/>
      <c r="CB157" s="326"/>
      <c r="CC157" s="326"/>
      <c r="CD157" s="326"/>
      <c r="CE157" s="326"/>
      <c r="CH157" s="326"/>
      <c r="CI157" s="326"/>
      <c r="CL157" s="326"/>
      <c r="CM157" s="326"/>
      <c r="CN157" s="326"/>
      <c r="CO157" s="326"/>
      <c r="CP157" s="326"/>
      <c r="CQ157" s="326"/>
      <c r="CR157" s="326"/>
      <c r="CS157" s="326"/>
      <c r="CT157" s="326"/>
      <c r="CU157" s="326"/>
      <c r="CX157" s="326"/>
      <c r="CY157" s="326"/>
    </row>
  </sheetData>
  <mergeCells count="83">
    <mergeCell ref="BU1:CQ1"/>
    <mergeCell ref="A2:A4"/>
    <mergeCell ref="C2:C4"/>
    <mergeCell ref="D2:F3"/>
    <mergeCell ref="G2:G4"/>
    <mergeCell ref="H2:H4"/>
    <mergeCell ref="I3:J3"/>
    <mergeCell ref="K3:K4"/>
    <mergeCell ref="L3:L4"/>
    <mergeCell ref="M3:N3"/>
    <mergeCell ref="AC3:AD3"/>
    <mergeCell ref="O3:O4"/>
    <mergeCell ref="P3:P4"/>
    <mergeCell ref="Q3:R3"/>
    <mergeCell ref="S3:S4"/>
    <mergeCell ref="T3:T4"/>
    <mergeCell ref="U3:V3"/>
    <mergeCell ref="W3:W4"/>
    <mergeCell ref="X3:X4"/>
    <mergeCell ref="Y3:Z3"/>
    <mergeCell ref="AA3:AA4"/>
    <mergeCell ref="AB3:AB4"/>
    <mergeCell ref="AT3:AT4"/>
    <mergeCell ref="AE3:AE4"/>
    <mergeCell ref="AF3:AF4"/>
    <mergeCell ref="AG3:AH3"/>
    <mergeCell ref="AI3:AI4"/>
    <mergeCell ref="AJ3:AK3"/>
    <mergeCell ref="AL3:AL4"/>
    <mergeCell ref="AM3:AM4"/>
    <mergeCell ref="AN3:AO3"/>
    <mergeCell ref="AP3:AP4"/>
    <mergeCell ref="AQ3:AQ4"/>
    <mergeCell ref="AR3:AS3"/>
    <mergeCell ref="BJ3:BJ4"/>
    <mergeCell ref="AU3:AU4"/>
    <mergeCell ref="AV3:AW3"/>
    <mergeCell ref="AX3:AX4"/>
    <mergeCell ref="AY3:AY4"/>
    <mergeCell ref="AZ3:BA3"/>
    <mergeCell ref="BB3:BB4"/>
    <mergeCell ref="BC3:BC4"/>
    <mergeCell ref="BD3:BE3"/>
    <mergeCell ref="BF3:BF4"/>
    <mergeCell ref="BG3:BG4"/>
    <mergeCell ref="BH3:BI3"/>
    <mergeCell ref="BZ3:BZ4"/>
    <mergeCell ref="BK3:BK4"/>
    <mergeCell ref="BL3:BM3"/>
    <mergeCell ref="BN3:BN4"/>
    <mergeCell ref="BO3:BO4"/>
    <mergeCell ref="BP3:BQ3"/>
    <mergeCell ref="BR3:BR4"/>
    <mergeCell ref="BS3:BS4"/>
    <mergeCell ref="BT3:BU3"/>
    <mergeCell ref="BV3:BV4"/>
    <mergeCell ref="BW3:BW4"/>
    <mergeCell ref="BX3:BY3"/>
    <mergeCell ref="CA3:CA4"/>
    <mergeCell ref="CB3:CC3"/>
    <mergeCell ref="CD3:CD4"/>
    <mergeCell ref="CE3:CE4"/>
    <mergeCell ref="CF3:CG3"/>
    <mergeCell ref="CH3:CH4"/>
    <mergeCell ref="CI3:CI4"/>
    <mergeCell ref="CJ3:CK3"/>
    <mergeCell ref="CL3:CL4"/>
    <mergeCell ref="CM3:CM4"/>
    <mergeCell ref="CN3:CO3"/>
    <mergeCell ref="CU3:CU4"/>
    <mergeCell ref="CV3:CW3"/>
    <mergeCell ref="DG3:DH3"/>
    <mergeCell ref="DI3:DI4"/>
    <mergeCell ref="CX3:CX4"/>
    <mergeCell ref="CQ3:CQ4"/>
    <mergeCell ref="CR3:CS3"/>
    <mergeCell ref="CT3:CT4"/>
    <mergeCell ref="CP3:CP4"/>
    <mergeCell ref="DJ3:DJ4"/>
    <mergeCell ref="CY3:CY4"/>
    <mergeCell ref="CZ3:DA3"/>
    <mergeCell ref="DB3:DB4"/>
    <mergeCell ref="DC3:DC4"/>
  </mergeCells>
  <pageMargins left="0.23622047244094491" right="0.19685039370078741" top="0.31496062992125984" bottom="0.19685039370078741" header="0.31496062992125984" footer="0.19685039370078741"/>
  <pageSetup paperSize="9" scale="64" orientation="landscape" r:id="rId1"/>
  <colBreaks count="1" manualBreakCount="1">
    <brk id="37" max="143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Q155"/>
  <sheetViews>
    <sheetView view="pageBreakPreview" zoomScale="84" zoomScaleSheetLayoutView="84" workbookViewId="0">
      <pane xSplit="3" ySplit="6" topLeftCell="F99" activePane="bottomRight" state="frozen"/>
      <selection pane="topRight" activeCell="C1" sqref="C1"/>
      <selection pane="bottomLeft" activeCell="A7" sqref="A7"/>
      <selection pane="bottomRight" activeCell="F137" sqref="F137"/>
    </sheetView>
  </sheetViews>
  <sheetFormatPr defaultRowHeight="12.75"/>
  <cols>
    <col min="1" max="1" width="4.7109375" style="390" customWidth="1"/>
    <col min="2" max="2" width="15.42578125" style="390" hidden="1" customWidth="1"/>
    <col min="3" max="3" width="39.42578125" style="390" customWidth="1"/>
    <col min="4" max="4" width="9.7109375" style="390" hidden="1" customWidth="1"/>
    <col min="5" max="5" width="10" style="390" hidden="1" customWidth="1"/>
    <col min="6" max="6" width="11.42578125" style="390" customWidth="1"/>
    <col min="7" max="7" width="12.42578125" style="390" customWidth="1"/>
    <col min="8" max="9" width="11.28515625" style="390" customWidth="1"/>
    <col min="10" max="10" width="9.28515625" style="390" hidden="1" customWidth="1"/>
    <col min="11" max="11" width="12.42578125" style="390" customWidth="1"/>
    <col min="12" max="12" width="12" style="390" customWidth="1"/>
    <col min="13" max="16384" width="9.140625" style="390"/>
  </cols>
  <sheetData>
    <row r="1" spans="1:12">
      <c r="J1" s="520" t="s">
        <v>578</v>
      </c>
    </row>
    <row r="2" spans="1:12" ht="37.5" customHeight="1">
      <c r="A2" s="389"/>
      <c r="B2" s="389" t="s">
        <v>817</v>
      </c>
      <c r="C2" s="773" t="s">
        <v>806</v>
      </c>
      <c r="D2" s="773"/>
      <c r="E2" s="773"/>
      <c r="F2" s="773"/>
      <c r="G2" s="773"/>
      <c r="H2" s="773"/>
      <c r="I2" s="773"/>
      <c r="J2" s="773"/>
      <c r="K2" s="773"/>
      <c r="L2" s="773"/>
    </row>
    <row r="3" spans="1:12" ht="5.25" customHeight="1">
      <c r="A3" s="774" t="s">
        <v>303</v>
      </c>
      <c r="B3" s="538"/>
      <c r="C3" s="777" t="s">
        <v>304</v>
      </c>
      <c r="D3" s="780" t="s">
        <v>305</v>
      </c>
      <c r="E3" s="781"/>
      <c r="F3" s="781"/>
      <c r="G3" s="781"/>
      <c r="H3" s="781"/>
      <c r="I3" s="782"/>
      <c r="J3" s="786" t="s">
        <v>648</v>
      </c>
      <c r="K3" s="789" t="s">
        <v>814</v>
      </c>
      <c r="L3" s="789" t="s">
        <v>815</v>
      </c>
    </row>
    <row r="4" spans="1:12" ht="9" customHeight="1">
      <c r="A4" s="775"/>
      <c r="B4" s="539"/>
      <c r="C4" s="778"/>
      <c r="D4" s="783"/>
      <c r="E4" s="784"/>
      <c r="F4" s="784"/>
      <c r="G4" s="784"/>
      <c r="H4" s="784"/>
      <c r="I4" s="785"/>
      <c r="J4" s="787"/>
      <c r="K4" s="790"/>
      <c r="L4" s="790"/>
    </row>
    <row r="5" spans="1:12" ht="39" customHeight="1">
      <c r="A5" s="776"/>
      <c r="B5" s="540"/>
      <c r="C5" s="779"/>
      <c r="D5" s="521" t="s">
        <v>579</v>
      </c>
      <c r="E5" s="522" t="s">
        <v>642</v>
      </c>
      <c r="F5" s="521" t="s">
        <v>643</v>
      </c>
      <c r="G5" s="521" t="s">
        <v>800</v>
      </c>
      <c r="H5" s="521" t="s">
        <v>772</v>
      </c>
      <c r="I5" s="521" t="s">
        <v>807</v>
      </c>
      <c r="J5" s="788"/>
      <c r="K5" s="791"/>
      <c r="L5" s="791"/>
    </row>
    <row r="6" spans="1:12" ht="12.75" customHeight="1">
      <c r="A6" s="523" t="s">
        <v>306</v>
      </c>
      <c r="B6" s="523"/>
      <c r="C6" s="524" t="s">
        <v>307</v>
      </c>
      <c r="D6" s="525">
        <f t="shared" ref="D6" si="0">SUM(D8:D19)</f>
        <v>0</v>
      </c>
      <c r="E6" s="525">
        <f t="shared" ref="E6" si="1">SUM(E8:E19)</f>
        <v>0</v>
      </c>
      <c r="F6" s="525">
        <f t="shared" ref="F6:G6" si="2">SUM(F8:F19)</f>
        <v>0</v>
      </c>
      <c r="G6" s="525">
        <f t="shared" si="2"/>
        <v>0</v>
      </c>
      <c r="H6" s="525">
        <f>SUM(H7:H19)</f>
        <v>0.73736000000000002</v>
      </c>
      <c r="I6" s="525">
        <f>SUM(I7:I19)</f>
        <v>620.80665999999997</v>
      </c>
      <c r="J6" s="526">
        <f>H6-F6</f>
        <v>0.73736000000000002</v>
      </c>
      <c r="K6" s="527">
        <v>0</v>
      </c>
      <c r="L6" s="527">
        <f>I6-H6</f>
        <v>620.0693</v>
      </c>
    </row>
    <row r="7" spans="1:12" ht="12.75" customHeight="1">
      <c r="A7" s="542"/>
      <c r="B7" s="543" t="s">
        <v>818</v>
      </c>
      <c r="C7" s="528" t="s">
        <v>819</v>
      </c>
      <c r="D7" s="544"/>
      <c r="E7" s="544"/>
      <c r="F7" s="544">
        <v>0</v>
      </c>
      <c r="G7" s="544">
        <v>0</v>
      </c>
      <c r="H7" s="544">
        <v>0</v>
      </c>
      <c r="I7" s="384">
        <v>620.80665999999997</v>
      </c>
      <c r="J7" s="387"/>
      <c r="K7" s="537">
        <v>0</v>
      </c>
      <c r="L7" s="537">
        <f>I7-H7</f>
        <v>620.80665999999997</v>
      </c>
    </row>
    <row r="8" spans="1:12" hidden="1">
      <c r="A8" s="381"/>
      <c r="B8" s="381"/>
      <c r="C8" s="381" t="s">
        <v>308</v>
      </c>
      <c r="D8" s="386"/>
      <c r="E8" s="384"/>
      <c r="F8" s="386"/>
      <c r="G8" s="386"/>
      <c r="H8" s="386"/>
      <c r="I8" s="386"/>
      <c r="J8" s="526">
        <f t="shared" ref="J8:J74" si="3">H8-F8</f>
        <v>0</v>
      </c>
      <c r="K8" s="537" t="e">
        <f t="shared" ref="K8:K72" si="4">I8/G8</f>
        <v>#DIV/0!</v>
      </c>
      <c r="L8" s="537">
        <f t="shared" ref="L8:L72" si="5">I8-H8</f>
        <v>0</v>
      </c>
    </row>
    <row r="9" spans="1:12" ht="14.25" hidden="1" customHeight="1">
      <c r="A9" s="381"/>
      <c r="B9" s="381"/>
      <c r="C9" s="381" t="s">
        <v>309</v>
      </c>
      <c r="D9" s="378"/>
      <c r="E9" s="377"/>
      <c r="F9" s="378"/>
      <c r="G9" s="378"/>
      <c r="H9" s="378"/>
      <c r="I9" s="378"/>
      <c r="J9" s="526">
        <f t="shared" si="3"/>
        <v>0</v>
      </c>
      <c r="K9" s="537" t="e">
        <f t="shared" si="4"/>
        <v>#DIV/0!</v>
      </c>
      <c r="L9" s="537">
        <f t="shared" si="5"/>
        <v>0</v>
      </c>
    </row>
    <row r="10" spans="1:12" ht="14.25" hidden="1" customHeight="1">
      <c r="A10" s="381"/>
      <c r="B10" s="381"/>
      <c r="C10" s="528" t="s">
        <v>535</v>
      </c>
      <c r="D10" s="378"/>
      <c r="E10" s="377"/>
      <c r="F10" s="378"/>
      <c r="G10" s="378"/>
      <c r="H10" s="378"/>
      <c r="I10" s="378"/>
      <c r="J10" s="526">
        <f t="shared" si="3"/>
        <v>0</v>
      </c>
      <c r="K10" s="537" t="e">
        <f t="shared" si="4"/>
        <v>#DIV/0!</v>
      </c>
      <c r="L10" s="537">
        <f t="shared" si="5"/>
        <v>0</v>
      </c>
    </row>
    <row r="11" spans="1:12" ht="14.25" hidden="1" customHeight="1">
      <c r="A11" s="381"/>
      <c r="B11" s="381"/>
      <c r="C11" s="528" t="s">
        <v>310</v>
      </c>
      <c r="D11" s="378"/>
      <c r="E11" s="377"/>
      <c r="F11" s="378"/>
      <c r="G11" s="378"/>
      <c r="H11" s="378"/>
      <c r="I11" s="378"/>
      <c r="J11" s="526">
        <f t="shared" si="3"/>
        <v>0</v>
      </c>
      <c r="K11" s="537" t="e">
        <f t="shared" si="4"/>
        <v>#DIV/0!</v>
      </c>
      <c r="L11" s="537">
        <f t="shared" si="5"/>
        <v>0</v>
      </c>
    </row>
    <row r="12" spans="1:12" ht="14.25" hidden="1" customHeight="1">
      <c r="A12" s="381"/>
      <c r="B12" s="381"/>
      <c r="C12" s="528" t="s">
        <v>581</v>
      </c>
      <c r="D12" s="378"/>
      <c r="E12" s="377"/>
      <c r="F12" s="378"/>
      <c r="G12" s="378"/>
      <c r="H12" s="378"/>
      <c r="I12" s="378"/>
      <c r="J12" s="526">
        <f t="shared" si="3"/>
        <v>0</v>
      </c>
      <c r="K12" s="537" t="e">
        <f t="shared" si="4"/>
        <v>#DIV/0!</v>
      </c>
      <c r="L12" s="537">
        <f t="shared" si="5"/>
        <v>0</v>
      </c>
    </row>
    <row r="13" spans="1:12" ht="14.25" customHeight="1">
      <c r="A13" s="381"/>
      <c r="B13" s="381"/>
      <c r="C13" s="528" t="s">
        <v>816</v>
      </c>
      <c r="D13" s="378"/>
      <c r="E13" s="377"/>
      <c r="F13" s="378"/>
      <c r="G13" s="378"/>
      <c r="H13" s="378">
        <v>0.73736000000000002</v>
      </c>
      <c r="I13" s="378"/>
      <c r="J13" s="526">
        <f t="shared" si="3"/>
        <v>0.73736000000000002</v>
      </c>
      <c r="K13" s="537">
        <v>0</v>
      </c>
      <c r="L13" s="537">
        <f t="shared" si="5"/>
        <v>-0.73736000000000002</v>
      </c>
    </row>
    <row r="14" spans="1:12" ht="14.25" hidden="1" customHeight="1">
      <c r="A14" s="381"/>
      <c r="B14" s="381"/>
      <c r="C14" s="528" t="s">
        <v>537</v>
      </c>
      <c r="D14" s="378"/>
      <c r="E14" s="377"/>
      <c r="F14" s="378"/>
      <c r="G14" s="378"/>
      <c r="H14" s="378"/>
      <c r="I14" s="378"/>
      <c r="J14" s="526">
        <f t="shared" si="3"/>
        <v>0</v>
      </c>
      <c r="K14" s="527" t="e">
        <f t="shared" si="4"/>
        <v>#DIV/0!</v>
      </c>
      <c r="L14" s="527">
        <f t="shared" si="5"/>
        <v>0</v>
      </c>
    </row>
    <row r="15" spans="1:12" ht="14.25" hidden="1" customHeight="1">
      <c r="A15" s="381"/>
      <c r="B15" s="381"/>
      <c r="C15" s="529" t="s">
        <v>801</v>
      </c>
      <c r="D15" s="378"/>
      <c r="E15" s="377"/>
      <c r="F15" s="378"/>
      <c r="G15" s="378"/>
      <c r="H15" s="378"/>
      <c r="I15" s="378"/>
      <c r="J15" s="526">
        <f t="shared" si="3"/>
        <v>0</v>
      </c>
      <c r="K15" s="527" t="e">
        <f t="shared" si="4"/>
        <v>#DIV/0!</v>
      </c>
      <c r="L15" s="527">
        <f t="shared" si="5"/>
        <v>0</v>
      </c>
    </row>
    <row r="16" spans="1:12" ht="14.25" hidden="1" customHeight="1">
      <c r="A16" s="381"/>
      <c r="B16" s="381"/>
      <c r="C16" s="528" t="s">
        <v>311</v>
      </c>
      <c r="D16" s="378"/>
      <c r="E16" s="377"/>
      <c r="F16" s="378"/>
      <c r="G16" s="378"/>
      <c r="H16" s="378"/>
      <c r="I16" s="378"/>
      <c r="J16" s="526">
        <f t="shared" si="3"/>
        <v>0</v>
      </c>
      <c r="K16" s="527" t="e">
        <f t="shared" si="4"/>
        <v>#DIV/0!</v>
      </c>
      <c r="L16" s="527">
        <f t="shared" si="5"/>
        <v>0</v>
      </c>
    </row>
    <row r="17" spans="1:17" ht="14.25" hidden="1" customHeight="1">
      <c r="A17" s="381"/>
      <c r="B17" s="381"/>
      <c r="C17" s="528" t="s">
        <v>312</v>
      </c>
      <c r="D17" s="378"/>
      <c r="E17" s="377"/>
      <c r="F17" s="378"/>
      <c r="G17" s="378"/>
      <c r="H17" s="378"/>
      <c r="I17" s="378"/>
      <c r="J17" s="526">
        <f t="shared" si="3"/>
        <v>0</v>
      </c>
      <c r="K17" s="527" t="e">
        <f t="shared" si="4"/>
        <v>#DIV/0!</v>
      </c>
      <c r="L17" s="527">
        <f t="shared" si="5"/>
        <v>0</v>
      </c>
    </row>
    <row r="18" spans="1:17" ht="14.25" hidden="1" customHeight="1">
      <c r="A18" s="381"/>
      <c r="B18" s="381"/>
      <c r="C18" s="528" t="s">
        <v>313</v>
      </c>
      <c r="D18" s="378"/>
      <c r="E18" s="377"/>
      <c r="F18" s="378"/>
      <c r="G18" s="378"/>
      <c r="H18" s="378"/>
      <c r="I18" s="378"/>
      <c r="J18" s="526">
        <f t="shared" si="3"/>
        <v>0</v>
      </c>
      <c r="K18" s="527" t="e">
        <f t="shared" si="4"/>
        <v>#DIV/0!</v>
      </c>
      <c r="L18" s="527">
        <f t="shared" si="5"/>
        <v>0</v>
      </c>
    </row>
    <row r="19" spans="1:17" ht="14.25" hidden="1" customHeight="1">
      <c r="A19" s="381"/>
      <c r="B19" s="381"/>
      <c r="C19" s="528" t="s">
        <v>538</v>
      </c>
      <c r="D19" s="385"/>
      <c r="E19" s="377"/>
      <c r="F19" s="385"/>
      <c r="G19" s="385"/>
      <c r="H19" s="385"/>
      <c r="I19" s="385"/>
      <c r="J19" s="526">
        <f t="shared" si="3"/>
        <v>0</v>
      </c>
      <c r="K19" s="527" t="e">
        <f t="shared" si="4"/>
        <v>#DIV/0!</v>
      </c>
      <c r="L19" s="527">
        <f t="shared" si="5"/>
        <v>0</v>
      </c>
    </row>
    <row r="20" spans="1:17" ht="14.25" customHeight="1">
      <c r="A20" s="523" t="s">
        <v>314</v>
      </c>
      <c r="B20" s="523"/>
      <c r="C20" s="524" t="s">
        <v>315</v>
      </c>
      <c r="D20" s="530">
        <f t="shared" ref="D20:I20" si="6">SUM(D21:D37)</f>
        <v>0.6</v>
      </c>
      <c r="E20" s="530">
        <f t="shared" si="6"/>
        <v>10.52</v>
      </c>
      <c r="F20" s="530">
        <f t="shared" ref="F20:G20" si="7">SUM(F21:F37)</f>
        <v>0</v>
      </c>
      <c r="G20" s="530">
        <f t="shared" si="7"/>
        <v>6.91</v>
      </c>
      <c r="H20" s="530">
        <f t="shared" si="6"/>
        <v>7.4</v>
      </c>
      <c r="I20" s="530">
        <f t="shared" si="6"/>
        <v>41.184449999999998</v>
      </c>
      <c r="J20" s="526">
        <f t="shared" si="3"/>
        <v>7.4</v>
      </c>
      <c r="K20" s="527">
        <f t="shared" si="4"/>
        <v>5.9601230101302454</v>
      </c>
      <c r="L20" s="527">
        <f t="shared" si="5"/>
        <v>33.78445</v>
      </c>
    </row>
    <row r="21" spans="1:17" ht="14.25" customHeight="1">
      <c r="A21" s="381"/>
      <c r="B21" s="541" t="s">
        <v>832</v>
      </c>
      <c r="C21" s="381" t="s">
        <v>316</v>
      </c>
      <c r="D21" s="378"/>
      <c r="E21" s="378"/>
      <c r="F21" s="378"/>
      <c r="G21" s="378"/>
      <c r="H21" s="378"/>
      <c r="I21" s="378">
        <v>3.9630100000000001</v>
      </c>
      <c r="J21" s="526">
        <f t="shared" si="3"/>
        <v>0</v>
      </c>
      <c r="K21" s="537">
        <v>0</v>
      </c>
      <c r="L21" s="537">
        <f t="shared" si="5"/>
        <v>3.9630100000000001</v>
      </c>
      <c r="Q21" s="541" t="s">
        <v>818</v>
      </c>
    </row>
    <row r="22" spans="1:17" ht="14.25" customHeight="1">
      <c r="A22" s="381"/>
      <c r="B22" s="381"/>
      <c r="C22" s="528" t="s">
        <v>317</v>
      </c>
      <c r="D22" s="378"/>
      <c r="E22" s="378"/>
      <c r="F22" s="378"/>
      <c r="G22" s="378">
        <v>4.6900000000000004</v>
      </c>
      <c r="H22" s="378"/>
      <c r="I22" s="378"/>
      <c r="J22" s="526">
        <f t="shared" si="3"/>
        <v>0</v>
      </c>
      <c r="K22" s="537">
        <f t="shared" si="4"/>
        <v>0</v>
      </c>
      <c r="L22" s="537">
        <f t="shared" si="5"/>
        <v>0</v>
      </c>
    </row>
    <row r="23" spans="1:17" ht="14.25" customHeight="1">
      <c r="A23" s="381"/>
      <c r="B23" s="381"/>
      <c r="C23" s="528" t="s">
        <v>582</v>
      </c>
      <c r="D23" s="378"/>
      <c r="E23" s="378"/>
      <c r="F23" s="378"/>
      <c r="G23" s="378">
        <v>2.2200000000000002</v>
      </c>
      <c r="H23" s="378"/>
      <c r="I23" s="378"/>
      <c r="J23" s="526">
        <f t="shared" si="3"/>
        <v>0</v>
      </c>
      <c r="K23" s="537">
        <f t="shared" si="4"/>
        <v>0</v>
      </c>
      <c r="L23" s="537">
        <f t="shared" si="5"/>
        <v>0</v>
      </c>
    </row>
    <row r="24" spans="1:17" ht="14.25" hidden="1" customHeight="1">
      <c r="A24" s="381"/>
      <c r="B24" s="381"/>
      <c r="C24" s="531" t="s">
        <v>318</v>
      </c>
      <c r="D24" s="378">
        <v>0</v>
      </c>
      <c r="E24" s="378">
        <v>10.52</v>
      </c>
      <c r="F24" s="378"/>
      <c r="G24" s="378"/>
      <c r="H24" s="378"/>
      <c r="I24" s="378"/>
      <c r="J24" s="526">
        <f t="shared" si="3"/>
        <v>0</v>
      </c>
      <c r="K24" s="537" t="e">
        <f t="shared" si="4"/>
        <v>#DIV/0!</v>
      </c>
      <c r="L24" s="537">
        <f t="shared" si="5"/>
        <v>0</v>
      </c>
    </row>
    <row r="25" spans="1:17" ht="14.25" customHeight="1">
      <c r="A25" s="381"/>
      <c r="B25" s="381"/>
      <c r="C25" s="381" t="s">
        <v>583</v>
      </c>
      <c r="D25" s="378"/>
      <c r="E25" s="378"/>
      <c r="F25" s="378"/>
      <c r="G25" s="378"/>
      <c r="H25" s="378"/>
      <c r="I25" s="378">
        <v>0.35686000000000001</v>
      </c>
      <c r="J25" s="526">
        <f t="shared" si="3"/>
        <v>0</v>
      </c>
      <c r="K25" s="537">
        <v>0</v>
      </c>
      <c r="L25" s="537">
        <f t="shared" si="5"/>
        <v>0.35686000000000001</v>
      </c>
    </row>
    <row r="26" spans="1:17" ht="14.25" customHeight="1">
      <c r="A26" s="381"/>
      <c r="B26" s="541" t="s">
        <v>835</v>
      </c>
      <c r="C26" s="528" t="s">
        <v>539</v>
      </c>
      <c r="D26" s="378"/>
      <c r="E26" s="378"/>
      <c r="F26" s="378"/>
      <c r="G26" s="378"/>
      <c r="H26" s="378"/>
      <c r="I26" s="378">
        <v>36.864579999999997</v>
      </c>
      <c r="J26" s="526">
        <f t="shared" si="3"/>
        <v>0</v>
      </c>
      <c r="K26" s="537">
        <v>0</v>
      </c>
      <c r="L26" s="537">
        <f t="shared" si="5"/>
        <v>36.864579999999997</v>
      </c>
    </row>
    <row r="27" spans="1:17" ht="14.25" customHeight="1">
      <c r="A27" s="381"/>
      <c r="B27" s="381"/>
      <c r="C27" s="381" t="s">
        <v>616</v>
      </c>
      <c r="D27" s="378"/>
      <c r="E27" s="378"/>
      <c r="F27" s="378"/>
      <c r="G27" s="378"/>
      <c r="H27" s="378"/>
      <c r="I27" s="378"/>
      <c r="J27" s="526">
        <f t="shared" si="3"/>
        <v>0</v>
      </c>
      <c r="K27" s="537">
        <v>0</v>
      </c>
      <c r="L27" s="537">
        <f t="shared" si="5"/>
        <v>0</v>
      </c>
    </row>
    <row r="28" spans="1:17" ht="14.25" customHeight="1">
      <c r="A28" s="381"/>
      <c r="B28" s="381"/>
      <c r="C28" s="528" t="s">
        <v>540</v>
      </c>
      <c r="D28" s="378"/>
      <c r="E28" s="378"/>
      <c r="F28" s="378"/>
      <c r="G28" s="378"/>
      <c r="H28" s="378">
        <v>7.4</v>
      </c>
      <c r="I28" s="378"/>
      <c r="J28" s="526">
        <f t="shared" si="3"/>
        <v>7.4</v>
      </c>
      <c r="K28" s="537">
        <v>0</v>
      </c>
      <c r="L28" s="537">
        <f t="shared" si="5"/>
        <v>-7.4</v>
      </c>
    </row>
    <row r="29" spans="1:17" ht="14.25" hidden="1" customHeight="1">
      <c r="A29" s="381"/>
      <c r="B29" s="381"/>
      <c r="C29" s="528" t="s">
        <v>584</v>
      </c>
      <c r="D29" s="378"/>
      <c r="E29" s="378"/>
      <c r="F29" s="378"/>
      <c r="G29" s="378"/>
      <c r="H29" s="378"/>
      <c r="I29" s="378"/>
      <c r="J29" s="526">
        <f t="shared" si="3"/>
        <v>0</v>
      </c>
      <c r="K29" s="537" t="e">
        <f t="shared" si="4"/>
        <v>#DIV/0!</v>
      </c>
      <c r="L29" s="537">
        <f t="shared" si="5"/>
        <v>0</v>
      </c>
    </row>
    <row r="30" spans="1:17" ht="14.25" hidden="1" customHeight="1">
      <c r="A30" s="381"/>
      <c r="B30" s="381"/>
      <c r="C30" s="528" t="s">
        <v>319</v>
      </c>
      <c r="D30" s="378"/>
      <c r="E30" s="378"/>
      <c r="F30" s="378"/>
      <c r="G30" s="378"/>
      <c r="H30" s="378"/>
      <c r="I30" s="378"/>
      <c r="J30" s="526">
        <f t="shared" si="3"/>
        <v>0</v>
      </c>
      <c r="K30" s="537" t="e">
        <f t="shared" si="4"/>
        <v>#DIV/0!</v>
      </c>
      <c r="L30" s="537">
        <f t="shared" si="5"/>
        <v>0</v>
      </c>
    </row>
    <row r="31" spans="1:17" ht="14.25" hidden="1" customHeight="1">
      <c r="A31" s="381"/>
      <c r="B31" s="381"/>
      <c r="C31" s="528" t="s">
        <v>320</v>
      </c>
      <c r="D31" s="378"/>
      <c r="E31" s="378"/>
      <c r="F31" s="378"/>
      <c r="G31" s="378"/>
      <c r="H31" s="378"/>
      <c r="I31" s="378"/>
      <c r="J31" s="526">
        <f t="shared" si="3"/>
        <v>0</v>
      </c>
      <c r="K31" s="537" t="e">
        <f t="shared" si="4"/>
        <v>#DIV/0!</v>
      </c>
      <c r="L31" s="537">
        <f t="shared" si="5"/>
        <v>0</v>
      </c>
    </row>
    <row r="32" spans="1:17" ht="14.25" hidden="1" customHeight="1">
      <c r="A32" s="381"/>
      <c r="B32" s="381"/>
      <c r="C32" s="528" t="s">
        <v>321</v>
      </c>
      <c r="D32" s="378"/>
      <c r="E32" s="378"/>
      <c r="F32" s="378"/>
      <c r="G32" s="378"/>
      <c r="H32" s="378"/>
      <c r="I32" s="378"/>
      <c r="J32" s="526">
        <f t="shared" si="3"/>
        <v>0</v>
      </c>
      <c r="K32" s="537" t="e">
        <f t="shared" si="4"/>
        <v>#DIV/0!</v>
      </c>
      <c r="L32" s="537">
        <f t="shared" si="5"/>
        <v>0</v>
      </c>
    </row>
    <row r="33" spans="1:12" ht="14.25" hidden="1" customHeight="1">
      <c r="A33" s="381"/>
      <c r="B33" s="381"/>
      <c r="C33" s="528" t="s">
        <v>322</v>
      </c>
      <c r="D33" s="378"/>
      <c r="E33" s="378"/>
      <c r="F33" s="378"/>
      <c r="G33" s="378"/>
      <c r="H33" s="378"/>
      <c r="I33" s="378"/>
      <c r="J33" s="526">
        <f t="shared" si="3"/>
        <v>0</v>
      </c>
      <c r="K33" s="537" t="e">
        <f t="shared" si="4"/>
        <v>#DIV/0!</v>
      </c>
      <c r="L33" s="537">
        <f t="shared" si="5"/>
        <v>0</v>
      </c>
    </row>
    <row r="34" spans="1:12" ht="14.25" hidden="1" customHeight="1">
      <c r="A34" s="381"/>
      <c r="B34" s="381"/>
      <c r="C34" s="528" t="s">
        <v>585</v>
      </c>
      <c r="D34" s="378"/>
      <c r="E34" s="378"/>
      <c r="F34" s="378"/>
      <c r="G34" s="378"/>
      <c r="H34" s="378"/>
      <c r="I34" s="378"/>
      <c r="J34" s="526">
        <f t="shared" si="3"/>
        <v>0</v>
      </c>
      <c r="K34" s="537" t="e">
        <f t="shared" si="4"/>
        <v>#DIV/0!</v>
      </c>
      <c r="L34" s="537">
        <f t="shared" si="5"/>
        <v>0</v>
      </c>
    </row>
    <row r="35" spans="1:12" ht="14.25" hidden="1" customHeight="1">
      <c r="A35" s="381"/>
      <c r="B35" s="381"/>
      <c r="C35" s="381" t="s">
        <v>541</v>
      </c>
      <c r="D35" s="378"/>
      <c r="E35" s="378"/>
      <c r="F35" s="378"/>
      <c r="G35" s="378"/>
      <c r="H35" s="378"/>
      <c r="I35" s="378"/>
      <c r="J35" s="526">
        <f t="shared" si="3"/>
        <v>0</v>
      </c>
      <c r="K35" s="527" t="e">
        <f t="shared" si="4"/>
        <v>#DIV/0!</v>
      </c>
      <c r="L35" s="527">
        <f t="shared" si="5"/>
        <v>0</v>
      </c>
    </row>
    <row r="36" spans="1:12" ht="14.25" hidden="1" customHeight="1">
      <c r="A36" s="381"/>
      <c r="B36" s="381"/>
      <c r="C36" s="381" t="s">
        <v>323</v>
      </c>
      <c r="D36" s="378"/>
      <c r="E36" s="378"/>
      <c r="F36" s="378"/>
      <c r="G36" s="378"/>
      <c r="H36" s="378"/>
      <c r="I36" s="378"/>
      <c r="J36" s="526">
        <f t="shared" si="3"/>
        <v>0</v>
      </c>
      <c r="K36" s="527" t="e">
        <f t="shared" si="4"/>
        <v>#DIV/0!</v>
      </c>
      <c r="L36" s="527">
        <f t="shared" si="5"/>
        <v>0</v>
      </c>
    </row>
    <row r="37" spans="1:12" ht="14.25" hidden="1" customHeight="1">
      <c r="A37" s="381"/>
      <c r="B37" s="381"/>
      <c r="C37" s="381" t="s">
        <v>542</v>
      </c>
      <c r="D37" s="385">
        <v>0.6</v>
      </c>
      <c r="E37" s="378"/>
      <c r="F37" s="385"/>
      <c r="G37" s="385"/>
      <c r="H37" s="385"/>
      <c r="I37" s="385"/>
      <c r="J37" s="526">
        <f t="shared" si="3"/>
        <v>0</v>
      </c>
      <c r="K37" s="527" t="e">
        <f t="shared" si="4"/>
        <v>#DIV/0!</v>
      </c>
      <c r="L37" s="527">
        <f t="shared" si="5"/>
        <v>0</v>
      </c>
    </row>
    <row r="38" spans="1:12" ht="14.25" customHeight="1">
      <c r="A38" s="523" t="s">
        <v>324</v>
      </c>
      <c r="B38" s="523"/>
      <c r="C38" s="524" t="s">
        <v>325</v>
      </c>
      <c r="D38" s="530">
        <f>SUM(D40:D76)</f>
        <v>34.4</v>
      </c>
      <c r="E38" s="530">
        <f>SUM(E40:E76)</f>
        <v>79.360000000000014</v>
      </c>
      <c r="F38" s="530">
        <f t="shared" ref="F38:I38" si="8">SUM(F40:F76)</f>
        <v>147.92000000000002</v>
      </c>
      <c r="G38" s="530">
        <f t="shared" si="8"/>
        <v>171.31</v>
      </c>
      <c r="H38" s="530">
        <f t="shared" si="8"/>
        <v>468.5</v>
      </c>
      <c r="I38" s="530">
        <f t="shared" si="8"/>
        <v>91.502389999999991</v>
      </c>
      <c r="J38" s="526">
        <f t="shared" si="3"/>
        <v>320.58</v>
      </c>
      <c r="K38" s="527">
        <f t="shared" si="4"/>
        <v>0.53413338392388066</v>
      </c>
      <c r="L38" s="527">
        <f t="shared" si="5"/>
        <v>-376.99761000000001</v>
      </c>
    </row>
    <row r="39" spans="1:12" ht="14.25" customHeight="1">
      <c r="A39" s="523"/>
      <c r="B39" s="523"/>
      <c r="C39" s="524" t="s">
        <v>326</v>
      </c>
      <c r="D39" s="532">
        <f t="shared" ref="D39:E39" si="9">SUM(D40:D62)</f>
        <v>0</v>
      </c>
      <c r="E39" s="530">
        <f t="shared" si="9"/>
        <v>3.09</v>
      </c>
      <c r="F39" s="530">
        <f t="shared" ref="F39:I39" si="10">SUM(F40:F62)</f>
        <v>7.98</v>
      </c>
      <c r="G39" s="530">
        <f t="shared" si="10"/>
        <v>3.18</v>
      </c>
      <c r="H39" s="530">
        <f t="shared" si="10"/>
        <v>0</v>
      </c>
      <c r="I39" s="530">
        <f t="shared" si="10"/>
        <v>6.5895099999999998</v>
      </c>
      <c r="J39" s="526">
        <f t="shared" si="3"/>
        <v>-7.98</v>
      </c>
      <c r="K39" s="527">
        <f t="shared" si="4"/>
        <v>2.0721729559748425</v>
      </c>
      <c r="L39" s="527">
        <f t="shared" si="5"/>
        <v>6.5895099999999998</v>
      </c>
    </row>
    <row r="40" spans="1:12" ht="14.25" customHeight="1">
      <c r="A40" s="381"/>
      <c r="B40" s="381"/>
      <c r="C40" s="528" t="s">
        <v>327</v>
      </c>
      <c r="D40" s="533"/>
      <c r="E40" s="378">
        <v>1.46</v>
      </c>
      <c r="F40" s="533">
        <v>0</v>
      </c>
      <c r="G40" s="533">
        <v>0.2</v>
      </c>
      <c r="H40" s="533">
        <v>0</v>
      </c>
      <c r="I40" s="533">
        <v>0</v>
      </c>
      <c r="J40" s="526">
        <f t="shared" si="3"/>
        <v>0</v>
      </c>
      <c r="K40" s="537">
        <f t="shared" si="4"/>
        <v>0</v>
      </c>
      <c r="L40" s="537">
        <f t="shared" si="5"/>
        <v>0</v>
      </c>
    </row>
    <row r="41" spans="1:12" ht="14.25" hidden="1" customHeight="1">
      <c r="A41" s="381"/>
      <c r="B41" s="381"/>
      <c r="C41" s="528" t="s">
        <v>328</v>
      </c>
      <c r="D41" s="533"/>
      <c r="E41" s="378"/>
      <c r="F41" s="533"/>
      <c r="G41" s="533"/>
      <c r="H41" s="533"/>
      <c r="I41" s="533"/>
      <c r="J41" s="526">
        <f t="shared" si="3"/>
        <v>0</v>
      </c>
      <c r="K41" s="537" t="e">
        <f t="shared" si="4"/>
        <v>#DIV/0!</v>
      </c>
      <c r="L41" s="537">
        <f t="shared" si="5"/>
        <v>0</v>
      </c>
    </row>
    <row r="42" spans="1:12" ht="14.25" hidden="1" customHeight="1">
      <c r="A42" s="381"/>
      <c r="B42" s="381"/>
      <c r="C42" s="528" t="s">
        <v>329</v>
      </c>
      <c r="D42" s="533"/>
      <c r="E42" s="378"/>
      <c r="F42" s="533"/>
      <c r="G42" s="533"/>
      <c r="H42" s="533"/>
      <c r="I42" s="533"/>
      <c r="J42" s="526">
        <f t="shared" si="3"/>
        <v>0</v>
      </c>
      <c r="K42" s="537" t="e">
        <f t="shared" si="4"/>
        <v>#DIV/0!</v>
      </c>
      <c r="L42" s="537">
        <f t="shared" si="5"/>
        <v>0</v>
      </c>
    </row>
    <row r="43" spans="1:12" ht="14.25" hidden="1" customHeight="1">
      <c r="A43" s="381"/>
      <c r="B43" s="381"/>
      <c r="C43" s="381" t="s">
        <v>330</v>
      </c>
      <c r="D43" s="533"/>
      <c r="E43" s="378"/>
      <c r="F43" s="533"/>
      <c r="G43" s="533"/>
      <c r="H43" s="533"/>
      <c r="I43" s="533"/>
      <c r="J43" s="526">
        <f t="shared" si="3"/>
        <v>0</v>
      </c>
      <c r="K43" s="537" t="e">
        <f t="shared" si="4"/>
        <v>#DIV/0!</v>
      </c>
      <c r="L43" s="537">
        <f t="shared" si="5"/>
        <v>0</v>
      </c>
    </row>
    <row r="44" spans="1:12" ht="14.25" hidden="1" customHeight="1">
      <c r="A44" s="381"/>
      <c r="B44" s="381"/>
      <c r="C44" s="381" t="s">
        <v>331</v>
      </c>
      <c r="D44" s="533"/>
      <c r="E44" s="378"/>
      <c r="F44" s="533"/>
      <c r="G44" s="533"/>
      <c r="H44" s="533"/>
      <c r="I44" s="533"/>
      <c r="J44" s="526">
        <f t="shared" si="3"/>
        <v>0</v>
      </c>
      <c r="K44" s="537" t="e">
        <f t="shared" si="4"/>
        <v>#DIV/0!</v>
      </c>
      <c r="L44" s="537">
        <f t="shared" si="5"/>
        <v>0</v>
      </c>
    </row>
    <row r="45" spans="1:12" ht="14.25" hidden="1" customHeight="1">
      <c r="A45" s="381"/>
      <c r="B45" s="381"/>
      <c r="C45" s="381" t="s">
        <v>332</v>
      </c>
      <c r="D45" s="533"/>
      <c r="E45" s="378"/>
      <c r="F45" s="533"/>
      <c r="G45" s="533"/>
      <c r="H45" s="533"/>
      <c r="I45" s="533"/>
      <c r="J45" s="526">
        <f t="shared" si="3"/>
        <v>0</v>
      </c>
      <c r="K45" s="537" t="e">
        <f t="shared" si="4"/>
        <v>#DIV/0!</v>
      </c>
      <c r="L45" s="537">
        <f t="shared" si="5"/>
        <v>0</v>
      </c>
    </row>
    <row r="46" spans="1:12" ht="14.25" customHeight="1">
      <c r="A46" s="381"/>
      <c r="B46" s="381"/>
      <c r="C46" s="381" t="s">
        <v>333</v>
      </c>
      <c r="D46" s="533"/>
      <c r="E46" s="378"/>
      <c r="F46" s="533">
        <v>5.7</v>
      </c>
      <c r="G46" s="533"/>
      <c r="H46" s="533">
        <v>0</v>
      </c>
      <c r="I46" s="533">
        <v>0</v>
      </c>
      <c r="J46" s="526">
        <f t="shared" si="3"/>
        <v>-5.7</v>
      </c>
      <c r="K46" s="537">
        <v>0</v>
      </c>
      <c r="L46" s="537">
        <f t="shared" si="5"/>
        <v>0</v>
      </c>
    </row>
    <row r="47" spans="1:12" ht="14.25" customHeight="1">
      <c r="A47" s="381"/>
      <c r="B47" s="541" t="s">
        <v>822</v>
      </c>
      <c r="C47" s="381" t="s">
        <v>334</v>
      </c>
      <c r="D47" s="533"/>
      <c r="E47" s="378"/>
      <c r="F47" s="533">
        <v>0</v>
      </c>
      <c r="G47" s="533">
        <v>0</v>
      </c>
      <c r="H47" s="533">
        <v>0</v>
      </c>
      <c r="I47" s="533">
        <v>5.36259</v>
      </c>
      <c r="J47" s="526">
        <f t="shared" si="3"/>
        <v>0</v>
      </c>
      <c r="K47" s="537">
        <v>0</v>
      </c>
      <c r="L47" s="537">
        <f t="shared" si="5"/>
        <v>5.36259</v>
      </c>
    </row>
    <row r="48" spans="1:12" ht="14.25" hidden="1" customHeight="1">
      <c r="A48" s="381"/>
      <c r="B48" s="381"/>
      <c r="C48" s="381" t="s">
        <v>335</v>
      </c>
      <c r="D48" s="533"/>
      <c r="E48" s="378"/>
      <c r="F48" s="533"/>
      <c r="G48" s="533"/>
      <c r="H48" s="533"/>
      <c r="I48" s="533"/>
      <c r="J48" s="526">
        <f t="shared" si="3"/>
        <v>0</v>
      </c>
      <c r="K48" s="537" t="e">
        <f t="shared" si="4"/>
        <v>#DIV/0!</v>
      </c>
      <c r="L48" s="537">
        <f t="shared" si="5"/>
        <v>0</v>
      </c>
    </row>
    <row r="49" spans="1:12" ht="14.25" customHeight="1">
      <c r="A49" s="381"/>
      <c r="B49" s="381"/>
      <c r="C49" s="381" t="s">
        <v>336</v>
      </c>
      <c r="D49" s="533"/>
      <c r="E49" s="378"/>
      <c r="F49" s="533">
        <v>0.3</v>
      </c>
      <c r="G49" s="533">
        <v>2.98</v>
      </c>
      <c r="H49" s="533">
        <v>0</v>
      </c>
      <c r="I49" s="533">
        <v>0</v>
      </c>
      <c r="J49" s="526">
        <f t="shared" si="3"/>
        <v>-0.3</v>
      </c>
      <c r="K49" s="537">
        <f t="shared" si="4"/>
        <v>0</v>
      </c>
      <c r="L49" s="537">
        <f t="shared" si="5"/>
        <v>0</v>
      </c>
    </row>
    <row r="50" spans="1:12" ht="14.25" hidden="1" customHeight="1">
      <c r="A50" s="381"/>
      <c r="B50" s="381"/>
      <c r="C50" s="381" t="s">
        <v>337</v>
      </c>
      <c r="D50" s="533"/>
      <c r="E50" s="378"/>
      <c r="F50" s="533"/>
      <c r="G50" s="533"/>
      <c r="H50" s="533"/>
      <c r="I50" s="533"/>
      <c r="J50" s="526">
        <f t="shared" si="3"/>
        <v>0</v>
      </c>
      <c r="K50" s="537" t="e">
        <f t="shared" si="4"/>
        <v>#DIV/0!</v>
      </c>
      <c r="L50" s="537">
        <f t="shared" si="5"/>
        <v>0</v>
      </c>
    </row>
    <row r="51" spans="1:12" ht="14.25" hidden="1" customHeight="1">
      <c r="A51" s="381"/>
      <c r="B51" s="381"/>
      <c r="C51" s="534" t="s">
        <v>338</v>
      </c>
      <c r="D51" s="533"/>
      <c r="E51" s="378"/>
      <c r="F51" s="533"/>
      <c r="G51" s="533"/>
      <c r="H51" s="533"/>
      <c r="I51" s="533"/>
      <c r="J51" s="526">
        <f t="shared" si="3"/>
        <v>0</v>
      </c>
      <c r="K51" s="537" t="e">
        <f t="shared" si="4"/>
        <v>#DIV/0!</v>
      </c>
      <c r="L51" s="537">
        <f t="shared" si="5"/>
        <v>0</v>
      </c>
    </row>
    <row r="52" spans="1:12" ht="14.25" hidden="1" customHeight="1">
      <c r="A52" s="381"/>
      <c r="B52" s="381"/>
      <c r="C52" s="381" t="s">
        <v>543</v>
      </c>
      <c r="D52" s="385"/>
      <c r="E52" s="378"/>
      <c r="F52" s="385"/>
      <c r="G52" s="385"/>
      <c r="H52" s="385"/>
      <c r="I52" s="385"/>
      <c r="J52" s="526">
        <f t="shared" si="3"/>
        <v>0</v>
      </c>
      <c r="K52" s="537" t="e">
        <f t="shared" si="4"/>
        <v>#DIV/0!</v>
      </c>
      <c r="L52" s="537">
        <f t="shared" si="5"/>
        <v>0</v>
      </c>
    </row>
    <row r="53" spans="1:12" ht="14.25" customHeight="1">
      <c r="A53" s="381"/>
      <c r="B53" s="381"/>
      <c r="C53" s="381" t="s">
        <v>339</v>
      </c>
      <c r="D53" s="533"/>
      <c r="E53" s="378"/>
      <c r="F53" s="533">
        <v>1.98</v>
      </c>
      <c r="G53" s="533">
        <v>0</v>
      </c>
      <c r="H53" s="533">
        <v>0</v>
      </c>
      <c r="I53" s="533">
        <v>0</v>
      </c>
      <c r="J53" s="526">
        <f t="shared" si="3"/>
        <v>-1.98</v>
      </c>
      <c r="K53" s="537">
        <v>0</v>
      </c>
      <c r="L53" s="537">
        <f t="shared" si="5"/>
        <v>0</v>
      </c>
    </row>
    <row r="54" spans="1:12" ht="14.25" customHeight="1">
      <c r="A54" s="381"/>
      <c r="B54" s="381"/>
      <c r="C54" s="381" t="s">
        <v>697</v>
      </c>
      <c r="D54" s="533"/>
      <c r="E54" s="378"/>
      <c r="F54" s="533">
        <v>0</v>
      </c>
      <c r="G54" s="533">
        <v>0</v>
      </c>
      <c r="H54" s="533">
        <v>0</v>
      </c>
      <c r="I54" s="533">
        <v>1.22692</v>
      </c>
      <c r="J54" s="526"/>
      <c r="K54" s="537">
        <v>0</v>
      </c>
      <c r="L54" s="537">
        <f t="shared" si="5"/>
        <v>1.22692</v>
      </c>
    </row>
    <row r="55" spans="1:12" ht="14.25" hidden="1" customHeight="1">
      <c r="A55" s="381"/>
      <c r="B55" s="381"/>
      <c r="C55" s="381" t="s">
        <v>340</v>
      </c>
      <c r="D55" s="533"/>
      <c r="E55" s="378"/>
      <c r="F55" s="533"/>
      <c r="G55" s="533"/>
      <c r="H55" s="533"/>
      <c r="I55" s="533"/>
      <c r="J55" s="526">
        <f t="shared" si="3"/>
        <v>0</v>
      </c>
      <c r="K55" s="537" t="e">
        <f t="shared" si="4"/>
        <v>#DIV/0!</v>
      </c>
      <c r="L55" s="537">
        <f t="shared" si="5"/>
        <v>0</v>
      </c>
    </row>
    <row r="56" spans="1:12" ht="14.25" hidden="1" customHeight="1">
      <c r="A56" s="381"/>
      <c r="B56" s="381"/>
      <c r="C56" s="381" t="s">
        <v>802</v>
      </c>
      <c r="D56" s="533"/>
      <c r="E56" s="378"/>
      <c r="F56" s="533"/>
      <c r="G56" s="533"/>
      <c r="H56" s="533"/>
      <c r="I56" s="533"/>
      <c r="J56" s="526">
        <f t="shared" si="3"/>
        <v>0</v>
      </c>
      <c r="K56" s="537" t="e">
        <f t="shared" si="4"/>
        <v>#DIV/0!</v>
      </c>
      <c r="L56" s="537">
        <f t="shared" si="5"/>
        <v>0</v>
      </c>
    </row>
    <row r="57" spans="1:12" ht="14.25" hidden="1" customHeight="1">
      <c r="A57" s="381"/>
      <c r="B57" s="381"/>
      <c r="C57" s="381" t="s">
        <v>803</v>
      </c>
      <c r="D57" s="533"/>
      <c r="E57" s="378"/>
      <c r="F57" s="533"/>
      <c r="G57" s="533"/>
      <c r="H57" s="533"/>
      <c r="I57" s="533"/>
      <c r="J57" s="526">
        <f t="shared" si="3"/>
        <v>0</v>
      </c>
      <c r="K57" s="537" t="e">
        <f t="shared" si="4"/>
        <v>#DIV/0!</v>
      </c>
      <c r="L57" s="537">
        <f t="shared" si="5"/>
        <v>0</v>
      </c>
    </row>
    <row r="58" spans="1:12" ht="14.25" hidden="1" customHeight="1">
      <c r="A58" s="381"/>
      <c r="B58" s="381"/>
      <c r="C58" s="534" t="s">
        <v>341</v>
      </c>
      <c r="D58" s="533"/>
      <c r="E58" s="378"/>
      <c r="F58" s="533"/>
      <c r="G58" s="533"/>
      <c r="H58" s="533"/>
      <c r="I58" s="533"/>
      <c r="J58" s="526">
        <f t="shared" si="3"/>
        <v>0</v>
      </c>
      <c r="K58" s="537" t="e">
        <f t="shared" si="4"/>
        <v>#DIV/0!</v>
      </c>
      <c r="L58" s="537">
        <f t="shared" si="5"/>
        <v>0</v>
      </c>
    </row>
    <row r="59" spans="1:12" ht="14.25" hidden="1" customHeight="1">
      <c r="A59" s="381"/>
      <c r="B59" s="381"/>
      <c r="C59" s="381" t="s">
        <v>342</v>
      </c>
      <c r="D59" s="533"/>
      <c r="E59" s="378">
        <v>1.63</v>
      </c>
      <c r="F59" s="533"/>
      <c r="G59" s="533"/>
      <c r="H59" s="533"/>
      <c r="I59" s="533"/>
      <c r="J59" s="526">
        <f t="shared" si="3"/>
        <v>0</v>
      </c>
      <c r="K59" s="537" t="e">
        <f t="shared" si="4"/>
        <v>#DIV/0!</v>
      </c>
      <c r="L59" s="537">
        <f t="shared" si="5"/>
        <v>0</v>
      </c>
    </row>
    <row r="60" spans="1:12" ht="14.25" hidden="1" customHeight="1">
      <c r="A60" s="381"/>
      <c r="B60" s="381"/>
      <c r="C60" s="381" t="s">
        <v>343</v>
      </c>
      <c r="D60" s="533"/>
      <c r="E60" s="378"/>
      <c r="F60" s="533"/>
      <c r="G60" s="533"/>
      <c r="H60" s="533"/>
      <c r="I60" s="533"/>
      <c r="J60" s="526">
        <f t="shared" si="3"/>
        <v>0</v>
      </c>
      <c r="K60" s="537" t="e">
        <f t="shared" si="4"/>
        <v>#DIV/0!</v>
      </c>
      <c r="L60" s="537">
        <f t="shared" si="5"/>
        <v>0</v>
      </c>
    </row>
    <row r="61" spans="1:12" ht="14.25" hidden="1" customHeight="1">
      <c r="A61" s="381"/>
      <c r="B61" s="381"/>
      <c r="C61" s="534" t="s">
        <v>344</v>
      </c>
      <c r="D61" s="533"/>
      <c r="E61" s="378"/>
      <c r="F61" s="533"/>
      <c r="G61" s="533"/>
      <c r="H61" s="533"/>
      <c r="I61" s="533"/>
      <c r="J61" s="526">
        <f t="shared" si="3"/>
        <v>0</v>
      </c>
      <c r="K61" s="537" t="e">
        <f t="shared" si="4"/>
        <v>#DIV/0!</v>
      </c>
      <c r="L61" s="537">
        <f t="shared" si="5"/>
        <v>0</v>
      </c>
    </row>
    <row r="62" spans="1:12" ht="14.25" hidden="1" customHeight="1">
      <c r="A62" s="381"/>
      <c r="B62" s="381"/>
      <c r="C62" s="381" t="s">
        <v>72</v>
      </c>
      <c r="D62" s="533"/>
      <c r="E62" s="378"/>
      <c r="F62" s="533"/>
      <c r="G62" s="533"/>
      <c r="H62" s="533"/>
      <c r="I62" s="533"/>
      <c r="J62" s="526">
        <f t="shared" si="3"/>
        <v>0</v>
      </c>
      <c r="K62" s="537" t="e">
        <f t="shared" si="4"/>
        <v>#DIV/0!</v>
      </c>
      <c r="L62" s="537">
        <f t="shared" si="5"/>
        <v>0</v>
      </c>
    </row>
    <row r="63" spans="1:12" ht="14.25" customHeight="1">
      <c r="A63" s="381"/>
      <c r="B63" s="381"/>
      <c r="C63" s="381" t="s">
        <v>586</v>
      </c>
      <c r="D63" s="378"/>
      <c r="E63" s="378"/>
      <c r="F63" s="378">
        <v>9.43</v>
      </c>
      <c r="G63" s="378">
        <v>9.4</v>
      </c>
      <c r="H63" s="378">
        <v>45.6</v>
      </c>
      <c r="I63" s="378">
        <v>9.8070699999999995</v>
      </c>
      <c r="J63" s="526">
        <f t="shared" si="3"/>
        <v>36.17</v>
      </c>
      <c r="K63" s="537">
        <f t="shared" si="4"/>
        <v>1.0433053191489361</v>
      </c>
      <c r="L63" s="537">
        <f t="shared" si="5"/>
        <v>-35.792929999999998</v>
      </c>
    </row>
    <row r="64" spans="1:12" ht="14.25" customHeight="1">
      <c r="A64" s="381"/>
      <c r="B64" s="381"/>
      <c r="C64" s="381" t="s">
        <v>587</v>
      </c>
      <c r="D64" s="378"/>
      <c r="E64" s="378">
        <v>4.0599999999999996</v>
      </c>
      <c r="F64" s="378">
        <v>0</v>
      </c>
      <c r="G64" s="378">
        <v>19.11</v>
      </c>
      <c r="H64" s="378">
        <v>262.89999999999998</v>
      </c>
      <c r="I64" s="378">
        <v>0</v>
      </c>
      <c r="J64" s="526">
        <f t="shared" si="3"/>
        <v>262.89999999999998</v>
      </c>
      <c r="K64" s="537">
        <f t="shared" si="4"/>
        <v>0</v>
      </c>
      <c r="L64" s="537">
        <f t="shared" si="5"/>
        <v>-262.89999999999998</v>
      </c>
    </row>
    <row r="65" spans="1:12" ht="14.25" customHeight="1">
      <c r="A65" s="381"/>
      <c r="B65" s="381"/>
      <c r="C65" s="381" t="s">
        <v>588</v>
      </c>
      <c r="D65" s="378"/>
      <c r="E65" s="378"/>
      <c r="F65" s="378">
        <v>0</v>
      </c>
      <c r="G65" s="378">
        <v>0</v>
      </c>
      <c r="H65" s="378">
        <v>0</v>
      </c>
      <c r="I65" s="378">
        <v>0</v>
      </c>
      <c r="J65" s="526">
        <f t="shared" si="3"/>
        <v>0</v>
      </c>
      <c r="K65" s="537">
        <v>0</v>
      </c>
      <c r="L65" s="537">
        <f t="shared" si="5"/>
        <v>0</v>
      </c>
    </row>
    <row r="66" spans="1:12" ht="14.25" customHeight="1">
      <c r="A66" s="381"/>
      <c r="B66" s="541" t="s">
        <v>837</v>
      </c>
      <c r="C66" s="381" t="s">
        <v>589</v>
      </c>
      <c r="D66" s="378"/>
      <c r="E66" s="378">
        <v>9.86</v>
      </c>
      <c r="F66" s="378">
        <v>19.3</v>
      </c>
      <c r="G66" s="378">
        <v>18.62</v>
      </c>
      <c r="H66" s="378">
        <v>40</v>
      </c>
      <c r="I66" s="378">
        <v>21.711919999999999</v>
      </c>
      <c r="J66" s="526">
        <f t="shared" si="3"/>
        <v>20.7</v>
      </c>
      <c r="K66" s="537">
        <f t="shared" si="4"/>
        <v>1.1660537056928033</v>
      </c>
      <c r="L66" s="537">
        <f t="shared" si="5"/>
        <v>-18.288080000000001</v>
      </c>
    </row>
    <row r="67" spans="1:12" ht="14.25" customHeight="1">
      <c r="A67" s="381"/>
      <c r="B67" s="381"/>
      <c r="C67" s="381" t="s">
        <v>808</v>
      </c>
      <c r="D67" s="378"/>
      <c r="E67" s="378"/>
      <c r="F67" s="378"/>
      <c r="G67" s="378"/>
      <c r="H67" s="378">
        <v>1</v>
      </c>
      <c r="I67" s="378"/>
      <c r="J67" s="526"/>
      <c r="K67" s="537">
        <v>0</v>
      </c>
      <c r="L67" s="537">
        <f t="shared" si="5"/>
        <v>-1</v>
      </c>
    </row>
    <row r="68" spans="1:12" ht="14.25" customHeight="1">
      <c r="A68" s="381"/>
      <c r="B68" s="541" t="s">
        <v>829</v>
      </c>
      <c r="C68" s="381" t="s">
        <v>546</v>
      </c>
      <c r="D68" s="533"/>
      <c r="E68" s="378"/>
      <c r="F68" s="533">
        <v>23.4</v>
      </c>
      <c r="G68" s="533">
        <v>26.24</v>
      </c>
      <c r="H68" s="533">
        <v>22.8</v>
      </c>
      <c r="I68" s="533">
        <v>28.788139999999999</v>
      </c>
      <c r="J68" s="526">
        <f t="shared" si="3"/>
        <v>-0.59999999999999787</v>
      </c>
      <c r="K68" s="537">
        <f t="shared" si="4"/>
        <v>1.097108993902439</v>
      </c>
      <c r="L68" s="537">
        <f t="shared" si="5"/>
        <v>5.9881399999999978</v>
      </c>
    </row>
    <row r="69" spans="1:12" ht="14.25" customHeight="1">
      <c r="A69" s="381"/>
      <c r="B69" s="541" t="s">
        <v>823</v>
      </c>
      <c r="C69" s="528" t="s">
        <v>590</v>
      </c>
      <c r="D69" s="378"/>
      <c r="E69" s="378">
        <v>9.86</v>
      </c>
      <c r="F69" s="378">
        <v>5.73</v>
      </c>
      <c r="G69" s="378">
        <v>5.73</v>
      </c>
      <c r="H69" s="378">
        <v>42.9</v>
      </c>
      <c r="I69" s="378">
        <v>5.6600700000000002</v>
      </c>
      <c r="J69" s="526">
        <f t="shared" si="3"/>
        <v>37.17</v>
      </c>
      <c r="K69" s="537">
        <f t="shared" si="4"/>
        <v>0.98779581151832452</v>
      </c>
      <c r="L69" s="537">
        <f t="shared" si="5"/>
        <v>-37.239930000000001</v>
      </c>
    </row>
    <row r="70" spans="1:12" ht="14.25" customHeight="1">
      <c r="A70" s="381"/>
      <c r="B70" s="541" t="s">
        <v>824</v>
      </c>
      <c r="C70" s="528" t="s">
        <v>345</v>
      </c>
      <c r="D70" s="378">
        <v>3.7</v>
      </c>
      <c r="E70" s="378">
        <v>7.6</v>
      </c>
      <c r="F70" s="378">
        <v>30.93</v>
      </c>
      <c r="G70" s="378">
        <v>29.67</v>
      </c>
      <c r="H70" s="378">
        <v>14</v>
      </c>
      <c r="I70" s="378">
        <v>11.165139999999999</v>
      </c>
      <c r="J70" s="526">
        <f t="shared" si="3"/>
        <v>-16.93</v>
      </c>
      <c r="K70" s="537">
        <f t="shared" si="4"/>
        <v>0.37631075160094368</v>
      </c>
      <c r="L70" s="537">
        <f t="shared" si="5"/>
        <v>-2.8348600000000008</v>
      </c>
    </row>
    <row r="71" spans="1:12" ht="14.25" customHeight="1">
      <c r="A71" s="381"/>
      <c r="B71" s="381"/>
      <c r="C71" s="528" t="s">
        <v>591</v>
      </c>
      <c r="D71" s="533"/>
      <c r="E71" s="378">
        <v>2.4900000000000002</v>
      </c>
      <c r="F71" s="533">
        <v>4.1500000000000004</v>
      </c>
      <c r="G71" s="533">
        <v>4.1500000000000004</v>
      </c>
      <c r="H71" s="533">
        <v>0</v>
      </c>
      <c r="I71" s="533">
        <v>0</v>
      </c>
      <c r="J71" s="526">
        <f t="shared" si="3"/>
        <v>-4.1500000000000004</v>
      </c>
      <c r="K71" s="537">
        <f t="shared" si="4"/>
        <v>0</v>
      </c>
      <c r="L71" s="537">
        <f t="shared" si="5"/>
        <v>0</v>
      </c>
    </row>
    <row r="72" spans="1:12" ht="14.25" hidden="1" customHeight="1">
      <c r="A72" s="381"/>
      <c r="B72" s="381"/>
      <c r="C72" s="528" t="s">
        <v>592</v>
      </c>
      <c r="D72" s="533"/>
      <c r="E72" s="378"/>
      <c r="F72" s="533"/>
      <c r="G72" s="533"/>
      <c r="H72" s="533"/>
      <c r="I72" s="533"/>
      <c r="J72" s="526">
        <f t="shared" si="3"/>
        <v>0</v>
      </c>
      <c r="K72" s="537" t="e">
        <f t="shared" si="4"/>
        <v>#DIV/0!</v>
      </c>
      <c r="L72" s="537">
        <f t="shared" si="5"/>
        <v>0</v>
      </c>
    </row>
    <row r="73" spans="1:12" ht="14.25" hidden="1" customHeight="1">
      <c r="A73" s="381"/>
      <c r="B73" s="381"/>
      <c r="C73" s="528" t="s">
        <v>346</v>
      </c>
      <c r="D73" s="378">
        <v>3.7</v>
      </c>
      <c r="E73" s="378"/>
      <c r="F73" s="533"/>
      <c r="G73" s="533"/>
      <c r="H73" s="533"/>
      <c r="I73" s="533"/>
      <c r="J73" s="526">
        <f t="shared" si="3"/>
        <v>0</v>
      </c>
      <c r="K73" s="537" t="e">
        <f t="shared" ref="K73:K138" si="11">I73/G73</f>
        <v>#DIV/0!</v>
      </c>
      <c r="L73" s="537">
        <f t="shared" ref="L73:L138" si="12">I73-H73</f>
        <v>0</v>
      </c>
    </row>
    <row r="74" spans="1:12" ht="14.25" hidden="1" customHeight="1">
      <c r="A74" s="381"/>
      <c r="B74" s="381"/>
      <c r="C74" s="528" t="s">
        <v>549</v>
      </c>
      <c r="D74" s="533"/>
      <c r="E74" s="378"/>
      <c r="F74" s="533"/>
      <c r="G74" s="533"/>
      <c r="H74" s="533"/>
      <c r="I74" s="533"/>
      <c r="J74" s="526">
        <f t="shared" si="3"/>
        <v>0</v>
      </c>
      <c r="K74" s="537" t="e">
        <f t="shared" si="11"/>
        <v>#DIV/0!</v>
      </c>
      <c r="L74" s="537">
        <f t="shared" si="12"/>
        <v>0</v>
      </c>
    </row>
    <row r="75" spans="1:12" ht="14.25" customHeight="1">
      <c r="A75" s="381"/>
      <c r="B75" s="541" t="s">
        <v>828</v>
      </c>
      <c r="C75" s="528" t="s">
        <v>390</v>
      </c>
      <c r="D75" s="533">
        <v>27</v>
      </c>
      <c r="E75" s="378">
        <v>28.5</v>
      </c>
      <c r="F75" s="533">
        <v>38.9</v>
      </c>
      <c r="G75" s="533">
        <v>47.14</v>
      </c>
      <c r="H75" s="533">
        <v>39.299999999999997</v>
      </c>
      <c r="I75" s="533">
        <v>0.20230999999999999</v>
      </c>
      <c r="J75" s="526">
        <f t="shared" ref="J75:J143" si="13">H75-F75</f>
        <v>0.39999999999999858</v>
      </c>
      <c r="K75" s="537">
        <f t="shared" si="11"/>
        <v>4.2916843445057274E-3</v>
      </c>
      <c r="L75" s="537">
        <f t="shared" si="12"/>
        <v>-39.09769</v>
      </c>
    </row>
    <row r="76" spans="1:12" ht="14.25" customHeight="1">
      <c r="A76" s="381"/>
      <c r="B76" s="541" t="s">
        <v>827</v>
      </c>
      <c r="C76" s="528" t="s">
        <v>347</v>
      </c>
      <c r="D76" s="533"/>
      <c r="E76" s="378">
        <v>13.9</v>
      </c>
      <c r="F76" s="533">
        <v>8.1</v>
      </c>
      <c r="G76" s="533">
        <v>8.07</v>
      </c>
      <c r="H76" s="533"/>
      <c r="I76" s="533">
        <v>7.5782299999999996</v>
      </c>
      <c r="J76" s="526">
        <f t="shared" si="13"/>
        <v>-8.1</v>
      </c>
      <c r="K76" s="537">
        <f t="shared" si="11"/>
        <v>0.93906195786864921</v>
      </c>
      <c r="L76" s="537">
        <f t="shared" si="12"/>
        <v>7.5782299999999996</v>
      </c>
    </row>
    <row r="77" spans="1:12" ht="14.25" hidden="1" customHeight="1">
      <c r="A77" s="535"/>
      <c r="B77" s="535"/>
      <c r="C77" s="536" t="s">
        <v>348</v>
      </c>
      <c r="D77" s="532">
        <f>SUM(D78:D84)</f>
        <v>0</v>
      </c>
      <c r="E77" s="532">
        <f>SUM(E78:E84)</f>
        <v>0</v>
      </c>
      <c r="F77" s="532">
        <f>SUM(F78:F84)</f>
        <v>0</v>
      </c>
      <c r="G77" s="532"/>
      <c r="H77" s="532">
        <f>SUM(H78:H84)</f>
        <v>0</v>
      </c>
      <c r="I77" s="532"/>
      <c r="J77" s="526">
        <f t="shared" si="13"/>
        <v>0</v>
      </c>
      <c r="K77" s="527" t="e">
        <f t="shared" si="11"/>
        <v>#DIV/0!</v>
      </c>
      <c r="L77" s="527">
        <f t="shared" si="12"/>
        <v>0</v>
      </c>
    </row>
    <row r="78" spans="1:12" ht="14.25" hidden="1" customHeight="1">
      <c r="A78" s="381"/>
      <c r="B78" s="381"/>
      <c r="C78" s="381" t="s">
        <v>349</v>
      </c>
      <c r="D78" s="385"/>
      <c r="E78" s="377"/>
      <c r="F78" s="385">
        <f>L78+P78+T78+X78+AB78+AM78+AQ78+AU78+AY78+BG78+BK78+CA78+CI78+CM78+CQ78+CU78+CY78+DC78+BC78+BO78+BW78</f>
        <v>0</v>
      </c>
      <c r="G78" s="385"/>
      <c r="H78" s="385">
        <f>N78+R78+V78+Z78+AD78+AO78+AS78+AW78+BA78+BI78+BM78+CC78+CK78+CO78+CS78+CW78+DA78+DE78+BE78+BQ78+BY78</f>
        <v>0</v>
      </c>
      <c r="I78" s="385"/>
      <c r="J78" s="526">
        <f t="shared" si="13"/>
        <v>0</v>
      </c>
      <c r="K78" s="527" t="e">
        <f t="shared" si="11"/>
        <v>#DIV/0!</v>
      </c>
      <c r="L78" s="527">
        <f t="shared" si="12"/>
        <v>0</v>
      </c>
    </row>
    <row r="79" spans="1:12" ht="14.25" hidden="1" customHeight="1">
      <c r="A79" s="381"/>
      <c r="B79" s="381"/>
      <c r="C79" s="381" t="s">
        <v>593</v>
      </c>
      <c r="D79" s="385"/>
      <c r="E79" s="377"/>
      <c r="F79" s="385">
        <f t="shared" ref="F79:H84" si="14">L79+P79+T79+X79+AB79+AM79+AQ79+AU79+AY79+BG79+BK79+CA79+CI79+CM79+CQ79+CU79+CY79+DC79+BO79+BW79</f>
        <v>0</v>
      </c>
      <c r="G79" s="385"/>
      <c r="H79" s="385">
        <f t="shared" si="14"/>
        <v>0</v>
      </c>
      <c r="I79" s="385"/>
      <c r="J79" s="526">
        <f t="shared" si="13"/>
        <v>0</v>
      </c>
      <c r="K79" s="527" t="e">
        <f t="shared" si="11"/>
        <v>#DIV/0!</v>
      </c>
      <c r="L79" s="527">
        <f t="shared" si="12"/>
        <v>0</v>
      </c>
    </row>
    <row r="80" spans="1:12" ht="14.25" hidden="1" customHeight="1">
      <c r="A80" s="381"/>
      <c r="B80" s="381"/>
      <c r="C80" s="381" t="s">
        <v>350</v>
      </c>
      <c r="D80" s="385"/>
      <c r="E80" s="377"/>
      <c r="F80" s="385">
        <f t="shared" si="14"/>
        <v>0</v>
      </c>
      <c r="G80" s="385"/>
      <c r="H80" s="385">
        <f t="shared" si="14"/>
        <v>0</v>
      </c>
      <c r="I80" s="385"/>
      <c r="J80" s="526">
        <f t="shared" si="13"/>
        <v>0</v>
      </c>
      <c r="K80" s="527" t="e">
        <f t="shared" si="11"/>
        <v>#DIV/0!</v>
      </c>
      <c r="L80" s="527">
        <f t="shared" si="12"/>
        <v>0</v>
      </c>
    </row>
    <row r="81" spans="1:12" ht="14.25" hidden="1" customHeight="1">
      <c r="A81" s="381"/>
      <c r="B81" s="381"/>
      <c r="C81" s="381" t="s">
        <v>351</v>
      </c>
      <c r="D81" s="385"/>
      <c r="E81" s="377"/>
      <c r="F81" s="385">
        <f t="shared" si="14"/>
        <v>0</v>
      </c>
      <c r="G81" s="385"/>
      <c r="H81" s="385">
        <f t="shared" si="14"/>
        <v>0</v>
      </c>
      <c r="I81" s="385"/>
      <c r="J81" s="526">
        <f t="shared" si="13"/>
        <v>0</v>
      </c>
      <c r="K81" s="527" t="e">
        <f t="shared" si="11"/>
        <v>#DIV/0!</v>
      </c>
      <c r="L81" s="527">
        <f t="shared" si="12"/>
        <v>0</v>
      </c>
    </row>
    <row r="82" spans="1:12" ht="14.25" hidden="1" customHeight="1">
      <c r="A82" s="381"/>
      <c r="B82" s="381"/>
      <c r="C82" s="381" t="s">
        <v>352</v>
      </c>
      <c r="D82" s="385"/>
      <c r="E82" s="377"/>
      <c r="F82" s="385">
        <f t="shared" si="14"/>
        <v>0</v>
      </c>
      <c r="G82" s="385"/>
      <c r="H82" s="385">
        <f t="shared" si="14"/>
        <v>0</v>
      </c>
      <c r="I82" s="385"/>
      <c r="J82" s="526">
        <f t="shared" si="13"/>
        <v>0</v>
      </c>
      <c r="K82" s="527" t="e">
        <f t="shared" si="11"/>
        <v>#DIV/0!</v>
      </c>
      <c r="L82" s="527">
        <f t="shared" si="12"/>
        <v>0</v>
      </c>
    </row>
    <row r="83" spans="1:12" ht="14.25" hidden="1" customHeight="1">
      <c r="A83" s="381"/>
      <c r="B83" s="381"/>
      <c r="C83" s="381" t="s">
        <v>353</v>
      </c>
      <c r="D83" s="385"/>
      <c r="E83" s="377"/>
      <c r="F83" s="385">
        <f t="shared" si="14"/>
        <v>0</v>
      </c>
      <c r="G83" s="385"/>
      <c r="H83" s="385">
        <f t="shared" si="14"/>
        <v>0</v>
      </c>
      <c r="I83" s="385"/>
      <c r="J83" s="526">
        <f t="shared" si="13"/>
        <v>0</v>
      </c>
      <c r="K83" s="527" t="e">
        <f t="shared" si="11"/>
        <v>#DIV/0!</v>
      </c>
      <c r="L83" s="527">
        <f t="shared" si="12"/>
        <v>0</v>
      </c>
    </row>
    <row r="84" spans="1:12" ht="14.25" hidden="1" customHeight="1">
      <c r="A84" s="381"/>
      <c r="B84" s="381"/>
      <c r="C84" s="381" t="s">
        <v>354</v>
      </c>
      <c r="D84" s="385"/>
      <c r="E84" s="377"/>
      <c r="F84" s="385">
        <f t="shared" si="14"/>
        <v>0</v>
      </c>
      <c r="G84" s="385"/>
      <c r="H84" s="385">
        <f t="shared" si="14"/>
        <v>0</v>
      </c>
      <c r="I84" s="385"/>
      <c r="J84" s="526">
        <f t="shared" si="13"/>
        <v>0</v>
      </c>
      <c r="K84" s="527" t="e">
        <f t="shared" si="11"/>
        <v>#DIV/0!</v>
      </c>
      <c r="L84" s="527">
        <f t="shared" si="12"/>
        <v>0</v>
      </c>
    </row>
    <row r="85" spans="1:12" ht="14.25" customHeight="1">
      <c r="A85" s="523" t="s">
        <v>355</v>
      </c>
      <c r="B85" s="523"/>
      <c r="C85" s="524" t="s">
        <v>356</v>
      </c>
      <c r="D85" s="532">
        <f>SUM(D86:D95)</f>
        <v>2687.25</v>
      </c>
      <c r="E85" s="530">
        <f>SUM(E86:E95)</f>
        <v>3676.66</v>
      </c>
      <c r="F85" s="530">
        <f t="shared" ref="F85:G85" si="15">SUM(F86:F95)</f>
        <v>2632.8</v>
      </c>
      <c r="G85" s="530">
        <f t="shared" si="15"/>
        <v>2605.87</v>
      </c>
      <c r="H85" s="530">
        <f>SUM(H86:H95)</f>
        <v>181.64000000000001</v>
      </c>
      <c r="I85" s="530">
        <f>SUM(I86:I95)</f>
        <v>2.1188099999999999</v>
      </c>
      <c r="J85" s="526">
        <f t="shared" si="13"/>
        <v>-2451.1600000000003</v>
      </c>
      <c r="K85" s="527">
        <f t="shared" si="11"/>
        <v>8.1309121329920528E-4</v>
      </c>
      <c r="L85" s="527">
        <f t="shared" si="12"/>
        <v>-179.52119000000002</v>
      </c>
    </row>
    <row r="86" spans="1:12" ht="14.25" hidden="1" customHeight="1">
      <c r="A86" s="381"/>
      <c r="B86" s="381"/>
      <c r="C86" s="381" t="s">
        <v>357</v>
      </c>
      <c r="D86" s="385"/>
      <c r="E86" s="377"/>
      <c r="F86" s="378"/>
      <c r="G86" s="385"/>
      <c r="H86" s="378"/>
      <c r="I86" s="385"/>
      <c r="J86" s="526">
        <f t="shared" si="13"/>
        <v>0</v>
      </c>
      <c r="K86" s="527" t="e">
        <f t="shared" si="11"/>
        <v>#DIV/0!</v>
      </c>
      <c r="L86" s="527">
        <f t="shared" si="12"/>
        <v>0</v>
      </c>
    </row>
    <row r="87" spans="1:12" ht="14.25" hidden="1" customHeight="1">
      <c r="A87" s="381"/>
      <c r="B87" s="381"/>
      <c r="C87" s="381" t="s">
        <v>358</v>
      </c>
      <c r="D87" s="385">
        <v>0.25</v>
      </c>
      <c r="E87" s="385"/>
      <c r="F87" s="378"/>
      <c r="G87" s="385"/>
      <c r="H87" s="378"/>
      <c r="I87" s="385"/>
      <c r="J87" s="526">
        <f t="shared" si="13"/>
        <v>0</v>
      </c>
      <c r="K87" s="527" t="e">
        <f t="shared" si="11"/>
        <v>#DIV/0!</v>
      </c>
      <c r="L87" s="527">
        <f t="shared" si="12"/>
        <v>0</v>
      </c>
    </row>
    <row r="88" spans="1:12" ht="14.25" customHeight="1">
      <c r="A88" s="381"/>
      <c r="B88" s="381"/>
      <c r="C88" s="381" t="s">
        <v>594</v>
      </c>
      <c r="D88" s="533">
        <v>2687</v>
      </c>
      <c r="E88" s="378">
        <v>2703.33</v>
      </c>
      <c r="F88" s="378">
        <v>2439</v>
      </c>
      <c r="G88" s="378">
        <v>2438.6</v>
      </c>
      <c r="H88" s="378">
        <v>0</v>
      </c>
      <c r="I88" s="378">
        <v>0</v>
      </c>
      <c r="J88" s="526">
        <f t="shared" si="13"/>
        <v>-2439</v>
      </c>
      <c r="K88" s="537">
        <f t="shared" si="11"/>
        <v>0</v>
      </c>
      <c r="L88" s="537">
        <f t="shared" si="12"/>
        <v>0</v>
      </c>
    </row>
    <row r="89" spans="1:12" ht="14.25" hidden="1" customHeight="1">
      <c r="A89" s="381"/>
      <c r="B89" s="381"/>
      <c r="C89" s="528" t="s">
        <v>359</v>
      </c>
      <c r="D89" s="385"/>
      <c r="E89" s="378"/>
      <c r="F89" s="378"/>
      <c r="G89" s="378"/>
      <c r="H89" s="378"/>
      <c r="I89" s="378"/>
      <c r="J89" s="526">
        <f t="shared" si="13"/>
        <v>0</v>
      </c>
      <c r="K89" s="537" t="e">
        <f t="shared" si="11"/>
        <v>#DIV/0!</v>
      </c>
      <c r="L89" s="537">
        <f t="shared" si="12"/>
        <v>0</v>
      </c>
    </row>
    <row r="90" spans="1:12" ht="14.25" customHeight="1">
      <c r="A90" s="381"/>
      <c r="B90" s="381"/>
      <c r="C90" s="528" t="s">
        <v>552</v>
      </c>
      <c r="D90" s="378"/>
      <c r="E90" s="378"/>
      <c r="F90" s="378">
        <v>54.7</v>
      </c>
      <c r="G90" s="378">
        <v>0</v>
      </c>
      <c r="H90" s="378">
        <v>0.01</v>
      </c>
      <c r="I90" s="378">
        <v>0</v>
      </c>
      <c r="J90" s="526">
        <f t="shared" si="13"/>
        <v>-54.690000000000005</v>
      </c>
      <c r="K90" s="537">
        <v>0</v>
      </c>
      <c r="L90" s="537">
        <f t="shared" si="12"/>
        <v>-0.01</v>
      </c>
    </row>
    <row r="91" spans="1:12" ht="14.25" customHeight="1">
      <c r="A91" s="381"/>
      <c r="B91" s="541" t="s">
        <v>821</v>
      </c>
      <c r="C91" s="528" t="s">
        <v>360</v>
      </c>
      <c r="D91" s="378"/>
      <c r="E91" s="378"/>
      <c r="F91" s="378">
        <v>21.07</v>
      </c>
      <c r="G91" s="378">
        <v>21.07</v>
      </c>
      <c r="H91" s="378">
        <v>10.9</v>
      </c>
      <c r="I91" s="378">
        <v>0.10796</v>
      </c>
      <c r="J91" s="526">
        <f t="shared" si="13"/>
        <v>-10.17</v>
      </c>
      <c r="K91" s="537">
        <f t="shared" si="11"/>
        <v>5.1238728049359276E-3</v>
      </c>
      <c r="L91" s="537">
        <f t="shared" si="12"/>
        <v>-10.79204</v>
      </c>
    </row>
    <row r="92" spans="1:12" ht="14.25" hidden="1" customHeight="1">
      <c r="A92" s="381"/>
      <c r="B92" s="381"/>
      <c r="C92" s="381" t="s">
        <v>553</v>
      </c>
      <c r="D92" s="378"/>
      <c r="E92" s="378"/>
      <c r="F92" s="378"/>
      <c r="G92" s="378"/>
      <c r="H92" s="378"/>
      <c r="I92" s="378"/>
      <c r="J92" s="526">
        <f t="shared" si="13"/>
        <v>0</v>
      </c>
      <c r="K92" s="537" t="e">
        <f t="shared" si="11"/>
        <v>#DIV/0!</v>
      </c>
      <c r="L92" s="537">
        <f t="shared" si="12"/>
        <v>0</v>
      </c>
    </row>
    <row r="93" spans="1:12" ht="14.25" customHeight="1">
      <c r="A93" s="381"/>
      <c r="B93" s="381"/>
      <c r="C93" s="381" t="s">
        <v>809</v>
      </c>
      <c r="D93" s="378"/>
      <c r="E93" s="378"/>
      <c r="F93" s="378">
        <v>0</v>
      </c>
      <c r="G93" s="378">
        <v>0</v>
      </c>
      <c r="H93" s="378">
        <v>168</v>
      </c>
      <c r="I93" s="378">
        <v>2</v>
      </c>
      <c r="J93" s="526"/>
      <c r="K93" s="537">
        <v>0</v>
      </c>
      <c r="L93" s="537">
        <f t="shared" si="12"/>
        <v>-166</v>
      </c>
    </row>
    <row r="94" spans="1:12" ht="14.25" customHeight="1">
      <c r="A94" s="381"/>
      <c r="B94" s="381"/>
      <c r="C94" s="381" t="s">
        <v>595</v>
      </c>
      <c r="D94" s="378"/>
      <c r="E94" s="378"/>
      <c r="F94" s="378">
        <v>115.15</v>
      </c>
      <c r="G94" s="378">
        <v>146.19999999999999</v>
      </c>
      <c r="H94" s="378">
        <v>0.11</v>
      </c>
      <c r="I94" s="378">
        <v>0</v>
      </c>
      <c r="J94" s="526">
        <f t="shared" si="13"/>
        <v>-115.04</v>
      </c>
      <c r="K94" s="537">
        <f t="shared" si="11"/>
        <v>0</v>
      </c>
      <c r="L94" s="537">
        <f t="shared" si="12"/>
        <v>-0.11</v>
      </c>
    </row>
    <row r="95" spans="1:12" ht="14.25" customHeight="1">
      <c r="A95" s="381"/>
      <c r="B95" s="381"/>
      <c r="C95" s="381" t="s">
        <v>361</v>
      </c>
      <c r="D95" s="378">
        <v>0</v>
      </c>
      <c r="E95" s="378">
        <v>973.33</v>
      </c>
      <c r="F95" s="378">
        <v>2.88</v>
      </c>
      <c r="G95" s="378">
        <v>0</v>
      </c>
      <c r="H95" s="378">
        <v>2.62</v>
      </c>
      <c r="I95" s="378">
        <v>1.085E-2</v>
      </c>
      <c r="J95" s="526">
        <f t="shared" si="13"/>
        <v>-0.25999999999999979</v>
      </c>
      <c r="K95" s="537">
        <v>0</v>
      </c>
      <c r="L95" s="537">
        <f t="shared" si="12"/>
        <v>-2.6091500000000001</v>
      </c>
    </row>
    <row r="96" spans="1:12" ht="14.25" customHeight="1">
      <c r="A96" s="523" t="s">
        <v>362</v>
      </c>
      <c r="B96" s="523"/>
      <c r="C96" s="524" t="s">
        <v>363</v>
      </c>
      <c r="D96" s="532">
        <f>SUM(D99:D151)</f>
        <v>3125.0399999999995</v>
      </c>
      <c r="E96" s="530">
        <f>SUM(E99:E151)</f>
        <v>5973.329999999999</v>
      </c>
      <c r="F96" s="530">
        <f>SUM(F97:F151)</f>
        <v>6251.03</v>
      </c>
      <c r="G96" s="530">
        <f>SUM(G97:G151)</f>
        <v>6363.2400000000007</v>
      </c>
      <c r="H96" s="530">
        <f>SUM(H97:H150)</f>
        <v>2854.9999999999995</v>
      </c>
      <c r="I96" s="530">
        <f>SUM(I97:I151)</f>
        <v>1531.0511100000001</v>
      </c>
      <c r="J96" s="526">
        <f t="shared" si="13"/>
        <v>-3396.03</v>
      </c>
      <c r="K96" s="527">
        <f t="shared" si="11"/>
        <v>0.24060873234390026</v>
      </c>
      <c r="L96" s="527">
        <f t="shared" si="12"/>
        <v>-1323.9488899999994</v>
      </c>
    </row>
    <row r="97" spans="1:12" ht="14.25" hidden="1" customHeight="1">
      <c r="A97" s="380"/>
      <c r="B97" s="380"/>
      <c r="C97" s="528" t="s">
        <v>364</v>
      </c>
      <c r="D97" s="385"/>
      <c r="E97" s="377"/>
      <c r="F97" s="385"/>
      <c r="G97" s="385"/>
      <c r="H97" s="385"/>
      <c r="I97" s="385"/>
      <c r="J97" s="526">
        <f t="shared" si="13"/>
        <v>0</v>
      </c>
      <c r="K97" s="527" t="e">
        <f t="shared" si="11"/>
        <v>#DIV/0!</v>
      </c>
      <c r="L97" s="527">
        <f t="shared" si="12"/>
        <v>0</v>
      </c>
    </row>
    <row r="98" spans="1:12" ht="14.25" hidden="1" customHeight="1">
      <c r="A98" s="380"/>
      <c r="B98" s="380"/>
      <c r="C98" s="528" t="s">
        <v>596</v>
      </c>
      <c r="D98" s="385"/>
      <c r="E98" s="377"/>
      <c r="F98" s="385"/>
      <c r="G98" s="385"/>
      <c r="H98" s="385"/>
      <c r="I98" s="385"/>
      <c r="J98" s="526">
        <f t="shared" si="13"/>
        <v>0</v>
      </c>
      <c r="K98" s="527" t="e">
        <f t="shared" si="11"/>
        <v>#DIV/0!</v>
      </c>
      <c r="L98" s="527">
        <f t="shared" si="12"/>
        <v>0</v>
      </c>
    </row>
    <row r="99" spans="1:12" ht="14.25" customHeight="1">
      <c r="A99" s="380"/>
      <c r="B99" s="380"/>
      <c r="C99" s="528" t="s">
        <v>810</v>
      </c>
      <c r="D99" s="385"/>
      <c r="E99" s="378"/>
      <c r="F99" s="385">
        <v>778.19</v>
      </c>
      <c r="G99" s="385">
        <v>778.19</v>
      </c>
      <c r="H99" s="385">
        <v>1.6</v>
      </c>
      <c r="I99" s="385">
        <v>60.844749999999998</v>
      </c>
      <c r="J99" s="526">
        <f t="shared" si="13"/>
        <v>-776.59</v>
      </c>
      <c r="K99" s="537">
        <f t="shared" si="11"/>
        <v>7.8187524897518595E-2</v>
      </c>
      <c r="L99" s="537">
        <f t="shared" si="12"/>
        <v>59.244749999999996</v>
      </c>
    </row>
    <row r="100" spans="1:12" ht="14.25" hidden="1" customHeight="1">
      <c r="A100" s="381"/>
      <c r="B100" s="381"/>
      <c r="C100" s="381" t="s">
        <v>365</v>
      </c>
      <c r="D100" s="385"/>
      <c r="E100" s="378"/>
      <c r="F100" s="385"/>
      <c r="G100" s="385"/>
      <c r="H100" s="385"/>
      <c r="I100" s="385"/>
      <c r="J100" s="526">
        <f t="shared" si="13"/>
        <v>0</v>
      </c>
      <c r="K100" s="537" t="e">
        <f t="shared" si="11"/>
        <v>#DIV/0!</v>
      </c>
      <c r="L100" s="537">
        <f t="shared" si="12"/>
        <v>0</v>
      </c>
    </row>
    <row r="101" spans="1:12" ht="14.25" customHeight="1">
      <c r="A101" s="381"/>
      <c r="B101" s="541" t="s">
        <v>830</v>
      </c>
      <c r="C101" s="381" t="s">
        <v>366</v>
      </c>
      <c r="D101" s="385"/>
      <c r="E101" s="378">
        <v>29.35</v>
      </c>
      <c r="F101" s="385"/>
      <c r="G101" s="385">
        <v>33.270000000000003</v>
      </c>
      <c r="H101" s="385">
        <v>2.7</v>
      </c>
      <c r="I101" s="385">
        <v>86.405439999999999</v>
      </c>
      <c r="J101" s="526">
        <f t="shared" si="13"/>
        <v>2.7</v>
      </c>
      <c r="K101" s="537">
        <f t="shared" si="11"/>
        <v>2.5970976856026446</v>
      </c>
      <c r="L101" s="537">
        <f t="shared" si="12"/>
        <v>83.705439999999996</v>
      </c>
    </row>
    <row r="102" spans="1:12" ht="14.25" customHeight="1">
      <c r="A102" s="381"/>
      <c r="B102" s="541" t="s">
        <v>831</v>
      </c>
      <c r="C102" s="381" t="s">
        <v>367</v>
      </c>
      <c r="D102" s="378">
        <v>9.1999999999999993</v>
      </c>
      <c r="E102" s="378">
        <v>42.1</v>
      </c>
      <c r="F102" s="378">
        <v>73.06</v>
      </c>
      <c r="G102" s="378">
        <v>90.6</v>
      </c>
      <c r="H102" s="378">
        <v>766.3</v>
      </c>
      <c r="I102" s="378">
        <v>66.543310000000005</v>
      </c>
      <c r="J102" s="526">
        <f t="shared" si="13"/>
        <v>693.24</v>
      </c>
      <c r="K102" s="537">
        <f t="shared" si="11"/>
        <v>0.73447362030905083</v>
      </c>
      <c r="L102" s="537">
        <f t="shared" si="12"/>
        <v>-699.75668999999994</v>
      </c>
    </row>
    <row r="103" spans="1:12" ht="14.25" customHeight="1">
      <c r="A103" s="381"/>
      <c r="B103" s="541" t="s">
        <v>826</v>
      </c>
      <c r="C103" s="381" t="s">
        <v>373</v>
      </c>
      <c r="D103" s="378"/>
      <c r="E103" s="378"/>
      <c r="F103" s="378">
        <v>0</v>
      </c>
      <c r="G103" s="378">
        <v>0</v>
      </c>
      <c r="H103" s="378">
        <v>0.9</v>
      </c>
      <c r="I103" s="378">
        <v>2.6929599999999998</v>
      </c>
      <c r="J103" s="526">
        <f t="shared" si="13"/>
        <v>0.9</v>
      </c>
      <c r="K103" s="537" t="e">
        <f t="shared" si="11"/>
        <v>#DIV/0!</v>
      </c>
      <c r="L103" s="537">
        <f t="shared" si="12"/>
        <v>1.7929599999999999</v>
      </c>
    </row>
    <row r="104" spans="1:12" ht="14.25" customHeight="1">
      <c r="A104" s="381"/>
      <c r="B104" s="381"/>
      <c r="C104" s="381" t="s">
        <v>368</v>
      </c>
      <c r="D104" s="378">
        <v>2918.9</v>
      </c>
      <c r="E104" s="378">
        <v>2742.87</v>
      </c>
      <c r="F104" s="378">
        <v>2925.43</v>
      </c>
      <c r="G104" s="378">
        <v>2925.43</v>
      </c>
      <c r="H104" s="378">
        <v>0.5</v>
      </c>
      <c r="I104" s="378">
        <v>0.48908000000000001</v>
      </c>
      <c r="J104" s="526">
        <f t="shared" si="13"/>
        <v>-2924.93</v>
      </c>
      <c r="K104" s="537">
        <f t="shared" si="11"/>
        <v>1.6718226038565272E-4</v>
      </c>
      <c r="L104" s="537">
        <f t="shared" si="12"/>
        <v>-1.0919999999999985E-2</v>
      </c>
    </row>
    <row r="105" spans="1:12" ht="14.25" customHeight="1">
      <c r="A105" s="381"/>
      <c r="B105" s="381"/>
      <c r="C105" s="381" t="s">
        <v>598</v>
      </c>
      <c r="D105" s="385"/>
      <c r="E105" s="378"/>
      <c r="F105" s="385">
        <v>1.96</v>
      </c>
      <c r="G105" s="385">
        <v>0</v>
      </c>
      <c r="H105" s="385">
        <v>0</v>
      </c>
      <c r="I105" s="385">
        <v>0</v>
      </c>
      <c r="J105" s="526">
        <f t="shared" si="13"/>
        <v>-1.96</v>
      </c>
      <c r="K105" s="537" t="e">
        <f t="shared" si="11"/>
        <v>#DIV/0!</v>
      </c>
      <c r="L105" s="537">
        <f t="shared" si="12"/>
        <v>0</v>
      </c>
    </row>
    <row r="106" spans="1:12" ht="14.25" hidden="1" customHeight="1">
      <c r="A106" s="381"/>
      <c r="B106" s="381"/>
      <c r="C106" s="381" t="s">
        <v>804</v>
      </c>
      <c r="D106" s="385"/>
      <c r="E106" s="378"/>
      <c r="F106" s="385"/>
      <c r="G106" s="385"/>
      <c r="H106" s="385"/>
      <c r="I106" s="385"/>
      <c r="J106" s="526">
        <f t="shared" si="13"/>
        <v>0</v>
      </c>
      <c r="K106" s="537" t="e">
        <f t="shared" si="11"/>
        <v>#DIV/0!</v>
      </c>
      <c r="L106" s="537">
        <f t="shared" si="12"/>
        <v>0</v>
      </c>
    </row>
    <row r="107" spans="1:12" ht="14.25" hidden="1" customHeight="1">
      <c r="A107" s="381"/>
      <c r="B107" s="381"/>
      <c r="C107" s="381" t="s">
        <v>369</v>
      </c>
      <c r="D107" s="385"/>
      <c r="E107" s="378"/>
      <c r="F107" s="385"/>
      <c r="G107" s="385"/>
      <c r="H107" s="385"/>
      <c r="I107" s="385"/>
      <c r="J107" s="526">
        <f t="shared" si="13"/>
        <v>0</v>
      </c>
      <c r="K107" s="537" t="e">
        <f t="shared" si="11"/>
        <v>#DIV/0!</v>
      </c>
      <c r="L107" s="537">
        <f t="shared" si="12"/>
        <v>0</v>
      </c>
    </row>
    <row r="108" spans="1:12" ht="14.25" hidden="1" customHeight="1">
      <c r="A108" s="381"/>
      <c r="B108" s="381"/>
      <c r="C108" s="381" t="s">
        <v>370</v>
      </c>
      <c r="D108" s="385"/>
      <c r="E108" s="378"/>
      <c r="F108" s="385"/>
      <c r="G108" s="385"/>
      <c r="H108" s="385"/>
      <c r="I108" s="385"/>
      <c r="J108" s="526">
        <f t="shared" si="13"/>
        <v>0</v>
      </c>
      <c r="K108" s="537" t="e">
        <f t="shared" si="11"/>
        <v>#DIV/0!</v>
      </c>
      <c r="L108" s="537">
        <f t="shared" si="12"/>
        <v>0</v>
      </c>
    </row>
    <row r="109" spans="1:12" ht="14.25" hidden="1" customHeight="1">
      <c r="A109" s="381"/>
      <c r="B109" s="381"/>
      <c r="C109" s="381" t="s">
        <v>371</v>
      </c>
      <c r="D109" s="385"/>
      <c r="E109" s="378"/>
      <c r="F109" s="385"/>
      <c r="G109" s="385"/>
      <c r="H109" s="385"/>
      <c r="I109" s="385"/>
      <c r="J109" s="526">
        <f t="shared" si="13"/>
        <v>0</v>
      </c>
      <c r="K109" s="537" t="e">
        <f t="shared" si="11"/>
        <v>#DIV/0!</v>
      </c>
      <c r="L109" s="537">
        <f t="shared" si="12"/>
        <v>0</v>
      </c>
    </row>
    <row r="110" spans="1:12" ht="14.25" hidden="1" customHeight="1">
      <c r="A110" s="381"/>
      <c r="B110" s="381"/>
      <c r="C110" s="381" t="s">
        <v>372</v>
      </c>
      <c r="D110" s="385"/>
      <c r="E110" s="378"/>
      <c r="F110" s="385"/>
      <c r="G110" s="385"/>
      <c r="H110" s="385"/>
      <c r="I110" s="385"/>
      <c r="J110" s="526">
        <f t="shared" si="13"/>
        <v>0</v>
      </c>
      <c r="K110" s="537" t="e">
        <f t="shared" si="11"/>
        <v>#DIV/0!</v>
      </c>
      <c r="L110" s="537">
        <f t="shared" si="12"/>
        <v>0</v>
      </c>
    </row>
    <row r="111" spans="1:12" ht="14.25" hidden="1" customHeight="1">
      <c r="A111" s="381"/>
      <c r="B111" s="381"/>
      <c r="C111" s="381" t="s">
        <v>373</v>
      </c>
      <c r="D111" s="385"/>
      <c r="E111" s="378"/>
      <c r="F111" s="385"/>
      <c r="G111" s="385"/>
      <c r="H111" s="385"/>
      <c r="I111" s="385"/>
      <c r="J111" s="526">
        <f t="shared" si="13"/>
        <v>0</v>
      </c>
      <c r="K111" s="537" t="e">
        <f t="shared" si="11"/>
        <v>#DIV/0!</v>
      </c>
      <c r="L111" s="537">
        <f t="shared" si="12"/>
        <v>0</v>
      </c>
    </row>
    <row r="112" spans="1:12" ht="14.25" customHeight="1">
      <c r="A112" s="381"/>
      <c r="B112" s="381"/>
      <c r="C112" s="381" t="s">
        <v>599</v>
      </c>
      <c r="D112" s="378">
        <v>57</v>
      </c>
      <c r="E112" s="378"/>
      <c r="F112" s="378">
        <v>123.7</v>
      </c>
      <c r="G112" s="378">
        <v>123.7</v>
      </c>
      <c r="H112" s="378">
        <v>298</v>
      </c>
      <c r="I112" s="378">
        <v>13.89673</v>
      </c>
      <c r="J112" s="526">
        <f t="shared" si="13"/>
        <v>174.3</v>
      </c>
      <c r="K112" s="537">
        <f t="shared" si="11"/>
        <v>0.11234219886822959</v>
      </c>
      <c r="L112" s="537">
        <f t="shared" si="12"/>
        <v>-284.10327000000001</v>
      </c>
    </row>
    <row r="113" spans="1:12" ht="14.25" customHeight="1">
      <c r="A113" s="381"/>
      <c r="B113" s="541" t="s">
        <v>836</v>
      </c>
      <c r="C113" s="381" t="s">
        <v>557</v>
      </c>
      <c r="D113" s="385"/>
      <c r="E113" s="378">
        <v>3.01</v>
      </c>
      <c r="F113" s="385">
        <v>3</v>
      </c>
      <c r="G113" s="385">
        <v>3</v>
      </c>
      <c r="H113" s="385">
        <v>727.6</v>
      </c>
      <c r="I113" s="385">
        <v>2.2906599999999999</v>
      </c>
      <c r="J113" s="526">
        <f t="shared" si="13"/>
        <v>724.6</v>
      </c>
      <c r="K113" s="537">
        <f t="shared" si="11"/>
        <v>0.76355333333333331</v>
      </c>
      <c r="L113" s="537">
        <f t="shared" si="12"/>
        <v>-725.30934000000002</v>
      </c>
    </row>
    <row r="114" spans="1:12" ht="14.25" customHeight="1">
      <c r="A114" s="381"/>
      <c r="B114" s="381"/>
      <c r="C114" s="381" t="s">
        <v>647</v>
      </c>
      <c r="D114" s="378"/>
      <c r="E114" s="378"/>
      <c r="F114" s="378"/>
      <c r="G114" s="378">
        <v>26.48</v>
      </c>
      <c r="H114" s="378"/>
      <c r="I114" s="378">
        <v>2.4954299999999998</v>
      </c>
      <c r="J114" s="526">
        <f t="shared" si="13"/>
        <v>0</v>
      </c>
      <c r="K114" s="537">
        <f t="shared" si="11"/>
        <v>9.4238293051359515E-2</v>
      </c>
      <c r="L114" s="537">
        <f t="shared" si="12"/>
        <v>2.4954299999999998</v>
      </c>
    </row>
    <row r="115" spans="1:12" ht="14.25" hidden="1" customHeight="1">
      <c r="A115" s="381"/>
      <c r="B115" s="381"/>
      <c r="C115" s="381" t="s">
        <v>374</v>
      </c>
      <c r="D115" s="385"/>
      <c r="E115" s="378"/>
      <c r="F115" s="385"/>
      <c r="G115" s="385"/>
      <c r="H115" s="385"/>
      <c r="I115" s="385"/>
      <c r="J115" s="526">
        <f t="shared" si="13"/>
        <v>0</v>
      </c>
      <c r="K115" s="537" t="e">
        <f t="shared" si="11"/>
        <v>#DIV/0!</v>
      </c>
      <c r="L115" s="537">
        <f t="shared" si="12"/>
        <v>0</v>
      </c>
    </row>
    <row r="116" spans="1:12" ht="14.25" customHeight="1">
      <c r="A116" s="381"/>
      <c r="B116" s="381"/>
      <c r="C116" s="381" t="s">
        <v>375</v>
      </c>
      <c r="D116" s="385"/>
      <c r="E116" s="378"/>
      <c r="F116" s="385">
        <v>1.68</v>
      </c>
      <c r="G116" s="385">
        <v>0</v>
      </c>
      <c r="H116" s="385">
        <v>835</v>
      </c>
      <c r="I116" s="385">
        <v>0</v>
      </c>
      <c r="J116" s="526">
        <f t="shared" si="13"/>
        <v>833.32</v>
      </c>
      <c r="K116" s="537">
        <v>0</v>
      </c>
      <c r="L116" s="537">
        <f t="shared" si="12"/>
        <v>-835</v>
      </c>
    </row>
    <row r="117" spans="1:12" ht="15.75" hidden="1" customHeight="1">
      <c r="A117" s="381"/>
      <c r="B117" s="381"/>
      <c r="C117" s="381" t="s">
        <v>376</v>
      </c>
      <c r="D117" s="385">
        <v>9.0399999999999991</v>
      </c>
      <c r="E117" s="385">
        <v>9.0399999999999991</v>
      </c>
      <c r="F117" s="385"/>
      <c r="G117" s="385"/>
      <c r="H117" s="385"/>
      <c r="I117" s="385"/>
      <c r="J117" s="526">
        <f t="shared" si="13"/>
        <v>0</v>
      </c>
      <c r="K117" s="537" t="e">
        <f t="shared" si="11"/>
        <v>#DIV/0!</v>
      </c>
      <c r="L117" s="537">
        <f t="shared" si="12"/>
        <v>0</v>
      </c>
    </row>
    <row r="118" spans="1:12" ht="14.25" hidden="1" customHeight="1">
      <c r="A118" s="381"/>
      <c r="B118" s="381"/>
      <c r="C118" s="381" t="s">
        <v>377</v>
      </c>
      <c r="D118" s="378"/>
      <c r="E118" s="378"/>
      <c r="F118" s="378"/>
      <c r="G118" s="378"/>
      <c r="H118" s="378"/>
      <c r="I118" s="378"/>
      <c r="J118" s="526">
        <f t="shared" si="13"/>
        <v>0</v>
      </c>
      <c r="K118" s="537" t="e">
        <f t="shared" si="11"/>
        <v>#DIV/0!</v>
      </c>
      <c r="L118" s="537">
        <f t="shared" si="12"/>
        <v>0</v>
      </c>
    </row>
    <row r="119" spans="1:12" ht="14.25" hidden="1" customHeight="1">
      <c r="A119" s="381"/>
      <c r="B119" s="381"/>
      <c r="C119" s="381" t="s">
        <v>644</v>
      </c>
      <c r="D119" s="385"/>
      <c r="E119" s="378">
        <v>12.2</v>
      </c>
      <c r="F119" s="385"/>
      <c r="G119" s="385"/>
      <c r="H119" s="385"/>
      <c r="I119" s="385"/>
      <c r="J119" s="526">
        <f t="shared" si="13"/>
        <v>0</v>
      </c>
      <c r="K119" s="537" t="e">
        <f t="shared" si="11"/>
        <v>#DIV/0!</v>
      </c>
      <c r="L119" s="537">
        <f t="shared" si="12"/>
        <v>0</v>
      </c>
    </row>
    <row r="120" spans="1:12" ht="14.25" customHeight="1">
      <c r="A120" s="381"/>
      <c r="B120" s="381"/>
      <c r="C120" s="381" t="s">
        <v>646</v>
      </c>
      <c r="D120" s="385"/>
      <c r="E120" s="378"/>
      <c r="F120" s="385"/>
      <c r="G120" s="385">
        <v>27.71</v>
      </c>
      <c r="H120" s="385">
        <v>0</v>
      </c>
      <c r="I120" s="385">
        <v>0</v>
      </c>
      <c r="J120" s="526">
        <f t="shared" si="13"/>
        <v>0</v>
      </c>
      <c r="K120" s="537">
        <f t="shared" si="11"/>
        <v>0</v>
      </c>
      <c r="L120" s="537">
        <f t="shared" si="12"/>
        <v>0</v>
      </c>
    </row>
    <row r="121" spans="1:12" ht="14.25" customHeight="1">
      <c r="A121" s="381"/>
      <c r="B121" s="381"/>
      <c r="C121" s="381" t="s">
        <v>562</v>
      </c>
      <c r="D121" s="385"/>
      <c r="E121" s="378">
        <v>1.1399999999999999</v>
      </c>
      <c r="F121" s="385">
        <v>9.6</v>
      </c>
      <c r="G121" s="378">
        <v>9.6</v>
      </c>
      <c r="H121" s="385">
        <v>53</v>
      </c>
      <c r="I121" s="378">
        <v>68.517049999999998</v>
      </c>
      <c r="J121" s="526">
        <f t="shared" si="13"/>
        <v>43.4</v>
      </c>
      <c r="K121" s="537">
        <f t="shared" si="11"/>
        <v>7.1371927083333331</v>
      </c>
      <c r="L121" s="537">
        <f t="shared" si="12"/>
        <v>15.517049999999998</v>
      </c>
    </row>
    <row r="122" spans="1:12" ht="14.25" customHeight="1">
      <c r="A122" s="381"/>
      <c r="B122" s="381"/>
      <c r="C122" s="381" t="s">
        <v>600</v>
      </c>
      <c r="D122" s="385"/>
      <c r="E122" s="378"/>
      <c r="F122" s="385">
        <v>0</v>
      </c>
      <c r="G122" s="533">
        <v>0</v>
      </c>
      <c r="H122" s="385">
        <v>10.5</v>
      </c>
      <c r="I122" s="533">
        <v>1.5910000000000001E-2</v>
      </c>
      <c r="J122" s="526">
        <f t="shared" si="13"/>
        <v>10.5</v>
      </c>
      <c r="K122" s="537">
        <v>0</v>
      </c>
      <c r="L122" s="537">
        <f t="shared" si="12"/>
        <v>-10.48409</v>
      </c>
    </row>
    <row r="123" spans="1:12" ht="14.25" customHeight="1">
      <c r="A123" s="381"/>
      <c r="B123" s="541" t="s">
        <v>833</v>
      </c>
      <c r="C123" s="381" t="s">
        <v>561</v>
      </c>
      <c r="D123" s="533"/>
      <c r="E123" s="378">
        <v>2.59</v>
      </c>
      <c r="F123" s="533">
        <v>0</v>
      </c>
      <c r="G123" s="533">
        <v>335.55</v>
      </c>
      <c r="H123" s="533">
        <v>44.6</v>
      </c>
      <c r="I123" s="533">
        <v>116.47197</v>
      </c>
      <c r="J123" s="526">
        <f t="shared" si="13"/>
        <v>44.6</v>
      </c>
      <c r="K123" s="537">
        <f t="shared" si="11"/>
        <v>0.34710764416629414</v>
      </c>
      <c r="L123" s="537">
        <f t="shared" si="12"/>
        <v>71.871970000000005</v>
      </c>
    </row>
    <row r="124" spans="1:12" ht="14.25" customHeight="1">
      <c r="A124" s="381"/>
      <c r="B124" s="381"/>
      <c r="C124" s="381" t="s">
        <v>601</v>
      </c>
      <c r="D124" s="378"/>
      <c r="E124" s="378">
        <v>107.4</v>
      </c>
      <c r="F124" s="378">
        <v>0</v>
      </c>
      <c r="G124" s="378">
        <v>0</v>
      </c>
      <c r="H124" s="378">
        <v>0</v>
      </c>
      <c r="I124" s="378">
        <v>0</v>
      </c>
      <c r="J124" s="526">
        <f t="shared" si="13"/>
        <v>0</v>
      </c>
      <c r="K124" s="537">
        <v>0</v>
      </c>
      <c r="L124" s="537">
        <f t="shared" si="12"/>
        <v>0</v>
      </c>
    </row>
    <row r="125" spans="1:12" ht="14.25" customHeight="1">
      <c r="A125" s="381"/>
      <c r="B125" s="381"/>
      <c r="C125" s="381" t="s">
        <v>645</v>
      </c>
      <c r="D125" s="385"/>
      <c r="E125" s="378"/>
      <c r="F125" s="385">
        <v>0</v>
      </c>
      <c r="G125" s="385">
        <v>3.59</v>
      </c>
      <c r="H125" s="385">
        <v>0</v>
      </c>
      <c r="I125" s="385">
        <v>0</v>
      </c>
      <c r="J125" s="526">
        <f t="shared" si="13"/>
        <v>0</v>
      </c>
      <c r="K125" s="537">
        <f t="shared" si="11"/>
        <v>0</v>
      </c>
      <c r="L125" s="537">
        <f t="shared" si="12"/>
        <v>0</v>
      </c>
    </row>
    <row r="126" spans="1:12" ht="14.25" customHeight="1">
      <c r="A126" s="381"/>
      <c r="B126" s="541" t="s">
        <v>820</v>
      </c>
      <c r="C126" s="381" t="s">
        <v>811</v>
      </c>
      <c r="D126" s="385"/>
      <c r="E126" s="378"/>
      <c r="F126" s="385">
        <v>0</v>
      </c>
      <c r="G126" s="385">
        <v>0</v>
      </c>
      <c r="H126" s="385">
        <v>0.2</v>
      </c>
      <c r="I126" s="385">
        <v>5.6639999999999997</v>
      </c>
      <c r="J126" s="526"/>
      <c r="K126" s="537">
        <v>0</v>
      </c>
      <c r="L126" s="537">
        <f t="shared" si="12"/>
        <v>5.4639999999999995</v>
      </c>
    </row>
    <row r="127" spans="1:12" ht="14.25" customHeight="1">
      <c r="A127" s="381"/>
      <c r="B127" s="381"/>
      <c r="C127" s="381" t="s">
        <v>602</v>
      </c>
      <c r="D127" s="385"/>
      <c r="E127" s="378"/>
      <c r="F127" s="385">
        <v>0</v>
      </c>
      <c r="G127" s="385">
        <v>2.16</v>
      </c>
      <c r="H127" s="385">
        <v>0</v>
      </c>
      <c r="I127" s="385">
        <v>0</v>
      </c>
      <c r="J127" s="526">
        <f t="shared" si="13"/>
        <v>0</v>
      </c>
      <c r="K127" s="537">
        <f t="shared" si="11"/>
        <v>0</v>
      </c>
      <c r="L127" s="537">
        <f t="shared" si="12"/>
        <v>0</v>
      </c>
    </row>
    <row r="128" spans="1:12" ht="14.25" hidden="1" customHeight="1">
      <c r="A128" s="381"/>
      <c r="B128" s="381"/>
      <c r="C128" s="381" t="s">
        <v>564</v>
      </c>
      <c r="D128" s="385"/>
      <c r="E128" s="378"/>
      <c r="F128" s="385"/>
      <c r="G128" s="385"/>
      <c r="H128" s="385"/>
      <c r="I128" s="385"/>
      <c r="J128" s="526">
        <f t="shared" si="13"/>
        <v>0</v>
      </c>
      <c r="K128" s="537" t="e">
        <f t="shared" si="11"/>
        <v>#DIV/0!</v>
      </c>
      <c r="L128" s="537">
        <f t="shared" si="12"/>
        <v>0</v>
      </c>
    </row>
    <row r="129" spans="1:12" ht="14.25" customHeight="1">
      <c r="A129" s="381"/>
      <c r="B129" s="381"/>
      <c r="C129" s="381" t="s">
        <v>839</v>
      </c>
      <c r="D129" s="385"/>
      <c r="E129" s="378"/>
      <c r="F129" s="385">
        <v>0</v>
      </c>
      <c r="G129" s="385">
        <v>0</v>
      </c>
      <c r="H129" s="385">
        <v>0</v>
      </c>
      <c r="I129" s="385">
        <v>1.49953</v>
      </c>
      <c r="J129" s="526"/>
      <c r="K129" s="537">
        <v>0</v>
      </c>
      <c r="L129" s="537">
        <f t="shared" si="12"/>
        <v>1.49953</v>
      </c>
    </row>
    <row r="130" spans="1:12" ht="14.25" hidden="1" customHeight="1">
      <c r="A130" s="381"/>
      <c r="B130" s="381"/>
      <c r="C130" s="381" t="s">
        <v>378</v>
      </c>
      <c r="D130" s="378">
        <v>79.2</v>
      </c>
      <c r="E130" s="378">
        <v>82.3</v>
      </c>
      <c r="F130" s="378"/>
      <c r="G130" s="378"/>
      <c r="H130" s="378">
        <v>0</v>
      </c>
      <c r="I130" s="378">
        <v>0</v>
      </c>
      <c r="J130" s="526">
        <f t="shared" si="13"/>
        <v>0</v>
      </c>
      <c r="K130" s="537" t="e">
        <f t="shared" si="11"/>
        <v>#DIV/0!</v>
      </c>
      <c r="L130" s="537">
        <f t="shared" si="12"/>
        <v>0</v>
      </c>
    </row>
    <row r="131" spans="1:12" ht="14.25" customHeight="1">
      <c r="A131" s="381"/>
      <c r="B131" s="381"/>
      <c r="C131" s="381" t="s">
        <v>603</v>
      </c>
      <c r="D131" s="385"/>
      <c r="E131" s="378"/>
      <c r="F131" s="385">
        <v>0</v>
      </c>
      <c r="G131" s="533">
        <v>0</v>
      </c>
      <c r="H131" s="385">
        <v>1</v>
      </c>
      <c r="I131" s="533">
        <v>0</v>
      </c>
      <c r="J131" s="526">
        <f t="shared" si="13"/>
        <v>1</v>
      </c>
      <c r="K131" s="537">
        <v>0</v>
      </c>
      <c r="L131" s="537">
        <f t="shared" si="12"/>
        <v>-1</v>
      </c>
    </row>
    <row r="132" spans="1:12" ht="14.25" hidden="1" customHeight="1">
      <c r="A132" s="381"/>
      <c r="B132" s="381"/>
      <c r="C132" s="381" t="s">
        <v>805</v>
      </c>
      <c r="D132" s="385"/>
      <c r="E132" s="378"/>
      <c r="F132" s="385"/>
      <c r="G132" s="385"/>
      <c r="H132" s="385"/>
      <c r="I132" s="385"/>
      <c r="J132" s="526">
        <f t="shared" si="13"/>
        <v>0</v>
      </c>
      <c r="K132" s="537" t="e">
        <f t="shared" si="11"/>
        <v>#DIV/0!</v>
      </c>
      <c r="L132" s="537">
        <f t="shared" si="12"/>
        <v>0</v>
      </c>
    </row>
    <row r="133" spans="1:12" ht="14.25" hidden="1" customHeight="1">
      <c r="A133" s="381"/>
      <c r="B133" s="381"/>
      <c r="C133" s="381" t="s">
        <v>379</v>
      </c>
      <c r="D133" s="385"/>
      <c r="E133" s="378"/>
      <c r="F133" s="385"/>
      <c r="G133" s="385"/>
      <c r="H133" s="385"/>
      <c r="I133" s="385"/>
      <c r="J133" s="526">
        <f t="shared" si="13"/>
        <v>0</v>
      </c>
      <c r="K133" s="537" t="e">
        <f t="shared" si="11"/>
        <v>#DIV/0!</v>
      </c>
      <c r="L133" s="537">
        <f t="shared" si="12"/>
        <v>0</v>
      </c>
    </row>
    <row r="134" spans="1:12" ht="14.25" customHeight="1">
      <c r="A134" s="381"/>
      <c r="B134" s="381"/>
      <c r="C134" s="381" t="s">
        <v>840</v>
      </c>
      <c r="D134" s="385"/>
      <c r="E134" s="378"/>
      <c r="F134" s="385">
        <v>0</v>
      </c>
      <c r="G134" s="385">
        <v>0</v>
      </c>
      <c r="H134" s="385">
        <v>0</v>
      </c>
      <c r="I134" s="385">
        <v>5.1607900000000004</v>
      </c>
      <c r="J134" s="526"/>
      <c r="K134" s="537">
        <v>0</v>
      </c>
      <c r="L134" s="537">
        <f t="shared" si="12"/>
        <v>5.1607900000000004</v>
      </c>
    </row>
    <row r="135" spans="1:12" ht="14.25" customHeight="1">
      <c r="A135" s="381"/>
      <c r="B135" s="541" t="s">
        <v>825</v>
      </c>
      <c r="C135" s="381" t="s">
        <v>380</v>
      </c>
      <c r="D135" s="385">
        <v>24.4</v>
      </c>
      <c r="E135" s="378">
        <v>2237.08</v>
      </c>
      <c r="F135" s="385">
        <v>1197.24</v>
      </c>
      <c r="G135" s="378">
        <v>768.4</v>
      </c>
      <c r="H135" s="385">
        <v>66.099999999999994</v>
      </c>
      <c r="I135" s="378">
        <v>949.93574999999998</v>
      </c>
      <c r="J135" s="526">
        <f t="shared" si="13"/>
        <v>-1131.1400000000001</v>
      </c>
      <c r="K135" s="537">
        <f t="shared" si="11"/>
        <v>1.2362516267568975</v>
      </c>
      <c r="L135" s="537">
        <f t="shared" si="12"/>
        <v>883.83574999999996</v>
      </c>
    </row>
    <row r="136" spans="1:12" ht="14.25" hidden="1" customHeight="1">
      <c r="A136" s="381"/>
      <c r="B136" s="381"/>
      <c r="C136" s="375" t="s">
        <v>381</v>
      </c>
      <c r="D136" s="385">
        <v>12.2</v>
      </c>
      <c r="E136" s="378">
        <v>0.11</v>
      </c>
      <c r="F136" s="385"/>
      <c r="G136" s="385"/>
      <c r="H136" s="385"/>
      <c r="I136" s="385"/>
      <c r="J136" s="526">
        <f t="shared" si="13"/>
        <v>0</v>
      </c>
      <c r="K136" s="537" t="e">
        <f t="shared" si="11"/>
        <v>#DIV/0!</v>
      </c>
      <c r="L136" s="537">
        <f t="shared" si="12"/>
        <v>0</v>
      </c>
    </row>
    <row r="137" spans="1:12" ht="14.25" customHeight="1">
      <c r="A137" s="381"/>
      <c r="B137" s="381"/>
      <c r="C137" s="375" t="s">
        <v>565</v>
      </c>
      <c r="D137" s="385"/>
      <c r="E137" s="378"/>
      <c r="F137" s="385">
        <v>0</v>
      </c>
      <c r="G137" s="385">
        <v>0</v>
      </c>
      <c r="H137" s="385">
        <v>0</v>
      </c>
      <c r="I137" s="385">
        <v>0</v>
      </c>
      <c r="J137" s="526">
        <f t="shared" si="13"/>
        <v>0</v>
      </c>
      <c r="K137" s="537">
        <v>0</v>
      </c>
      <c r="L137" s="537">
        <f t="shared" si="12"/>
        <v>0</v>
      </c>
    </row>
    <row r="138" spans="1:12" ht="14.25" customHeight="1">
      <c r="A138" s="381"/>
      <c r="B138" s="541" t="s">
        <v>834</v>
      </c>
      <c r="C138" s="375" t="s">
        <v>566</v>
      </c>
      <c r="D138" s="378"/>
      <c r="E138" s="378">
        <v>46</v>
      </c>
      <c r="F138" s="378">
        <v>0</v>
      </c>
      <c r="G138" s="378">
        <v>99.04</v>
      </c>
      <c r="H138" s="378">
        <v>0</v>
      </c>
      <c r="I138" s="378">
        <v>90.680019999999999</v>
      </c>
      <c r="J138" s="526">
        <f t="shared" si="13"/>
        <v>0</v>
      </c>
      <c r="K138" s="537">
        <f t="shared" si="11"/>
        <v>0.91558986268174469</v>
      </c>
      <c r="L138" s="537">
        <f t="shared" si="12"/>
        <v>90.680019999999999</v>
      </c>
    </row>
    <row r="139" spans="1:12" ht="14.25" hidden="1" customHeight="1">
      <c r="A139" s="381"/>
      <c r="B139" s="381"/>
      <c r="C139" s="375" t="s">
        <v>382</v>
      </c>
      <c r="D139" s="385"/>
      <c r="E139" s="378"/>
      <c r="F139" s="385"/>
      <c r="G139" s="385"/>
      <c r="H139" s="385"/>
      <c r="I139" s="385"/>
      <c r="J139" s="526">
        <f t="shared" si="13"/>
        <v>0</v>
      </c>
      <c r="K139" s="537" t="e">
        <f t="shared" ref="K139:K155" si="16">I139/G139</f>
        <v>#DIV/0!</v>
      </c>
      <c r="L139" s="537">
        <f t="shared" ref="L139:L155" si="17">I139-H139</f>
        <v>0</v>
      </c>
    </row>
    <row r="140" spans="1:12" ht="14.25" hidden="1" customHeight="1">
      <c r="A140" s="381"/>
      <c r="B140" s="381"/>
      <c r="C140" s="375" t="s">
        <v>567</v>
      </c>
      <c r="D140" s="385"/>
      <c r="E140" s="378"/>
      <c r="F140" s="385"/>
      <c r="G140" s="385">
        <v>0.55000000000000004</v>
      </c>
      <c r="H140" s="385"/>
      <c r="I140" s="385"/>
      <c r="J140" s="526">
        <f t="shared" si="13"/>
        <v>0</v>
      </c>
      <c r="K140" s="537">
        <f t="shared" si="16"/>
        <v>0</v>
      </c>
      <c r="L140" s="537">
        <f t="shared" si="17"/>
        <v>0</v>
      </c>
    </row>
    <row r="141" spans="1:12" ht="14.25" customHeight="1">
      <c r="A141" s="381"/>
      <c r="B141" s="381"/>
      <c r="C141" s="381" t="s">
        <v>604</v>
      </c>
      <c r="D141" s="385"/>
      <c r="E141" s="378">
        <v>7.29</v>
      </c>
      <c r="F141" s="385">
        <v>2.2000000000000002</v>
      </c>
      <c r="G141" s="385">
        <v>0.27</v>
      </c>
      <c r="H141" s="385">
        <v>0</v>
      </c>
      <c r="I141" s="385">
        <v>0</v>
      </c>
      <c r="J141" s="526">
        <f t="shared" si="13"/>
        <v>-2.2000000000000002</v>
      </c>
      <c r="K141" s="537">
        <f t="shared" si="16"/>
        <v>0</v>
      </c>
      <c r="L141" s="537">
        <f t="shared" si="17"/>
        <v>0</v>
      </c>
    </row>
    <row r="142" spans="1:12" ht="14.25" hidden="1" customHeight="1">
      <c r="A142" s="381"/>
      <c r="B142" s="381"/>
      <c r="C142" s="381" t="s">
        <v>568</v>
      </c>
      <c r="D142" s="385"/>
      <c r="E142" s="378"/>
      <c r="F142" s="385"/>
      <c r="G142" s="385"/>
      <c r="H142" s="385"/>
      <c r="I142" s="385"/>
      <c r="J142" s="526">
        <f t="shared" si="13"/>
        <v>0</v>
      </c>
      <c r="K142" s="537" t="e">
        <f t="shared" si="16"/>
        <v>#DIV/0!</v>
      </c>
      <c r="L142" s="537">
        <f t="shared" si="17"/>
        <v>0</v>
      </c>
    </row>
    <row r="143" spans="1:12" hidden="1">
      <c r="A143" s="381"/>
      <c r="B143" s="381"/>
      <c r="C143" s="381" t="s">
        <v>605</v>
      </c>
      <c r="D143" s="385"/>
      <c r="E143" s="378"/>
      <c r="F143" s="385"/>
      <c r="G143" s="385"/>
      <c r="H143" s="385"/>
      <c r="I143" s="385"/>
      <c r="J143" s="526">
        <f t="shared" si="13"/>
        <v>0</v>
      </c>
      <c r="K143" s="537" t="e">
        <f t="shared" si="16"/>
        <v>#DIV/0!</v>
      </c>
      <c r="L143" s="537">
        <f t="shared" si="17"/>
        <v>0</v>
      </c>
    </row>
    <row r="144" spans="1:12" ht="14.25" hidden="1" customHeight="1">
      <c r="A144" s="381"/>
      <c r="B144" s="381"/>
      <c r="C144" s="381" t="s">
        <v>383</v>
      </c>
      <c r="D144" s="385"/>
      <c r="E144" s="378">
        <v>29.19</v>
      </c>
      <c r="F144" s="385"/>
      <c r="G144" s="385"/>
      <c r="H144" s="385"/>
      <c r="I144" s="385"/>
      <c r="J144" s="526">
        <f t="shared" ref="J144:J155" si="18">H144-F144</f>
        <v>0</v>
      </c>
      <c r="K144" s="537" t="e">
        <f t="shared" si="16"/>
        <v>#DIV/0!</v>
      </c>
      <c r="L144" s="537">
        <f t="shared" si="17"/>
        <v>0</v>
      </c>
    </row>
    <row r="145" spans="1:12" ht="14.25" customHeight="1">
      <c r="A145" s="381"/>
      <c r="B145" s="381"/>
      <c r="C145" s="381" t="s">
        <v>556</v>
      </c>
      <c r="D145" s="385"/>
      <c r="E145" s="378">
        <v>606.52</v>
      </c>
      <c r="F145" s="385">
        <v>1131.67</v>
      </c>
      <c r="G145" s="378">
        <v>1132.4000000000001</v>
      </c>
      <c r="H145" s="385">
        <v>41.1</v>
      </c>
      <c r="I145" s="378">
        <v>11.914300000000001</v>
      </c>
      <c r="J145" s="526">
        <f t="shared" si="18"/>
        <v>-1090.5700000000002</v>
      </c>
      <c r="K145" s="537">
        <f t="shared" si="16"/>
        <v>1.0521282232426704E-2</v>
      </c>
      <c r="L145" s="537">
        <f t="shared" si="17"/>
        <v>-29.185700000000001</v>
      </c>
    </row>
    <row r="146" spans="1:12" ht="14.25" customHeight="1">
      <c r="A146" s="381"/>
      <c r="B146" s="381"/>
      <c r="C146" s="381" t="s">
        <v>812</v>
      </c>
      <c r="D146" s="385"/>
      <c r="E146" s="378"/>
      <c r="F146" s="385">
        <v>0</v>
      </c>
      <c r="G146" s="378">
        <v>0</v>
      </c>
      <c r="H146" s="385">
        <v>0.2</v>
      </c>
      <c r="I146" s="378">
        <v>0</v>
      </c>
      <c r="J146" s="526"/>
      <c r="K146" s="537">
        <v>0</v>
      </c>
      <c r="L146" s="537">
        <f t="shared" si="17"/>
        <v>-0.2</v>
      </c>
    </row>
    <row r="147" spans="1:12" ht="14.25" customHeight="1">
      <c r="A147" s="381"/>
      <c r="B147" s="381"/>
      <c r="C147" s="545" t="s">
        <v>842</v>
      </c>
      <c r="D147" s="385"/>
      <c r="E147" s="378"/>
      <c r="F147" s="385">
        <v>0</v>
      </c>
      <c r="G147" s="378">
        <v>0</v>
      </c>
      <c r="H147" s="385">
        <v>0</v>
      </c>
      <c r="I147" s="378">
        <v>40.078000000000003</v>
      </c>
      <c r="J147" s="526"/>
      <c r="K147" s="537">
        <v>0</v>
      </c>
      <c r="L147" s="537">
        <f t="shared" si="17"/>
        <v>40.078000000000003</v>
      </c>
    </row>
    <row r="148" spans="1:12" ht="14.25" customHeight="1">
      <c r="A148" s="381"/>
      <c r="B148" s="381"/>
      <c r="C148" s="381" t="s">
        <v>841</v>
      </c>
      <c r="D148" s="385"/>
      <c r="E148" s="378"/>
      <c r="F148" s="385">
        <v>0</v>
      </c>
      <c r="G148" s="378">
        <v>0</v>
      </c>
      <c r="H148" s="385">
        <v>0</v>
      </c>
      <c r="I148" s="378">
        <v>0.91142999999999996</v>
      </c>
      <c r="J148" s="526"/>
      <c r="K148" s="537">
        <v>0</v>
      </c>
      <c r="L148" s="537">
        <f t="shared" si="17"/>
        <v>0.91142999999999996</v>
      </c>
    </row>
    <row r="149" spans="1:12" ht="14.25" customHeight="1">
      <c r="A149" s="381"/>
      <c r="B149" s="381"/>
      <c r="C149" s="381" t="s">
        <v>813</v>
      </c>
      <c r="D149" s="385"/>
      <c r="E149" s="378"/>
      <c r="F149" s="385">
        <v>0</v>
      </c>
      <c r="G149" s="378">
        <v>0</v>
      </c>
      <c r="H149" s="385">
        <v>3.3</v>
      </c>
      <c r="I149" s="378">
        <v>0</v>
      </c>
      <c r="J149" s="526"/>
      <c r="K149" s="537">
        <v>0</v>
      </c>
      <c r="L149" s="537">
        <f t="shared" si="17"/>
        <v>-3.3</v>
      </c>
    </row>
    <row r="150" spans="1:12" ht="14.25" customHeight="1">
      <c r="A150" s="381"/>
      <c r="B150" s="541" t="s">
        <v>838</v>
      </c>
      <c r="C150" s="381" t="s">
        <v>570</v>
      </c>
      <c r="D150" s="378">
        <v>4.0999999999999996</v>
      </c>
      <c r="E150" s="378">
        <v>4.0999999999999996</v>
      </c>
      <c r="F150" s="378">
        <v>3.3</v>
      </c>
      <c r="G150" s="378">
        <v>3.3</v>
      </c>
      <c r="H150" s="378">
        <f>2.7-0.3</f>
        <v>2.4000000000000004</v>
      </c>
      <c r="I150" s="378">
        <v>4.5439999999999996</v>
      </c>
      <c r="J150" s="526">
        <f t="shared" si="18"/>
        <v>-0.89999999999999947</v>
      </c>
      <c r="K150" s="537">
        <f t="shared" si="16"/>
        <v>1.376969696969697</v>
      </c>
      <c r="L150" s="537">
        <f t="shared" si="17"/>
        <v>2.1439999999999992</v>
      </c>
    </row>
    <row r="151" spans="1:12" ht="14.25" hidden="1" customHeight="1">
      <c r="A151" s="381"/>
      <c r="B151" s="381"/>
      <c r="C151" s="381" t="s">
        <v>410</v>
      </c>
      <c r="D151" s="378">
        <v>11</v>
      </c>
      <c r="E151" s="378">
        <v>11.04</v>
      </c>
      <c r="F151" s="385"/>
      <c r="G151" s="385"/>
      <c r="H151" s="385"/>
      <c r="I151" s="385"/>
      <c r="J151" s="526">
        <f t="shared" si="18"/>
        <v>0</v>
      </c>
      <c r="K151" s="527" t="e">
        <f t="shared" si="16"/>
        <v>#DIV/0!</v>
      </c>
      <c r="L151" s="527">
        <f t="shared" si="17"/>
        <v>0</v>
      </c>
    </row>
    <row r="152" spans="1:12" ht="14.25" customHeight="1">
      <c r="A152" s="535"/>
      <c r="B152" s="535"/>
      <c r="C152" s="536" t="s">
        <v>384</v>
      </c>
      <c r="D152" s="532">
        <f>D6+D20+D38+D77+D85+D96</f>
        <v>5847.2899999999991</v>
      </c>
      <c r="E152" s="532">
        <f>E6+E20+E38+E77+E85+E96</f>
        <v>9739.869999999999</v>
      </c>
      <c r="F152" s="530">
        <f t="shared" ref="F152:G152" si="19">F6+F20+F38+F77+F85+F96</f>
        <v>9031.75</v>
      </c>
      <c r="G152" s="530">
        <f t="shared" si="19"/>
        <v>9147.33</v>
      </c>
      <c r="H152" s="530">
        <f>H6+H20+H38+H77+H85+H96</f>
        <v>3513.2773599999996</v>
      </c>
      <c r="I152" s="530">
        <f>I6+I20+I38+I77+I85+I96</f>
        <v>2286.6634199999999</v>
      </c>
      <c r="J152" s="526">
        <f t="shared" si="18"/>
        <v>-5518.47264</v>
      </c>
      <c r="K152" s="527">
        <f t="shared" si="16"/>
        <v>0.24998151591775961</v>
      </c>
      <c r="L152" s="527">
        <f t="shared" si="17"/>
        <v>-1226.6139399999997</v>
      </c>
    </row>
    <row r="153" spans="1:12" ht="14.25" customHeight="1">
      <c r="A153" s="380" t="s">
        <v>385</v>
      </c>
      <c r="B153" s="380"/>
      <c r="C153" s="379" t="s">
        <v>386</v>
      </c>
      <c r="D153" s="377">
        <v>359.5</v>
      </c>
      <c r="E153" s="377">
        <v>722.74</v>
      </c>
      <c r="F153" s="377">
        <v>4013.8</v>
      </c>
      <c r="G153" s="377">
        <v>3202.6</v>
      </c>
      <c r="H153" s="377">
        <v>373.4</v>
      </c>
      <c r="I153" s="377">
        <v>212.34638000000001</v>
      </c>
      <c r="J153" s="526">
        <f t="shared" si="18"/>
        <v>-3640.4</v>
      </c>
      <c r="K153" s="537">
        <f t="shared" si="16"/>
        <v>6.630437144819834E-2</v>
      </c>
      <c r="L153" s="537">
        <f t="shared" si="17"/>
        <v>-161.05361999999997</v>
      </c>
    </row>
    <row r="154" spans="1:12" ht="14.25" customHeight="1">
      <c r="A154" s="380" t="s">
        <v>387</v>
      </c>
      <c r="B154" s="380"/>
      <c r="C154" s="379" t="s">
        <v>388</v>
      </c>
      <c r="D154" s="377">
        <v>3647.7</v>
      </c>
      <c r="E154" s="377">
        <v>3730.44</v>
      </c>
      <c r="F154" s="377">
        <v>4676.6000000000004</v>
      </c>
      <c r="G154" s="377">
        <v>4375.5</v>
      </c>
      <c r="H154" s="377">
        <v>4986.2</v>
      </c>
      <c r="I154" s="377">
        <v>4396.4389700000002</v>
      </c>
      <c r="J154" s="526">
        <f t="shared" si="18"/>
        <v>309.59999999999945</v>
      </c>
      <c r="K154" s="537">
        <f t="shared" si="16"/>
        <v>1.0047855033710433</v>
      </c>
      <c r="L154" s="537">
        <f t="shared" si="17"/>
        <v>-589.76102999999966</v>
      </c>
    </row>
    <row r="155" spans="1:12" ht="14.25" customHeight="1">
      <c r="A155" s="523"/>
      <c r="B155" s="523"/>
      <c r="C155" s="524" t="s">
        <v>389</v>
      </c>
      <c r="D155" s="532">
        <f>D152+D154+D153</f>
        <v>9854.489999999998</v>
      </c>
      <c r="E155" s="530">
        <f>E154+E153+E152</f>
        <v>14193.05</v>
      </c>
      <c r="F155" s="530">
        <f>F152+F154+F153</f>
        <v>17722.150000000001</v>
      </c>
      <c r="G155" s="530">
        <f>G152+G154+G153</f>
        <v>16725.43</v>
      </c>
      <c r="H155" s="530">
        <f>H152+H154+H153</f>
        <v>8872.8773599999986</v>
      </c>
      <c r="I155" s="530">
        <f>I152+I154+I153</f>
        <v>6895.44877</v>
      </c>
      <c r="J155" s="526">
        <f t="shared" si="18"/>
        <v>-8849.2726400000029</v>
      </c>
      <c r="K155" s="527">
        <f t="shared" si="16"/>
        <v>0.4122733328829214</v>
      </c>
      <c r="L155" s="527">
        <f t="shared" si="17"/>
        <v>-1977.4285899999986</v>
      </c>
    </row>
  </sheetData>
  <mergeCells count="7">
    <mergeCell ref="C2:L2"/>
    <mergeCell ref="A3:A5"/>
    <mergeCell ref="C3:C5"/>
    <mergeCell ref="D3:I4"/>
    <mergeCell ref="J3:J5"/>
    <mergeCell ref="K3:K5"/>
    <mergeCell ref="L3:L5"/>
  </mergeCells>
  <pageMargins left="0.5" right="0.19685039370078741" top="0.35433070866141736" bottom="0.19685039370078741" header="0.35433070866141736" footer="0.19685039370078741"/>
  <pageSetup paperSize="9" scale="72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J101"/>
  <sheetViews>
    <sheetView view="pageBreakPreview" zoomScale="93" zoomScaleSheetLayoutView="93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E96" sqref="E96"/>
    </sheetView>
  </sheetViews>
  <sheetFormatPr defaultRowHeight="12.75"/>
  <cols>
    <col min="1" max="1" width="21.140625" style="405" customWidth="1"/>
    <col min="2" max="2" width="49.140625" style="404" customWidth="1"/>
    <col min="3" max="4" width="10.42578125" style="404" customWidth="1"/>
    <col min="5" max="5" width="12.42578125" style="403" customWidth="1"/>
    <col min="6" max="6" width="12" style="403" customWidth="1"/>
    <col min="7" max="7" width="9.140625" style="403" customWidth="1"/>
    <col min="8" max="8" width="7.42578125" style="403" customWidth="1"/>
    <col min="9" max="16384" width="9.140625" style="403"/>
  </cols>
  <sheetData>
    <row r="1" spans="1:8" ht="15.75">
      <c r="B1" s="792" t="s">
        <v>264</v>
      </c>
      <c r="C1" s="792"/>
      <c r="D1" s="792"/>
      <c r="E1" s="792"/>
      <c r="F1" s="793" t="s">
        <v>496</v>
      </c>
      <c r="G1" s="793"/>
      <c r="H1" s="793"/>
    </row>
    <row r="2" spans="1:8" ht="15.75">
      <c r="A2" s="792" t="s">
        <v>649</v>
      </c>
      <c r="B2" s="792"/>
      <c r="C2" s="792"/>
      <c r="D2" s="792"/>
      <c r="E2" s="792"/>
      <c r="F2" s="792"/>
      <c r="G2" s="792"/>
    </row>
    <row r="3" spans="1:8" ht="14.25">
      <c r="B3" s="794" t="s">
        <v>954</v>
      </c>
      <c r="C3" s="794"/>
      <c r="D3" s="794"/>
      <c r="E3" s="794"/>
      <c r="F3" s="794"/>
      <c r="G3" s="454" t="s">
        <v>265</v>
      </c>
      <c r="H3" s="454"/>
    </row>
    <row r="4" spans="1:8" ht="56.25" customHeight="1">
      <c r="A4" s="453" t="s">
        <v>0</v>
      </c>
      <c r="B4" s="452" t="s">
        <v>1</v>
      </c>
      <c r="C4" s="451" t="s">
        <v>920</v>
      </c>
      <c r="D4" s="451" t="s">
        <v>484</v>
      </c>
      <c r="E4" s="450" t="s">
        <v>483</v>
      </c>
      <c r="F4" s="450" t="s">
        <v>919</v>
      </c>
      <c r="G4" s="450" t="s">
        <v>2</v>
      </c>
      <c r="H4" s="450" t="s">
        <v>3</v>
      </c>
    </row>
    <row r="5" spans="1:8">
      <c r="A5" s="446"/>
      <c r="B5" s="445" t="s">
        <v>4</v>
      </c>
      <c r="C5" s="444">
        <f>SUM(C6+C11+C15+C20+C23+C10)</f>
        <v>33345</v>
      </c>
      <c r="D5" s="444">
        <f t="shared" ref="D5:D14" si="0">E5-C5</f>
        <v>0</v>
      </c>
      <c r="E5" s="444">
        <f>SUM(E6+E11+E15+E20+E23+E10)</f>
        <v>33345</v>
      </c>
      <c r="F5" s="443">
        <f>SUM(F8+F11+F15+F20+F10)</f>
        <v>14766.40367</v>
      </c>
      <c r="G5" s="442">
        <f t="shared" ref="G5:G69" si="1">SUM(F5/E5%)</f>
        <v>44.283711710901187</v>
      </c>
      <c r="H5" s="442">
        <f t="shared" ref="H5:H16" si="2">SUM(F5-E5)</f>
        <v>-18578.59633</v>
      </c>
    </row>
    <row r="6" spans="1:8" ht="48" hidden="1" customHeight="1">
      <c r="A6" s="448" t="s">
        <v>5</v>
      </c>
      <c r="B6" s="447" t="s">
        <v>6</v>
      </c>
      <c r="C6" s="413">
        <f>SUM(C7+C8)</f>
        <v>21185</v>
      </c>
      <c r="D6" s="413">
        <f t="shared" si="0"/>
        <v>0</v>
      </c>
      <c r="E6" s="413">
        <f>SUM(E7+E8)</f>
        <v>21185</v>
      </c>
      <c r="F6" s="441">
        <f>SUM(F7+F8)</f>
        <v>10507.451230000001</v>
      </c>
      <c r="G6" s="442">
        <f t="shared" si="1"/>
        <v>49.598542506490446</v>
      </c>
      <c r="H6" s="422">
        <f t="shared" si="2"/>
        <v>-10677.548769999999</v>
      </c>
    </row>
    <row r="7" spans="1:8" ht="36" hidden="1" customHeight="1">
      <c r="A7" s="416" t="s">
        <v>7</v>
      </c>
      <c r="B7" s="414" t="s">
        <v>8</v>
      </c>
      <c r="C7" s="423"/>
      <c r="D7" s="413">
        <f t="shared" si="0"/>
        <v>0</v>
      </c>
      <c r="E7" s="423"/>
      <c r="F7" s="376"/>
      <c r="G7" s="442" t="e">
        <f t="shared" si="1"/>
        <v>#DIV/0!</v>
      </c>
      <c r="H7" s="422">
        <f t="shared" si="2"/>
        <v>0</v>
      </c>
    </row>
    <row r="8" spans="1:8">
      <c r="A8" s="448" t="s">
        <v>9</v>
      </c>
      <c r="B8" s="447" t="s">
        <v>10</v>
      </c>
      <c r="C8" s="413">
        <f>C9</f>
        <v>21185</v>
      </c>
      <c r="D8" s="413">
        <f t="shared" si="0"/>
        <v>0</v>
      </c>
      <c r="E8" s="413">
        <f>E9</f>
        <v>21185</v>
      </c>
      <c r="F8" s="441">
        <f>F9</f>
        <v>10507.451230000001</v>
      </c>
      <c r="G8" s="611">
        <f t="shared" si="1"/>
        <v>49.598542506490446</v>
      </c>
      <c r="H8" s="412">
        <f t="shared" si="2"/>
        <v>-10677.548769999999</v>
      </c>
    </row>
    <row r="9" spans="1:8">
      <c r="A9" s="416" t="s">
        <v>9</v>
      </c>
      <c r="B9" s="414" t="s">
        <v>430</v>
      </c>
      <c r="C9" s="420">
        <v>21185</v>
      </c>
      <c r="D9" s="413">
        <f t="shared" si="0"/>
        <v>0</v>
      </c>
      <c r="E9" s="420">
        <v>21185</v>
      </c>
      <c r="F9" s="382">
        <v>10507.451230000001</v>
      </c>
      <c r="G9" s="611">
        <f t="shared" si="1"/>
        <v>49.598542506490446</v>
      </c>
      <c r="H9" s="412">
        <f t="shared" si="2"/>
        <v>-10677.548769999999</v>
      </c>
    </row>
    <row r="10" spans="1:8">
      <c r="A10" s="448" t="s">
        <v>301</v>
      </c>
      <c r="B10" s="447" t="s">
        <v>302</v>
      </c>
      <c r="C10" s="420">
        <v>1546</v>
      </c>
      <c r="D10" s="413">
        <f t="shared" si="0"/>
        <v>0</v>
      </c>
      <c r="E10" s="413">
        <v>1546</v>
      </c>
      <c r="F10" s="441">
        <v>628.50954999999999</v>
      </c>
      <c r="G10" s="611">
        <f t="shared" si="1"/>
        <v>40.653916558861575</v>
      </c>
      <c r="H10" s="412">
        <f t="shared" si="2"/>
        <v>-917.49045000000001</v>
      </c>
    </row>
    <row r="11" spans="1:8">
      <c r="A11" s="448" t="s">
        <v>11</v>
      </c>
      <c r="B11" s="447" t="s">
        <v>12</v>
      </c>
      <c r="C11" s="413">
        <f>SUM(C12+C14+C13)</f>
        <v>6715</v>
      </c>
      <c r="D11" s="413">
        <f t="shared" si="0"/>
        <v>0</v>
      </c>
      <c r="E11" s="413">
        <f>SUM(E12+E14+E13)</f>
        <v>6715</v>
      </c>
      <c r="F11" s="441">
        <f>SUM(F12+F14+F13)</f>
        <v>2477.1700900000001</v>
      </c>
      <c r="G11" s="611">
        <f t="shared" si="1"/>
        <v>36.890098138495901</v>
      </c>
      <c r="H11" s="422">
        <f t="shared" si="2"/>
        <v>-4237.8299100000004</v>
      </c>
    </row>
    <row r="12" spans="1:8" ht="15" customHeight="1">
      <c r="A12" s="416" t="s">
        <v>13</v>
      </c>
      <c r="B12" s="414" t="s">
        <v>14</v>
      </c>
      <c r="C12" s="420">
        <v>5974</v>
      </c>
      <c r="D12" s="413">
        <f t="shared" si="0"/>
        <v>0</v>
      </c>
      <c r="E12" s="420">
        <v>5974</v>
      </c>
      <c r="F12" s="382">
        <v>2016.27234</v>
      </c>
      <c r="G12" s="611">
        <f t="shared" si="1"/>
        <v>33.750792433880143</v>
      </c>
      <c r="H12" s="412">
        <f t="shared" si="2"/>
        <v>-3957.72766</v>
      </c>
    </row>
    <row r="13" spans="1:8" ht="15" customHeight="1">
      <c r="A13" s="416" t="s">
        <v>247</v>
      </c>
      <c r="B13" s="414" t="s">
        <v>248</v>
      </c>
      <c r="C13" s="420">
        <v>23</v>
      </c>
      <c r="D13" s="413">
        <f t="shared" si="0"/>
        <v>0</v>
      </c>
      <c r="E13" s="420">
        <v>23</v>
      </c>
      <c r="F13" s="382">
        <v>6.88558</v>
      </c>
      <c r="G13" s="611">
        <f t="shared" si="1"/>
        <v>29.937304347826085</v>
      </c>
      <c r="H13" s="412">
        <f t="shared" si="2"/>
        <v>-16.114419999999999</v>
      </c>
    </row>
    <row r="14" spans="1:8">
      <c r="A14" s="415" t="s">
        <v>258</v>
      </c>
      <c r="B14" s="449" t="s">
        <v>259</v>
      </c>
      <c r="C14" s="374">
        <v>718</v>
      </c>
      <c r="D14" s="413">
        <f t="shared" si="0"/>
        <v>0</v>
      </c>
      <c r="E14" s="374">
        <v>718</v>
      </c>
      <c r="F14" s="377">
        <v>454.01217000000003</v>
      </c>
      <c r="G14" s="611">
        <f t="shared" si="1"/>
        <v>63.232892757660174</v>
      </c>
      <c r="H14" s="412">
        <f t="shared" si="2"/>
        <v>-263.98782999999997</v>
      </c>
    </row>
    <row r="15" spans="1:8">
      <c r="A15" s="448" t="s">
        <v>15</v>
      </c>
      <c r="B15" s="447" t="s">
        <v>16</v>
      </c>
      <c r="C15" s="413">
        <f>C16+C17</f>
        <v>3399</v>
      </c>
      <c r="D15" s="413">
        <f>D16+D17</f>
        <v>0</v>
      </c>
      <c r="E15" s="413">
        <f>E16+E17</f>
        <v>3399</v>
      </c>
      <c r="F15" s="441">
        <f>F16+F17</f>
        <v>992.64858000000004</v>
      </c>
      <c r="G15" s="611">
        <f t="shared" si="1"/>
        <v>29.204135922330096</v>
      </c>
      <c r="H15" s="412">
        <f t="shared" si="2"/>
        <v>-2406.35142</v>
      </c>
    </row>
    <row r="16" spans="1:8">
      <c r="A16" s="416" t="s">
        <v>17</v>
      </c>
      <c r="B16" s="414" t="s">
        <v>18</v>
      </c>
      <c r="C16" s="420">
        <v>1659</v>
      </c>
      <c r="D16" s="413">
        <f>E16-C16</f>
        <v>0</v>
      </c>
      <c r="E16" s="420">
        <v>1659</v>
      </c>
      <c r="F16" s="382">
        <v>247.71458000000001</v>
      </c>
      <c r="G16" s="611">
        <f t="shared" si="1"/>
        <v>14.93155997588909</v>
      </c>
      <c r="H16" s="412">
        <f t="shared" si="2"/>
        <v>-1411.2854199999999</v>
      </c>
    </row>
    <row r="17" spans="1:8">
      <c r="A17" s="448" t="s">
        <v>19</v>
      </c>
      <c r="B17" s="447" t="s">
        <v>631</v>
      </c>
      <c r="C17" s="413">
        <f>C18+C19</f>
        <v>1740</v>
      </c>
      <c r="D17" s="413">
        <f>D18+D19</f>
        <v>0</v>
      </c>
      <c r="E17" s="413">
        <f>E18+E19</f>
        <v>1740</v>
      </c>
      <c r="F17" s="441">
        <f>F18+F19</f>
        <v>744.93399999999997</v>
      </c>
      <c r="G17" s="611">
        <f t="shared" si="1"/>
        <v>42.812298850574713</v>
      </c>
      <c r="H17" s="413">
        <f>F17-E17</f>
        <v>-995.06600000000003</v>
      </c>
    </row>
    <row r="18" spans="1:8" ht="36" customHeight="1">
      <c r="A18" s="416" t="s">
        <v>639</v>
      </c>
      <c r="B18" s="414" t="s">
        <v>794</v>
      </c>
      <c r="C18" s="420">
        <v>900</v>
      </c>
      <c r="D18" s="413">
        <f t="shared" ref="D18:D53" si="3">E18-C18</f>
        <v>0</v>
      </c>
      <c r="E18" s="420">
        <v>900</v>
      </c>
      <c r="F18" s="382">
        <v>77.3202</v>
      </c>
      <c r="G18" s="611">
        <f t="shared" si="1"/>
        <v>8.5911333333333335</v>
      </c>
      <c r="H18" s="412">
        <f t="shared" ref="H18:H67" si="4">SUM(F18-E18)</f>
        <v>-822.6798</v>
      </c>
    </row>
    <row r="19" spans="1:8">
      <c r="A19" s="416" t="s">
        <v>640</v>
      </c>
      <c r="B19" s="414" t="s">
        <v>795</v>
      </c>
      <c r="C19" s="420">
        <v>840</v>
      </c>
      <c r="D19" s="413">
        <f t="shared" si="3"/>
        <v>0</v>
      </c>
      <c r="E19" s="420">
        <v>840</v>
      </c>
      <c r="F19" s="382">
        <v>667.61379999999997</v>
      </c>
      <c r="G19" s="611">
        <f t="shared" si="1"/>
        <v>79.477833333333322</v>
      </c>
      <c r="H19" s="412">
        <f t="shared" si="4"/>
        <v>-172.38620000000003</v>
      </c>
    </row>
    <row r="20" spans="1:8">
      <c r="A20" s="448" t="s">
        <v>20</v>
      </c>
      <c r="B20" s="447" t="s">
        <v>21</v>
      </c>
      <c r="C20" s="413">
        <f>SUM(C21)</f>
        <v>500</v>
      </c>
      <c r="D20" s="413">
        <f t="shared" si="3"/>
        <v>0</v>
      </c>
      <c r="E20" s="413">
        <f>+E22</f>
        <v>500</v>
      </c>
      <c r="F20" s="413">
        <f>+F22</f>
        <v>160.62422000000001</v>
      </c>
      <c r="G20" s="611">
        <f t="shared" si="1"/>
        <v>32.124844000000003</v>
      </c>
      <c r="H20" s="422">
        <f t="shared" si="4"/>
        <v>-339.37577999999996</v>
      </c>
    </row>
    <row r="21" spans="1:8" ht="96" hidden="1" customHeight="1">
      <c r="A21" s="416" t="s">
        <v>22</v>
      </c>
      <c r="B21" s="414" t="s">
        <v>23</v>
      </c>
      <c r="C21" s="420">
        <f>C22</f>
        <v>500</v>
      </c>
      <c r="D21" s="413">
        <f t="shared" si="3"/>
        <v>0</v>
      </c>
      <c r="E21" s="420">
        <f>E22</f>
        <v>500</v>
      </c>
      <c r="F21" s="382">
        <f>F22</f>
        <v>160.62422000000001</v>
      </c>
      <c r="G21" s="611">
        <f t="shared" si="1"/>
        <v>32.124844000000003</v>
      </c>
      <c r="H21" s="422">
        <f t="shared" si="4"/>
        <v>-339.37577999999996</v>
      </c>
    </row>
    <row r="22" spans="1:8" ht="43.5" customHeight="1">
      <c r="A22" s="416" t="s">
        <v>24</v>
      </c>
      <c r="B22" s="414" t="s">
        <v>796</v>
      </c>
      <c r="C22" s="420">
        <v>500</v>
      </c>
      <c r="D22" s="413">
        <f t="shared" si="3"/>
        <v>0</v>
      </c>
      <c r="E22" s="420">
        <v>500</v>
      </c>
      <c r="F22" s="382">
        <v>160.62422000000001</v>
      </c>
      <c r="G22" s="611">
        <f t="shared" si="1"/>
        <v>32.124844000000003</v>
      </c>
      <c r="H22" s="412">
        <f t="shared" si="4"/>
        <v>-339.37577999999996</v>
      </c>
    </row>
    <row r="23" spans="1:8" s="407" customFormat="1" ht="84" hidden="1" customHeight="1">
      <c r="A23" s="448" t="s">
        <v>156</v>
      </c>
      <c r="B23" s="447" t="s">
        <v>158</v>
      </c>
      <c r="C23" s="413"/>
      <c r="D23" s="413">
        <f t="shared" si="3"/>
        <v>0</v>
      </c>
      <c r="E23" s="413"/>
      <c r="F23" s="441"/>
      <c r="G23" s="442" t="e">
        <f t="shared" si="1"/>
        <v>#DIV/0!</v>
      </c>
      <c r="H23" s="422">
        <f t="shared" si="4"/>
        <v>0</v>
      </c>
    </row>
    <row r="24" spans="1:8" ht="72" hidden="1" customHeight="1">
      <c r="A24" s="416" t="s">
        <v>157</v>
      </c>
      <c r="B24" s="414" t="s">
        <v>159</v>
      </c>
      <c r="C24" s="420">
        <v>6</v>
      </c>
      <c r="D24" s="413">
        <f t="shared" si="3"/>
        <v>0</v>
      </c>
      <c r="E24" s="420">
        <v>6</v>
      </c>
      <c r="F24" s="382">
        <v>6.2149999999999999</v>
      </c>
      <c r="G24" s="442">
        <f t="shared" si="1"/>
        <v>103.58333333333333</v>
      </c>
      <c r="H24" s="422">
        <f t="shared" si="4"/>
        <v>0.21499999999999986</v>
      </c>
    </row>
    <row r="25" spans="1:8">
      <c r="A25" s="446" t="s">
        <v>0</v>
      </c>
      <c r="B25" s="445" t="s">
        <v>26</v>
      </c>
      <c r="C25" s="444">
        <f>SUM(C26+C31+C38+C52+C33+C35+C51)</f>
        <v>3579</v>
      </c>
      <c r="D25" s="444">
        <f t="shared" si="3"/>
        <v>0</v>
      </c>
      <c r="E25" s="444">
        <f>SUM(E26+E31+E38+E52+E33+E35+E51)</f>
        <v>3579</v>
      </c>
      <c r="F25" s="443">
        <f>SUM(F26+F31+F38+F52+F33+F35+F51)</f>
        <v>1244.1826099999998</v>
      </c>
      <c r="G25" s="442">
        <f t="shared" si="1"/>
        <v>34.763414640961159</v>
      </c>
      <c r="H25" s="442">
        <f t="shared" si="4"/>
        <v>-2334.8173900000002</v>
      </c>
    </row>
    <row r="26" spans="1:8" ht="36">
      <c r="A26" s="448" t="s">
        <v>27</v>
      </c>
      <c r="B26" s="447" t="s">
        <v>28</v>
      </c>
      <c r="C26" s="413">
        <f>C29+C27</f>
        <v>2837</v>
      </c>
      <c r="D26" s="413">
        <f t="shared" si="3"/>
        <v>0</v>
      </c>
      <c r="E26" s="413">
        <f>E29+E27</f>
        <v>2837</v>
      </c>
      <c r="F26" s="441">
        <f>F29+F27</f>
        <v>1100.5083099999999</v>
      </c>
      <c r="G26" s="611">
        <f t="shared" si="1"/>
        <v>38.791269298554809</v>
      </c>
      <c r="H26" s="422">
        <f t="shared" si="4"/>
        <v>-1736.4916900000001</v>
      </c>
    </row>
    <row r="27" spans="1:8" ht="84" hidden="1" customHeight="1">
      <c r="A27" s="416" t="s">
        <v>29</v>
      </c>
      <c r="B27" s="414" t="s">
        <v>30</v>
      </c>
      <c r="C27" s="420">
        <f>C28</f>
        <v>870</v>
      </c>
      <c r="D27" s="413">
        <f t="shared" si="3"/>
        <v>0</v>
      </c>
      <c r="E27" s="420">
        <f>E28</f>
        <v>870</v>
      </c>
      <c r="F27" s="382">
        <f>F28</f>
        <v>528.43201999999997</v>
      </c>
      <c r="G27" s="611">
        <f t="shared" si="1"/>
        <v>60.739312643678161</v>
      </c>
      <c r="H27" s="422">
        <f t="shared" si="4"/>
        <v>-341.56798000000003</v>
      </c>
    </row>
    <row r="28" spans="1:8" ht="60">
      <c r="A28" s="416" t="s">
        <v>31</v>
      </c>
      <c r="B28" s="414" t="s">
        <v>799</v>
      </c>
      <c r="C28" s="420">
        <v>870</v>
      </c>
      <c r="D28" s="413">
        <f t="shared" si="3"/>
        <v>0</v>
      </c>
      <c r="E28" s="420">
        <v>870</v>
      </c>
      <c r="F28" s="382">
        <v>528.43201999999997</v>
      </c>
      <c r="G28" s="611">
        <f t="shared" si="1"/>
        <v>60.739312643678161</v>
      </c>
      <c r="H28" s="412">
        <f t="shared" si="4"/>
        <v>-341.56798000000003</v>
      </c>
    </row>
    <row r="29" spans="1:8" ht="96" hidden="1" customHeight="1">
      <c r="A29" s="416" t="s">
        <v>33</v>
      </c>
      <c r="B29" s="414" t="s">
        <v>34</v>
      </c>
      <c r="C29" s="420">
        <f>C30</f>
        <v>1967</v>
      </c>
      <c r="D29" s="413">
        <f t="shared" si="3"/>
        <v>0</v>
      </c>
      <c r="E29" s="420">
        <f>E30</f>
        <v>1967</v>
      </c>
      <c r="F29" s="382">
        <f>F30</f>
        <v>572.07628999999997</v>
      </c>
      <c r="G29" s="611">
        <f t="shared" si="1"/>
        <v>29.083695475343159</v>
      </c>
      <c r="H29" s="412">
        <f t="shared" si="4"/>
        <v>-1394.92371</v>
      </c>
    </row>
    <row r="30" spans="1:8" ht="24">
      <c r="A30" s="416" t="s">
        <v>35</v>
      </c>
      <c r="B30" s="414" t="s">
        <v>36</v>
      </c>
      <c r="C30" s="420">
        <v>1967</v>
      </c>
      <c r="D30" s="413">
        <f t="shared" si="3"/>
        <v>0</v>
      </c>
      <c r="E30" s="420">
        <v>1967</v>
      </c>
      <c r="F30" s="382">
        <v>572.07628999999997</v>
      </c>
      <c r="G30" s="611">
        <f t="shared" si="1"/>
        <v>29.083695475343159</v>
      </c>
      <c r="H30" s="412">
        <f t="shared" si="4"/>
        <v>-1394.92371</v>
      </c>
    </row>
    <row r="31" spans="1:8" ht="24">
      <c r="A31" s="448" t="s">
        <v>37</v>
      </c>
      <c r="B31" s="447" t="s">
        <v>38</v>
      </c>
      <c r="C31" s="413">
        <f>C32</f>
        <v>290</v>
      </c>
      <c r="D31" s="413">
        <f t="shared" si="3"/>
        <v>0</v>
      </c>
      <c r="E31" s="413">
        <f>E32</f>
        <v>290</v>
      </c>
      <c r="F31" s="441">
        <f>F32</f>
        <v>82.138450000000006</v>
      </c>
      <c r="G31" s="611">
        <f t="shared" si="1"/>
        <v>28.323603448275865</v>
      </c>
      <c r="H31" s="422">
        <f t="shared" si="4"/>
        <v>-207.86154999999999</v>
      </c>
    </row>
    <row r="32" spans="1:8" ht="22.5">
      <c r="A32" s="416" t="s">
        <v>39</v>
      </c>
      <c r="B32" s="414" t="s">
        <v>40</v>
      </c>
      <c r="C32" s="420">
        <v>290</v>
      </c>
      <c r="D32" s="413">
        <f t="shared" si="3"/>
        <v>0</v>
      </c>
      <c r="E32" s="420">
        <v>290</v>
      </c>
      <c r="F32" s="382">
        <v>82.138450000000006</v>
      </c>
      <c r="G32" s="611">
        <f t="shared" si="1"/>
        <v>28.323603448275865</v>
      </c>
      <c r="H32" s="412">
        <f t="shared" si="4"/>
        <v>-207.86154999999999</v>
      </c>
    </row>
    <row r="33" spans="1:8" s="407" customFormat="1" ht="24">
      <c r="A33" s="448" t="s">
        <v>161</v>
      </c>
      <c r="B33" s="447" t="s">
        <v>160</v>
      </c>
      <c r="C33" s="441">
        <f>C34</f>
        <v>62</v>
      </c>
      <c r="D33" s="413">
        <f t="shared" si="3"/>
        <v>0</v>
      </c>
      <c r="E33" s="441">
        <f>E34</f>
        <v>62</v>
      </c>
      <c r="F33" s="441">
        <f>F34</f>
        <v>11.30278</v>
      </c>
      <c r="G33" s="611">
        <f t="shared" si="1"/>
        <v>18.230290322580647</v>
      </c>
      <c r="H33" s="422">
        <f t="shared" si="4"/>
        <v>-50.697220000000002</v>
      </c>
    </row>
    <row r="34" spans="1:8" ht="36">
      <c r="A34" s="416" t="s">
        <v>162</v>
      </c>
      <c r="B34" s="414" t="s">
        <v>163</v>
      </c>
      <c r="C34" s="420">
        <v>62</v>
      </c>
      <c r="D34" s="413">
        <f t="shared" si="3"/>
        <v>0</v>
      </c>
      <c r="E34" s="420">
        <v>62</v>
      </c>
      <c r="F34" s="382">
        <v>11.30278</v>
      </c>
      <c r="G34" s="611">
        <f t="shared" si="1"/>
        <v>18.230290322580647</v>
      </c>
      <c r="H34" s="412">
        <f t="shared" si="4"/>
        <v>-50.697220000000002</v>
      </c>
    </row>
    <row r="35" spans="1:8" s="407" customFormat="1" ht="24">
      <c r="A35" s="448" t="s">
        <v>164</v>
      </c>
      <c r="B35" s="447" t="s">
        <v>165</v>
      </c>
      <c r="C35" s="441">
        <f>C37+C36</f>
        <v>200</v>
      </c>
      <c r="D35" s="413">
        <f t="shared" si="3"/>
        <v>0</v>
      </c>
      <c r="E35" s="441">
        <f>E37+E36</f>
        <v>200</v>
      </c>
      <c r="F35" s="441">
        <f>F37+F36</f>
        <v>32.652320000000003</v>
      </c>
      <c r="G35" s="611">
        <f t="shared" si="1"/>
        <v>16.326160000000002</v>
      </c>
      <c r="H35" s="422">
        <f t="shared" si="4"/>
        <v>-167.34768</v>
      </c>
    </row>
    <row r="36" spans="1:8" ht="22.5" hidden="1">
      <c r="A36" s="416" t="s">
        <v>239</v>
      </c>
      <c r="B36" s="414" t="s">
        <v>240</v>
      </c>
      <c r="C36" s="382">
        <v>0</v>
      </c>
      <c r="D36" s="413">
        <f t="shared" si="3"/>
        <v>0</v>
      </c>
      <c r="E36" s="382">
        <v>0</v>
      </c>
      <c r="F36" s="382">
        <v>0</v>
      </c>
      <c r="G36" s="611" t="e">
        <f t="shared" si="1"/>
        <v>#DIV/0!</v>
      </c>
      <c r="H36" s="412">
        <f t="shared" si="4"/>
        <v>0</v>
      </c>
    </row>
    <row r="37" spans="1:8" ht="12.75" customHeight="1">
      <c r="A37" s="416" t="s">
        <v>41</v>
      </c>
      <c r="B37" s="414" t="s">
        <v>166</v>
      </c>
      <c r="C37" s="420">
        <v>200</v>
      </c>
      <c r="D37" s="413">
        <f t="shared" si="3"/>
        <v>0</v>
      </c>
      <c r="E37" s="420">
        <v>200</v>
      </c>
      <c r="F37" s="382">
        <v>32.652320000000003</v>
      </c>
      <c r="G37" s="611">
        <f t="shared" si="1"/>
        <v>16.326160000000002</v>
      </c>
      <c r="H37" s="412">
        <f t="shared" si="4"/>
        <v>-167.34768</v>
      </c>
    </row>
    <row r="38" spans="1:8" ht="13.5" customHeight="1">
      <c r="A38" s="448" t="s">
        <v>42</v>
      </c>
      <c r="B38" s="447" t="s">
        <v>43</v>
      </c>
      <c r="C38" s="413">
        <v>170</v>
      </c>
      <c r="D38" s="413">
        <f t="shared" si="3"/>
        <v>0</v>
      </c>
      <c r="E38" s="413">
        <v>170</v>
      </c>
      <c r="F38" s="441">
        <v>17.580749999999998</v>
      </c>
      <c r="G38" s="611">
        <f t="shared" si="1"/>
        <v>10.341617647058824</v>
      </c>
      <c r="H38" s="422">
        <f t="shared" si="4"/>
        <v>-152.41925000000001</v>
      </c>
    </row>
    <row r="39" spans="1:8" ht="60" hidden="1" customHeight="1">
      <c r="A39" s="416" t="s">
        <v>44</v>
      </c>
      <c r="B39" s="414" t="s">
        <v>45</v>
      </c>
      <c r="C39" s="420"/>
      <c r="D39" s="413">
        <f t="shared" si="3"/>
        <v>0</v>
      </c>
      <c r="E39" s="420"/>
      <c r="F39" s="382"/>
      <c r="G39" s="611" t="e">
        <f t="shared" si="1"/>
        <v>#DIV/0!</v>
      </c>
      <c r="H39" s="412">
        <f t="shared" si="4"/>
        <v>0</v>
      </c>
    </row>
    <row r="40" spans="1:8" ht="60" hidden="1" customHeight="1">
      <c r="A40" s="416" t="s">
        <v>46</v>
      </c>
      <c r="B40" s="414" t="s">
        <v>45</v>
      </c>
      <c r="C40" s="420"/>
      <c r="D40" s="413">
        <f t="shared" si="3"/>
        <v>0</v>
      </c>
      <c r="E40" s="420"/>
      <c r="F40" s="382"/>
      <c r="G40" s="611" t="e">
        <f t="shared" si="1"/>
        <v>#DIV/0!</v>
      </c>
      <c r="H40" s="412">
        <f t="shared" si="4"/>
        <v>0</v>
      </c>
    </row>
    <row r="41" spans="1:8" ht="72" hidden="1" customHeight="1">
      <c r="A41" s="416" t="s">
        <v>47</v>
      </c>
      <c r="B41" s="414" t="s">
        <v>48</v>
      </c>
      <c r="C41" s="420"/>
      <c r="D41" s="413">
        <f t="shared" si="3"/>
        <v>0</v>
      </c>
      <c r="E41" s="420"/>
      <c r="F41" s="382"/>
      <c r="G41" s="611" t="e">
        <f t="shared" si="1"/>
        <v>#DIV/0!</v>
      </c>
      <c r="H41" s="412">
        <f t="shared" si="4"/>
        <v>0</v>
      </c>
    </row>
    <row r="42" spans="1:8" ht="60" hidden="1" customHeight="1">
      <c r="A42" s="416" t="s">
        <v>49</v>
      </c>
      <c r="B42" s="414" t="s">
        <v>50</v>
      </c>
      <c r="C42" s="420"/>
      <c r="D42" s="413">
        <f t="shared" si="3"/>
        <v>0</v>
      </c>
      <c r="E42" s="420"/>
      <c r="F42" s="382"/>
      <c r="G42" s="611" t="e">
        <f t="shared" si="1"/>
        <v>#DIV/0!</v>
      </c>
      <c r="H42" s="412">
        <f t="shared" si="4"/>
        <v>0</v>
      </c>
    </row>
    <row r="43" spans="1:8" ht="144" hidden="1" customHeight="1">
      <c r="A43" s="416" t="s">
        <v>51</v>
      </c>
      <c r="B43" s="414" t="s">
        <v>52</v>
      </c>
      <c r="C43" s="420"/>
      <c r="D43" s="413">
        <f t="shared" si="3"/>
        <v>0</v>
      </c>
      <c r="E43" s="420"/>
      <c r="F43" s="382"/>
      <c r="G43" s="611" t="e">
        <f t="shared" si="1"/>
        <v>#DIV/0!</v>
      </c>
      <c r="H43" s="412">
        <f t="shared" si="4"/>
        <v>0</v>
      </c>
    </row>
    <row r="44" spans="1:8" ht="60" hidden="1" customHeight="1">
      <c r="A44" s="416" t="s">
        <v>53</v>
      </c>
      <c r="B44" s="414" t="s">
        <v>54</v>
      </c>
      <c r="C44" s="420"/>
      <c r="D44" s="413">
        <f t="shared" si="3"/>
        <v>0</v>
      </c>
      <c r="E44" s="420"/>
      <c r="F44" s="382"/>
      <c r="G44" s="611" t="e">
        <f t="shared" si="1"/>
        <v>#DIV/0!</v>
      </c>
      <c r="H44" s="412">
        <f t="shared" si="4"/>
        <v>0</v>
      </c>
    </row>
    <row r="45" spans="1:8" ht="60" hidden="1" customHeight="1">
      <c r="A45" s="416" t="s">
        <v>55</v>
      </c>
      <c r="B45" s="414" t="s">
        <v>56</v>
      </c>
      <c r="C45" s="420"/>
      <c r="D45" s="413">
        <f t="shared" si="3"/>
        <v>0</v>
      </c>
      <c r="E45" s="420"/>
      <c r="F45" s="382"/>
      <c r="G45" s="611" t="e">
        <f t="shared" si="1"/>
        <v>#DIV/0!</v>
      </c>
      <c r="H45" s="412">
        <f t="shared" si="4"/>
        <v>0</v>
      </c>
    </row>
    <row r="46" spans="1:8" ht="120" hidden="1" customHeight="1">
      <c r="A46" s="416" t="s">
        <v>57</v>
      </c>
      <c r="B46" s="414" t="s">
        <v>58</v>
      </c>
      <c r="C46" s="420"/>
      <c r="D46" s="413">
        <f t="shared" si="3"/>
        <v>0</v>
      </c>
      <c r="E46" s="420"/>
      <c r="F46" s="382"/>
      <c r="G46" s="611" t="e">
        <f t="shared" si="1"/>
        <v>#DIV/0!</v>
      </c>
      <c r="H46" s="412">
        <f t="shared" si="4"/>
        <v>0</v>
      </c>
    </row>
    <row r="47" spans="1:8" ht="72" hidden="1" customHeight="1">
      <c r="A47" s="416" t="s">
        <v>260</v>
      </c>
      <c r="B47" s="414" t="s">
        <v>261</v>
      </c>
      <c r="C47" s="420"/>
      <c r="D47" s="413">
        <f t="shared" si="3"/>
        <v>0</v>
      </c>
      <c r="E47" s="420"/>
      <c r="F47" s="382"/>
      <c r="G47" s="611" t="e">
        <f t="shared" si="1"/>
        <v>#DIV/0!</v>
      </c>
      <c r="H47" s="412">
        <f t="shared" si="4"/>
        <v>0</v>
      </c>
    </row>
    <row r="48" spans="1:8" ht="25.5" hidden="1" customHeight="1">
      <c r="A48" s="416" t="s">
        <v>153</v>
      </c>
      <c r="B48" s="414" t="s">
        <v>154</v>
      </c>
      <c r="C48" s="420"/>
      <c r="D48" s="413">
        <f t="shared" si="3"/>
        <v>0</v>
      </c>
      <c r="E48" s="420"/>
      <c r="F48" s="382"/>
      <c r="G48" s="611" t="e">
        <f t="shared" si="1"/>
        <v>#DIV/0!</v>
      </c>
      <c r="H48" s="412">
        <f t="shared" si="4"/>
        <v>0</v>
      </c>
    </row>
    <row r="49" spans="1:9" ht="60" hidden="1" customHeight="1">
      <c r="A49" s="416" t="s">
        <v>59</v>
      </c>
      <c r="B49" s="414" t="s">
        <v>60</v>
      </c>
      <c r="C49" s="420"/>
      <c r="D49" s="413">
        <f t="shared" si="3"/>
        <v>0</v>
      </c>
      <c r="E49" s="420"/>
      <c r="F49" s="382"/>
      <c r="G49" s="611" t="e">
        <f t="shared" si="1"/>
        <v>#DIV/0!</v>
      </c>
      <c r="H49" s="412">
        <f t="shared" si="4"/>
        <v>0</v>
      </c>
    </row>
    <row r="50" spans="1:9" ht="108" hidden="1" customHeight="1">
      <c r="A50" s="416" t="s">
        <v>61</v>
      </c>
      <c r="B50" s="414" t="s">
        <v>62</v>
      </c>
      <c r="C50" s="420"/>
      <c r="D50" s="413">
        <f t="shared" si="3"/>
        <v>0</v>
      </c>
      <c r="E50" s="420"/>
      <c r="F50" s="382"/>
      <c r="G50" s="611" t="e">
        <f t="shared" si="1"/>
        <v>#DIV/0!</v>
      </c>
      <c r="H50" s="412">
        <f t="shared" si="4"/>
        <v>0</v>
      </c>
    </row>
    <row r="51" spans="1:9">
      <c r="A51" s="448" t="s">
        <v>262</v>
      </c>
      <c r="B51" s="414" t="s">
        <v>263</v>
      </c>
      <c r="C51" s="420">
        <v>20</v>
      </c>
      <c r="D51" s="413">
        <f t="shared" si="3"/>
        <v>0</v>
      </c>
      <c r="E51" s="420">
        <v>20</v>
      </c>
      <c r="F51" s="382">
        <v>0</v>
      </c>
      <c r="G51" s="611">
        <f t="shared" si="1"/>
        <v>0</v>
      </c>
      <c r="H51" s="412">
        <f t="shared" si="4"/>
        <v>-20</v>
      </c>
    </row>
    <row r="52" spans="1:9" hidden="1">
      <c r="A52" s="448" t="s">
        <v>63</v>
      </c>
      <c r="B52" s="447" t="s">
        <v>64</v>
      </c>
      <c r="C52" s="441">
        <v>0</v>
      </c>
      <c r="D52" s="413">
        <f t="shared" si="3"/>
        <v>0</v>
      </c>
      <c r="E52" s="441">
        <v>0</v>
      </c>
      <c r="F52" s="441">
        <v>0</v>
      </c>
      <c r="G52" s="611" t="e">
        <f t="shared" si="1"/>
        <v>#DIV/0!</v>
      </c>
      <c r="H52" s="412">
        <f t="shared" si="4"/>
        <v>0</v>
      </c>
    </row>
    <row r="53" spans="1:9">
      <c r="A53" s="446" t="s">
        <v>65</v>
      </c>
      <c r="B53" s="445" t="s">
        <v>186</v>
      </c>
      <c r="C53" s="444">
        <f>C5+C25</f>
        <v>36924</v>
      </c>
      <c r="D53" s="444">
        <f t="shared" si="3"/>
        <v>0</v>
      </c>
      <c r="E53" s="444">
        <f>E5+E25</f>
        <v>36924</v>
      </c>
      <c r="F53" s="443">
        <f>SUM(F5+F25)</f>
        <v>16010.58628</v>
      </c>
      <c r="G53" s="442">
        <f t="shared" si="1"/>
        <v>43.360920485321195</v>
      </c>
      <c r="H53" s="442">
        <f t="shared" si="4"/>
        <v>-20913.41372</v>
      </c>
      <c r="I53" s="406"/>
    </row>
    <row r="54" spans="1:9" s="407" customFormat="1" ht="24">
      <c r="A54" s="410" t="s">
        <v>671</v>
      </c>
      <c r="B54" s="409" t="s">
        <v>177</v>
      </c>
      <c r="C54" s="185">
        <f>C55+C56</f>
        <v>154669.09999999998</v>
      </c>
      <c r="D54" s="186">
        <f>D55+D56</f>
        <v>0</v>
      </c>
      <c r="E54" s="185">
        <f>E55+E56</f>
        <v>159296.28</v>
      </c>
      <c r="F54" s="185">
        <f>F55+F56</f>
        <v>93905.89499999999</v>
      </c>
      <c r="G54" s="408">
        <f t="shared" si="1"/>
        <v>58.950463249989255</v>
      </c>
      <c r="H54" s="408">
        <f t="shared" si="4"/>
        <v>-65390.385000000009</v>
      </c>
    </row>
    <row r="55" spans="1:9" ht="24">
      <c r="A55" s="416" t="s">
        <v>652</v>
      </c>
      <c r="B55" s="414" t="s">
        <v>178</v>
      </c>
      <c r="C55" s="383">
        <v>143502.29999999999</v>
      </c>
      <c r="D55" s="413">
        <v>0</v>
      </c>
      <c r="E55" s="383">
        <v>143502.29999999999</v>
      </c>
      <c r="F55" s="16">
        <v>87302.627999999997</v>
      </c>
      <c r="G55" s="611">
        <f t="shared" si="1"/>
        <v>60.8370932033842</v>
      </c>
      <c r="H55" s="412">
        <f t="shared" si="4"/>
        <v>-56199.671999999991</v>
      </c>
    </row>
    <row r="56" spans="1:9" ht="24">
      <c r="A56" s="415" t="s">
        <v>653</v>
      </c>
      <c r="B56" s="414" t="s">
        <v>155</v>
      </c>
      <c r="C56" s="383">
        <v>11166.8</v>
      </c>
      <c r="D56" s="441"/>
      <c r="E56" s="382">
        <v>15793.98</v>
      </c>
      <c r="F56" s="440">
        <v>6603.2669999999998</v>
      </c>
      <c r="G56" s="611">
        <f t="shared" si="1"/>
        <v>41.808758780244119</v>
      </c>
      <c r="H56" s="412">
        <f t="shared" si="4"/>
        <v>-9190.7129999999997</v>
      </c>
    </row>
    <row r="57" spans="1:9" ht="24">
      <c r="A57" s="410" t="s">
        <v>654</v>
      </c>
      <c r="B57" s="409" t="s">
        <v>458</v>
      </c>
      <c r="C57" s="438">
        <f>SUM(C58:C68)</f>
        <v>36929.9</v>
      </c>
      <c r="D57" s="438">
        <f>SUM(D58:D68)</f>
        <v>26186.800000000003</v>
      </c>
      <c r="E57" s="439">
        <f>SUM(E58:E65)</f>
        <v>64066.700000000004</v>
      </c>
      <c r="F57" s="438">
        <f>SUM(F58:F68)</f>
        <v>40731.662800000006</v>
      </c>
      <c r="G57" s="408">
        <f t="shared" si="1"/>
        <v>63.576964007823101</v>
      </c>
      <c r="H57" s="411">
        <f t="shared" si="4"/>
        <v>-23335.037199999999</v>
      </c>
    </row>
    <row r="58" spans="1:9" s="388" customFormat="1" ht="38.25" customHeight="1">
      <c r="A58" s="425" t="s">
        <v>672</v>
      </c>
      <c r="B58" s="421" t="s">
        <v>798</v>
      </c>
      <c r="C58" s="376">
        <v>0</v>
      </c>
      <c r="D58" s="413">
        <f t="shared" ref="D58:D68" si="5">E58-C58</f>
        <v>28003.4</v>
      </c>
      <c r="E58" s="382">
        <v>28003.4</v>
      </c>
      <c r="F58" s="382">
        <v>21125.962800000001</v>
      </c>
      <c r="G58" s="611">
        <f t="shared" si="1"/>
        <v>75.44070648564103</v>
      </c>
      <c r="H58" s="423">
        <f t="shared" si="4"/>
        <v>-6877.4372000000003</v>
      </c>
    </row>
    <row r="59" spans="1:9" s="388" customFormat="1" ht="52.5" hidden="1" customHeight="1">
      <c r="A59" s="425" t="s">
        <v>655</v>
      </c>
      <c r="B59" s="421" t="s">
        <v>782</v>
      </c>
      <c r="C59" s="423">
        <v>0</v>
      </c>
      <c r="D59" s="413">
        <f t="shared" si="5"/>
        <v>0</v>
      </c>
      <c r="E59" s="419">
        <v>0</v>
      </c>
      <c r="F59" s="420"/>
      <c r="G59" s="611" t="e">
        <f t="shared" si="1"/>
        <v>#DIV/0!</v>
      </c>
      <c r="H59" s="423">
        <f t="shared" si="4"/>
        <v>0</v>
      </c>
    </row>
    <row r="60" spans="1:9" s="435" customFormat="1" ht="24" customHeight="1">
      <c r="A60" s="437" t="s">
        <v>656</v>
      </c>
      <c r="B60" s="431" t="s">
        <v>854</v>
      </c>
      <c r="C60" s="427">
        <v>2.1</v>
      </c>
      <c r="D60" s="434">
        <f t="shared" si="5"/>
        <v>-2.1</v>
      </c>
      <c r="E60" s="433">
        <v>0</v>
      </c>
      <c r="F60" s="427">
        <v>0</v>
      </c>
      <c r="G60" s="611">
        <v>0</v>
      </c>
      <c r="H60" s="423">
        <f t="shared" si="4"/>
        <v>0</v>
      </c>
    </row>
    <row r="61" spans="1:9" s="435" customFormat="1" ht="24" customHeight="1">
      <c r="A61" s="437" t="s">
        <v>658</v>
      </c>
      <c r="B61" s="675" t="s">
        <v>925</v>
      </c>
      <c r="C61" s="427"/>
      <c r="D61" s="434"/>
      <c r="E61" s="433">
        <v>950</v>
      </c>
      <c r="F61" s="427"/>
      <c r="G61" s="611">
        <f t="shared" si="1"/>
        <v>0</v>
      </c>
      <c r="H61" s="423">
        <f t="shared" si="4"/>
        <v>-950</v>
      </c>
    </row>
    <row r="62" spans="1:9" s="435" customFormat="1" ht="43.5" customHeight="1">
      <c r="A62" s="437" t="s">
        <v>657</v>
      </c>
      <c r="B62" s="431" t="s">
        <v>853</v>
      </c>
      <c r="C62" s="427">
        <v>3330</v>
      </c>
      <c r="D62" s="434">
        <f t="shared" si="5"/>
        <v>-1814.5</v>
      </c>
      <c r="E62" s="433">
        <v>1515.5</v>
      </c>
      <c r="F62" s="427">
        <v>0</v>
      </c>
      <c r="G62" s="611">
        <f t="shared" si="1"/>
        <v>0</v>
      </c>
      <c r="H62" s="436">
        <f t="shared" si="4"/>
        <v>-1515.5</v>
      </c>
    </row>
    <row r="63" spans="1:9" s="435" customFormat="1" ht="26.25" hidden="1" customHeight="1">
      <c r="A63" s="437" t="s">
        <v>658</v>
      </c>
      <c r="B63" s="431" t="s">
        <v>781</v>
      </c>
      <c r="C63" s="427">
        <v>0</v>
      </c>
      <c r="D63" s="429">
        <f t="shared" si="5"/>
        <v>0</v>
      </c>
      <c r="E63" s="433">
        <v>0</v>
      </c>
      <c r="F63" s="427">
        <v>0</v>
      </c>
      <c r="G63" s="611" t="e">
        <f t="shared" si="1"/>
        <v>#DIV/0!</v>
      </c>
      <c r="H63" s="436">
        <f t="shared" si="4"/>
        <v>0</v>
      </c>
    </row>
    <row r="64" spans="1:9" s="389" customFormat="1" ht="38.25" hidden="1" customHeight="1">
      <c r="A64" s="432" t="s">
        <v>659</v>
      </c>
      <c r="B64" s="431" t="s">
        <v>780</v>
      </c>
      <c r="C64" s="430">
        <v>0</v>
      </c>
      <c r="D64" s="434">
        <f t="shared" si="5"/>
        <v>0</v>
      </c>
      <c r="E64" s="428"/>
      <c r="F64" s="433"/>
      <c r="G64" s="611" t="e">
        <f t="shared" si="1"/>
        <v>#DIV/0!</v>
      </c>
      <c r="H64" s="426">
        <f t="shared" si="4"/>
        <v>0</v>
      </c>
    </row>
    <row r="65" spans="1:8" s="389" customFormat="1" ht="38.25" customHeight="1">
      <c r="A65" s="432" t="s">
        <v>660</v>
      </c>
      <c r="B65" s="431" t="s">
        <v>459</v>
      </c>
      <c r="C65" s="430">
        <v>33597.800000000003</v>
      </c>
      <c r="D65" s="434">
        <f t="shared" si="5"/>
        <v>0</v>
      </c>
      <c r="E65" s="433">
        <v>33597.800000000003</v>
      </c>
      <c r="F65" s="433">
        <v>19605.7</v>
      </c>
      <c r="G65" s="611">
        <f t="shared" si="1"/>
        <v>58.354118424420648</v>
      </c>
      <c r="H65" s="426">
        <f t="shared" si="4"/>
        <v>-13992.100000000002</v>
      </c>
    </row>
    <row r="66" spans="1:8" s="389" customFormat="1" ht="25.5" hidden="1" customHeight="1">
      <c r="A66" s="432" t="s">
        <v>660</v>
      </c>
      <c r="B66" s="431" t="s">
        <v>460</v>
      </c>
      <c r="C66" s="430">
        <v>0</v>
      </c>
      <c r="D66" s="429">
        <f t="shared" si="5"/>
        <v>0</v>
      </c>
      <c r="E66" s="433">
        <v>0</v>
      </c>
      <c r="F66" s="427"/>
      <c r="G66" s="442" t="e">
        <f t="shared" si="1"/>
        <v>#DIV/0!</v>
      </c>
      <c r="H66" s="426">
        <f t="shared" si="4"/>
        <v>0</v>
      </c>
    </row>
    <row r="67" spans="1:8" s="389" customFormat="1" ht="25.5" hidden="1" customHeight="1">
      <c r="A67" s="425" t="s">
        <v>660</v>
      </c>
      <c r="B67" s="421" t="s">
        <v>779</v>
      </c>
      <c r="C67" s="376"/>
      <c r="D67" s="413">
        <f t="shared" si="5"/>
        <v>0</v>
      </c>
      <c r="E67" s="382">
        <v>0</v>
      </c>
      <c r="F67" s="424"/>
      <c r="G67" s="442" t="e">
        <f t="shared" si="1"/>
        <v>#DIV/0!</v>
      </c>
      <c r="H67" s="426">
        <f t="shared" si="4"/>
        <v>0</v>
      </c>
    </row>
    <row r="68" spans="1:8" s="388" customFormat="1" ht="42" hidden="1" customHeight="1">
      <c r="A68" s="425" t="s">
        <v>660</v>
      </c>
      <c r="B68" s="421" t="s">
        <v>778</v>
      </c>
      <c r="C68" s="376"/>
      <c r="D68" s="413">
        <f t="shared" si="5"/>
        <v>0</v>
      </c>
      <c r="E68" s="382">
        <v>0</v>
      </c>
      <c r="F68" s="424"/>
      <c r="G68" s="442" t="e">
        <f t="shared" si="1"/>
        <v>#DIV/0!</v>
      </c>
      <c r="H68" s="423">
        <f t="shared" ref="H68:H96" si="6">SUM(F68-E68)</f>
        <v>0</v>
      </c>
    </row>
    <row r="69" spans="1:8" ht="27.75" customHeight="1">
      <c r="A69" s="410" t="s">
        <v>661</v>
      </c>
      <c r="B69" s="409" t="s">
        <v>183</v>
      </c>
      <c r="C69" s="417">
        <f>SUM(C70:C93)</f>
        <v>455743.20000000007</v>
      </c>
      <c r="D69" s="417">
        <f>SUM(D70:D93)</f>
        <v>40121.782829999996</v>
      </c>
      <c r="E69" s="717">
        <f>SUM(E70:E93)</f>
        <v>501836.58283000009</v>
      </c>
      <c r="F69" s="417">
        <f>SUM(F70:F93)</f>
        <v>228527.21771999999</v>
      </c>
      <c r="G69" s="408">
        <f t="shared" si="1"/>
        <v>45.538174285993584</v>
      </c>
      <c r="H69" s="411">
        <f t="shared" si="6"/>
        <v>-273309.36511000013</v>
      </c>
    </row>
    <row r="70" spans="1:8" s="407" customFormat="1" ht="36">
      <c r="A70" s="425" t="s">
        <v>662</v>
      </c>
      <c r="B70" s="421" t="s">
        <v>180</v>
      </c>
      <c r="C70" s="376">
        <v>11.2</v>
      </c>
      <c r="D70" s="413">
        <f t="shared" ref="D70:D89" si="7">E70-C70</f>
        <v>0</v>
      </c>
      <c r="E70" s="382">
        <v>11.2</v>
      </c>
      <c r="F70" s="424">
        <v>5.3339999999999996</v>
      </c>
      <c r="G70" s="611">
        <f t="shared" ref="G70:G96" si="8">SUM(F70/E70%)</f>
        <v>47.625</v>
      </c>
      <c r="H70" s="611">
        <f t="shared" si="6"/>
        <v>-5.8659999999999997</v>
      </c>
    </row>
    <row r="71" spans="1:8" ht="36">
      <c r="A71" s="425" t="s">
        <v>663</v>
      </c>
      <c r="B71" s="421" t="s">
        <v>182</v>
      </c>
      <c r="C71" s="718">
        <v>59019</v>
      </c>
      <c r="D71" s="413">
        <f t="shared" si="7"/>
        <v>-8077</v>
      </c>
      <c r="E71" s="382">
        <v>50942</v>
      </c>
      <c r="F71" s="424">
        <v>23253</v>
      </c>
      <c r="G71" s="611">
        <f t="shared" si="8"/>
        <v>45.646028817086098</v>
      </c>
      <c r="H71" s="423">
        <f t="shared" si="6"/>
        <v>-27689</v>
      </c>
    </row>
    <row r="72" spans="1:8" ht="24">
      <c r="A72" s="425" t="s">
        <v>664</v>
      </c>
      <c r="B72" s="421" t="s">
        <v>467</v>
      </c>
      <c r="C72" s="376">
        <v>4002.2</v>
      </c>
      <c r="D72" s="441">
        <f t="shared" si="7"/>
        <v>0</v>
      </c>
      <c r="E72" s="376">
        <v>4002.2</v>
      </c>
      <c r="F72" s="382">
        <v>1909.0650000000001</v>
      </c>
      <c r="G72" s="611">
        <f t="shared" si="8"/>
        <v>47.700389785617915</v>
      </c>
      <c r="H72" s="423">
        <f t="shared" si="6"/>
        <v>-2093.1349999999998</v>
      </c>
    </row>
    <row r="73" spans="1:8" ht="36">
      <c r="A73" s="425" t="s">
        <v>664</v>
      </c>
      <c r="B73" s="421" t="s">
        <v>468</v>
      </c>
      <c r="C73" s="376">
        <v>7712.3</v>
      </c>
      <c r="D73" s="413">
        <f t="shared" si="7"/>
        <v>0</v>
      </c>
      <c r="E73" s="376">
        <v>7712.3</v>
      </c>
      <c r="F73" s="419">
        <v>4039.4850000000001</v>
      </c>
      <c r="G73" s="611">
        <f t="shared" si="8"/>
        <v>52.377176717710668</v>
      </c>
      <c r="H73" s="423">
        <f t="shared" si="6"/>
        <v>-3672.8150000000001</v>
      </c>
    </row>
    <row r="74" spans="1:8" ht="24">
      <c r="A74" s="425" t="s">
        <v>664</v>
      </c>
      <c r="B74" s="421" t="s">
        <v>469</v>
      </c>
      <c r="C74" s="376">
        <v>463.4</v>
      </c>
      <c r="D74" s="413">
        <f t="shared" si="7"/>
        <v>0</v>
      </c>
      <c r="E74" s="376">
        <v>463.4</v>
      </c>
      <c r="F74" s="419">
        <v>231.702</v>
      </c>
      <c r="G74" s="611">
        <f t="shared" si="8"/>
        <v>50.000431592576611</v>
      </c>
      <c r="H74" s="423">
        <f t="shared" si="6"/>
        <v>-231.69799999999998</v>
      </c>
    </row>
    <row r="75" spans="1:8" ht="36">
      <c r="A75" s="425" t="s">
        <v>857</v>
      </c>
      <c r="B75" s="421" t="s">
        <v>858</v>
      </c>
      <c r="C75" s="376">
        <v>0</v>
      </c>
      <c r="D75" s="413">
        <f t="shared" si="7"/>
        <v>232.7</v>
      </c>
      <c r="E75" s="382">
        <v>232.7</v>
      </c>
      <c r="F75" s="419">
        <v>0</v>
      </c>
      <c r="G75" s="611">
        <f t="shared" si="8"/>
        <v>0</v>
      </c>
      <c r="H75" s="423">
        <f t="shared" si="6"/>
        <v>-232.7</v>
      </c>
    </row>
    <row r="76" spans="1:8" ht="39" customHeight="1">
      <c r="A76" s="425" t="s">
        <v>664</v>
      </c>
      <c r="B76" s="421" t="s">
        <v>470</v>
      </c>
      <c r="C76" s="376">
        <v>551.1</v>
      </c>
      <c r="D76" s="413">
        <f t="shared" si="7"/>
        <v>0</v>
      </c>
      <c r="E76" s="376">
        <v>551.1</v>
      </c>
      <c r="F76" s="420">
        <v>275.55</v>
      </c>
      <c r="G76" s="611">
        <f t="shared" si="8"/>
        <v>50</v>
      </c>
      <c r="H76" s="423">
        <f t="shared" si="6"/>
        <v>-275.55</v>
      </c>
    </row>
    <row r="77" spans="1:8" ht="68.25" customHeight="1">
      <c r="A77" s="425" t="s">
        <v>664</v>
      </c>
      <c r="B77" s="421" t="s">
        <v>471</v>
      </c>
      <c r="C77" s="423">
        <v>141704</v>
      </c>
      <c r="D77" s="413">
        <f t="shared" si="7"/>
        <v>0</v>
      </c>
      <c r="E77" s="423">
        <v>141704</v>
      </c>
      <c r="F77" s="382">
        <v>93174.260999999999</v>
      </c>
      <c r="G77" s="611">
        <f t="shared" si="8"/>
        <v>65.75273880765539</v>
      </c>
      <c r="H77" s="423">
        <f t="shared" si="6"/>
        <v>-48529.739000000001</v>
      </c>
    </row>
    <row r="78" spans="1:8" ht="61.5" customHeight="1">
      <c r="A78" s="425" t="s">
        <v>664</v>
      </c>
      <c r="B78" s="421" t="s">
        <v>472</v>
      </c>
      <c r="C78" s="376">
        <v>95883.1</v>
      </c>
      <c r="D78" s="413">
        <f t="shared" si="7"/>
        <v>0</v>
      </c>
      <c r="E78" s="376">
        <v>95883.1</v>
      </c>
      <c r="F78" s="382">
        <v>55938.290999999997</v>
      </c>
      <c r="G78" s="611">
        <f t="shared" si="8"/>
        <v>58.3400943440502</v>
      </c>
      <c r="H78" s="423">
        <f t="shared" si="6"/>
        <v>-39944.809000000008</v>
      </c>
    </row>
    <row r="79" spans="1:8" ht="27" customHeight="1">
      <c r="A79" s="425" t="s">
        <v>664</v>
      </c>
      <c r="B79" s="421" t="s">
        <v>473</v>
      </c>
      <c r="C79" s="423">
        <v>100.8</v>
      </c>
      <c r="D79" s="413">
        <f t="shared" si="7"/>
        <v>0</v>
      </c>
      <c r="E79" s="423">
        <v>100.8</v>
      </c>
      <c r="F79" s="420">
        <v>0</v>
      </c>
      <c r="G79" s="611">
        <f t="shared" si="8"/>
        <v>0</v>
      </c>
      <c r="H79" s="423">
        <f t="shared" si="6"/>
        <v>-100.8</v>
      </c>
    </row>
    <row r="80" spans="1:8" ht="27" customHeight="1">
      <c r="A80" s="425" t="s">
        <v>664</v>
      </c>
      <c r="B80" s="421" t="s">
        <v>856</v>
      </c>
      <c r="C80" s="423">
        <v>2750</v>
      </c>
      <c r="D80" s="413">
        <f t="shared" si="7"/>
        <v>-1753.1</v>
      </c>
      <c r="E80" s="382">
        <v>996.9</v>
      </c>
      <c r="F80" s="420">
        <v>0</v>
      </c>
      <c r="G80" s="611">
        <f t="shared" si="8"/>
        <v>0</v>
      </c>
      <c r="H80" s="423">
        <f t="shared" si="6"/>
        <v>-996.9</v>
      </c>
    </row>
    <row r="81" spans="1:10" ht="60.75" customHeight="1">
      <c r="A81" s="425" t="s">
        <v>664</v>
      </c>
      <c r="B81" s="421" t="s">
        <v>855</v>
      </c>
      <c r="C81" s="424">
        <v>862.3</v>
      </c>
      <c r="D81" s="413">
        <f t="shared" si="7"/>
        <v>0</v>
      </c>
      <c r="E81" s="424">
        <v>862.3</v>
      </c>
      <c r="F81" s="419">
        <v>472.9</v>
      </c>
      <c r="G81" s="611">
        <f t="shared" si="8"/>
        <v>54.841702423750434</v>
      </c>
      <c r="H81" s="423">
        <f t="shared" si="6"/>
        <v>-389.4</v>
      </c>
    </row>
    <row r="82" spans="1:10" ht="28.5" customHeight="1">
      <c r="A82" s="425" t="s">
        <v>664</v>
      </c>
      <c r="B82" s="421" t="s">
        <v>478</v>
      </c>
      <c r="C82" s="376">
        <v>291.39999999999998</v>
      </c>
      <c r="D82" s="413">
        <f t="shared" si="7"/>
        <v>0</v>
      </c>
      <c r="E82" s="376">
        <v>291.39999999999998</v>
      </c>
      <c r="F82" s="719">
        <v>119.86134</v>
      </c>
      <c r="G82" s="611">
        <f t="shared" si="8"/>
        <v>41.132923816060405</v>
      </c>
      <c r="H82" s="423">
        <f t="shared" si="6"/>
        <v>-171.53865999999999</v>
      </c>
    </row>
    <row r="83" spans="1:10" ht="27" customHeight="1">
      <c r="A83" s="425" t="s">
        <v>664</v>
      </c>
      <c r="B83" s="421" t="s">
        <v>479</v>
      </c>
      <c r="C83" s="376">
        <v>10869.6</v>
      </c>
      <c r="D83" s="413">
        <f t="shared" si="7"/>
        <v>-2900</v>
      </c>
      <c r="E83" s="382">
        <v>7969.6</v>
      </c>
      <c r="F83" s="424">
        <v>4306</v>
      </c>
      <c r="G83" s="611">
        <f t="shared" si="8"/>
        <v>54.030315197751456</v>
      </c>
      <c r="H83" s="423">
        <f t="shared" si="6"/>
        <v>-3663.6000000000004</v>
      </c>
    </row>
    <row r="84" spans="1:10" ht="36.75" customHeight="1">
      <c r="A84" s="425" t="s">
        <v>859</v>
      </c>
      <c r="B84" s="421" t="s">
        <v>860</v>
      </c>
      <c r="C84" s="376"/>
      <c r="D84" s="413"/>
      <c r="E84" s="382">
        <v>5768.7</v>
      </c>
      <c r="F84" s="424">
        <v>1464.8195000000001</v>
      </c>
      <c r="G84" s="611">
        <f t="shared" si="8"/>
        <v>25.392540780418468</v>
      </c>
      <c r="H84" s="423">
        <f t="shared" si="6"/>
        <v>-4303.8804999999993</v>
      </c>
    </row>
    <row r="85" spans="1:10" ht="36">
      <c r="A85" s="425" t="s">
        <v>665</v>
      </c>
      <c r="B85" s="421" t="s">
        <v>181</v>
      </c>
      <c r="C85" s="376">
        <v>1242.3</v>
      </c>
      <c r="D85" s="441">
        <f t="shared" si="7"/>
        <v>-19.099999999999909</v>
      </c>
      <c r="E85" s="382">
        <v>1223.2</v>
      </c>
      <c r="F85" s="424">
        <v>621.15</v>
      </c>
      <c r="G85" s="611">
        <f t="shared" si="8"/>
        <v>50.780739045127525</v>
      </c>
      <c r="H85" s="423">
        <f t="shared" si="6"/>
        <v>-602.05000000000007</v>
      </c>
    </row>
    <row r="86" spans="1:10" ht="38.25" customHeight="1">
      <c r="A86" s="425" t="s">
        <v>666</v>
      </c>
      <c r="B86" s="421" t="s">
        <v>475</v>
      </c>
      <c r="C86" s="424">
        <v>46.7</v>
      </c>
      <c r="D86" s="413">
        <f t="shared" si="7"/>
        <v>0</v>
      </c>
      <c r="E86" s="424">
        <v>46.7</v>
      </c>
      <c r="F86" s="424">
        <v>0</v>
      </c>
      <c r="G86" s="611">
        <f t="shared" si="8"/>
        <v>0</v>
      </c>
      <c r="H86" s="423">
        <f t="shared" si="6"/>
        <v>-46.7</v>
      </c>
    </row>
    <row r="87" spans="1:10" ht="25.5" customHeight="1">
      <c r="A87" s="425" t="s">
        <v>667</v>
      </c>
      <c r="B87" s="421" t="s">
        <v>179</v>
      </c>
      <c r="C87" s="376">
        <v>8374</v>
      </c>
      <c r="D87" s="441">
        <f t="shared" si="7"/>
        <v>0</v>
      </c>
      <c r="E87" s="376">
        <v>8374</v>
      </c>
      <c r="F87" s="424">
        <v>4380.7820000000002</v>
      </c>
      <c r="G87" s="611">
        <f t="shared" si="8"/>
        <v>52.31409123477431</v>
      </c>
      <c r="H87" s="423">
        <f t="shared" si="6"/>
        <v>-3993.2179999999998</v>
      </c>
    </row>
    <row r="88" spans="1:10" ht="40.5" customHeight="1">
      <c r="A88" s="415" t="s">
        <v>668</v>
      </c>
      <c r="B88" s="421" t="s">
        <v>480</v>
      </c>
      <c r="C88" s="376">
        <v>29134.9</v>
      </c>
      <c r="D88" s="413">
        <f t="shared" si="7"/>
        <v>2000</v>
      </c>
      <c r="E88" s="376">
        <v>31134.9</v>
      </c>
      <c r="F88" s="424">
        <v>13044.403990000001</v>
      </c>
      <c r="G88" s="611">
        <f t="shared" si="8"/>
        <v>41.896405609139585</v>
      </c>
      <c r="H88" s="423">
        <f t="shared" si="6"/>
        <v>-18090.496010000003</v>
      </c>
    </row>
    <row r="89" spans="1:10" ht="46.5" customHeight="1">
      <c r="A89" s="415" t="s">
        <v>669</v>
      </c>
      <c r="B89" s="418" t="s">
        <v>641</v>
      </c>
      <c r="C89" s="720">
        <v>26.4</v>
      </c>
      <c r="D89" s="441">
        <f t="shared" si="7"/>
        <v>0</v>
      </c>
      <c r="E89" s="720">
        <v>26.4</v>
      </c>
      <c r="F89" s="424">
        <v>9.0920500000000004</v>
      </c>
      <c r="G89" s="611">
        <f t="shared" si="8"/>
        <v>34.439583333333331</v>
      </c>
      <c r="H89" s="423">
        <f t="shared" si="6"/>
        <v>-17.307949999999998</v>
      </c>
    </row>
    <row r="90" spans="1:10" ht="46.5" customHeight="1">
      <c r="A90" s="415" t="s">
        <v>861</v>
      </c>
      <c r="B90" s="418" t="s">
        <v>862</v>
      </c>
      <c r="C90" s="720">
        <v>0</v>
      </c>
      <c r="D90" s="441">
        <v>0</v>
      </c>
      <c r="E90" s="382">
        <v>202.9</v>
      </c>
      <c r="F90" s="424">
        <v>0</v>
      </c>
      <c r="G90" s="611">
        <f t="shared" si="8"/>
        <v>0</v>
      </c>
      <c r="H90" s="423">
        <f t="shared" si="6"/>
        <v>-202.9</v>
      </c>
    </row>
    <row r="91" spans="1:10" ht="46.5" customHeight="1">
      <c r="A91" s="415" t="s">
        <v>670</v>
      </c>
      <c r="B91" s="421" t="s">
        <v>797</v>
      </c>
      <c r="C91" s="376">
        <v>92698.5</v>
      </c>
      <c r="D91" s="441">
        <f t="shared" ref="D91:D93" si="9">E91-C91</f>
        <v>0</v>
      </c>
      <c r="E91" s="376">
        <v>92698.5</v>
      </c>
      <c r="F91" s="424">
        <v>9398</v>
      </c>
      <c r="G91" s="611">
        <f t="shared" ref="G91:G92" si="10">SUM(F91/E91%)</f>
        <v>10.138243876653883</v>
      </c>
      <c r="H91" s="423">
        <f>SUM(F91-E91)</f>
        <v>-83300.5</v>
      </c>
    </row>
    <row r="92" spans="1:10" ht="46.5" customHeight="1">
      <c r="A92" s="36" t="s">
        <v>923</v>
      </c>
      <c r="B92" s="674" t="s">
        <v>921</v>
      </c>
      <c r="C92" s="720">
        <v>0</v>
      </c>
      <c r="D92" s="441">
        <f t="shared" si="9"/>
        <v>50638.282829999996</v>
      </c>
      <c r="E92" s="382">
        <v>50638.282829999996</v>
      </c>
      <c r="F92" s="424">
        <v>15896.088</v>
      </c>
      <c r="G92" s="611">
        <f t="shared" si="10"/>
        <v>31.391443610687698</v>
      </c>
      <c r="H92" s="423">
        <f t="shared" ref="H92:H93" si="11">SUM(F92-E92)</f>
        <v>-34742.194829999993</v>
      </c>
    </row>
    <row r="93" spans="1:10" ht="27.75" customHeight="1">
      <c r="A93" s="415" t="s">
        <v>926</v>
      </c>
      <c r="B93" s="676" t="s">
        <v>863</v>
      </c>
      <c r="C93" s="720">
        <v>0</v>
      </c>
      <c r="D93" s="441">
        <f t="shared" si="9"/>
        <v>0</v>
      </c>
      <c r="E93" s="721"/>
      <c r="F93" s="721">
        <v>-12.567159999999999</v>
      </c>
      <c r="G93" s="611">
        <v>0</v>
      </c>
      <c r="H93" s="423">
        <f t="shared" si="11"/>
        <v>-12.567159999999999</v>
      </c>
      <c r="I93" s="407"/>
      <c r="J93" s="407"/>
    </row>
    <row r="94" spans="1:10" ht="53.25" customHeight="1">
      <c r="A94" s="715" t="s">
        <v>922</v>
      </c>
      <c r="B94" s="716" t="s">
        <v>924</v>
      </c>
      <c r="C94" s="720">
        <v>0</v>
      </c>
      <c r="D94" s="441">
        <f t="shared" ref="D94" si="12">E94-C94</f>
        <v>5929.2039999999997</v>
      </c>
      <c r="E94" s="382">
        <v>5929.2039999999997</v>
      </c>
      <c r="F94" s="424">
        <v>0</v>
      </c>
      <c r="G94" s="611">
        <f t="shared" ref="G94" si="13">SUM(F94/E94%)</f>
        <v>0</v>
      </c>
      <c r="H94" s="423">
        <f t="shared" ref="H94" si="14">SUM(F94-E94)</f>
        <v>-5929.2039999999997</v>
      </c>
    </row>
    <row r="95" spans="1:10" ht="21.75" customHeight="1">
      <c r="A95" s="425" t="s">
        <v>66</v>
      </c>
      <c r="B95" s="722" t="s">
        <v>481</v>
      </c>
      <c r="C95" s="723">
        <f>C54+C57+C69+C94</f>
        <v>647342.20000000007</v>
      </c>
      <c r="D95" s="441">
        <f>E95-C95</f>
        <v>83786.566830000025</v>
      </c>
      <c r="E95" s="723">
        <f>E54+E57+E69+E94</f>
        <v>731128.7668300001</v>
      </c>
      <c r="F95" s="723">
        <f>F54+F69+F57+F94</f>
        <v>363164.77551999997</v>
      </c>
      <c r="G95" s="611">
        <f t="shared" si="8"/>
        <v>49.671794080076452</v>
      </c>
      <c r="H95" s="423">
        <f t="shared" si="6"/>
        <v>-367963.99131000013</v>
      </c>
      <c r="I95" s="407"/>
      <c r="J95" s="407"/>
    </row>
    <row r="96" spans="1:10">
      <c r="A96" s="724"/>
      <c r="B96" s="725" t="s">
        <v>255</v>
      </c>
      <c r="C96" s="441">
        <f>C95+C53</f>
        <v>684266.20000000007</v>
      </c>
      <c r="D96" s="441">
        <f>E96-C96</f>
        <v>83786.566830000025</v>
      </c>
      <c r="E96" s="441">
        <f>E95+E53</f>
        <v>768052.7668300001</v>
      </c>
      <c r="F96" s="441">
        <f>F95+F53</f>
        <v>379175.36179999996</v>
      </c>
      <c r="G96" s="611">
        <f t="shared" si="8"/>
        <v>49.368399955771032</v>
      </c>
      <c r="H96" s="611">
        <f t="shared" si="6"/>
        <v>-388877.40503000014</v>
      </c>
      <c r="I96" s="407"/>
      <c r="J96" s="407"/>
    </row>
    <row r="97" spans="1:8">
      <c r="A97" s="388"/>
      <c r="B97" s="388"/>
      <c r="C97" s="388"/>
      <c r="D97" s="388"/>
      <c r="E97" s="388"/>
      <c r="F97" s="726"/>
      <c r="G97" s="388"/>
      <c r="H97" s="388"/>
    </row>
    <row r="98" spans="1:8">
      <c r="A98" s="388"/>
      <c r="B98" s="388"/>
      <c r="C98" s="388"/>
      <c r="D98" s="388"/>
      <c r="E98" s="388"/>
      <c r="F98" s="727"/>
      <c r="G98" s="388"/>
      <c r="H98" s="388"/>
    </row>
    <row r="99" spans="1:8">
      <c r="A99" s="728"/>
      <c r="B99" s="729"/>
      <c r="C99" s="729"/>
      <c r="D99" s="729"/>
      <c r="E99" s="388"/>
      <c r="F99" s="388"/>
      <c r="G99" s="388"/>
      <c r="H99" s="388"/>
    </row>
    <row r="100" spans="1:8">
      <c r="A100" s="388"/>
      <c r="B100" s="388"/>
      <c r="C100" s="388"/>
      <c r="D100" s="388"/>
      <c r="E100" s="388"/>
      <c r="F100" s="726"/>
      <c r="G100" s="388"/>
      <c r="H100" s="388"/>
    </row>
    <row r="101" spans="1:8">
      <c r="A101" s="728"/>
      <c r="B101" s="729"/>
      <c r="C101" s="729"/>
      <c r="D101" s="729"/>
      <c r="E101" s="388"/>
      <c r="F101" s="388"/>
      <c r="G101" s="388"/>
      <c r="H101" s="388"/>
    </row>
  </sheetData>
  <mergeCells count="4">
    <mergeCell ref="B1:E1"/>
    <mergeCell ref="F1:H1"/>
    <mergeCell ref="A2:G2"/>
    <mergeCell ref="B3:F3"/>
  </mergeCells>
  <pageMargins left="0" right="0" top="0" bottom="0" header="0" footer="0"/>
  <pageSetup paperSize="9" scale="73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1" enableFormatConditionsCalculation="0">
    <tabColor rgb="FF00B050"/>
  </sheetPr>
  <dimension ref="A1:K28"/>
  <sheetViews>
    <sheetView view="pageBreakPreview" zoomScale="91" zoomScaleSheetLayoutView="91" workbookViewId="0">
      <selection activeCell="D25" sqref="D25"/>
    </sheetView>
  </sheetViews>
  <sheetFormatPr defaultColWidth="8.85546875" defaultRowHeight="15"/>
  <cols>
    <col min="1" max="1" width="20" style="47" customWidth="1"/>
    <col min="2" max="2" width="8.7109375" style="47" customWidth="1"/>
    <col min="3" max="3" width="9.140625" style="47" customWidth="1"/>
    <col min="4" max="4" width="13.42578125" style="47" customWidth="1"/>
    <col min="5" max="5" width="12.5703125" style="47" customWidth="1"/>
    <col min="6" max="6" width="12.42578125" style="47" customWidth="1"/>
    <col min="7" max="7" width="11.85546875" style="47" customWidth="1"/>
    <col min="8" max="8" width="10" style="47" customWidth="1"/>
    <col min="9" max="9" width="10.42578125" style="47" customWidth="1"/>
    <col min="10" max="10" width="10.140625" style="47" customWidth="1"/>
    <col min="11" max="16384" width="8.85546875" style="47"/>
  </cols>
  <sheetData>
    <row r="1" spans="1:11">
      <c r="H1" s="803" t="s">
        <v>454</v>
      </c>
      <c r="I1" s="803"/>
      <c r="J1" s="803"/>
    </row>
    <row r="3" spans="1:11" hidden="1"/>
    <row r="4" spans="1:11" hidden="1">
      <c r="H4" s="804"/>
      <c r="I4" s="804"/>
      <c r="J4" s="804"/>
    </row>
    <row r="5" spans="1:11" hidden="1">
      <c r="H5" s="48"/>
      <c r="I5" s="48"/>
      <c r="J5" s="48"/>
    </row>
    <row r="6" spans="1:11">
      <c r="H6" s="48"/>
      <c r="I6" s="48"/>
      <c r="J6" s="48"/>
    </row>
    <row r="7" spans="1:11" ht="15.75">
      <c r="A7" s="801" t="s">
        <v>453</v>
      </c>
      <c r="B7" s="801"/>
      <c r="C7" s="801"/>
      <c r="D7" s="801"/>
      <c r="E7" s="801"/>
      <c r="F7" s="801"/>
      <c r="G7" s="801"/>
      <c r="H7" s="801"/>
      <c r="I7" s="801"/>
      <c r="J7" s="801"/>
    </row>
    <row r="8" spans="1:11" ht="15.75">
      <c r="A8" s="801" t="s">
        <v>950</v>
      </c>
      <c r="B8" s="802"/>
      <c r="C8" s="802"/>
      <c r="D8" s="802"/>
      <c r="E8" s="802"/>
      <c r="F8" s="802"/>
      <c r="G8" s="802"/>
      <c r="H8" s="802"/>
      <c r="I8" s="802"/>
      <c r="J8" s="802"/>
    </row>
    <row r="9" spans="1:11">
      <c r="H9" s="48"/>
      <c r="I9" s="48"/>
      <c r="J9" s="48"/>
    </row>
    <row r="10" spans="1:11">
      <c r="H10" s="48"/>
      <c r="I10" s="48"/>
      <c r="J10" s="48"/>
    </row>
    <row r="11" spans="1:11">
      <c r="I11" s="805" t="s">
        <v>73</v>
      </c>
      <c r="J11" s="805"/>
    </row>
    <row r="12" spans="1:11">
      <c r="A12" s="806" t="s">
        <v>74</v>
      </c>
      <c r="B12" s="795" t="s">
        <v>770</v>
      </c>
      <c r="C12" s="796"/>
      <c r="D12" s="807" t="s">
        <v>880</v>
      </c>
      <c r="E12" s="810" t="s">
        <v>951</v>
      </c>
      <c r="F12" s="810"/>
      <c r="G12" s="810"/>
      <c r="H12" s="810"/>
      <c r="I12" s="795" t="s">
        <v>927</v>
      </c>
      <c r="J12" s="796"/>
    </row>
    <row r="13" spans="1:11">
      <c r="A13" s="806"/>
      <c r="B13" s="797"/>
      <c r="C13" s="798"/>
      <c r="D13" s="808"/>
      <c r="E13" s="806" t="s">
        <v>75</v>
      </c>
      <c r="F13" s="806" t="s">
        <v>76</v>
      </c>
      <c r="G13" s="806" t="s">
        <v>77</v>
      </c>
      <c r="H13" s="806" t="s">
        <v>952</v>
      </c>
      <c r="I13" s="797"/>
      <c r="J13" s="798"/>
    </row>
    <row r="14" spans="1:11" ht="86.25" customHeight="1">
      <c r="A14" s="806"/>
      <c r="B14" s="799"/>
      <c r="C14" s="800"/>
      <c r="D14" s="808"/>
      <c r="E14" s="806"/>
      <c r="F14" s="806"/>
      <c r="G14" s="806"/>
      <c r="H14" s="806"/>
      <c r="I14" s="799"/>
      <c r="J14" s="800"/>
    </row>
    <row r="15" spans="1:11" ht="112.5" customHeight="1">
      <c r="A15" s="806"/>
      <c r="B15" s="49" t="s">
        <v>78</v>
      </c>
      <c r="C15" s="49" t="s">
        <v>79</v>
      </c>
      <c r="D15" s="809"/>
      <c r="E15" s="806"/>
      <c r="F15" s="806"/>
      <c r="G15" s="806"/>
      <c r="H15" s="806"/>
      <c r="I15" s="49" t="s">
        <v>229</v>
      </c>
      <c r="J15" s="49" t="s">
        <v>79</v>
      </c>
    </row>
    <row r="16" spans="1:11" ht="24.95" customHeight="1">
      <c r="A16" s="46" t="s">
        <v>84</v>
      </c>
      <c r="B16" s="576">
        <v>19.984359999999999</v>
      </c>
      <c r="C16" s="679"/>
      <c r="D16" s="50"/>
      <c r="E16" s="50">
        <v>386.14</v>
      </c>
      <c r="F16" s="50">
        <v>412.02569999999997</v>
      </c>
      <c r="G16" s="50">
        <v>344.71555999999998</v>
      </c>
      <c r="H16" s="576">
        <f>F16-G16+D16</f>
        <v>67.31013999999999</v>
      </c>
      <c r="I16" s="679"/>
      <c r="J16" s="576">
        <v>5.9013400000000003</v>
      </c>
      <c r="K16" s="51"/>
    </row>
    <row r="17" spans="1:11" s="684" customFormat="1" ht="24.95" customHeight="1">
      <c r="A17" s="682" t="s">
        <v>81</v>
      </c>
      <c r="B17" s="576">
        <v>40.58466</v>
      </c>
      <c r="C17" s="679"/>
      <c r="D17" s="576"/>
      <c r="E17" s="576">
        <v>879.09400000000005</v>
      </c>
      <c r="F17" s="576">
        <v>980.95680000000004</v>
      </c>
      <c r="G17" s="576">
        <v>977.33459000000005</v>
      </c>
      <c r="H17" s="576">
        <f t="shared" ref="H17:H22" si="0">F17-G17+D17</f>
        <v>3.6222099999999955</v>
      </c>
      <c r="I17" s="679"/>
      <c r="J17" s="576">
        <v>61.27814</v>
      </c>
      <c r="K17" s="683"/>
    </row>
    <row r="18" spans="1:11" ht="24.95" customHeight="1">
      <c r="A18" s="46" t="s">
        <v>83</v>
      </c>
      <c r="B18" s="576">
        <v>48.657420000000002</v>
      </c>
      <c r="C18" s="679"/>
      <c r="D18" s="50"/>
      <c r="E18" s="50">
        <v>1814.43452</v>
      </c>
      <c r="F18" s="50">
        <v>1842.2720899999999</v>
      </c>
      <c r="G18" s="50">
        <v>1826.5906</v>
      </c>
      <c r="H18" s="576">
        <f t="shared" si="0"/>
        <v>15.68148999999994</v>
      </c>
      <c r="I18" s="576">
        <f t="shared" ref="I18:I21" si="1">B18+E18-F18-C18-D18</f>
        <v>20.819850000000088</v>
      </c>
      <c r="J18" s="256"/>
      <c r="K18" s="51"/>
    </row>
    <row r="19" spans="1:11" ht="24.95" customHeight="1">
      <c r="A19" s="46" t="s">
        <v>80</v>
      </c>
      <c r="B19" s="576">
        <v>42.777760000000001</v>
      </c>
      <c r="C19" s="679"/>
      <c r="D19" s="50"/>
      <c r="E19" s="50">
        <v>1791.68607</v>
      </c>
      <c r="F19" s="50">
        <v>1674.8609100000001</v>
      </c>
      <c r="G19" s="50">
        <v>1666.2211400000001</v>
      </c>
      <c r="H19" s="576">
        <f t="shared" si="0"/>
        <v>8.6397699999999986</v>
      </c>
      <c r="I19" s="576">
        <f t="shared" si="1"/>
        <v>159.60291999999981</v>
      </c>
      <c r="J19" s="256"/>
      <c r="K19" s="51"/>
    </row>
    <row r="20" spans="1:11" ht="24.95" customHeight="1">
      <c r="A20" s="46" t="s">
        <v>82</v>
      </c>
      <c r="B20" s="576"/>
      <c r="C20" s="576">
        <v>24.537669999999999</v>
      </c>
      <c r="D20" s="50"/>
      <c r="E20" s="50">
        <v>253.07300000000001</v>
      </c>
      <c r="F20" s="50">
        <v>292.05864000000003</v>
      </c>
      <c r="G20" s="50">
        <v>272.86131</v>
      </c>
      <c r="H20" s="576">
        <f t="shared" si="0"/>
        <v>19.197330000000022</v>
      </c>
      <c r="I20" s="576"/>
      <c r="J20" s="256">
        <v>63.523310000000002</v>
      </c>
      <c r="K20" s="51"/>
    </row>
    <row r="21" spans="1:11" ht="24.95" customHeight="1">
      <c r="A21" s="46" t="s">
        <v>85</v>
      </c>
      <c r="B21" s="576">
        <v>37.643569999999997</v>
      </c>
      <c r="C21" s="679"/>
      <c r="D21" s="50"/>
      <c r="E21" s="50">
        <v>1285.1581799999999</v>
      </c>
      <c r="F21" s="50">
        <v>1217.0888399999999</v>
      </c>
      <c r="G21" s="50">
        <v>1216.44022</v>
      </c>
      <c r="H21" s="576">
        <f t="shared" si="0"/>
        <v>0.64861999999993714</v>
      </c>
      <c r="I21" s="576">
        <f t="shared" si="1"/>
        <v>105.71290999999997</v>
      </c>
      <c r="J21" s="256"/>
      <c r="K21" s="51"/>
    </row>
    <row r="22" spans="1:11" ht="24.95" customHeight="1">
      <c r="A22" s="46" t="s">
        <v>86</v>
      </c>
      <c r="B22" s="576">
        <v>40.675289999999997</v>
      </c>
      <c r="C22" s="679"/>
      <c r="D22" s="50"/>
      <c r="E22" s="50">
        <v>895.55100000000004</v>
      </c>
      <c r="F22" s="50">
        <v>1093.4591800000001</v>
      </c>
      <c r="G22" s="50">
        <v>1084.8830399999999</v>
      </c>
      <c r="H22" s="576">
        <f t="shared" si="0"/>
        <v>8.5761400000001231</v>
      </c>
      <c r="I22" s="679"/>
      <c r="J22" s="576">
        <v>157.23289</v>
      </c>
      <c r="K22" s="51"/>
    </row>
    <row r="23" spans="1:11" ht="24.95" customHeight="1">
      <c r="A23" s="52" t="s">
        <v>87</v>
      </c>
      <c r="B23" s="577">
        <f>SUM(B16:B22)</f>
        <v>230.32305999999997</v>
      </c>
      <c r="C23" s="53">
        <f>SUM(C16:C22)</f>
        <v>24.537669999999999</v>
      </c>
      <c r="D23" s="54">
        <f>SUM(D16:D22)</f>
        <v>0</v>
      </c>
      <c r="E23" s="577">
        <f t="shared" ref="E23:J23" si="2">SUM(E16:E22)</f>
        <v>7305.1367700000001</v>
      </c>
      <c r="F23" s="577">
        <f t="shared" si="2"/>
        <v>7512.7221599999993</v>
      </c>
      <c r="G23" s="577">
        <f>SUM(G16:G22)</f>
        <v>7389.0464600000005</v>
      </c>
      <c r="H23" s="577">
        <f>SUM(H16:H22)</f>
        <v>123.67570000000001</v>
      </c>
      <c r="I23" s="577">
        <f>SUM(I16:I22)</f>
        <v>286.13567999999987</v>
      </c>
      <c r="J23" s="54">
        <f t="shared" si="2"/>
        <v>287.93567999999999</v>
      </c>
      <c r="K23" s="51"/>
    </row>
    <row r="24" spans="1:11" ht="24.95" customHeight="1">
      <c r="A24" s="255" t="s">
        <v>71</v>
      </c>
      <c r="B24" s="256">
        <v>0</v>
      </c>
      <c r="C24" s="257">
        <v>0</v>
      </c>
      <c r="D24" s="257">
        <v>0</v>
      </c>
      <c r="E24" s="257">
        <v>0</v>
      </c>
      <c r="F24" s="257">
        <v>0</v>
      </c>
      <c r="G24" s="257">
        <v>0</v>
      </c>
      <c r="H24" s="256">
        <f>F24-G24</f>
        <v>0</v>
      </c>
      <c r="I24" s="256">
        <f>B24+E24-F24-C24</f>
        <v>0</v>
      </c>
      <c r="J24" s="50">
        <v>0</v>
      </c>
      <c r="K24" s="51"/>
    </row>
    <row r="25" spans="1:11" ht="24.95" customHeight="1">
      <c r="A25" s="59" t="s">
        <v>88</v>
      </c>
      <c r="B25" s="53">
        <f t="shared" ref="B25:J25" si="3">B23+B24</f>
        <v>230.32305999999997</v>
      </c>
      <c r="C25" s="53">
        <f t="shared" si="3"/>
        <v>24.537669999999999</v>
      </c>
      <c r="D25" s="54">
        <f t="shared" si="3"/>
        <v>0</v>
      </c>
      <c r="E25" s="54">
        <f t="shared" si="3"/>
        <v>7305.1367700000001</v>
      </c>
      <c r="F25" s="53">
        <f t="shared" si="3"/>
        <v>7512.7221599999993</v>
      </c>
      <c r="G25" s="53">
        <f t="shared" si="3"/>
        <v>7389.0464600000005</v>
      </c>
      <c r="H25" s="53">
        <f t="shared" si="3"/>
        <v>123.67570000000001</v>
      </c>
      <c r="I25" s="53">
        <f t="shared" si="3"/>
        <v>286.13567999999987</v>
      </c>
      <c r="J25" s="54">
        <f t="shared" si="3"/>
        <v>287.93567999999999</v>
      </c>
      <c r="K25" s="51"/>
    </row>
    <row r="26" spans="1:11">
      <c r="A26" s="55"/>
      <c r="D26" s="56"/>
      <c r="E26" s="57"/>
      <c r="F26" s="57"/>
      <c r="G26" s="56"/>
      <c r="H26" s="58"/>
      <c r="I26" s="58"/>
    </row>
    <row r="27" spans="1:11">
      <c r="H27" s="56"/>
      <c r="I27" s="56"/>
    </row>
    <row r="28" spans="1:11">
      <c r="B28" s="51"/>
    </row>
  </sheetData>
  <mergeCells count="14">
    <mergeCell ref="I12:J14"/>
    <mergeCell ref="A8:J8"/>
    <mergeCell ref="H1:J1"/>
    <mergeCell ref="H4:J4"/>
    <mergeCell ref="A7:J7"/>
    <mergeCell ref="I11:J11"/>
    <mergeCell ref="E13:E15"/>
    <mergeCell ref="F13:F15"/>
    <mergeCell ref="G13:G15"/>
    <mergeCell ref="H13:H15"/>
    <mergeCell ref="A12:A15"/>
    <mergeCell ref="B12:C14"/>
    <mergeCell ref="D12:D15"/>
    <mergeCell ref="E12:H12"/>
  </mergeCells>
  <phoneticPr fontId="2" type="noConversion"/>
  <pageMargins left="0" right="0" top="0" bottom="0" header="0.51181102362204722" footer="0.51181102362204722"/>
  <pageSetup paperSize="9" scale="8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2" enableFormatConditionsCalculation="0">
    <tabColor rgb="FF7030A0"/>
  </sheetPr>
  <dimension ref="A1:FS880"/>
  <sheetViews>
    <sheetView workbookViewId="0">
      <pane xSplit="4" ySplit="4" topLeftCell="E5" activePane="bottomRight" state="frozen"/>
      <selection activeCell="E21" sqref="E21"/>
      <selection pane="topRight" activeCell="E21" sqref="E21"/>
      <selection pane="bottomLeft" activeCell="E21" sqref="E21"/>
      <selection pane="bottomRight" sqref="A1:W1"/>
    </sheetView>
  </sheetViews>
  <sheetFormatPr defaultRowHeight="12.75"/>
  <cols>
    <col min="1" max="1" width="4.42578125" style="112" customWidth="1"/>
    <col min="2" max="3" width="9.140625" style="112"/>
    <col min="4" max="4" width="7.140625" style="112" customWidth="1"/>
    <col min="5" max="5" width="5" style="112" customWidth="1"/>
    <col min="6" max="6" width="5.5703125" style="112" customWidth="1"/>
    <col min="7" max="7" width="4" style="147" customWidth="1"/>
    <col min="8" max="8" width="5.42578125" style="112" customWidth="1"/>
    <col min="9" max="9" width="5.140625" style="112" customWidth="1"/>
    <col min="10" max="10" width="6.28515625" style="112" customWidth="1"/>
    <col min="11" max="11" width="3.28515625" style="112" customWidth="1"/>
    <col min="12" max="12" width="5" style="112" customWidth="1"/>
    <col min="13" max="13" width="5.7109375" style="112" customWidth="1"/>
    <col min="14" max="14" width="7" style="112" customWidth="1"/>
    <col min="15" max="15" width="3" style="112" customWidth="1"/>
    <col min="16" max="16" width="6.28515625" style="112" customWidth="1"/>
    <col min="17" max="17" width="5" style="112" customWidth="1"/>
    <col min="18" max="18" width="6.7109375" style="112" customWidth="1"/>
    <col min="19" max="19" width="4" style="112" customWidth="1"/>
    <col min="20" max="20" width="6.140625" style="112" customWidth="1"/>
    <col min="21" max="21" width="5.85546875" style="112" customWidth="1"/>
    <col min="22" max="22" width="6.42578125" style="112" customWidth="1"/>
    <col min="23" max="23" width="4" style="112" customWidth="1"/>
    <col min="24" max="24" width="5.42578125" style="112" customWidth="1"/>
    <col min="25" max="25" width="5.140625" style="112" customWidth="1"/>
    <col min="26" max="26" width="6.5703125" style="112" customWidth="1"/>
    <col min="27" max="27" width="4" style="112" customWidth="1"/>
    <col min="28" max="28" width="5.7109375" style="112" customWidth="1"/>
    <col min="29" max="29" width="5.42578125" style="112" customWidth="1"/>
    <col min="30" max="30" width="7.28515625" style="112" customWidth="1"/>
    <col min="31" max="31" width="4" style="112" customWidth="1"/>
    <col min="32" max="32" width="6.42578125" style="112" customWidth="1"/>
    <col min="33" max="33" width="5.85546875" style="112" customWidth="1"/>
    <col min="34" max="34" width="5.7109375" style="112" customWidth="1"/>
    <col min="35" max="35" width="4" style="112" customWidth="1"/>
    <col min="36" max="36" width="6.42578125" style="112" customWidth="1"/>
    <col min="37" max="37" width="4" style="112" customWidth="1"/>
    <col min="38" max="38" width="6.28515625" style="112" customWidth="1"/>
    <col min="39" max="39" width="4" style="112" customWidth="1"/>
    <col min="40" max="40" width="4.7109375" style="112" customWidth="1"/>
    <col min="41" max="41" width="4" style="112" customWidth="1"/>
    <col min="42" max="42" width="5.42578125" style="112" customWidth="1"/>
    <col min="43" max="43" width="4" style="112" customWidth="1"/>
    <col min="44" max="44" width="4.42578125" style="112" customWidth="1"/>
    <col min="45" max="45" width="4" style="112" customWidth="1"/>
    <col min="46" max="46" width="6" style="112" customWidth="1"/>
    <col min="47" max="47" width="4" style="112" customWidth="1"/>
    <col min="48" max="48" width="5.140625" style="112" customWidth="1"/>
    <col min="49" max="49" width="4.7109375" style="112" customWidth="1"/>
    <col min="50" max="50" width="5.42578125" style="112" customWidth="1"/>
    <col min="51" max="51" width="3.7109375" style="112" customWidth="1"/>
    <col min="52" max="52" width="5.42578125" style="112" customWidth="1"/>
    <col min="53" max="53" width="5.140625" style="112" customWidth="1"/>
    <col min="54" max="54" width="4.42578125" style="112" customWidth="1"/>
    <col min="55" max="55" width="4" style="112" customWidth="1"/>
    <col min="56" max="56" width="4.7109375" style="112" customWidth="1"/>
    <col min="57" max="64" width="4" style="112" customWidth="1"/>
    <col min="65" max="65" width="5" style="112" customWidth="1"/>
    <col min="66" max="66" width="4.7109375" style="112" customWidth="1"/>
    <col min="67" max="67" width="3.85546875" style="112" customWidth="1"/>
    <col min="68" max="68" width="4" style="112" customWidth="1"/>
    <col min="69" max="69" width="4.7109375" style="112" customWidth="1"/>
    <col min="70" max="70" width="4" style="112" customWidth="1"/>
    <col min="71" max="71" width="5" style="112" customWidth="1"/>
    <col min="72" max="72" width="4" style="112" customWidth="1"/>
    <col min="73" max="73" width="5.140625" style="112" customWidth="1"/>
    <col min="74" max="74" width="5.5703125" style="112" customWidth="1"/>
    <col min="75" max="75" width="4" style="112" customWidth="1"/>
    <col min="76" max="76" width="5" style="148" customWidth="1"/>
    <col min="77" max="77" width="4.5703125" style="129" customWidth="1"/>
    <col min="78" max="78" width="4.42578125" style="129" customWidth="1"/>
    <col min="79" max="80" width="4" style="129" customWidth="1"/>
    <col min="81" max="81" width="5.7109375" style="112" customWidth="1"/>
    <col min="82" max="82" width="6.140625" style="112" customWidth="1"/>
    <col min="83" max="83" width="4" style="112" customWidth="1"/>
    <col min="84" max="84" width="7" style="112" customWidth="1"/>
    <col min="85" max="88" width="0" style="112" hidden="1" customWidth="1"/>
    <col min="89" max="16384" width="9.140625" style="112"/>
  </cols>
  <sheetData>
    <row r="1" spans="1:124" ht="14.25">
      <c r="A1" s="811" t="s">
        <v>610</v>
      </c>
      <c r="B1" s="811"/>
      <c r="C1" s="811"/>
      <c r="D1" s="811"/>
      <c r="E1" s="811"/>
      <c r="F1" s="811"/>
      <c r="G1" s="811"/>
      <c r="H1" s="811"/>
      <c r="I1" s="811"/>
      <c r="J1" s="811"/>
      <c r="K1" s="811"/>
      <c r="L1" s="811"/>
      <c r="M1" s="811"/>
      <c r="N1" s="811"/>
      <c r="O1" s="811"/>
      <c r="P1" s="811"/>
      <c r="Q1" s="811"/>
      <c r="R1" s="811"/>
      <c r="S1" s="811"/>
      <c r="T1" s="811"/>
      <c r="U1" s="811"/>
      <c r="V1" s="811"/>
      <c r="W1" s="811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28"/>
      <c r="BR1" s="128"/>
      <c r="BS1" s="128"/>
      <c r="BT1" s="128"/>
      <c r="BU1" s="128"/>
      <c r="BV1" s="128"/>
      <c r="BW1" s="128"/>
      <c r="BX1" s="128"/>
      <c r="BY1" s="128"/>
      <c r="BZ1" s="128"/>
      <c r="CA1" s="128"/>
      <c r="CB1" s="128"/>
      <c r="CC1" s="200" t="s">
        <v>411</v>
      </c>
      <c r="CD1" s="128"/>
      <c r="CE1" s="128"/>
      <c r="CF1" s="128"/>
      <c r="CG1" s="128"/>
      <c r="CH1" s="128"/>
      <c r="CI1" s="128"/>
      <c r="CJ1" s="128"/>
      <c r="CK1" s="128"/>
      <c r="CL1" s="128"/>
      <c r="CM1" s="128"/>
      <c r="CN1" s="128"/>
      <c r="CO1" s="128"/>
      <c r="CP1" s="128"/>
      <c r="CQ1" s="128"/>
      <c r="CR1" s="128"/>
      <c r="CS1" s="128"/>
      <c r="CT1" s="128"/>
      <c r="CU1" s="128"/>
      <c r="CV1" s="128"/>
      <c r="CW1" s="128"/>
      <c r="CX1" s="128"/>
      <c r="CY1" s="128"/>
      <c r="CZ1" s="128"/>
      <c r="DA1" s="128"/>
      <c r="DB1" s="128"/>
      <c r="DC1" s="128"/>
      <c r="DD1" s="128"/>
      <c r="DE1" s="128"/>
      <c r="DF1" s="128"/>
      <c r="DG1" s="128"/>
      <c r="DH1" s="128"/>
      <c r="DI1" s="128"/>
      <c r="DJ1" s="128"/>
      <c r="DK1" s="128"/>
      <c r="DL1" s="128"/>
      <c r="DM1" s="129"/>
      <c r="DN1" s="129"/>
      <c r="DO1" s="129"/>
      <c r="DP1" s="129"/>
      <c r="DQ1" s="129"/>
      <c r="DR1" s="129"/>
      <c r="DS1" s="129"/>
      <c r="DT1" s="129"/>
    </row>
    <row r="2" spans="1:124" s="131" customFormat="1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28"/>
      <c r="Y2" s="130"/>
      <c r="Z2" s="130"/>
      <c r="AA2" s="128"/>
      <c r="AB2" s="128"/>
      <c r="AC2" s="130"/>
      <c r="AD2" s="130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30"/>
      <c r="BR2" s="130"/>
      <c r="BS2" s="128"/>
      <c r="BT2" s="128"/>
      <c r="BU2" s="130"/>
      <c r="BV2" s="130"/>
      <c r="BW2" s="128"/>
      <c r="BX2" s="128"/>
      <c r="BY2" s="128"/>
      <c r="BZ2" s="128"/>
      <c r="CA2" s="128"/>
      <c r="CB2" s="128"/>
      <c r="CC2" s="128" t="s">
        <v>257</v>
      </c>
      <c r="CD2" s="128"/>
      <c r="CE2" s="128"/>
      <c r="CF2" s="128"/>
      <c r="CG2" s="128"/>
      <c r="CH2" s="128"/>
      <c r="CI2" s="128"/>
      <c r="CJ2" s="128"/>
      <c r="CK2" s="128"/>
      <c r="CL2" s="128"/>
      <c r="CM2" s="128"/>
      <c r="CN2" s="128"/>
      <c r="CO2" s="128"/>
      <c r="CP2" s="128"/>
      <c r="CQ2" s="128"/>
      <c r="CR2" s="128"/>
      <c r="CS2" s="128"/>
      <c r="CT2" s="128"/>
      <c r="CU2" s="128"/>
      <c r="CV2" s="128"/>
      <c r="CW2" s="128"/>
      <c r="CX2" s="128"/>
      <c r="CY2" s="128"/>
      <c r="CZ2" s="128"/>
      <c r="DA2" s="128"/>
      <c r="DB2" s="128"/>
      <c r="DC2" s="128"/>
      <c r="DD2" s="128"/>
      <c r="DE2" s="128"/>
      <c r="DF2" s="128"/>
      <c r="DG2" s="128"/>
      <c r="DH2" s="128"/>
      <c r="DI2" s="128"/>
      <c r="DJ2" s="128"/>
      <c r="DK2" s="128"/>
      <c r="DL2" s="128"/>
      <c r="DM2" s="129"/>
      <c r="DN2" s="129"/>
      <c r="DO2" s="129"/>
      <c r="DP2" s="129"/>
      <c r="DQ2" s="129"/>
      <c r="DR2" s="129"/>
      <c r="DS2" s="129"/>
      <c r="DT2" s="129"/>
    </row>
    <row r="3" spans="1:124" s="133" customFormat="1">
      <c r="A3" s="812"/>
      <c r="B3" s="812"/>
      <c r="C3" s="812"/>
      <c r="D3" s="812"/>
      <c r="E3" s="812" t="s">
        <v>187</v>
      </c>
      <c r="F3" s="812"/>
      <c r="G3" s="812"/>
      <c r="H3" s="812"/>
      <c r="I3" s="812" t="s">
        <v>188</v>
      </c>
      <c r="J3" s="812"/>
      <c r="K3" s="812"/>
      <c r="L3" s="812"/>
      <c r="M3" s="812" t="s">
        <v>189</v>
      </c>
      <c r="N3" s="812"/>
      <c r="O3" s="812"/>
      <c r="P3" s="812"/>
      <c r="Q3" s="812" t="s">
        <v>190</v>
      </c>
      <c r="R3" s="812"/>
      <c r="S3" s="812"/>
      <c r="T3" s="812"/>
      <c r="U3" s="812" t="s">
        <v>191</v>
      </c>
      <c r="V3" s="812"/>
      <c r="W3" s="812"/>
      <c r="X3" s="812"/>
      <c r="Y3" s="812" t="s">
        <v>192</v>
      </c>
      <c r="Z3" s="812"/>
      <c r="AA3" s="812"/>
      <c r="AB3" s="812"/>
      <c r="AC3" s="812" t="s">
        <v>193</v>
      </c>
      <c r="AD3" s="812"/>
      <c r="AE3" s="812"/>
      <c r="AF3" s="812"/>
      <c r="AG3" s="813" t="s">
        <v>194</v>
      </c>
      <c r="AH3" s="814"/>
      <c r="AI3" s="814"/>
      <c r="AJ3" s="815"/>
      <c r="AK3" s="813" t="s">
        <v>288</v>
      </c>
      <c r="AL3" s="814"/>
      <c r="AM3" s="814"/>
      <c r="AN3" s="815"/>
      <c r="AO3" s="813" t="s">
        <v>402</v>
      </c>
      <c r="AP3" s="814"/>
      <c r="AQ3" s="814"/>
      <c r="AR3" s="815"/>
      <c r="AS3" s="813" t="s">
        <v>403</v>
      </c>
      <c r="AT3" s="814"/>
      <c r="AU3" s="814"/>
      <c r="AV3" s="815"/>
      <c r="AW3" s="813" t="s">
        <v>404</v>
      </c>
      <c r="AX3" s="814"/>
      <c r="AY3" s="814"/>
      <c r="AZ3" s="815"/>
      <c r="BA3" s="813" t="s">
        <v>406</v>
      </c>
      <c r="BB3" s="814"/>
      <c r="BC3" s="814"/>
      <c r="BD3" s="815"/>
      <c r="BE3" s="813" t="s">
        <v>611</v>
      </c>
      <c r="BF3" s="814"/>
      <c r="BG3" s="814"/>
      <c r="BH3" s="815"/>
      <c r="BI3" s="813" t="s">
        <v>421</v>
      </c>
      <c r="BJ3" s="814"/>
      <c r="BK3" s="814"/>
      <c r="BL3" s="815"/>
      <c r="BM3" s="813" t="s">
        <v>405</v>
      </c>
      <c r="BN3" s="814"/>
      <c r="BO3" s="814"/>
      <c r="BP3" s="815"/>
      <c r="BQ3" s="812" t="s">
        <v>71</v>
      </c>
      <c r="BR3" s="812"/>
      <c r="BS3" s="812"/>
      <c r="BT3" s="812"/>
      <c r="BU3" s="812" t="s">
        <v>576</v>
      </c>
      <c r="BV3" s="812"/>
      <c r="BW3" s="812"/>
      <c r="BX3" s="813"/>
      <c r="BY3" s="813" t="s">
        <v>400</v>
      </c>
      <c r="BZ3" s="814"/>
      <c r="CA3" s="814"/>
      <c r="CB3" s="815"/>
      <c r="CC3" s="813" t="s">
        <v>195</v>
      </c>
      <c r="CD3" s="814"/>
      <c r="CE3" s="814"/>
      <c r="CF3" s="815"/>
      <c r="CG3" s="132"/>
      <c r="CH3" s="132"/>
      <c r="CI3" s="132"/>
      <c r="CJ3" s="132"/>
      <c r="CK3" s="132"/>
      <c r="CL3" s="132"/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  <c r="CX3" s="132"/>
      <c r="CY3" s="132"/>
      <c r="CZ3" s="132"/>
      <c r="DA3" s="132"/>
      <c r="DB3" s="132"/>
      <c r="DC3" s="132"/>
      <c r="DD3" s="132"/>
      <c r="DE3" s="132"/>
      <c r="DF3" s="132"/>
      <c r="DG3" s="132"/>
      <c r="DH3" s="132"/>
      <c r="DI3" s="132"/>
      <c r="DJ3" s="132"/>
      <c r="DK3" s="132"/>
      <c r="DL3" s="132"/>
      <c r="DM3" s="132"/>
      <c r="DN3" s="132"/>
      <c r="DO3" s="132"/>
      <c r="DP3" s="132"/>
      <c r="DQ3" s="132"/>
      <c r="DR3" s="132"/>
      <c r="DS3" s="132"/>
      <c r="DT3" s="132"/>
    </row>
    <row r="4" spans="1:124" s="133" customFormat="1" ht="27" customHeight="1">
      <c r="A4" s="134" t="s">
        <v>196</v>
      </c>
      <c r="B4" s="812" t="s">
        <v>197</v>
      </c>
      <c r="C4" s="812"/>
      <c r="D4" s="812"/>
      <c r="E4" s="135" t="s">
        <v>68</v>
      </c>
      <c r="F4" s="135" t="s">
        <v>69</v>
      </c>
      <c r="G4" s="135" t="s">
        <v>70</v>
      </c>
      <c r="H4" s="135" t="s">
        <v>198</v>
      </c>
      <c r="I4" s="135" t="s">
        <v>68</v>
      </c>
      <c r="J4" s="135" t="s">
        <v>69</v>
      </c>
      <c r="K4" s="135" t="s">
        <v>70</v>
      </c>
      <c r="L4" s="135" t="s">
        <v>198</v>
      </c>
      <c r="M4" s="135" t="s">
        <v>68</v>
      </c>
      <c r="N4" s="135" t="s">
        <v>69</v>
      </c>
      <c r="O4" s="135" t="s">
        <v>70</v>
      </c>
      <c r="P4" s="135" t="s">
        <v>199</v>
      </c>
      <c r="Q4" s="135" t="s">
        <v>68</v>
      </c>
      <c r="R4" s="135" t="s">
        <v>69</v>
      </c>
      <c r="S4" s="135" t="s">
        <v>70</v>
      </c>
      <c r="T4" s="135" t="s">
        <v>198</v>
      </c>
      <c r="U4" s="135" t="s">
        <v>68</v>
      </c>
      <c r="V4" s="135" t="s">
        <v>69</v>
      </c>
      <c r="W4" s="135" t="s">
        <v>70</v>
      </c>
      <c r="X4" s="135" t="s">
        <v>198</v>
      </c>
      <c r="Y4" s="135" t="s">
        <v>68</v>
      </c>
      <c r="Z4" s="135" t="s">
        <v>69</v>
      </c>
      <c r="AA4" s="135" t="s">
        <v>70</v>
      </c>
      <c r="AB4" s="135" t="s">
        <v>242</v>
      </c>
      <c r="AC4" s="135" t="s">
        <v>68</v>
      </c>
      <c r="AD4" s="135" t="s">
        <v>69</v>
      </c>
      <c r="AE4" s="135" t="s">
        <v>70</v>
      </c>
      <c r="AF4" s="135" t="s">
        <v>198</v>
      </c>
      <c r="AG4" s="135" t="s">
        <v>68</v>
      </c>
      <c r="AH4" s="135" t="s">
        <v>69</v>
      </c>
      <c r="AI4" s="135" t="s">
        <v>70</v>
      </c>
      <c r="AJ4" s="135" t="s">
        <v>198</v>
      </c>
      <c r="AK4" s="135" t="s">
        <v>68</v>
      </c>
      <c r="AL4" s="135" t="s">
        <v>69</v>
      </c>
      <c r="AM4" s="135" t="s">
        <v>70</v>
      </c>
      <c r="AN4" s="135" t="s">
        <v>198</v>
      </c>
      <c r="AO4" s="135" t="s">
        <v>68</v>
      </c>
      <c r="AP4" s="135" t="s">
        <v>69</v>
      </c>
      <c r="AQ4" s="135" t="s">
        <v>70</v>
      </c>
      <c r="AR4" s="135" t="s">
        <v>198</v>
      </c>
      <c r="AS4" s="135" t="s">
        <v>68</v>
      </c>
      <c r="AT4" s="135" t="s">
        <v>69</v>
      </c>
      <c r="AU4" s="135" t="s">
        <v>70</v>
      </c>
      <c r="AV4" s="135" t="s">
        <v>198</v>
      </c>
      <c r="AW4" s="135" t="s">
        <v>68</v>
      </c>
      <c r="AX4" s="135" t="s">
        <v>69</v>
      </c>
      <c r="AY4" s="135" t="s">
        <v>70</v>
      </c>
      <c r="AZ4" s="135" t="s">
        <v>198</v>
      </c>
      <c r="BA4" s="135" t="s">
        <v>68</v>
      </c>
      <c r="BB4" s="135" t="s">
        <v>69</v>
      </c>
      <c r="BC4" s="135" t="s">
        <v>70</v>
      </c>
      <c r="BD4" s="135" t="s">
        <v>198</v>
      </c>
      <c r="BE4" s="135" t="s">
        <v>68</v>
      </c>
      <c r="BF4" s="135" t="s">
        <v>69</v>
      </c>
      <c r="BG4" s="135" t="s">
        <v>70</v>
      </c>
      <c r="BH4" s="135" t="s">
        <v>198</v>
      </c>
      <c r="BI4" s="135" t="s">
        <v>68</v>
      </c>
      <c r="BJ4" s="135" t="s">
        <v>69</v>
      </c>
      <c r="BK4" s="135" t="s">
        <v>70</v>
      </c>
      <c r="BL4" s="135" t="s">
        <v>198</v>
      </c>
      <c r="BM4" s="135" t="s">
        <v>68</v>
      </c>
      <c r="BN4" s="135" t="s">
        <v>69</v>
      </c>
      <c r="BO4" s="135" t="s">
        <v>70</v>
      </c>
      <c r="BP4" s="135" t="s">
        <v>198</v>
      </c>
      <c r="BQ4" s="135" t="s">
        <v>68</v>
      </c>
      <c r="BR4" s="135" t="s">
        <v>69</v>
      </c>
      <c r="BS4" s="135" t="s">
        <v>70</v>
      </c>
      <c r="BT4" s="135" t="s">
        <v>198</v>
      </c>
      <c r="BU4" s="135" t="s">
        <v>68</v>
      </c>
      <c r="BV4" s="135" t="s">
        <v>69</v>
      </c>
      <c r="BW4" s="135" t="s">
        <v>70</v>
      </c>
      <c r="BX4" s="135" t="s">
        <v>198</v>
      </c>
      <c r="BY4" s="135" t="s">
        <v>68</v>
      </c>
      <c r="BZ4" s="135" t="s">
        <v>69</v>
      </c>
      <c r="CA4" s="135" t="s">
        <v>70</v>
      </c>
      <c r="CB4" s="135" t="s">
        <v>200</v>
      </c>
      <c r="CC4" s="136" t="s">
        <v>68</v>
      </c>
      <c r="CD4" s="136" t="s">
        <v>69</v>
      </c>
      <c r="CE4" s="136" t="s">
        <v>70</v>
      </c>
      <c r="CF4" s="135" t="s">
        <v>200</v>
      </c>
      <c r="CG4" s="132"/>
      <c r="CH4" s="132"/>
      <c r="CI4" s="132"/>
      <c r="CJ4" s="132"/>
      <c r="CK4" s="132"/>
      <c r="CL4" s="132"/>
      <c r="CM4" s="132"/>
      <c r="CN4" s="132"/>
      <c r="CO4" s="132"/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  <c r="DE4" s="132"/>
      <c r="DF4" s="132"/>
      <c r="DG4" s="132"/>
      <c r="DH4" s="132"/>
      <c r="DI4" s="132"/>
      <c r="DJ4" s="132"/>
      <c r="DK4" s="132"/>
      <c r="DL4" s="132"/>
      <c r="DM4" s="132"/>
      <c r="DN4" s="132"/>
      <c r="DO4" s="132"/>
      <c r="DP4" s="132"/>
      <c r="DQ4" s="132"/>
      <c r="DR4" s="132"/>
      <c r="DS4" s="132"/>
      <c r="DT4" s="132"/>
    </row>
    <row r="5" spans="1:124" s="137" customFormat="1">
      <c r="A5" s="114">
        <v>200</v>
      </c>
      <c r="B5" s="816" t="s">
        <v>201</v>
      </c>
      <c r="C5" s="817"/>
      <c r="D5" s="818"/>
      <c r="E5" s="113">
        <f>E7+E9+E10+E45+E6</f>
        <v>148</v>
      </c>
      <c r="F5" s="113">
        <f>F7+F9+F10+F45+F6</f>
        <v>115.71369</v>
      </c>
      <c r="G5" s="113">
        <f>F5/E5*100</f>
        <v>78.184925675675672</v>
      </c>
      <c r="H5" s="113">
        <f t="shared" ref="H5:H11" si="0">F5-E5</f>
        <v>-32.28631</v>
      </c>
      <c r="I5" s="113">
        <f>I7+I9+I10+I45</f>
        <v>190</v>
      </c>
      <c r="J5" s="113">
        <f>J7+J9+J10+J45</f>
        <v>149.57114000000001</v>
      </c>
      <c r="K5" s="113">
        <f>J5/I5*100</f>
        <v>78.721652631578948</v>
      </c>
      <c r="L5" s="114"/>
      <c r="M5" s="113">
        <f>M7+M9+M10+M45</f>
        <v>275</v>
      </c>
      <c r="N5" s="113">
        <f>N7+N9+N10+N45</f>
        <v>341.35309999999993</v>
      </c>
      <c r="O5" s="113">
        <f>N5/M5*100</f>
        <v>124.12839999999998</v>
      </c>
      <c r="P5" s="114">
        <f>N5-M5</f>
        <v>66.353099999999927</v>
      </c>
      <c r="Q5" s="113">
        <f>Q7+Q9+Q10+Q45+Q6</f>
        <v>277</v>
      </c>
      <c r="R5" s="113">
        <f>R7+R9+R10+R45+R6</f>
        <v>291.31182999999999</v>
      </c>
      <c r="S5" s="113">
        <f>R5/Q5*100</f>
        <v>105.16672563176894</v>
      </c>
      <c r="T5" s="113">
        <f>R5-Q5</f>
        <v>14.311829999999986</v>
      </c>
      <c r="U5" s="113">
        <f>U7+U9+U10+U45</f>
        <v>201</v>
      </c>
      <c r="V5" s="113">
        <f>V7+V9+V10+V45</f>
        <v>154.44793999999999</v>
      </c>
      <c r="W5" s="113">
        <f>V5/U5*100</f>
        <v>76.8397711442786</v>
      </c>
      <c r="X5" s="114">
        <f>V5-U5</f>
        <v>-46.552060000000012</v>
      </c>
      <c r="Y5" s="113">
        <f>Y7+Y9+Y10+Y45</f>
        <v>211</v>
      </c>
      <c r="Z5" s="113">
        <f>Z7+Z9+Z10+Z45</f>
        <v>148.33635999999998</v>
      </c>
      <c r="AA5" s="113">
        <f>Z5/Y5*100</f>
        <v>70.301592417061613</v>
      </c>
      <c r="AB5" s="114">
        <f t="shared" ref="AB5:AB19" si="1">Z5-Y5</f>
        <v>-62.663640000000015</v>
      </c>
      <c r="AC5" s="113">
        <f>AC7+AC9+AC10+AC45</f>
        <v>190</v>
      </c>
      <c r="AD5" s="113">
        <f>AD7+AD9+AD10+AD45</f>
        <v>167.31009</v>
      </c>
      <c r="AE5" s="113">
        <f>AD5/AC5*100</f>
        <v>88.057942105263152</v>
      </c>
      <c r="AF5" s="114">
        <f t="shared" ref="AF5:AF19" si="2">AD5-AC5</f>
        <v>-22.689909999999998</v>
      </c>
      <c r="AG5" s="113">
        <f t="shared" ref="AG5:AG65" si="3">E5+I5+M5+Q5+U5+Y5+AC5</f>
        <v>1492</v>
      </c>
      <c r="AH5" s="113">
        <f>AH7+AH9+AH10+AH45+AH6</f>
        <v>1368.0441499999999</v>
      </c>
      <c r="AI5" s="113">
        <f>AH5/AG5*100</f>
        <v>91.691967158176936</v>
      </c>
      <c r="AJ5" s="113">
        <f>AH5-AG5</f>
        <v>-123.95585000000005</v>
      </c>
      <c r="AK5" s="113">
        <f>AK7+AK9+AK10+AK45</f>
        <v>15</v>
      </c>
      <c r="AL5" s="113">
        <f>AL7+AL9+AL10+AL45</f>
        <v>168.98069000000001</v>
      </c>
      <c r="AM5" s="113">
        <f>AL5/AK5*100</f>
        <v>1126.5379333333333</v>
      </c>
      <c r="AN5" s="113">
        <f t="shared" ref="AN5:AN17" si="4">AL5-AK5</f>
        <v>153.98069000000001</v>
      </c>
      <c r="AO5" s="113">
        <f>AO7+AO9+AO10+AO45</f>
        <v>15</v>
      </c>
      <c r="AP5" s="113">
        <f>AP7+AP9+AP10+AP45</f>
        <v>22.95</v>
      </c>
      <c r="AQ5" s="113">
        <f>AP5/AO5*100</f>
        <v>153</v>
      </c>
      <c r="AR5" s="113">
        <f t="shared" ref="AR5:AR13" si="5">AP5-AO5</f>
        <v>7.9499999999999993</v>
      </c>
      <c r="AS5" s="113">
        <f>AS7+AS9+AS10+AS45+AS6</f>
        <v>15</v>
      </c>
      <c r="AT5" s="113">
        <f>AT7+AT9+AT10+AT45+AT6</f>
        <v>21.394659999999998</v>
      </c>
      <c r="AU5" s="113">
        <f>AT5/AS5*100</f>
        <v>142.63106666666664</v>
      </c>
      <c r="AV5" s="113">
        <f t="shared" ref="AV5:AV13" si="6">AT5-AS5</f>
        <v>6.3946599999999982</v>
      </c>
      <c r="AW5" s="113">
        <f>AW7+AW9+AW10+AW45</f>
        <v>15</v>
      </c>
      <c r="AX5" s="113">
        <f>AX7+AX9+AX10+AX45</f>
        <v>41.522950000000002</v>
      </c>
      <c r="AY5" s="113">
        <f>AX5/AW5*100</f>
        <v>276.81966666666671</v>
      </c>
      <c r="AZ5" s="113">
        <f t="shared" ref="AZ5:AZ13" si="7">AX5-AW5</f>
        <v>26.522950000000002</v>
      </c>
      <c r="BA5" s="113">
        <f t="shared" ref="BA5:BA65" si="8">AK5+AO5+AS5+AW5</f>
        <v>60</v>
      </c>
      <c r="BB5" s="113">
        <f>BB7+BB9+BB10+BB45</f>
        <v>254.84830000000002</v>
      </c>
      <c r="BC5" s="113">
        <f>BB5/BA5*100</f>
        <v>424.74716666666666</v>
      </c>
      <c r="BD5" s="113">
        <f t="shared" ref="BD5:BD13" si="9">BB5-BA5</f>
        <v>194.84830000000002</v>
      </c>
      <c r="BE5" s="113">
        <f>BE7+BE9+BE10+BE45</f>
        <v>0</v>
      </c>
      <c r="BF5" s="113">
        <f>BF7+BF9+BF10+BF45</f>
        <v>5.7712500000000002</v>
      </c>
      <c r="BG5" s="113" t="e">
        <f>BF5/BE5*100</f>
        <v>#DIV/0!</v>
      </c>
      <c r="BH5" s="113">
        <f t="shared" ref="BH5:BH13" si="10">BF5-BE5</f>
        <v>5.7712500000000002</v>
      </c>
      <c r="BI5" s="113">
        <f>BI7+BI9+BI10+BI45</f>
        <v>0</v>
      </c>
      <c r="BJ5" s="113">
        <f>BJ7+BJ9+BJ10+BJ45</f>
        <v>16.943460000000002</v>
      </c>
      <c r="BK5" s="113" t="e">
        <f>BJ5/BI5*100</f>
        <v>#DIV/0!</v>
      </c>
      <c r="BL5" s="113">
        <f>BJ5-BI5</f>
        <v>16.943460000000002</v>
      </c>
      <c r="BM5" s="113">
        <f>BM7+BM9+BM10+BM45</f>
        <v>15</v>
      </c>
      <c r="BN5" s="113">
        <f>BN7+BN9+BN10+BN45</f>
        <v>4.3944999999999999</v>
      </c>
      <c r="BO5" s="113">
        <f>BN5/BM5*100</f>
        <v>29.296666666666667</v>
      </c>
      <c r="BP5" s="113">
        <f>BN5-BM5</f>
        <v>-10.605499999999999</v>
      </c>
      <c r="BQ5" s="113">
        <f>BQ7+BQ9+BQ10+BQ45</f>
        <v>31</v>
      </c>
      <c r="BR5" s="113">
        <f>BR7+BR9+BR10+BR45</f>
        <v>1.5</v>
      </c>
      <c r="BS5" s="113">
        <f t="shared" ref="BS5:BS13" si="11">BR5/BQ5*100</f>
        <v>4.838709677419355</v>
      </c>
      <c r="BT5" s="114">
        <f>BR5-BQ5</f>
        <v>-29.5</v>
      </c>
      <c r="BU5" s="113">
        <f>BU7+BU9+BU10+BU45</f>
        <v>550</v>
      </c>
      <c r="BV5" s="78">
        <f>BV7+BV9+BV10+BV45</f>
        <v>299.25864000000001</v>
      </c>
      <c r="BW5" s="115">
        <f>BV5/BU5*100</f>
        <v>54.410661818181815</v>
      </c>
      <c r="BX5" s="114">
        <f>BV5-BU5</f>
        <v>-250.74135999999999</v>
      </c>
      <c r="BY5" s="78">
        <f>BY7+BY9+BY10+BY45</f>
        <v>20.5</v>
      </c>
      <c r="BZ5" s="78">
        <f>BZ7+BZ9+BZ10+BZ45</f>
        <v>11.6</v>
      </c>
      <c r="CA5" s="115">
        <f>BZ5/BY5*100</f>
        <v>56.58536585365853</v>
      </c>
      <c r="CB5" s="114">
        <f>BZ5-BY5</f>
        <v>-8.9</v>
      </c>
      <c r="CC5" s="113">
        <f t="shared" ref="CC5:CC10" si="12">AG5+BA5+BE5+BI5+BM5+BQ5+BU5+BY5</f>
        <v>2168.5</v>
      </c>
      <c r="CD5" s="113">
        <f>CD7+CD9+CD10+CD45+CD6</f>
        <v>1962.3603000000003</v>
      </c>
      <c r="CE5" s="113">
        <f t="shared" ref="CE5:CE66" si="13">CD5/CC5*100</f>
        <v>90.493903620013853</v>
      </c>
      <c r="CF5" s="113">
        <f t="shared" ref="CF5:CF66" si="14">CD5-CC5</f>
        <v>-206.13969999999972</v>
      </c>
      <c r="CH5" s="137">
        <f>F5+J5+N5+R5+V5+Z5+AD5+AL5+AP5+AT5+AX5+BF5+BJ5+BN5+BR5+BV5+BZ5</f>
        <v>1962.3602999999998</v>
      </c>
      <c r="CI5" s="137">
        <f>E5+I5+M5+Q5+U5+Y5+AC5+AG5+AK5+AO5+AS5+AW5+BE5+BI5+BM5+BQ5+BU5+BY5-AG5</f>
        <v>2168.5</v>
      </c>
      <c r="CK5" s="146">
        <f t="shared" ref="CK5:CK65" si="15">F5+J5+N5+R5+V5+Z5+AD5+AL5+AP5+AT5+AX5+BF5+BJ5+BN5+BR5+BV5+BZ5</f>
        <v>1962.3602999999998</v>
      </c>
    </row>
    <row r="6" spans="1:124" s="137" customFormat="1" hidden="1">
      <c r="A6" s="114">
        <v>211</v>
      </c>
      <c r="B6" s="138" t="s">
        <v>420</v>
      </c>
      <c r="C6" s="139"/>
      <c r="D6" s="140"/>
      <c r="E6" s="113">
        <v>0</v>
      </c>
      <c r="F6" s="113">
        <v>0</v>
      </c>
      <c r="G6" s="113" t="e">
        <f>F6/E6*100</f>
        <v>#DIV/0!</v>
      </c>
      <c r="H6" s="113">
        <f t="shared" si="0"/>
        <v>0</v>
      </c>
      <c r="I6" s="113"/>
      <c r="J6" s="113"/>
      <c r="K6" s="113"/>
      <c r="L6" s="114"/>
      <c r="M6" s="113"/>
      <c r="N6" s="113"/>
      <c r="O6" s="113"/>
      <c r="P6" s="114"/>
      <c r="Q6" s="113"/>
      <c r="R6" s="113"/>
      <c r="S6" s="113"/>
      <c r="T6" s="113"/>
      <c r="U6" s="113"/>
      <c r="V6" s="113"/>
      <c r="W6" s="113"/>
      <c r="X6" s="114"/>
      <c r="Y6" s="113"/>
      <c r="Z6" s="113"/>
      <c r="AA6" s="113"/>
      <c r="AB6" s="114"/>
      <c r="AC6" s="113"/>
      <c r="AD6" s="113"/>
      <c r="AE6" s="113"/>
      <c r="AF6" s="114"/>
      <c r="AG6" s="113">
        <f t="shared" si="3"/>
        <v>0</v>
      </c>
      <c r="AH6" s="113">
        <f>F6+R6</f>
        <v>0</v>
      </c>
      <c r="AI6" s="113" t="e">
        <f>AH6/AG6*100</f>
        <v>#DIV/0!</v>
      </c>
      <c r="AJ6" s="113">
        <f>AH6-AG6</f>
        <v>0</v>
      </c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 t="e">
        <f>AT6/AS6*100</f>
        <v>#DIV/0!</v>
      </c>
      <c r="AV6" s="113">
        <f t="shared" si="6"/>
        <v>0</v>
      </c>
      <c r="AW6" s="113"/>
      <c r="AX6" s="113"/>
      <c r="AY6" s="113"/>
      <c r="AZ6" s="113"/>
      <c r="BA6" s="113">
        <f t="shared" si="8"/>
        <v>0</v>
      </c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  <c r="BM6" s="113"/>
      <c r="BN6" s="113"/>
      <c r="BO6" s="113"/>
      <c r="BP6" s="113"/>
      <c r="BQ6" s="113"/>
      <c r="BR6" s="113"/>
      <c r="BS6" s="113"/>
      <c r="BT6" s="114"/>
      <c r="BU6" s="113"/>
      <c r="BV6" s="78"/>
      <c r="BW6" s="115"/>
      <c r="BX6" s="114"/>
      <c r="BY6" s="113"/>
      <c r="BZ6" s="113"/>
      <c r="CA6" s="115"/>
      <c r="CB6" s="114"/>
      <c r="CC6" s="113">
        <f t="shared" si="12"/>
        <v>0</v>
      </c>
      <c r="CD6" s="113">
        <f>F6+R6+AT6</f>
        <v>0</v>
      </c>
      <c r="CE6" s="113" t="e">
        <f t="shared" si="13"/>
        <v>#DIV/0!</v>
      </c>
      <c r="CF6" s="113">
        <f t="shared" si="14"/>
        <v>0</v>
      </c>
      <c r="CH6" s="137">
        <f t="shared" ref="CH6:CH66" si="16">F6+J6+N6+R6+V6+Z6+AD6+AL6+AP6+AT6+AX6+BF6+BJ6+BN6+BR6+BV6+BZ6</f>
        <v>0</v>
      </c>
      <c r="CI6" s="137">
        <f t="shared" ref="CI6:CI66" si="17">E6+I6+M6+Q6+U6+Y6+AC6+AG6+AK6+AO6+AS6+AW6+BE6+BI6+BM6+BQ6+BU6+BY6-AG6</f>
        <v>0</v>
      </c>
      <c r="CK6" s="146">
        <f t="shared" si="15"/>
        <v>0</v>
      </c>
    </row>
    <row r="7" spans="1:124" s="141" customFormat="1" ht="13.5">
      <c r="A7" s="123">
        <v>212</v>
      </c>
      <c r="B7" s="822" t="s">
        <v>102</v>
      </c>
      <c r="C7" s="823"/>
      <c r="D7" s="824"/>
      <c r="E7" s="116">
        <f>E8</f>
        <v>2</v>
      </c>
      <c r="F7" s="116">
        <f>F8</f>
        <v>0</v>
      </c>
      <c r="G7" s="113"/>
      <c r="H7" s="113">
        <f t="shared" si="0"/>
        <v>-2</v>
      </c>
      <c r="I7" s="116">
        <f>I8</f>
        <v>2</v>
      </c>
      <c r="J7" s="116">
        <f>J8</f>
        <v>0</v>
      </c>
      <c r="K7" s="123"/>
      <c r="L7" s="123"/>
      <c r="M7" s="116">
        <f>M8</f>
        <v>3</v>
      </c>
      <c r="N7" s="116">
        <f>N8</f>
        <v>0</v>
      </c>
      <c r="O7" s="116"/>
      <c r="P7" s="123">
        <f>N7-M7</f>
        <v>-3</v>
      </c>
      <c r="Q7" s="116">
        <f>Q8</f>
        <v>5</v>
      </c>
      <c r="R7" s="116">
        <f>R8</f>
        <v>0</v>
      </c>
      <c r="S7" s="116"/>
      <c r="T7" s="123"/>
      <c r="U7" s="116">
        <f>U8</f>
        <v>2</v>
      </c>
      <c r="V7" s="116">
        <f>V8</f>
        <v>0</v>
      </c>
      <c r="W7" s="123"/>
      <c r="X7" s="123">
        <f>V7-U7</f>
        <v>-2</v>
      </c>
      <c r="Y7" s="116">
        <f>Y8</f>
        <v>2</v>
      </c>
      <c r="Z7" s="116">
        <f>Z8</f>
        <v>0</v>
      </c>
      <c r="AA7" s="116"/>
      <c r="AB7" s="123">
        <f t="shared" si="1"/>
        <v>-2</v>
      </c>
      <c r="AC7" s="116">
        <f>AC8</f>
        <v>2</v>
      </c>
      <c r="AD7" s="116">
        <f>AD8</f>
        <v>0</v>
      </c>
      <c r="AE7" s="116"/>
      <c r="AF7" s="123"/>
      <c r="AG7" s="113">
        <f t="shared" si="3"/>
        <v>18</v>
      </c>
      <c r="AH7" s="116">
        <f>AH8</f>
        <v>0</v>
      </c>
      <c r="AI7" s="113">
        <f>AH7/AG7*100</f>
        <v>0</v>
      </c>
      <c r="AJ7" s="113">
        <f>AH7-AG7</f>
        <v>-18</v>
      </c>
      <c r="AK7" s="116">
        <f>AK8</f>
        <v>0</v>
      </c>
      <c r="AL7" s="116">
        <f>AL8</f>
        <v>0</v>
      </c>
      <c r="AM7" s="113"/>
      <c r="AN7" s="113">
        <f t="shared" si="4"/>
        <v>0</v>
      </c>
      <c r="AO7" s="116">
        <f>AO8</f>
        <v>0</v>
      </c>
      <c r="AP7" s="116">
        <f>AP8</f>
        <v>0</v>
      </c>
      <c r="AQ7" s="113"/>
      <c r="AR7" s="113">
        <f t="shared" si="5"/>
        <v>0</v>
      </c>
      <c r="AS7" s="116">
        <f>AS8</f>
        <v>0</v>
      </c>
      <c r="AT7" s="116">
        <f>AT8</f>
        <v>0</v>
      </c>
      <c r="AU7" s="113"/>
      <c r="AV7" s="113">
        <f t="shared" si="6"/>
        <v>0</v>
      </c>
      <c r="AW7" s="116">
        <f>AW8</f>
        <v>0</v>
      </c>
      <c r="AX7" s="116">
        <f>AX8</f>
        <v>14.787000000000001</v>
      </c>
      <c r="AY7" s="113"/>
      <c r="AZ7" s="113">
        <f t="shared" si="7"/>
        <v>14.787000000000001</v>
      </c>
      <c r="BA7" s="113">
        <f t="shared" si="8"/>
        <v>0</v>
      </c>
      <c r="BB7" s="116">
        <f>BB8</f>
        <v>14.787000000000001</v>
      </c>
      <c r="BC7" s="113"/>
      <c r="BD7" s="113">
        <f>BB7-BA7</f>
        <v>14.787000000000001</v>
      </c>
      <c r="BE7" s="116">
        <f>BE8</f>
        <v>0</v>
      </c>
      <c r="BF7" s="116">
        <f>BF8</f>
        <v>0</v>
      </c>
      <c r="BG7" s="113"/>
      <c r="BH7" s="113">
        <f t="shared" si="10"/>
        <v>0</v>
      </c>
      <c r="BI7" s="116">
        <f>BI8</f>
        <v>0</v>
      </c>
      <c r="BJ7" s="116">
        <f>BJ8</f>
        <v>0</v>
      </c>
      <c r="BK7" s="113"/>
      <c r="BL7" s="113">
        <f t="shared" ref="BL7:BL13" si="18">BJ7-BI7</f>
        <v>0</v>
      </c>
      <c r="BM7" s="116">
        <f>BM8</f>
        <v>0</v>
      </c>
      <c r="BN7" s="116">
        <f>BN8</f>
        <v>0</v>
      </c>
      <c r="BO7" s="113"/>
      <c r="BP7" s="113">
        <f t="shared" ref="BP7:BP13" si="19">BN7-BM7</f>
        <v>0</v>
      </c>
      <c r="BQ7" s="116">
        <f>BQ8</f>
        <v>2</v>
      </c>
      <c r="BR7" s="116">
        <f>BR8</f>
        <v>0</v>
      </c>
      <c r="BS7" s="116">
        <f t="shared" si="11"/>
        <v>0</v>
      </c>
      <c r="BT7" s="123">
        <f>BR7-BQ7</f>
        <v>-2</v>
      </c>
      <c r="BU7" s="116">
        <f>BU8</f>
        <v>30</v>
      </c>
      <c r="BV7" s="154">
        <f>BV8</f>
        <v>0.5</v>
      </c>
      <c r="BW7" s="117">
        <f>BV7/BU7*100</f>
        <v>1.6666666666666667</v>
      </c>
      <c r="BX7" s="123">
        <f t="shared" ref="BX7:BX66" si="20">BV7-BU7</f>
        <v>-29.5</v>
      </c>
      <c r="BY7" s="154">
        <f>BY8</f>
        <v>2.5</v>
      </c>
      <c r="BZ7" s="154">
        <f>BZ8</f>
        <v>0</v>
      </c>
      <c r="CA7" s="117">
        <f>BZ7/BY7*100</f>
        <v>0</v>
      </c>
      <c r="CB7" s="123">
        <f>BZ7-BY7</f>
        <v>-2.5</v>
      </c>
      <c r="CC7" s="113">
        <f t="shared" si="12"/>
        <v>52.5</v>
      </c>
      <c r="CD7" s="116">
        <f>CD8</f>
        <v>15.287000000000001</v>
      </c>
      <c r="CE7" s="116">
        <f t="shared" si="13"/>
        <v>29.118095238095236</v>
      </c>
      <c r="CF7" s="116">
        <f t="shared" si="14"/>
        <v>-37.213000000000001</v>
      </c>
      <c r="CH7" s="137">
        <f t="shared" si="16"/>
        <v>15.287000000000001</v>
      </c>
      <c r="CI7" s="137">
        <f t="shared" si="17"/>
        <v>52.5</v>
      </c>
      <c r="CK7" s="146">
        <f t="shared" si="15"/>
        <v>15.287000000000001</v>
      </c>
    </row>
    <row r="8" spans="1:124">
      <c r="A8" s="122"/>
      <c r="B8" s="828" t="s">
        <v>202</v>
      </c>
      <c r="C8" s="829"/>
      <c r="D8" s="830"/>
      <c r="E8" s="108">
        <v>2</v>
      </c>
      <c r="F8" s="108"/>
      <c r="G8" s="108"/>
      <c r="H8" s="109">
        <f t="shared" si="0"/>
        <v>-2</v>
      </c>
      <c r="I8" s="108">
        <v>2</v>
      </c>
      <c r="J8" s="108"/>
      <c r="K8" s="122"/>
      <c r="L8" s="122"/>
      <c r="M8" s="108">
        <v>3</v>
      </c>
      <c r="N8" s="108"/>
      <c r="O8" s="108"/>
      <c r="P8" s="122">
        <f>N8-M8</f>
        <v>-3</v>
      </c>
      <c r="Q8" s="108">
        <v>5</v>
      </c>
      <c r="R8" s="108"/>
      <c r="S8" s="108"/>
      <c r="T8" s="122"/>
      <c r="U8" s="108">
        <v>2</v>
      </c>
      <c r="V8" s="108"/>
      <c r="W8" s="122"/>
      <c r="X8" s="122">
        <f>V8-U8</f>
        <v>-2</v>
      </c>
      <c r="Y8" s="108">
        <v>2</v>
      </c>
      <c r="Z8" s="108"/>
      <c r="AA8" s="108"/>
      <c r="AB8" s="122">
        <f t="shared" si="1"/>
        <v>-2</v>
      </c>
      <c r="AC8" s="108">
        <v>2</v>
      </c>
      <c r="AD8" s="108"/>
      <c r="AE8" s="108"/>
      <c r="AF8" s="122"/>
      <c r="AG8" s="106">
        <f t="shared" si="3"/>
        <v>18</v>
      </c>
      <c r="AH8" s="108">
        <f>F8+J8+N8+R8+V8+Z8+AD8</f>
        <v>0</v>
      </c>
      <c r="AI8" s="106">
        <f>AH8/AG8*100</f>
        <v>0</v>
      </c>
      <c r="AJ8" s="108">
        <f>AH8-AG8</f>
        <v>-18</v>
      </c>
      <c r="AK8" s="108"/>
      <c r="AL8" s="108"/>
      <c r="AM8" s="108"/>
      <c r="AN8" s="109">
        <f t="shared" si="4"/>
        <v>0</v>
      </c>
      <c r="AO8" s="108"/>
      <c r="AP8" s="108"/>
      <c r="AQ8" s="108"/>
      <c r="AR8" s="109">
        <f t="shared" si="5"/>
        <v>0</v>
      </c>
      <c r="AS8" s="108"/>
      <c r="AT8" s="108"/>
      <c r="AU8" s="108"/>
      <c r="AV8" s="109">
        <f t="shared" si="6"/>
        <v>0</v>
      </c>
      <c r="AW8" s="108"/>
      <c r="AX8" s="108">
        <v>14.787000000000001</v>
      </c>
      <c r="AY8" s="108"/>
      <c r="AZ8" s="109">
        <f t="shared" si="7"/>
        <v>14.787000000000001</v>
      </c>
      <c r="BA8" s="106">
        <f t="shared" si="8"/>
        <v>0</v>
      </c>
      <c r="BB8" s="108">
        <f>AL8+AP8+AT8+AX8</f>
        <v>14.787000000000001</v>
      </c>
      <c r="BC8" s="108"/>
      <c r="BD8" s="108">
        <f>BB8-BA8</f>
        <v>14.787000000000001</v>
      </c>
      <c r="BE8" s="108"/>
      <c r="BF8" s="108"/>
      <c r="BG8" s="108"/>
      <c r="BH8" s="109">
        <f t="shared" si="10"/>
        <v>0</v>
      </c>
      <c r="BI8" s="108"/>
      <c r="BJ8" s="108"/>
      <c r="BK8" s="108"/>
      <c r="BL8" s="109">
        <f t="shared" si="18"/>
        <v>0</v>
      </c>
      <c r="BM8" s="108"/>
      <c r="BN8" s="108"/>
      <c r="BO8" s="108"/>
      <c r="BP8" s="109">
        <f t="shared" si="19"/>
        <v>0</v>
      </c>
      <c r="BQ8" s="108">
        <v>2</v>
      </c>
      <c r="BR8" s="108"/>
      <c r="BS8" s="108">
        <f t="shared" si="11"/>
        <v>0</v>
      </c>
      <c r="BT8" s="122">
        <f>BR8-BQ8</f>
        <v>-2</v>
      </c>
      <c r="BU8" s="108">
        <v>30</v>
      </c>
      <c r="BV8" s="153">
        <v>0.5</v>
      </c>
      <c r="BW8" s="110">
        <f>BV8/BU8*100</f>
        <v>1.6666666666666667</v>
      </c>
      <c r="BX8" s="122">
        <f t="shared" si="20"/>
        <v>-29.5</v>
      </c>
      <c r="BY8" s="156">
        <v>2.5</v>
      </c>
      <c r="BZ8" s="156"/>
      <c r="CA8" s="122"/>
      <c r="CB8" s="122"/>
      <c r="CC8" s="108">
        <f t="shared" si="12"/>
        <v>52.5</v>
      </c>
      <c r="CD8" s="108">
        <f>R8+V8+Z8+AD8+BR8+BV8+F8+J8+N8+AL8+BZ8+AP8+AT8+AX8+BF8</f>
        <v>15.287000000000001</v>
      </c>
      <c r="CE8" s="108">
        <f t="shared" si="13"/>
        <v>29.118095238095236</v>
      </c>
      <c r="CF8" s="108">
        <f t="shared" si="14"/>
        <v>-37.213000000000001</v>
      </c>
      <c r="CH8" s="142">
        <f t="shared" si="16"/>
        <v>15.287000000000001</v>
      </c>
      <c r="CI8" s="137">
        <f t="shared" si="17"/>
        <v>52.5</v>
      </c>
      <c r="CK8" s="146">
        <f t="shared" si="15"/>
        <v>15.287000000000001</v>
      </c>
    </row>
    <row r="9" spans="1:124" hidden="1">
      <c r="A9" s="122">
        <v>213</v>
      </c>
      <c r="B9" s="819" t="s">
        <v>203</v>
      </c>
      <c r="C9" s="820"/>
      <c r="D9" s="821"/>
      <c r="E9" s="108"/>
      <c r="F9" s="108"/>
      <c r="G9" s="106"/>
      <c r="H9" s="108">
        <f t="shared" si="0"/>
        <v>0</v>
      </c>
      <c r="I9" s="108"/>
      <c r="J9" s="108"/>
      <c r="K9" s="108"/>
      <c r="L9" s="122">
        <f t="shared" ref="L9:L19" si="21">J9-I9</f>
        <v>0</v>
      </c>
      <c r="M9" s="108"/>
      <c r="N9" s="108"/>
      <c r="O9" s="106"/>
      <c r="P9" s="122">
        <f>N9-M9</f>
        <v>0</v>
      </c>
      <c r="Q9" s="108"/>
      <c r="R9" s="108"/>
      <c r="S9" s="108"/>
      <c r="T9" s="122"/>
      <c r="U9" s="108"/>
      <c r="V9" s="108"/>
      <c r="W9" s="122"/>
      <c r="X9" s="122"/>
      <c r="Y9" s="108"/>
      <c r="Z9" s="108"/>
      <c r="AA9" s="108"/>
      <c r="AB9" s="122">
        <f t="shared" si="1"/>
        <v>0</v>
      </c>
      <c r="AC9" s="108"/>
      <c r="AD9" s="108"/>
      <c r="AE9" s="108"/>
      <c r="AF9" s="122"/>
      <c r="AG9" s="106">
        <f t="shared" si="3"/>
        <v>0</v>
      </c>
      <c r="AH9" s="108"/>
      <c r="AI9" s="108"/>
      <c r="AJ9" s="108"/>
      <c r="AK9" s="108"/>
      <c r="AL9" s="108"/>
      <c r="AM9" s="106"/>
      <c r="AN9" s="108">
        <f t="shared" si="4"/>
        <v>0</v>
      </c>
      <c r="AO9" s="108"/>
      <c r="AP9" s="108"/>
      <c r="AQ9" s="106"/>
      <c r="AR9" s="108">
        <f t="shared" si="5"/>
        <v>0</v>
      </c>
      <c r="AS9" s="108"/>
      <c r="AT9" s="108"/>
      <c r="AU9" s="106"/>
      <c r="AV9" s="108">
        <f t="shared" si="6"/>
        <v>0</v>
      </c>
      <c r="AW9" s="108"/>
      <c r="AX9" s="108"/>
      <c r="AY9" s="106"/>
      <c r="AZ9" s="108">
        <f t="shared" si="7"/>
        <v>0</v>
      </c>
      <c r="BA9" s="106">
        <f t="shared" si="8"/>
        <v>0</v>
      </c>
      <c r="BB9" s="108"/>
      <c r="BC9" s="106"/>
      <c r="BD9" s="108">
        <f t="shared" si="9"/>
        <v>0</v>
      </c>
      <c r="BE9" s="108"/>
      <c r="BF9" s="108"/>
      <c r="BG9" s="106"/>
      <c r="BH9" s="108">
        <f t="shared" si="10"/>
        <v>0</v>
      </c>
      <c r="BI9" s="108"/>
      <c r="BJ9" s="108"/>
      <c r="BK9" s="106"/>
      <c r="BL9" s="108">
        <f t="shared" si="18"/>
        <v>0</v>
      </c>
      <c r="BM9" s="108"/>
      <c r="BN9" s="108"/>
      <c r="BO9" s="106"/>
      <c r="BP9" s="108">
        <f t="shared" si="19"/>
        <v>0</v>
      </c>
      <c r="BQ9" s="108"/>
      <c r="BR9" s="108"/>
      <c r="BS9" s="108"/>
      <c r="BT9" s="122"/>
      <c r="BU9" s="108"/>
      <c r="BV9" s="153"/>
      <c r="BW9" s="110"/>
      <c r="BX9" s="122"/>
      <c r="BY9" s="122"/>
      <c r="BZ9" s="122"/>
      <c r="CA9" s="122"/>
      <c r="CB9" s="122"/>
      <c r="CC9" s="108">
        <f t="shared" si="12"/>
        <v>0</v>
      </c>
      <c r="CD9" s="108">
        <f>R9+V9+Z9+AD9+BR9+BV9+F9+J9+N9+AL9+BZ9+AP9+AT9+AX9+BF9</f>
        <v>0</v>
      </c>
      <c r="CE9" s="108"/>
      <c r="CF9" s="108"/>
      <c r="CH9" s="142">
        <f t="shared" si="16"/>
        <v>0</v>
      </c>
      <c r="CI9" s="137">
        <f t="shared" si="17"/>
        <v>0</v>
      </c>
      <c r="CK9" s="146">
        <f t="shared" si="15"/>
        <v>0</v>
      </c>
    </row>
    <row r="10" spans="1:124" s="137" customFormat="1">
      <c r="A10" s="114">
        <v>220</v>
      </c>
      <c r="B10" s="816" t="s">
        <v>106</v>
      </c>
      <c r="C10" s="817"/>
      <c r="D10" s="818"/>
      <c r="E10" s="113">
        <f>E11+E12+E16+E25+E14</f>
        <v>146</v>
      </c>
      <c r="F10" s="113">
        <f>F11+F12+F16+F25+F14</f>
        <v>115.16323</v>
      </c>
      <c r="G10" s="113">
        <f t="shared" ref="G10:G17" si="22">F10/E10*100</f>
        <v>78.878924657534242</v>
      </c>
      <c r="H10" s="113">
        <f t="shared" si="0"/>
        <v>-30.836770000000001</v>
      </c>
      <c r="I10" s="113">
        <f>I11+I12+I16+I25+I14</f>
        <v>188</v>
      </c>
      <c r="J10" s="113">
        <f>J11+J12+J16+J25+J14</f>
        <v>149.00979000000001</v>
      </c>
      <c r="K10" s="113">
        <f>J10/I10*100</f>
        <v>79.260526595744679</v>
      </c>
      <c r="L10" s="114"/>
      <c r="M10" s="113">
        <f>M11+M12+M16+M25+M14</f>
        <v>272</v>
      </c>
      <c r="N10" s="113">
        <f>N11+N12+N16+N25+N14</f>
        <v>340.85309999999993</v>
      </c>
      <c r="O10" s="113">
        <f>N10/M10*100</f>
        <v>125.31363970588232</v>
      </c>
      <c r="P10" s="114">
        <f t="shared" ref="P10:P66" si="23">N10-M10</f>
        <v>68.853099999999927</v>
      </c>
      <c r="Q10" s="113">
        <f>Q11+Q12+Q16+Q25+Q14</f>
        <v>272</v>
      </c>
      <c r="R10" s="113">
        <f>R11+R12+R16+R25+R14</f>
        <v>291.31182999999999</v>
      </c>
      <c r="S10" s="113">
        <f t="shared" ref="S10:S17" si="24">R10/Q10*100</f>
        <v>107.0999375</v>
      </c>
      <c r="T10" s="113">
        <f>R10-Q10</f>
        <v>19.311829999999986</v>
      </c>
      <c r="U10" s="113">
        <f>U11+U12+U16+U25+U14</f>
        <v>199</v>
      </c>
      <c r="V10" s="113">
        <f>V11+V12+V16+V25+V14</f>
        <v>146.10545999999999</v>
      </c>
      <c r="W10" s="113">
        <f>V10/U10*100</f>
        <v>73.419829145728642</v>
      </c>
      <c r="X10" s="114">
        <f t="shared" ref="X10:X17" si="25">V10-U10</f>
        <v>-52.894540000000006</v>
      </c>
      <c r="Y10" s="113">
        <f>Y11+Y12+Y16+Y25+Y14</f>
        <v>209</v>
      </c>
      <c r="Z10" s="113">
        <f>Z11+Z12+Z16+Z25+Z14</f>
        <v>144.63636</v>
      </c>
      <c r="AA10" s="113">
        <f>Z10/Y10*100</f>
        <v>69.203999999999994</v>
      </c>
      <c r="AB10" s="114">
        <f t="shared" si="1"/>
        <v>-64.363640000000004</v>
      </c>
      <c r="AC10" s="113">
        <f>AC11+AC12+AC16+AC25+AC14</f>
        <v>188</v>
      </c>
      <c r="AD10" s="113">
        <f>AD11+AD12+AD16+AD25+AD14</f>
        <v>166.60693000000001</v>
      </c>
      <c r="AE10" s="113">
        <f>AD10/AC10*100</f>
        <v>88.62070744680851</v>
      </c>
      <c r="AF10" s="114">
        <f t="shared" si="2"/>
        <v>-21.393069999999994</v>
      </c>
      <c r="AG10" s="113">
        <f t="shared" si="3"/>
        <v>1474</v>
      </c>
      <c r="AH10" s="113">
        <f>AH11+AH12+AH16+AH25+AH14</f>
        <v>1353.6867</v>
      </c>
      <c r="AI10" s="113">
        <f>AH10/AG10*100</f>
        <v>91.837632293080048</v>
      </c>
      <c r="AJ10" s="113">
        <f t="shared" ref="AJ10:AJ35" si="26">AH10-AG10</f>
        <v>-120.31330000000003</v>
      </c>
      <c r="AK10" s="113">
        <f>AK11+AK12+AK16+AK25+AK14</f>
        <v>15</v>
      </c>
      <c r="AL10" s="113">
        <f>AL11+AL12+AL16+AL25+AL14</f>
        <v>168.98069000000001</v>
      </c>
      <c r="AM10" s="113">
        <f t="shared" ref="AM10:AM17" si="27">AL10/AK10*100</f>
        <v>1126.5379333333333</v>
      </c>
      <c r="AN10" s="113">
        <f t="shared" si="4"/>
        <v>153.98069000000001</v>
      </c>
      <c r="AO10" s="113">
        <f>AO11+AO12+AO16+AO25+AO14</f>
        <v>15</v>
      </c>
      <c r="AP10" s="113">
        <f>AP11+AP12+AP16+AP25+AP14</f>
        <v>20.95</v>
      </c>
      <c r="AQ10" s="113">
        <f>AP10/AO10*100</f>
        <v>139.66666666666669</v>
      </c>
      <c r="AR10" s="113">
        <f t="shared" si="5"/>
        <v>5.9499999999999993</v>
      </c>
      <c r="AS10" s="113">
        <f>AS11+AS12+AS16+AS25+AS14</f>
        <v>15</v>
      </c>
      <c r="AT10" s="113">
        <f>AT11+AT12+AT16+AT25+AT14</f>
        <v>18.394659999999998</v>
      </c>
      <c r="AU10" s="113">
        <f>AT10/AS10*100</f>
        <v>122.63106666666665</v>
      </c>
      <c r="AV10" s="113">
        <f t="shared" si="6"/>
        <v>3.3946599999999982</v>
      </c>
      <c r="AW10" s="113">
        <f>AW11+AW12+AW16+AW25+AW14</f>
        <v>15</v>
      </c>
      <c r="AX10" s="113">
        <f>AX11+AX12+AX16+AX25+AX14</f>
        <v>26.235949999999999</v>
      </c>
      <c r="AY10" s="113">
        <f>AX10/AW10*100</f>
        <v>174.90633333333332</v>
      </c>
      <c r="AZ10" s="113">
        <f t="shared" si="7"/>
        <v>11.235949999999999</v>
      </c>
      <c r="BA10" s="113">
        <f t="shared" si="8"/>
        <v>60</v>
      </c>
      <c r="BB10" s="113">
        <f>BB11+BB12+BB16+BB25+BB14</f>
        <v>234.56130000000002</v>
      </c>
      <c r="BC10" s="113">
        <f>BB10/BA10*100</f>
        <v>390.93549999999999</v>
      </c>
      <c r="BD10" s="113">
        <f t="shared" si="9"/>
        <v>174.56130000000002</v>
      </c>
      <c r="BE10" s="113">
        <f>BE11+BE12+BE16+BE25+BE14</f>
        <v>0</v>
      </c>
      <c r="BF10" s="113">
        <f>BF11+BF12+BF16+BF25+BF14</f>
        <v>5.7712500000000002</v>
      </c>
      <c r="BG10" s="113" t="e">
        <f>BF10/BE10*100</f>
        <v>#DIV/0!</v>
      </c>
      <c r="BH10" s="113">
        <f t="shared" si="10"/>
        <v>5.7712500000000002</v>
      </c>
      <c r="BI10" s="113">
        <f>BI11+BI12+BI16+BI25+BI14</f>
        <v>0</v>
      </c>
      <c r="BJ10" s="113">
        <f>BJ11+BJ12+BJ16+BJ25+BJ14</f>
        <v>16.943460000000002</v>
      </c>
      <c r="BK10" s="113" t="e">
        <f>BJ10/BI10*100</f>
        <v>#DIV/0!</v>
      </c>
      <c r="BL10" s="113">
        <f t="shared" si="18"/>
        <v>16.943460000000002</v>
      </c>
      <c r="BM10" s="113">
        <f>BM11+BM12+BM16+BM25+BM14</f>
        <v>15</v>
      </c>
      <c r="BN10" s="113">
        <f>BN11+BN12+BN16+BN25+BN14</f>
        <v>4.3944999999999999</v>
      </c>
      <c r="BO10" s="113">
        <f>BN10/BM10*100</f>
        <v>29.296666666666667</v>
      </c>
      <c r="BP10" s="113">
        <f t="shared" si="19"/>
        <v>-10.605499999999999</v>
      </c>
      <c r="BQ10" s="113">
        <f>BQ11+BQ12+BQ16+BQ25</f>
        <v>21</v>
      </c>
      <c r="BR10" s="113">
        <f>BR11+BR12+BR16+BR25</f>
        <v>0.5</v>
      </c>
      <c r="BS10" s="113">
        <f t="shared" si="11"/>
        <v>2.3809523809523809</v>
      </c>
      <c r="BT10" s="114">
        <f t="shared" ref="BT10:BT17" si="28">BR10-BQ10</f>
        <v>-20.5</v>
      </c>
      <c r="BU10" s="113">
        <f>BU11+BU12+BU16+BU25+BU15</f>
        <v>239</v>
      </c>
      <c r="BV10" s="78">
        <f>BV11+BV12+BV16+BV25+BV15</f>
        <v>147.51664</v>
      </c>
      <c r="BW10" s="115">
        <f>BV10/BU10*100</f>
        <v>61.722443514644354</v>
      </c>
      <c r="BX10" s="114">
        <f t="shared" si="20"/>
        <v>-91.483360000000005</v>
      </c>
      <c r="BY10" s="113">
        <f>BY11+BY12+BY16+BY25</f>
        <v>18</v>
      </c>
      <c r="BZ10" s="78">
        <f>BZ11+BZ12+BZ16+BZ25</f>
        <v>5.0999999999999996</v>
      </c>
      <c r="CA10" s="115">
        <f>BZ10/BY10*100</f>
        <v>28.333333333333332</v>
      </c>
      <c r="CB10" s="114">
        <f>BZ10-BY10</f>
        <v>-12.9</v>
      </c>
      <c r="CC10" s="113">
        <f t="shared" si="12"/>
        <v>1827</v>
      </c>
      <c r="CD10" s="113">
        <f>CD11+CD12+CD16+CD25+CD14+CD15</f>
        <v>1768.4738500000003</v>
      </c>
      <c r="CE10" s="113">
        <f t="shared" si="13"/>
        <v>96.796598248494817</v>
      </c>
      <c r="CF10" s="113">
        <f t="shared" si="14"/>
        <v>-58.526149999999689</v>
      </c>
      <c r="CH10" s="137">
        <f t="shared" si="16"/>
        <v>1768.4738499999999</v>
      </c>
      <c r="CI10" s="137">
        <f t="shared" si="17"/>
        <v>1827</v>
      </c>
      <c r="CK10" s="146">
        <f t="shared" si="15"/>
        <v>1768.4738499999999</v>
      </c>
    </row>
    <row r="11" spans="1:124">
      <c r="A11" s="122">
        <v>221</v>
      </c>
      <c r="B11" s="819" t="s">
        <v>107</v>
      </c>
      <c r="C11" s="820"/>
      <c r="D11" s="821"/>
      <c r="E11" s="108">
        <v>32</v>
      </c>
      <c r="F11" s="108">
        <v>5.7340400000000002</v>
      </c>
      <c r="G11" s="108">
        <f t="shared" si="22"/>
        <v>17.918875</v>
      </c>
      <c r="H11" s="108">
        <f t="shared" si="0"/>
        <v>-26.26596</v>
      </c>
      <c r="I11" s="108">
        <v>32</v>
      </c>
      <c r="J11" s="108">
        <f>18.30215+5</f>
        <v>23.302150000000001</v>
      </c>
      <c r="K11" s="108">
        <f>J11/I11*100</f>
        <v>72.819218750000005</v>
      </c>
      <c r="L11" s="122">
        <f t="shared" si="21"/>
        <v>-8.697849999999999</v>
      </c>
      <c r="M11" s="108">
        <v>37</v>
      </c>
      <c r="N11" s="108">
        <v>8.2826400000000007</v>
      </c>
      <c r="O11" s="108">
        <f>N11/M11*100</f>
        <v>22.385513513513516</v>
      </c>
      <c r="P11" s="122">
        <f t="shared" si="23"/>
        <v>-28.717359999999999</v>
      </c>
      <c r="Q11" s="108">
        <v>37</v>
      </c>
      <c r="R11" s="108">
        <v>15.83032</v>
      </c>
      <c r="S11" s="109">
        <f t="shared" si="24"/>
        <v>42.784648648648648</v>
      </c>
      <c r="T11" s="122">
        <f>R11-Q11</f>
        <v>-21.16968</v>
      </c>
      <c r="U11" s="108">
        <v>32</v>
      </c>
      <c r="V11" s="108">
        <v>18.21491</v>
      </c>
      <c r="W11" s="108">
        <f>V11/U11*100</f>
        <v>56.92159375</v>
      </c>
      <c r="X11" s="108">
        <f t="shared" si="25"/>
        <v>-13.78509</v>
      </c>
      <c r="Y11" s="108">
        <v>37</v>
      </c>
      <c r="Z11" s="108">
        <v>7.3726399999999996</v>
      </c>
      <c r="AA11" s="108">
        <f>Z11/Y11*100</f>
        <v>19.926054054054056</v>
      </c>
      <c r="AB11" s="122">
        <f t="shared" si="1"/>
        <v>-29.627359999999999</v>
      </c>
      <c r="AC11" s="108">
        <v>32</v>
      </c>
      <c r="AD11" s="108">
        <v>17.703880000000002</v>
      </c>
      <c r="AE11" s="108">
        <f>AD11/AC11*100</f>
        <v>55.324625000000005</v>
      </c>
      <c r="AF11" s="122">
        <f t="shared" si="2"/>
        <v>-14.296119999999998</v>
      </c>
      <c r="AG11" s="106">
        <f t="shared" si="3"/>
        <v>239</v>
      </c>
      <c r="AH11" s="108">
        <f>F11+J11+N11+R11+V11+Z11+AD11</f>
        <v>96.440580000000011</v>
      </c>
      <c r="AI11" s="108">
        <f>AH11/AG11*100</f>
        <v>40.351707112970715</v>
      </c>
      <c r="AJ11" s="108">
        <f t="shared" si="26"/>
        <v>-142.55941999999999</v>
      </c>
      <c r="AK11" s="108">
        <v>10</v>
      </c>
      <c r="AL11" s="108">
        <v>2</v>
      </c>
      <c r="AM11" s="108">
        <f t="shared" si="27"/>
        <v>20</v>
      </c>
      <c r="AN11" s="108">
        <f t="shared" si="4"/>
        <v>-8</v>
      </c>
      <c r="AO11" s="108">
        <v>10</v>
      </c>
      <c r="AP11" s="108"/>
      <c r="AQ11" s="108">
        <f>AP11/AO11*100</f>
        <v>0</v>
      </c>
      <c r="AR11" s="108">
        <f t="shared" si="5"/>
        <v>-10</v>
      </c>
      <c r="AS11" s="108">
        <v>10</v>
      </c>
      <c r="AT11" s="108"/>
      <c r="AU11" s="108">
        <f>AT11/AS11*100</f>
        <v>0</v>
      </c>
      <c r="AV11" s="108">
        <f t="shared" si="6"/>
        <v>-10</v>
      </c>
      <c r="AW11" s="108">
        <v>10</v>
      </c>
      <c r="AX11" s="108"/>
      <c r="AY11" s="108">
        <f>AX11/AW11*100</f>
        <v>0</v>
      </c>
      <c r="AZ11" s="108">
        <f t="shared" si="7"/>
        <v>-10</v>
      </c>
      <c r="BA11" s="106">
        <f t="shared" si="8"/>
        <v>40</v>
      </c>
      <c r="BB11" s="108">
        <f>AL11+AP11+AT11+AX11</f>
        <v>2</v>
      </c>
      <c r="BC11" s="108">
        <f>BB11/BA11*100</f>
        <v>5</v>
      </c>
      <c r="BD11" s="108">
        <f t="shared" si="9"/>
        <v>-38</v>
      </c>
      <c r="BE11" s="108"/>
      <c r="BF11" s="108">
        <v>5.7712500000000002</v>
      </c>
      <c r="BG11" s="108"/>
      <c r="BH11" s="108">
        <f t="shared" si="10"/>
        <v>5.7712500000000002</v>
      </c>
      <c r="BI11" s="108"/>
      <c r="BJ11" s="108">
        <v>6.3034600000000003</v>
      </c>
      <c r="BK11" s="108"/>
      <c r="BL11" s="108">
        <f t="shared" si="18"/>
        <v>6.3034600000000003</v>
      </c>
      <c r="BM11" s="108">
        <v>3</v>
      </c>
      <c r="BN11" s="108">
        <v>4.3944999999999999</v>
      </c>
      <c r="BO11" s="108">
        <f>BN11/BM11*100</f>
        <v>146.48333333333332</v>
      </c>
      <c r="BP11" s="108">
        <f t="shared" si="19"/>
        <v>1.3944999999999999</v>
      </c>
      <c r="BQ11" s="108"/>
      <c r="BR11" s="108"/>
      <c r="BS11" s="108"/>
      <c r="BT11" s="122">
        <f t="shared" si="28"/>
        <v>0</v>
      </c>
      <c r="BU11" s="108">
        <v>53</v>
      </c>
      <c r="BV11" s="153">
        <v>26.607800000000001</v>
      </c>
      <c r="BW11" s="110">
        <f>BV11/BU11*100</f>
        <v>50.203396226415094</v>
      </c>
      <c r="BX11" s="122">
        <f t="shared" si="20"/>
        <v>-26.392199999999999</v>
      </c>
      <c r="BY11" s="122"/>
      <c r="BZ11" s="122"/>
      <c r="CA11" s="122"/>
      <c r="CB11" s="122"/>
      <c r="CC11" s="108">
        <f>AG11+BA11+BE11+BI11+BM11+BQ11+BU11+BY11</f>
        <v>335</v>
      </c>
      <c r="CD11" s="108">
        <f>R11+V11+Z11+AD11+BR11+BV11+F11+J11+N11+AL11+BZ11+AP11+AT11+AX11+BF11+BN11+BJ11</f>
        <v>141.51759000000001</v>
      </c>
      <c r="CE11" s="108">
        <f t="shared" si="13"/>
        <v>42.244056716417916</v>
      </c>
      <c r="CF11" s="108">
        <f t="shared" si="14"/>
        <v>-193.48240999999999</v>
      </c>
      <c r="CG11" s="112">
        <v>54.6</v>
      </c>
      <c r="CH11" s="142">
        <f t="shared" si="16"/>
        <v>141.51759000000001</v>
      </c>
      <c r="CI11" s="137">
        <f t="shared" si="17"/>
        <v>335</v>
      </c>
      <c r="CK11" s="146">
        <f t="shared" si="15"/>
        <v>141.51759000000001</v>
      </c>
    </row>
    <row r="12" spans="1:124" s="141" customFormat="1" ht="13.5">
      <c r="A12" s="123">
        <v>222</v>
      </c>
      <c r="B12" s="822" t="s">
        <v>204</v>
      </c>
      <c r="C12" s="823"/>
      <c r="D12" s="824"/>
      <c r="E12" s="116">
        <f>E13</f>
        <v>0</v>
      </c>
      <c r="F12" s="116">
        <f>F13</f>
        <v>0</v>
      </c>
      <c r="G12" s="113"/>
      <c r="H12" s="116">
        <f t="shared" ref="H12:H46" si="29">F12-E12</f>
        <v>0</v>
      </c>
      <c r="I12" s="116">
        <f>I13</f>
        <v>0</v>
      </c>
      <c r="J12" s="116"/>
      <c r="K12" s="116"/>
      <c r="L12" s="123">
        <f t="shared" si="21"/>
        <v>0</v>
      </c>
      <c r="M12" s="116">
        <f>M13</f>
        <v>0</v>
      </c>
      <c r="N12" s="116"/>
      <c r="O12" s="116"/>
      <c r="P12" s="123">
        <f t="shared" si="23"/>
        <v>0</v>
      </c>
      <c r="Q12" s="116">
        <f>Q13</f>
        <v>0</v>
      </c>
      <c r="R12" s="116">
        <f>R13</f>
        <v>0</v>
      </c>
      <c r="S12" s="116" t="e">
        <f t="shared" si="24"/>
        <v>#DIV/0!</v>
      </c>
      <c r="T12" s="116">
        <f>R12-Q12</f>
        <v>0</v>
      </c>
      <c r="U12" s="116">
        <f>U13</f>
        <v>0</v>
      </c>
      <c r="V12" s="116"/>
      <c r="W12" s="116"/>
      <c r="X12" s="123">
        <f t="shared" si="25"/>
        <v>0</v>
      </c>
      <c r="Y12" s="116">
        <f>Y13</f>
        <v>0</v>
      </c>
      <c r="Z12" s="116">
        <f>Z13</f>
        <v>0</v>
      </c>
      <c r="AA12" s="116"/>
      <c r="AB12" s="123">
        <f t="shared" si="1"/>
        <v>0</v>
      </c>
      <c r="AC12" s="116">
        <f>AC13</f>
        <v>0</v>
      </c>
      <c r="AD12" s="116">
        <f>AD13</f>
        <v>0</v>
      </c>
      <c r="AE12" s="116"/>
      <c r="AF12" s="123">
        <f t="shared" si="2"/>
        <v>0</v>
      </c>
      <c r="AG12" s="113">
        <f t="shared" si="3"/>
        <v>0</v>
      </c>
      <c r="AH12" s="116">
        <f>AH13</f>
        <v>0</v>
      </c>
      <c r="AI12" s="116" t="e">
        <f>AH12/AG12*100</f>
        <v>#DIV/0!</v>
      </c>
      <c r="AJ12" s="123">
        <f t="shared" si="26"/>
        <v>0</v>
      </c>
      <c r="AK12" s="116">
        <f>AK13</f>
        <v>0</v>
      </c>
      <c r="AL12" s="116"/>
      <c r="AM12" s="113"/>
      <c r="AN12" s="116">
        <f t="shared" si="4"/>
        <v>0</v>
      </c>
      <c r="AO12" s="116">
        <f>AO13</f>
        <v>0</v>
      </c>
      <c r="AP12" s="116"/>
      <c r="AQ12" s="113"/>
      <c r="AR12" s="116">
        <f t="shared" si="5"/>
        <v>0</v>
      </c>
      <c r="AS12" s="116">
        <f>AS13</f>
        <v>0</v>
      </c>
      <c r="AT12" s="116"/>
      <c r="AU12" s="113" t="e">
        <f>AT12/AS12*100</f>
        <v>#DIV/0!</v>
      </c>
      <c r="AV12" s="116">
        <f t="shared" si="6"/>
        <v>0</v>
      </c>
      <c r="AW12" s="116">
        <f>AW13</f>
        <v>0</v>
      </c>
      <c r="AX12" s="116"/>
      <c r="AY12" s="113"/>
      <c r="AZ12" s="116">
        <f t="shared" si="7"/>
        <v>0</v>
      </c>
      <c r="BA12" s="113">
        <f t="shared" si="8"/>
        <v>0</v>
      </c>
      <c r="BB12" s="116"/>
      <c r="BC12" s="113" t="e">
        <f>BB12/BA12*100</f>
        <v>#DIV/0!</v>
      </c>
      <c r="BD12" s="116">
        <f t="shared" si="9"/>
        <v>0</v>
      </c>
      <c r="BE12" s="116">
        <f>BE13</f>
        <v>0</v>
      </c>
      <c r="BF12" s="116">
        <f>BF13</f>
        <v>0</v>
      </c>
      <c r="BG12" s="113" t="e">
        <f>BF12/BE12*100</f>
        <v>#DIV/0!</v>
      </c>
      <c r="BH12" s="116">
        <f t="shared" si="10"/>
        <v>0</v>
      </c>
      <c r="BI12" s="116">
        <f>BI13</f>
        <v>0</v>
      </c>
      <c r="BJ12" s="116">
        <f>BJ13</f>
        <v>9</v>
      </c>
      <c r="BK12" s="113"/>
      <c r="BL12" s="116">
        <f t="shared" si="18"/>
        <v>9</v>
      </c>
      <c r="BM12" s="116">
        <f>BM13</f>
        <v>0</v>
      </c>
      <c r="BN12" s="116">
        <f>BN13</f>
        <v>0</v>
      </c>
      <c r="BO12" s="108" t="e">
        <f>BN12/BM12*100</f>
        <v>#DIV/0!</v>
      </c>
      <c r="BP12" s="116">
        <f t="shared" si="19"/>
        <v>0</v>
      </c>
      <c r="BQ12" s="116">
        <f>BQ13</f>
        <v>10</v>
      </c>
      <c r="BR12" s="154">
        <f>BR13</f>
        <v>0.5</v>
      </c>
      <c r="BS12" s="116">
        <f>BR12/BQ12*100</f>
        <v>5</v>
      </c>
      <c r="BT12" s="123">
        <f>BR12-BQ12</f>
        <v>-9.5</v>
      </c>
      <c r="BU12" s="116">
        <f>BU13</f>
        <v>35</v>
      </c>
      <c r="BV12" s="154">
        <f>BV13</f>
        <v>17.707999999999998</v>
      </c>
      <c r="BW12" s="117">
        <f>BV12/BU12*100</f>
        <v>50.594285714285711</v>
      </c>
      <c r="BX12" s="123">
        <f t="shared" si="20"/>
        <v>-17.292000000000002</v>
      </c>
      <c r="BY12" s="116">
        <f>BY13</f>
        <v>7</v>
      </c>
      <c r="BZ12" s="154">
        <f>BZ13</f>
        <v>0</v>
      </c>
      <c r="CA12" s="117">
        <f>BZ12/BY12*100</f>
        <v>0</v>
      </c>
      <c r="CB12" s="123">
        <f>BZ12-BY12</f>
        <v>-7</v>
      </c>
      <c r="CC12" s="113">
        <f>Q12+U12+Y12+AC12+BQ12+BU12+E12+I12+M12+AK12+BY12+AO12+AS12+AW12+BE12</f>
        <v>52</v>
      </c>
      <c r="CD12" s="116">
        <f>CD13</f>
        <v>27.207999999999998</v>
      </c>
      <c r="CE12" s="116">
        <f t="shared" si="13"/>
        <v>52.323076923076918</v>
      </c>
      <c r="CF12" s="116">
        <f t="shared" si="14"/>
        <v>-24.792000000000002</v>
      </c>
      <c r="CH12" s="137">
        <f t="shared" si="16"/>
        <v>27.207999999999998</v>
      </c>
      <c r="CI12" s="137">
        <f t="shared" si="17"/>
        <v>52</v>
      </c>
      <c r="CK12" s="146">
        <f t="shared" si="15"/>
        <v>27.207999999999998</v>
      </c>
    </row>
    <row r="13" spans="1:124" ht="24" customHeight="1">
      <c r="A13" s="122"/>
      <c r="B13" s="825" t="s">
        <v>205</v>
      </c>
      <c r="C13" s="826"/>
      <c r="D13" s="827"/>
      <c r="E13" s="108"/>
      <c r="F13" s="108"/>
      <c r="G13" s="108"/>
      <c r="H13" s="108">
        <f t="shared" si="29"/>
        <v>0</v>
      </c>
      <c r="I13" s="108"/>
      <c r="J13" s="108"/>
      <c r="K13" s="108"/>
      <c r="L13" s="122">
        <f t="shared" si="21"/>
        <v>0</v>
      </c>
      <c r="M13" s="108"/>
      <c r="N13" s="108"/>
      <c r="O13" s="108"/>
      <c r="P13" s="122">
        <f t="shared" si="23"/>
        <v>0</v>
      </c>
      <c r="Q13" s="108"/>
      <c r="R13" s="108"/>
      <c r="S13" s="109" t="e">
        <f t="shared" si="24"/>
        <v>#DIV/0!</v>
      </c>
      <c r="T13" s="108">
        <f>R13-Q13</f>
        <v>0</v>
      </c>
      <c r="U13" s="108"/>
      <c r="V13" s="108"/>
      <c r="W13" s="108"/>
      <c r="X13" s="122">
        <f t="shared" si="25"/>
        <v>0</v>
      </c>
      <c r="Y13" s="108"/>
      <c r="Z13" s="108"/>
      <c r="AA13" s="108"/>
      <c r="AB13" s="122">
        <f t="shared" si="1"/>
        <v>0</v>
      </c>
      <c r="AC13" s="108"/>
      <c r="AD13" s="108"/>
      <c r="AE13" s="108"/>
      <c r="AF13" s="122">
        <f t="shared" si="2"/>
        <v>0</v>
      </c>
      <c r="AG13" s="106">
        <f t="shared" si="3"/>
        <v>0</v>
      </c>
      <c r="AH13" s="108">
        <f>F13+J13+N13+R13+V13+Z13+AD13</f>
        <v>0</v>
      </c>
      <c r="AI13" s="108" t="e">
        <f>AH13/AG13*100</f>
        <v>#DIV/0!</v>
      </c>
      <c r="AJ13" s="122">
        <f t="shared" si="26"/>
        <v>0</v>
      </c>
      <c r="AK13" s="108"/>
      <c r="AL13" s="108"/>
      <c r="AM13" s="108"/>
      <c r="AN13" s="108">
        <f t="shared" si="4"/>
        <v>0</v>
      </c>
      <c r="AO13" s="108"/>
      <c r="AP13" s="108"/>
      <c r="AQ13" s="108"/>
      <c r="AR13" s="108">
        <f t="shared" si="5"/>
        <v>0</v>
      </c>
      <c r="AS13" s="108"/>
      <c r="AT13" s="108"/>
      <c r="AU13" s="108" t="e">
        <f>AT13/AS13*100</f>
        <v>#DIV/0!</v>
      </c>
      <c r="AV13" s="108">
        <f t="shared" si="6"/>
        <v>0</v>
      </c>
      <c r="AW13" s="108"/>
      <c r="AX13" s="108"/>
      <c r="AY13" s="108"/>
      <c r="AZ13" s="108">
        <f t="shared" si="7"/>
        <v>0</v>
      </c>
      <c r="BA13" s="106">
        <f t="shared" si="8"/>
        <v>0</v>
      </c>
      <c r="BB13" s="108">
        <f>AL13+AP13+AT13+AX13</f>
        <v>0</v>
      </c>
      <c r="BC13" s="108" t="e">
        <f>BB13/BA13*100</f>
        <v>#DIV/0!</v>
      </c>
      <c r="BD13" s="108">
        <f t="shared" si="9"/>
        <v>0</v>
      </c>
      <c r="BE13" s="108"/>
      <c r="BF13" s="108"/>
      <c r="BG13" s="108" t="e">
        <f>BF13/BE13*100</f>
        <v>#DIV/0!</v>
      </c>
      <c r="BH13" s="108">
        <f t="shared" si="10"/>
        <v>0</v>
      </c>
      <c r="BI13" s="108"/>
      <c r="BJ13" s="108">
        <v>9</v>
      </c>
      <c r="BK13" s="108"/>
      <c r="BL13" s="108">
        <f t="shared" si="18"/>
        <v>9</v>
      </c>
      <c r="BM13" s="108"/>
      <c r="BN13" s="108"/>
      <c r="BO13" s="108"/>
      <c r="BP13" s="108">
        <f t="shared" si="19"/>
        <v>0</v>
      </c>
      <c r="BQ13" s="108">
        <v>10</v>
      </c>
      <c r="BR13" s="153">
        <v>0.5</v>
      </c>
      <c r="BS13" s="108">
        <f t="shared" si="11"/>
        <v>5</v>
      </c>
      <c r="BT13" s="122">
        <f t="shared" si="28"/>
        <v>-9.5</v>
      </c>
      <c r="BU13" s="108">
        <v>35</v>
      </c>
      <c r="BV13" s="153">
        <v>17.707999999999998</v>
      </c>
      <c r="BW13" s="110">
        <f>BV13/BU13*100</f>
        <v>50.594285714285711</v>
      </c>
      <c r="BX13" s="122">
        <f t="shared" si="20"/>
        <v>-17.292000000000002</v>
      </c>
      <c r="BY13" s="122">
        <v>7</v>
      </c>
      <c r="BZ13" s="156"/>
      <c r="CA13" s="122"/>
      <c r="CB13" s="122"/>
      <c r="CC13" s="108">
        <f t="shared" ref="CC13:CD15" si="30">Q13+U13+Y13+AC13+BQ13+BU13+E13+I13+M13+AK13+BY13+AO13+AS13+AW13+BE13</f>
        <v>52</v>
      </c>
      <c r="CD13" s="108">
        <f>R13+V13+Z13+AD13+BR13+BV13+F13+J13+N13+AL13+BZ13+AP13+AT13+AX13+BF13+BJ13</f>
        <v>27.207999999999998</v>
      </c>
      <c r="CE13" s="108">
        <f t="shared" si="13"/>
        <v>52.323076923076918</v>
      </c>
      <c r="CF13" s="108">
        <f t="shared" si="14"/>
        <v>-24.792000000000002</v>
      </c>
      <c r="CH13" s="142">
        <f t="shared" si="16"/>
        <v>27.207999999999998</v>
      </c>
      <c r="CI13" s="137">
        <f t="shared" si="17"/>
        <v>52</v>
      </c>
      <c r="CK13" s="146">
        <f t="shared" si="15"/>
        <v>27.207999999999998</v>
      </c>
    </row>
    <row r="14" spans="1:124" s="142" customFormat="1" ht="13.5" hidden="1">
      <c r="A14" s="124">
        <v>223</v>
      </c>
      <c r="B14" s="834" t="s">
        <v>289</v>
      </c>
      <c r="C14" s="835"/>
      <c r="D14" s="836"/>
      <c r="E14" s="106"/>
      <c r="F14" s="106"/>
      <c r="G14" s="106"/>
      <c r="H14" s="106"/>
      <c r="I14" s="106"/>
      <c r="J14" s="106"/>
      <c r="K14" s="106"/>
      <c r="L14" s="143"/>
      <c r="M14" s="106"/>
      <c r="N14" s="106"/>
      <c r="O14" s="106"/>
      <c r="P14" s="143"/>
      <c r="Q14" s="106"/>
      <c r="R14" s="106"/>
      <c r="S14" s="111"/>
      <c r="T14" s="106"/>
      <c r="U14" s="106"/>
      <c r="V14" s="106"/>
      <c r="W14" s="106"/>
      <c r="X14" s="143"/>
      <c r="Y14" s="106"/>
      <c r="Z14" s="106"/>
      <c r="AA14" s="106"/>
      <c r="AB14" s="143"/>
      <c r="AC14" s="106"/>
      <c r="AD14" s="106"/>
      <c r="AE14" s="106"/>
      <c r="AF14" s="143"/>
      <c r="AG14" s="106">
        <f t="shared" si="3"/>
        <v>0</v>
      </c>
      <c r="AH14" s="106">
        <f>F14+J14+N14+R14+V14+Z14+AD14</f>
        <v>0</v>
      </c>
      <c r="AI14" s="106"/>
      <c r="AJ14" s="143">
        <f t="shared" si="26"/>
        <v>0</v>
      </c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>
        <f t="shared" si="8"/>
        <v>0</v>
      </c>
      <c r="BB14" s="106">
        <f>AL14+AP14+AT14+AX14</f>
        <v>0</v>
      </c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8"/>
      <c r="BP14" s="106"/>
      <c r="BQ14" s="106"/>
      <c r="BR14" s="106"/>
      <c r="BS14" s="106"/>
      <c r="BT14" s="143"/>
      <c r="BU14" s="106"/>
      <c r="BV14" s="193"/>
      <c r="BW14" s="107"/>
      <c r="BX14" s="143"/>
      <c r="BY14" s="143"/>
      <c r="BZ14" s="143"/>
      <c r="CA14" s="143"/>
      <c r="CB14" s="143"/>
      <c r="CC14" s="106">
        <f t="shared" si="30"/>
        <v>0</v>
      </c>
      <c r="CD14" s="106">
        <f t="shared" si="30"/>
        <v>0</v>
      </c>
      <c r="CE14" s="106" t="e">
        <f>CD14/CC14*100</f>
        <v>#DIV/0!</v>
      </c>
      <c r="CF14" s="106">
        <f>CD14-CC14</f>
        <v>0</v>
      </c>
      <c r="CH14" s="142">
        <f t="shared" si="16"/>
        <v>0</v>
      </c>
      <c r="CI14" s="137">
        <f t="shared" si="17"/>
        <v>0</v>
      </c>
      <c r="CK14" s="146">
        <f t="shared" si="15"/>
        <v>0</v>
      </c>
    </row>
    <row r="15" spans="1:124" hidden="1">
      <c r="A15" s="125">
        <v>224</v>
      </c>
      <c r="B15" s="837" t="s">
        <v>401</v>
      </c>
      <c r="C15" s="838"/>
      <c r="D15" s="839"/>
      <c r="E15" s="108"/>
      <c r="F15" s="108"/>
      <c r="G15" s="108"/>
      <c r="H15" s="108"/>
      <c r="I15" s="108"/>
      <c r="J15" s="108"/>
      <c r="K15" s="108"/>
      <c r="L15" s="122"/>
      <c r="M15" s="108"/>
      <c r="N15" s="108"/>
      <c r="O15" s="108"/>
      <c r="P15" s="122"/>
      <c r="Q15" s="108"/>
      <c r="R15" s="108"/>
      <c r="S15" s="109"/>
      <c r="T15" s="108"/>
      <c r="U15" s="108"/>
      <c r="V15" s="108"/>
      <c r="W15" s="108"/>
      <c r="X15" s="122"/>
      <c r="Y15" s="108"/>
      <c r="Z15" s="108"/>
      <c r="AA15" s="108"/>
      <c r="AB15" s="122"/>
      <c r="AC15" s="108"/>
      <c r="AD15" s="108"/>
      <c r="AE15" s="108"/>
      <c r="AF15" s="122"/>
      <c r="AG15" s="106">
        <f t="shared" si="3"/>
        <v>0</v>
      </c>
      <c r="AH15" s="108"/>
      <c r="AI15" s="108"/>
      <c r="AJ15" s="122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6">
        <f t="shared" si="8"/>
        <v>0</v>
      </c>
      <c r="BB15" s="108">
        <f>AL15+AP15+AT15+AX15</f>
        <v>0</v>
      </c>
      <c r="BC15" s="108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22"/>
      <c r="BU15" s="108"/>
      <c r="BV15" s="153"/>
      <c r="BW15" s="110"/>
      <c r="BX15" s="122"/>
      <c r="BY15" s="122"/>
      <c r="BZ15" s="122"/>
      <c r="CA15" s="144"/>
      <c r="CB15" s="122"/>
      <c r="CC15" s="108">
        <f t="shared" si="30"/>
        <v>0</v>
      </c>
      <c r="CD15" s="108">
        <f t="shared" si="30"/>
        <v>0</v>
      </c>
      <c r="CE15" s="108"/>
      <c r="CF15" s="108"/>
      <c r="CH15" s="142">
        <f t="shared" si="16"/>
        <v>0</v>
      </c>
      <c r="CI15" s="137">
        <f t="shared" si="17"/>
        <v>0</v>
      </c>
      <c r="CK15" s="146">
        <f t="shared" si="15"/>
        <v>0</v>
      </c>
    </row>
    <row r="16" spans="1:124" s="141" customFormat="1" ht="13.5">
      <c r="A16" s="123">
        <v>225</v>
      </c>
      <c r="B16" s="831" t="s">
        <v>206</v>
      </c>
      <c r="C16" s="832"/>
      <c r="D16" s="833"/>
      <c r="E16" s="116">
        <f>SUM(E17:E24)</f>
        <v>21</v>
      </c>
      <c r="F16" s="116">
        <f>SUM(F17:F24)</f>
        <v>5.6175600000000001</v>
      </c>
      <c r="G16" s="113">
        <f t="shared" si="22"/>
        <v>26.750285714285717</v>
      </c>
      <c r="H16" s="116">
        <f t="shared" si="29"/>
        <v>-15.382439999999999</v>
      </c>
      <c r="I16" s="116">
        <f>SUM(I17:I24)</f>
        <v>28</v>
      </c>
      <c r="J16" s="116">
        <f>SUM(J17:J24)</f>
        <v>32.907589999999999</v>
      </c>
      <c r="K16" s="116">
        <f>J16/I16*100</f>
        <v>117.52710714285715</v>
      </c>
      <c r="L16" s="123">
        <f t="shared" si="21"/>
        <v>4.907589999999999</v>
      </c>
      <c r="M16" s="116">
        <f>SUM(M17:M24)</f>
        <v>42</v>
      </c>
      <c r="N16" s="116">
        <f>SUM(N17:N24)</f>
        <v>196.17819999999998</v>
      </c>
      <c r="O16" s="116">
        <f>N16/M16*100</f>
        <v>467.09095238095227</v>
      </c>
      <c r="P16" s="123">
        <f t="shared" si="23"/>
        <v>154.17819999999998</v>
      </c>
      <c r="Q16" s="116">
        <f>SUM(Q17:Q24)</f>
        <v>42</v>
      </c>
      <c r="R16" s="116">
        <f>SUM(R17:R24)</f>
        <v>12.6</v>
      </c>
      <c r="S16" s="116">
        <f t="shared" si="24"/>
        <v>30</v>
      </c>
      <c r="T16" s="116">
        <f>R16-Q16</f>
        <v>-29.4</v>
      </c>
      <c r="U16" s="116">
        <f>SUM(U17:U24)</f>
        <v>21</v>
      </c>
      <c r="V16" s="116">
        <f>SUM(V17:V24)</f>
        <v>4.5634499999999996</v>
      </c>
      <c r="W16" s="116">
        <f>V16/U16*100</f>
        <v>21.730714285714285</v>
      </c>
      <c r="X16" s="123">
        <f t="shared" si="25"/>
        <v>-16.43655</v>
      </c>
      <c r="Y16" s="116">
        <f>SUM(Y17:Y24)</f>
        <v>32</v>
      </c>
      <c r="Z16" s="116">
        <f>SUM(Z17:Z23)</f>
        <v>5.38246</v>
      </c>
      <c r="AA16" s="116"/>
      <c r="AB16" s="123">
        <f t="shared" si="1"/>
        <v>-26.617539999999998</v>
      </c>
      <c r="AC16" s="116">
        <f>SUM(AC17:AC24)</f>
        <v>28</v>
      </c>
      <c r="AD16" s="116">
        <f>SUM(AD17:AD24)</f>
        <v>21.673999999999999</v>
      </c>
      <c r="AE16" s="116">
        <f>AD16/AC16*100</f>
        <v>77.407142857142858</v>
      </c>
      <c r="AF16" s="123">
        <f t="shared" si="2"/>
        <v>-6.3260000000000005</v>
      </c>
      <c r="AG16" s="113">
        <f t="shared" si="3"/>
        <v>214</v>
      </c>
      <c r="AH16" s="116">
        <f>SUM(AH17:AH24)</f>
        <v>278.92326000000003</v>
      </c>
      <c r="AI16" s="116">
        <f t="shared" ref="AI16:AI25" si="31">AH16/AG16*100</f>
        <v>130.33797196261682</v>
      </c>
      <c r="AJ16" s="123">
        <f t="shared" si="26"/>
        <v>64.923260000000028</v>
      </c>
      <c r="AK16" s="116">
        <f>SUM(AK17:AK23)</f>
        <v>5</v>
      </c>
      <c r="AL16" s="116">
        <f>SUM(AL17:AL23)</f>
        <v>4.048</v>
      </c>
      <c r="AM16" s="113">
        <f t="shared" si="27"/>
        <v>80.959999999999994</v>
      </c>
      <c r="AN16" s="116">
        <f t="shared" si="4"/>
        <v>-0.95199999999999996</v>
      </c>
      <c r="AO16" s="116">
        <f>SUM(AO17:AO23)</f>
        <v>5</v>
      </c>
      <c r="AP16" s="116">
        <f>SUM(AP17:AP23)</f>
        <v>3.2</v>
      </c>
      <c r="AQ16" s="113">
        <f>AP16/AO16*100</f>
        <v>64</v>
      </c>
      <c r="AR16" s="116">
        <f>AP16-AO16</f>
        <v>-1.7999999999999998</v>
      </c>
      <c r="AS16" s="116">
        <f>SUM(AS17:AS23)</f>
        <v>5</v>
      </c>
      <c r="AT16" s="116">
        <f>SUM(AT17:AT23)</f>
        <v>0</v>
      </c>
      <c r="AU16" s="113">
        <f>AT16/AS16*100</f>
        <v>0</v>
      </c>
      <c r="AV16" s="116">
        <f>AT16-AS16</f>
        <v>-5</v>
      </c>
      <c r="AW16" s="116">
        <f>SUM(AW17:AW23)</f>
        <v>5</v>
      </c>
      <c r="AX16" s="116">
        <f>SUM(AX17:AX23)</f>
        <v>4.55</v>
      </c>
      <c r="AY16" s="113">
        <f>AX16/AW16*100</f>
        <v>90.999999999999986</v>
      </c>
      <c r="AZ16" s="116">
        <f>AX16-AW16</f>
        <v>-0.45000000000000018</v>
      </c>
      <c r="BA16" s="113">
        <f t="shared" si="8"/>
        <v>20</v>
      </c>
      <c r="BB16" s="116">
        <f>SUM(BB17:BB24)</f>
        <v>11.798</v>
      </c>
      <c r="BC16" s="113">
        <f>BB16/BA16*100</f>
        <v>58.989999999999995</v>
      </c>
      <c r="BD16" s="116">
        <f>BB16-BA16</f>
        <v>-8.202</v>
      </c>
      <c r="BE16" s="116">
        <f>SUM(BE17:BE23)</f>
        <v>0</v>
      </c>
      <c r="BF16" s="116">
        <f>SUM(BF17:BF23)</f>
        <v>0</v>
      </c>
      <c r="BG16" s="113"/>
      <c r="BH16" s="116">
        <f>BF16-BE16</f>
        <v>0</v>
      </c>
      <c r="BI16" s="116">
        <f>SUM(BI17:BI23)</f>
        <v>0</v>
      </c>
      <c r="BJ16" s="116">
        <f>SUM(BJ17:BJ23)</f>
        <v>0</v>
      </c>
      <c r="BK16" s="113"/>
      <c r="BL16" s="116">
        <f>BJ16-BI16</f>
        <v>0</v>
      </c>
      <c r="BM16" s="116">
        <f>SUM(BM17:BM23)</f>
        <v>12</v>
      </c>
      <c r="BN16" s="116">
        <f>SUM(BN17:BN23)</f>
        <v>0</v>
      </c>
      <c r="BO16" s="108">
        <f>BN16/BM16*100</f>
        <v>0</v>
      </c>
      <c r="BP16" s="116">
        <f t="shared" ref="BP16:BP23" si="32">BN16-BM16</f>
        <v>-12</v>
      </c>
      <c r="BQ16" s="154">
        <f>SUM(BQ17:BQ23)</f>
        <v>0.4</v>
      </c>
      <c r="BR16" s="116">
        <f>SUM(BR17:BR23)</f>
        <v>0</v>
      </c>
      <c r="BS16" s="116"/>
      <c r="BT16" s="123">
        <f t="shared" si="28"/>
        <v>-0.4</v>
      </c>
      <c r="BU16" s="116">
        <f>SUM(BU17:BU23)</f>
        <v>54</v>
      </c>
      <c r="BV16" s="154">
        <f>SUM(BV17:BV23)</f>
        <v>3.15</v>
      </c>
      <c r="BW16" s="117">
        <f>BV16/BU16*100</f>
        <v>5.833333333333333</v>
      </c>
      <c r="BX16" s="123">
        <f t="shared" si="20"/>
        <v>-50.85</v>
      </c>
      <c r="BY16" s="154">
        <f>SUM(BY17:BY23)</f>
        <v>1.5</v>
      </c>
      <c r="BZ16" s="116">
        <f>SUM(BZ17:BZ23)</f>
        <v>0</v>
      </c>
      <c r="CA16" s="117">
        <f>BZ16/BY16*100</f>
        <v>0</v>
      </c>
      <c r="CB16" s="123">
        <f>BZ16-BY16</f>
        <v>-1.5</v>
      </c>
      <c r="CC16" s="116">
        <f>SUM(CC17:CC23)</f>
        <v>202.9</v>
      </c>
      <c r="CD16" s="116">
        <f>SUM(CD17:CD24)</f>
        <v>293.87126000000001</v>
      </c>
      <c r="CE16" s="116">
        <f t="shared" si="13"/>
        <v>144.83551503203549</v>
      </c>
      <c r="CF16" s="116">
        <f t="shared" si="14"/>
        <v>90.971260000000001</v>
      </c>
      <c r="CG16" s="141">
        <v>66.5</v>
      </c>
      <c r="CH16" s="137">
        <f t="shared" si="16"/>
        <v>293.87125999999989</v>
      </c>
      <c r="CI16" s="137">
        <f t="shared" si="17"/>
        <v>301.89999999999998</v>
      </c>
      <c r="CK16" s="146">
        <f t="shared" si="15"/>
        <v>293.87125999999989</v>
      </c>
    </row>
    <row r="17" spans="1:89" ht="12.75" customHeight="1">
      <c r="A17" s="122"/>
      <c r="B17" s="825" t="s">
        <v>266</v>
      </c>
      <c r="C17" s="826"/>
      <c r="D17" s="827"/>
      <c r="E17" s="108">
        <v>7</v>
      </c>
      <c r="F17" s="108"/>
      <c r="G17" s="108">
        <f t="shared" si="22"/>
        <v>0</v>
      </c>
      <c r="H17" s="108">
        <f t="shared" si="29"/>
        <v>-7</v>
      </c>
      <c r="I17" s="108">
        <v>7</v>
      </c>
      <c r="J17" s="108"/>
      <c r="K17" s="108"/>
      <c r="L17" s="122">
        <f t="shared" si="21"/>
        <v>-7</v>
      </c>
      <c r="M17" s="108">
        <v>7</v>
      </c>
      <c r="N17" s="108"/>
      <c r="O17" s="108"/>
      <c r="P17" s="122">
        <f t="shared" si="23"/>
        <v>-7</v>
      </c>
      <c r="Q17" s="108">
        <v>7</v>
      </c>
      <c r="R17" s="108"/>
      <c r="S17" s="109">
        <f t="shared" si="24"/>
        <v>0</v>
      </c>
      <c r="T17" s="109">
        <f t="shared" ref="T17:T28" si="33">R17-Q17</f>
        <v>-7</v>
      </c>
      <c r="U17" s="108">
        <v>7</v>
      </c>
      <c r="V17" s="108"/>
      <c r="W17" s="108"/>
      <c r="X17" s="122">
        <f t="shared" si="25"/>
        <v>-7</v>
      </c>
      <c r="Y17" s="108">
        <v>7</v>
      </c>
      <c r="Z17" s="108"/>
      <c r="AA17" s="108"/>
      <c r="AB17" s="122">
        <f t="shared" si="1"/>
        <v>-7</v>
      </c>
      <c r="AC17" s="108">
        <v>7</v>
      </c>
      <c r="AD17" s="108"/>
      <c r="AE17" s="108"/>
      <c r="AF17" s="122">
        <f t="shared" si="2"/>
        <v>-7</v>
      </c>
      <c r="AG17" s="106">
        <f t="shared" si="3"/>
        <v>49</v>
      </c>
      <c r="AH17" s="108">
        <f t="shared" ref="AH17:AH23" si="34">F17+J17+N17+R17+V17+Z17+AD17</f>
        <v>0</v>
      </c>
      <c r="AI17" s="108">
        <f t="shared" si="31"/>
        <v>0</v>
      </c>
      <c r="AJ17" s="122">
        <f t="shared" si="26"/>
        <v>-49</v>
      </c>
      <c r="AK17" s="108"/>
      <c r="AL17" s="108"/>
      <c r="AM17" s="108" t="e">
        <f t="shared" si="27"/>
        <v>#DIV/0!</v>
      </c>
      <c r="AN17" s="108">
        <f t="shared" si="4"/>
        <v>0</v>
      </c>
      <c r="AO17" s="108"/>
      <c r="AP17" s="108"/>
      <c r="AQ17" s="108" t="e">
        <f>AP17/AO17*100</f>
        <v>#DIV/0!</v>
      </c>
      <c r="AR17" s="108">
        <f>AP17-AO17</f>
        <v>0</v>
      </c>
      <c r="AS17" s="108"/>
      <c r="AT17" s="108"/>
      <c r="AU17" s="108" t="e">
        <f>AT17/AS17*100</f>
        <v>#DIV/0!</v>
      </c>
      <c r="AV17" s="108">
        <f>AT17-AS17</f>
        <v>0</v>
      </c>
      <c r="AW17" s="108"/>
      <c r="AX17" s="108"/>
      <c r="AY17" s="108" t="e">
        <f>AX17/AW17*100</f>
        <v>#DIV/0!</v>
      </c>
      <c r="AZ17" s="108">
        <f>AX17-AW17</f>
        <v>0</v>
      </c>
      <c r="BA17" s="106">
        <f t="shared" si="8"/>
        <v>0</v>
      </c>
      <c r="BB17" s="108"/>
      <c r="BC17" s="108" t="e">
        <f>BB17/BA17*100</f>
        <v>#DIV/0!</v>
      </c>
      <c r="BD17" s="108">
        <f>BB17-BA17</f>
        <v>0</v>
      </c>
      <c r="BE17" s="108"/>
      <c r="BF17" s="108"/>
      <c r="BG17" s="108" t="e">
        <f>BF17/BE17*100</f>
        <v>#DIV/0!</v>
      </c>
      <c r="BH17" s="108">
        <f>BF17-BE17</f>
        <v>0</v>
      </c>
      <c r="BI17" s="108"/>
      <c r="BJ17" s="108"/>
      <c r="BK17" s="108" t="e">
        <f>BJ17/BI17*100</f>
        <v>#DIV/0!</v>
      </c>
      <c r="BL17" s="108">
        <f>BJ17-BI17</f>
        <v>0</v>
      </c>
      <c r="BM17" s="108"/>
      <c r="BN17" s="108"/>
      <c r="BO17" s="108"/>
      <c r="BP17" s="108">
        <f t="shared" si="32"/>
        <v>0</v>
      </c>
      <c r="BQ17" s="108"/>
      <c r="BR17" s="108"/>
      <c r="BS17" s="108"/>
      <c r="BT17" s="122">
        <f t="shared" si="28"/>
        <v>0</v>
      </c>
      <c r="BU17" s="108"/>
      <c r="BV17" s="153"/>
      <c r="BW17" s="110"/>
      <c r="BX17" s="122">
        <f t="shared" si="20"/>
        <v>0</v>
      </c>
      <c r="BY17" s="122"/>
      <c r="BZ17" s="122"/>
      <c r="CA17" s="122"/>
      <c r="CB17" s="122"/>
      <c r="CC17" s="106">
        <f t="shared" ref="CC17:CC65" si="35">AG17+BA17+BE17+BI17+BM17+BQ17+BU17+BY17</f>
        <v>49</v>
      </c>
      <c r="CD17" s="108">
        <f t="shared" ref="CD17:CD23" si="36">R17+V17+Z17+AD17+BR17+BV17+F17+J17+N17+AL17+BZ17+AP17+AT17+AX17+BF17</f>
        <v>0</v>
      </c>
      <c r="CE17" s="109">
        <f t="shared" si="13"/>
        <v>0</v>
      </c>
      <c r="CF17" s="108">
        <f t="shared" si="14"/>
        <v>-49</v>
      </c>
      <c r="CH17" s="142">
        <f t="shared" si="16"/>
        <v>0</v>
      </c>
      <c r="CI17" s="137">
        <f t="shared" si="17"/>
        <v>49</v>
      </c>
      <c r="CK17" s="146">
        <f t="shared" si="15"/>
        <v>0</v>
      </c>
    </row>
    <row r="18" spans="1:89" ht="13.5" hidden="1" customHeight="1">
      <c r="A18" s="122"/>
      <c r="B18" s="825" t="s">
        <v>407</v>
      </c>
      <c r="C18" s="826"/>
      <c r="D18" s="827"/>
      <c r="E18" s="108"/>
      <c r="F18" s="108"/>
      <c r="G18" s="108"/>
      <c r="H18" s="108"/>
      <c r="I18" s="108"/>
      <c r="J18" s="108"/>
      <c r="K18" s="108"/>
      <c r="L18" s="122"/>
      <c r="M18" s="108"/>
      <c r="N18" s="108"/>
      <c r="O18" s="108"/>
      <c r="P18" s="122"/>
      <c r="Q18" s="108"/>
      <c r="R18" s="108"/>
      <c r="S18" s="109"/>
      <c r="T18" s="109"/>
      <c r="U18" s="108"/>
      <c r="V18" s="108"/>
      <c r="W18" s="108"/>
      <c r="X18" s="122"/>
      <c r="Y18" s="108"/>
      <c r="Z18" s="108"/>
      <c r="AA18" s="108"/>
      <c r="AB18" s="122"/>
      <c r="AC18" s="108"/>
      <c r="AD18" s="108"/>
      <c r="AE18" s="108"/>
      <c r="AF18" s="122"/>
      <c r="AG18" s="106">
        <f t="shared" si="3"/>
        <v>0</v>
      </c>
      <c r="AH18" s="108">
        <f t="shared" si="34"/>
        <v>0</v>
      </c>
      <c r="AI18" s="108" t="e">
        <f t="shared" si="31"/>
        <v>#DIV/0!</v>
      </c>
      <c r="AJ18" s="122">
        <f t="shared" si="26"/>
        <v>0</v>
      </c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6">
        <f t="shared" si="8"/>
        <v>0</v>
      </c>
      <c r="BB18" s="108">
        <f t="shared" ref="BB18:BB23" si="37">AL18+AP18+AT18+AX18</f>
        <v>0</v>
      </c>
      <c r="BC18" s="108"/>
      <c r="BD18" s="108"/>
      <c r="BE18" s="108"/>
      <c r="BF18" s="108"/>
      <c r="BG18" s="108"/>
      <c r="BH18" s="108"/>
      <c r="BI18" s="108"/>
      <c r="BJ18" s="108"/>
      <c r="BK18" s="108"/>
      <c r="BL18" s="108"/>
      <c r="BM18" s="108"/>
      <c r="BN18" s="108"/>
      <c r="BO18" s="108"/>
      <c r="BP18" s="108">
        <f t="shared" si="32"/>
        <v>0</v>
      </c>
      <c r="BQ18" s="108"/>
      <c r="BR18" s="108"/>
      <c r="BS18" s="108"/>
      <c r="BT18" s="122"/>
      <c r="BU18" s="108"/>
      <c r="BV18" s="153"/>
      <c r="BW18" s="110"/>
      <c r="BX18" s="122"/>
      <c r="BY18" s="122"/>
      <c r="BZ18" s="122"/>
      <c r="CA18" s="122"/>
      <c r="CB18" s="122"/>
      <c r="CC18" s="106">
        <f t="shared" si="35"/>
        <v>0</v>
      </c>
      <c r="CD18" s="108">
        <f t="shared" si="36"/>
        <v>0</v>
      </c>
      <c r="CE18" s="109" t="e">
        <f t="shared" si="13"/>
        <v>#DIV/0!</v>
      </c>
      <c r="CF18" s="108">
        <f>CD18-CC18</f>
        <v>0</v>
      </c>
      <c r="CH18" s="142">
        <f t="shared" si="16"/>
        <v>0</v>
      </c>
      <c r="CI18" s="137">
        <f t="shared" si="17"/>
        <v>0</v>
      </c>
      <c r="CK18" s="146">
        <f t="shared" si="15"/>
        <v>0</v>
      </c>
    </row>
    <row r="19" spans="1:89" ht="13.5" customHeight="1">
      <c r="A19" s="122"/>
      <c r="B19" s="825" t="s">
        <v>207</v>
      </c>
      <c r="C19" s="826"/>
      <c r="D19" s="827"/>
      <c r="E19" s="108"/>
      <c r="F19" s="108"/>
      <c r="G19" s="108"/>
      <c r="H19" s="108"/>
      <c r="I19" s="108"/>
      <c r="J19" s="108"/>
      <c r="K19" s="108"/>
      <c r="L19" s="122">
        <f t="shared" si="21"/>
        <v>0</v>
      </c>
      <c r="M19" s="108"/>
      <c r="N19" s="108"/>
      <c r="O19" s="108"/>
      <c r="P19" s="122">
        <f t="shared" si="23"/>
        <v>0</v>
      </c>
      <c r="Q19" s="108"/>
      <c r="R19" s="108"/>
      <c r="S19" s="109"/>
      <c r="T19" s="109">
        <f t="shared" si="33"/>
        <v>0</v>
      </c>
      <c r="U19" s="108"/>
      <c r="V19" s="108"/>
      <c r="W19" s="108"/>
      <c r="X19" s="122"/>
      <c r="Y19" s="108"/>
      <c r="Z19" s="108"/>
      <c r="AA19" s="108"/>
      <c r="AB19" s="122">
        <f t="shared" si="1"/>
        <v>0</v>
      </c>
      <c r="AC19" s="108"/>
      <c r="AD19" s="108"/>
      <c r="AE19" s="108"/>
      <c r="AF19" s="122">
        <f t="shared" si="2"/>
        <v>0</v>
      </c>
      <c r="AG19" s="106">
        <f t="shared" si="3"/>
        <v>0</v>
      </c>
      <c r="AH19" s="108">
        <f t="shared" si="34"/>
        <v>0</v>
      </c>
      <c r="AI19" s="108" t="e">
        <f t="shared" si="31"/>
        <v>#DIV/0!</v>
      </c>
      <c r="AJ19" s="122">
        <f t="shared" si="26"/>
        <v>0</v>
      </c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6">
        <f t="shared" si="8"/>
        <v>0</v>
      </c>
      <c r="BB19" s="108">
        <f t="shared" si="37"/>
        <v>0</v>
      </c>
      <c r="BC19" s="108"/>
      <c r="BD19" s="108"/>
      <c r="BE19" s="108"/>
      <c r="BF19" s="108"/>
      <c r="BG19" s="108"/>
      <c r="BH19" s="108"/>
      <c r="BI19" s="108"/>
      <c r="BJ19" s="108"/>
      <c r="BK19" s="108"/>
      <c r="BL19" s="108"/>
      <c r="BM19" s="108"/>
      <c r="BN19" s="108"/>
      <c r="BO19" s="108"/>
      <c r="BP19" s="108">
        <f t="shared" si="32"/>
        <v>0</v>
      </c>
      <c r="BQ19" s="108"/>
      <c r="BR19" s="108"/>
      <c r="BS19" s="108"/>
      <c r="BT19" s="122"/>
      <c r="BU19" s="108">
        <v>14</v>
      </c>
      <c r="BV19" s="153">
        <v>3.15</v>
      </c>
      <c r="BW19" s="110"/>
      <c r="BX19" s="122">
        <f t="shared" si="20"/>
        <v>-10.85</v>
      </c>
      <c r="BY19" s="122"/>
      <c r="BZ19" s="122"/>
      <c r="CA19" s="122"/>
      <c r="CB19" s="122"/>
      <c r="CC19" s="106">
        <f t="shared" si="35"/>
        <v>14</v>
      </c>
      <c r="CD19" s="108">
        <f t="shared" si="36"/>
        <v>3.15</v>
      </c>
      <c r="CE19" s="109">
        <f t="shared" si="13"/>
        <v>22.5</v>
      </c>
      <c r="CF19" s="108">
        <f>CD19-CC19</f>
        <v>-10.85</v>
      </c>
      <c r="CH19" s="142">
        <f t="shared" si="16"/>
        <v>3.15</v>
      </c>
      <c r="CI19" s="137">
        <f t="shared" si="17"/>
        <v>14</v>
      </c>
      <c r="CK19" s="146">
        <f t="shared" si="15"/>
        <v>3.15</v>
      </c>
    </row>
    <row r="20" spans="1:89" ht="13.5" hidden="1" customHeight="1">
      <c r="A20" s="122"/>
      <c r="B20" s="825" t="s">
        <v>270</v>
      </c>
      <c r="C20" s="826"/>
      <c r="D20" s="827"/>
      <c r="E20" s="108"/>
      <c r="F20" s="108"/>
      <c r="G20" s="108"/>
      <c r="H20" s="108"/>
      <c r="I20" s="108"/>
      <c r="J20" s="108"/>
      <c r="K20" s="108"/>
      <c r="L20" s="122"/>
      <c r="M20" s="108"/>
      <c r="N20" s="108"/>
      <c r="O20" s="108"/>
      <c r="P20" s="122"/>
      <c r="Q20" s="108"/>
      <c r="R20" s="108"/>
      <c r="S20" s="109"/>
      <c r="T20" s="109">
        <f t="shared" si="33"/>
        <v>0</v>
      </c>
      <c r="U20" s="108"/>
      <c r="V20" s="108"/>
      <c r="W20" s="108"/>
      <c r="X20" s="122"/>
      <c r="Y20" s="108"/>
      <c r="Z20" s="108"/>
      <c r="AA20" s="108"/>
      <c r="AB20" s="122"/>
      <c r="AC20" s="108"/>
      <c r="AD20" s="108"/>
      <c r="AE20" s="108"/>
      <c r="AF20" s="122"/>
      <c r="AG20" s="106">
        <f t="shared" si="3"/>
        <v>0</v>
      </c>
      <c r="AH20" s="108">
        <f t="shared" si="34"/>
        <v>0</v>
      </c>
      <c r="AI20" s="108" t="e">
        <f t="shared" si="31"/>
        <v>#DIV/0!</v>
      </c>
      <c r="AJ20" s="122">
        <f t="shared" si="26"/>
        <v>0</v>
      </c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6">
        <f t="shared" si="8"/>
        <v>0</v>
      </c>
      <c r="BB20" s="108">
        <f t="shared" si="37"/>
        <v>0</v>
      </c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108">
        <f t="shared" si="32"/>
        <v>0</v>
      </c>
      <c r="BQ20" s="108"/>
      <c r="BR20" s="108"/>
      <c r="BS20" s="108"/>
      <c r="BT20" s="122"/>
      <c r="BU20" s="108"/>
      <c r="BV20" s="153"/>
      <c r="BW20" s="110" t="e">
        <f>BV20/BU20*100</f>
        <v>#DIV/0!</v>
      </c>
      <c r="BX20" s="122">
        <f t="shared" si="20"/>
        <v>0</v>
      </c>
      <c r="BY20" s="122"/>
      <c r="BZ20" s="122"/>
      <c r="CA20" s="122"/>
      <c r="CB20" s="122"/>
      <c r="CC20" s="106">
        <f t="shared" si="35"/>
        <v>0</v>
      </c>
      <c r="CD20" s="108">
        <f t="shared" si="36"/>
        <v>0</v>
      </c>
      <c r="CE20" s="109" t="e">
        <f t="shared" si="13"/>
        <v>#DIV/0!</v>
      </c>
      <c r="CF20" s="108">
        <f>CD20-CC20</f>
        <v>0</v>
      </c>
      <c r="CH20" s="142">
        <f t="shared" si="16"/>
        <v>0</v>
      </c>
      <c r="CI20" s="137">
        <f t="shared" si="17"/>
        <v>0</v>
      </c>
      <c r="CK20" s="146">
        <f t="shared" si="15"/>
        <v>0</v>
      </c>
    </row>
    <row r="21" spans="1:89" ht="13.5" customHeight="1">
      <c r="A21" s="122"/>
      <c r="B21" s="825" t="s">
        <v>290</v>
      </c>
      <c r="C21" s="826"/>
      <c r="D21" s="827"/>
      <c r="E21" s="108">
        <v>3</v>
      </c>
      <c r="F21" s="108"/>
      <c r="G21" s="108"/>
      <c r="H21" s="108"/>
      <c r="I21" s="108">
        <v>10</v>
      </c>
      <c r="J21" s="108"/>
      <c r="K21" s="108"/>
      <c r="L21" s="122"/>
      <c r="M21" s="108">
        <v>15</v>
      </c>
      <c r="N21" s="108"/>
      <c r="O21" s="108"/>
      <c r="P21" s="122"/>
      <c r="Q21" s="108">
        <v>15</v>
      </c>
      <c r="R21" s="108">
        <v>0.6</v>
      </c>
      <c r="S21" s="109"/>
      <c r="T21" s="109"/>
      <c r="U21" s="108">
        <v>3</v>
      </c>
      <c r="V21" s="108"/>
      <c r="W21" s="108"/>
      <c r="X21" s="122"/>
      <c r="Y21" s="108">
        <v>10</v>
      </c>
      <c r="Z21" s="108">
        <v>5.38246</v>
      </c>
      <c r="AA21" s="108"/>
      <c r="AB21" s="122"/>
      <c r="AC21" s="108">
        <v>10</v>
      </c>
      <c r="AD21" s="108">
        <v>2.0499999999999998</v>
      </c>
      <c r="AE21" s="108"/>
      <c r="AF21" s="122"/>
      <c r="AG21" s="106">
        <f t="shared" si="3"/>
        <v>66</v>
      </c>
      <c r="AH21" s="108">
        <f t="shared" si="34"/>
        <v>8.0324600000000004</v>
      </c>
      <c r="AI21" s="108">
        <f t="shared" si="31"/>
        <v>12.170393939393941</v>
      </c>
      <c r="AJ21" s="122">
        <f t="shared" si="26"/>
        <v>-57.96754</v>
      </c>
      <c r="AK21" s="108">
        <v>5</v>
      </c>
      <c r="AL21" s="108">
        <v>4.048</v>
      </c>
      <c r="AM21" s="108"/>
      <c r="AN21" s="108"/>
      <c r="AO21" s="108">
        <v>5</v>
      </c>
      <c r="AP21" s="108">
        <v>3.2</v>
      </c>
      <c r="AQ21" s="108"/>
      <c r="AR21" s="108"/>
      <c r="AS21" s="108">
        <v>5</v>
      </c>
      <c r="AT21" s="108"/>
      <c r="AU21" s="108"/>
      <c r="AV21" s="108"/>
      <c r="AW21" s="108">
        <v>5</v>
      </c>
      <c r="AX21" s="108">
        <v>4.55</v>
      </c>
      <c r="AY21" s="108"/>
      <c r="AZ21" s="108"/>
      <c r="BA21" s="106">
        <f t="shared" si="8"/>
        <v>20</v>
      </c>
      <c r="BB21" s="108">
        <f t="shared" si="37"/>
        <v>11.798</v>
      </c>
      <c r="BC21" s="108"/>
      <c r="BD21" s="108"/>
      <c r="BE21" s="108"/>
      <c r="BF21" s="108"/>
      <c r="BG21" s="108"/>
      <c r="BH21" s="108"/>
      <c r="BI21" s="108"/>
      <c r="BJ21" s="108"/>
      <c r="BK21" s="108"/>
      <c r="BL21" s="108"/>
      <c r="BM21" s="108">
        <v>12</v>
      </c>
      <c r="BN21" s="108"/>
      <c r="BO21" s="108">
        <f>BN21/BM21*100</f>
        <v>0</v>
      </c>
      <c r="BP21" s="108">
        <f t="shared" si="32"/>
        <v>-12</v>
      </c>
      <c r="BQ21" s="153">
        <v>0.4</v>
      </c>
      <c r="BR21" s="153"/>
      <c r="BS21" s="108"/>
      <c r="BT21" s="122"/>
      <c r="BU21" s="108"/>
      <c r="BV21" s="153"/>
      <c r="BW21" s="110"/>
      <c r="BX21" s="122"/>
      <c r="BY21" s="122"/>
      <c r="BZ21" s="122"/>
      <c r="CA21" s="122"/>
      <c r="CB21" s="122"/>
      <c r="CC21" s="106">
        <f t="shared" si="35"/>
        <v>98.4</v>
      </c>
      <c r="CD21" s="108">
        <f t="shared" si="36"/>
        <v>19.830460000000002</v>
      </c>
      <c r="CE21" s="109">
        <f t="shared" si="13"/>
        <v>20.15290650406504</v>
      </c>
      <c r="CF21" s="108">
        <f>CD21-CC21</f>
        <v>-78.569540000000003</v>
      </c>
      <c r="CH21" s="142">
        <f t="shared" si="16"/>
        <v>19.830460000000002</v>
      </c>
      <c r="CI21" s="137">
        <f t="shared" si="17"/>
        <v>98.4</v>
      </c>
      <c r="CK21" s="146">
        <f t="shared" si="15"/>
        <v>19.830460000000002</v>
      </c>
    </row>
    <row r="22" spans="1:89" ht="12.6" customHeight="1">
      <c r="A22" s="122"/>
      <c r="B22" s="825" t="s">
        <v>268</v>
      </c>
      <c r="C22" s="826"/>
      <c r="D22" s="827"/>
      <c r="E22" s="108"/>
      <c r="F22" s="108">
        <v>2.6</v>
      </c>
      <c r="G22" s="108" t="e">
        <f>F22/E22*100</f>
        <v>#DIV/0!</v>
      </c>
      <c r="H22" s="108"/>
      <c r="I22" s="108"/>
      <c r="J22" s="108"/>
      <c r="K22" s="108"/>
      <c r="L22" s="122">
        <f t="shared" ref="L22:L28" si="38">J22-I22</f>
        <v>0</v>
      </c>
      <c r="M22" s="108"/>
      <c r="N22" s="108">
        <v>186.29499999999999</v>
      </c>
      <c r="O22" s="108"/>
      <c r="P22" s="122">
        <f t="shared" si="23"/>
        <v>186.29499999999999</v>
      </c>
      <c r="Q22" s="108"/>
      <c r="R22" s="108"/>
      <c r="S22" s="108" t="e">
        <f>R22/Q22*100</f>
        <v>#DIV/0!</v>
      </c>
      <c r="T22" s="108">
        <f t="shared" si="33"/>
        <v>0</v>
      </c>
      <c r="U22" s="108"/>
      <c r="V22" s="108"/>
      <c r="W22" s="108"/>
      <c r="X22" s="122">
        <f>V22-U22</f>
        <v>0</v>
      </c>
      <c r="Y22" s="108"/>
      <c r="Z22" s="108"/>
      <c r="AA22" s="108"/>
      <c r="AB22" s="122">
        <f>Z22-Y22</f>
        <v>0</v>
      </c>
      <c r="AC22" s="108"/>
      <c r="AD22" s="108"/>
      <c r="AE22" s="108" t="e">
        <f>AD22/AC22*100</f>
        <v>#DIV/0!</v>
      </c>
      <c r="AF22" s="122"/>
      <c r="AG22" s="106">
        <f t="shared" si="3"/>
        <v>0</v>
      </c>
      <c r="AH22" s="108">
        <f t="shared" si="34"/>
        <v>188.89499999999998</v>
      </c>
      <c r="AI22" s="108" t="e">
        <f t="shared" si="31"/>
        <v>#DIV/0!</v>
      </c>
      <c r="AJ22" s="122">
        <f t="shared" si="26"/>
        <v>188.89499999999998</v>
      </c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6">
        <f t="shared" si="8"/>
        <v>0</v>
      </c>
      <c r="BB22" s="108">
        <f t="shared" si="37"/>
        <v>0</v>
      </c>
      <c r="BC22" s="108"/>
      <c r="BD22" s="108"/>
      <c r="BE22" s="108"/>
      <c r="BF22" s="108"/>
      <c r="BG22" s="108"/>
      <c r="BH22" s="108"/>
      <c r="BI22" s="108"/>
      <c r="BJ22" s="108"/>
      <c r="BK22" s="108"/>
      <c r="BL22" s="108"/>
      <c r="BM22" s="108"/>
      <c r="BN22" s="108"/>
      <c r="BO22" s="108"/>
      <c r="BP22" s="108">
        <f t="shared" si="32"/>
        <v>0</v>
      </c>
      <c r="BQ22" s="153"/>
      <c r="BR22" s="108"/>
      <c r="BS22" s="108"/>
      <c r="BT22" s="122">
        <f>BR22-BQ22</f>
        <v>0</v>
      </c>
      <c r="BU22" s="108">
        <v>40</v>
      </c>
      <c r="BV22" s="153"/>
      <c r="BW22" s="110">
        <f>BV22/BU22*100</f>
        <v>0</v>
      </c>
      <c r="BX22" s="122">
        <f t="shared" si="20"/>
        <v>-40</v>
      </c>
      <c r="BY22" s="156">
        <v>1.5</v>
      </c>
      <c r="BZ22" s="122"/>
      <c r="CA22" s="122"/>
      <c r="CB22" s="122"/>
      <c r="CC22" s="106">
        <f t="shared" si="35"/>
        <v>41.5</v>
      </c>
      <c r="CD22" s="108">
        <f t="shared" si="36"/>
        <v>188.89499999999998</v>
      </c>
      <c r="CE22" s="109">
        <f t="shared" si="13"/>
        <v>455.16867469879514</v>
      </c>
      <c r="CF22" s="108">
        <f>CD22-CC22</f>
        <v>147.39499999999998</v>
      </c>
      <c r="CH22" s="142">
        <f t="shared" si="16"/>
        <v>188.89499999999998</v>
      </c>
      <c r="CI22" s="137">
        <f t="shared" si="17"/>
        <v>41.5</v>
      </c>
      <c r="CK22" s="146">
        <f t="shared" si="15"/>
        <v>188.89499999999998</v>
      </c>
    </row>
    <row r="23" spans="1:89" ht="12.75" hidden="1" customHeight="1">
      <c r="A23" s="122"/>
      <c r="B23" s="825" t="s">
        <v>208</v>
      </c>
      <c r="C23" s="826"/>
      <c r="D23" s="827"/>
      <c r="E23" s="108"/>
      <c r="F23" s="108"/>
      <c r="G23" s="108" t="e">
        <f>F23/E23*100</f>
        <v>#DIV/0!</v>
      </c>
      <c r="H23" s="108">
        <f t="shared" si="29"/>
        <v>0</v>
      </c>
      <c r="I23" s="108"/>
      <c r="J23" s="108"/>
      <c r="K23" s="108"/>
      <c r="L23" s="122">
        <f t="shared" si="38"/>
        <v>0</v>
      </c>
      <c r="M23" s="108"/>
      <c r="N23" s="108"/>
      <c r="O23" s="108"/>
      <c r="P23" s="122">
        <f t="shared" si="23"/>
        <v>0</v>
      </c>
      <c r="Q23" s="108"/>
      <c r="R23" s="108"/>
      <c r="S23" s="108"/>
      <c r="T23" s="108">
        <f t="shared" si="33"/>
        <v>0</v>
      </c>
      <c r="U23" s="108"/>
      <c r="V23" s="108"/>
      <c r="W23" s="108" t="e">
        <f>V23/U23*100</f>
        <v>#DIV/0!</v>
      </c>
      <c r="X23" s="122"/>
      <c r="Y23" s="108"/>
      <c r="Z23" s="108"/>
      <c r="AA23" s="108"/>
      <c r="AB23" s="122">
        <f>Z23-Y23</f>
        <v>0</v>
      </c>
      <c r="AC23" s="108"/>
      <c r="AD23" s="108"/>
      <c r="AE23" s="108" t="e">
        <f>AD23/AC23*100</f>
        <v>#DIV/0!</v>
      </c>
      <c r="AF23" s="122">
        <f>AD23-AC23</f>
        <v>0</v>
      </c>
      <c r="AG23" s="106">
        <f t="shared" si="3"/>
        <v>0</v>
      </c>
      <c r="AH23" s="108">
        <f t="shared" si="34"/>
        <v>0</v>
      </c>
      <c r="AI23" s="108" t="e">
        <f t="shared" si="31"/>
        <v>#DIV/0!</v>
      </c>
      <c r="AJ23" s="122">
        <f t="shared" si="26"/>
        <v>0</v>
      </c>
      <c r="AK23" s="108"/>
      <c r="AL23" s="108"/>
      <c r="AM23" s="108"/>
      <c r="AN23" s="108">
        <f>AL23-AK23</f>
        <v>0</v>
      </c>
      <c r="AO23" s="108"/>
      <c r="AP23" s="108"/>
      <c r="AQ23" s="108"/>
      <c r="AR23" s="108">
        <f>AP23-AO23</f>
        <v>0</v>
      </c>
      <c r="AS23" s="108"/>
      <c r="AT23" s="108"/>
      <c r="AU23" s="108"/>
      <c r="AV23" s="108">
        <f>AT23-AS23</f>
        <v>0</v>
      </c>
      <c r="AW23" s="108"/>
      <c r="AX23" s="108"/>
      <c r="AY23" s="108"/>
      <c r="AZ23" s="108">
        <f>AX23-AW23</f>
        <v>0</v>
      </c>
      <c r="BA23" s="106">
        <f t="shared" si="8"/>
        <v>0</v>
      </c>
      <c r="BB23" s="108">
        <f t="shared" si="37"/>
        <v>0</v>
      </c>
      <c r="BC23" s="108"/>
      <c r="BD23" s="108">
        <f>BB23-BA23</f>
        <v>0</v>
      </c>
      <c r="BE23" s="108"/>
      <c r="BF23" s="108"/>
      <c r="BG23" s="108"/>
      <c r="BH23" s="108">
        <f>BF23-BE23</f>
        <v>0</v>
      </c>
      <c r="BI23" s="108"/>
      <c r="BJ23" s="108"/>
      <c r="BK23" s="108"/>
      <c r="BL23" s="108">
        <f>BJ23-BI23</f>
        <v>0</v>
      </c>
      <c r="BM23" s="108"/>
      <c r="BN23" s="108"/>
      <c r="BO23" s="108"/>
      <c r="BP23" s="108">
        <f t="shared" si="32"/>
        <v>0</v>
      </c>
      <c r="BQ23" s="108"/>
      <c r="BR23" s="108"/>
      <c r="BS23" s="108"/>
      <c r="BT23" s="122"/>
      <c r="BU23" s="108"/>
      <c r="BV23" s="153"/>
      <c r="BW23" s="110"/>
      <c r="BX23" s="122"/>
      <c r="BY23" s="122"/>
      <c r="BZ23" s="122"/>
      <c r="CA23" s="122"/>
      <c r="CB23" s="122"/>
      <c r="CC23" s="106">
        <f t="shared" si="35"/>
        <v>0</v>
      </c>
      <c r="CD23" s="108">
        <f t="shared" si="36"/>
        <v>0</v>
      </c>
      <c r="CE23" s="108" t="e">
        <f t="shared" si="13"/>
        <v>#DIV/0!</v>
      </c>
      <c r="CF23" s="108">
        <f t="shared" si="14"/>
        <v>0</v>
      </c>
      <c r="CH23" s="142">
        <f t="shared" si="16"/>
        <v>0</v>
      </c>
      <c r="CI23" s="137">
        <f t="shared" si="17"/>
        <v>0</v>
      </c>
      <c r="CK23" s="146">
        <f t="shared" si="15"/>
        <v>0</v>
      </c>
    </row>
    <row r="24" spans="1:89" ht="12.75" customHeight="1">
      <c r="A24" s="122"/>
      <c r="B24" s="828" t="s">
        <v>246</v>
      </c>
      <c r="C24" s="829"/>
      <c r="D24" s="830"/>
      <c r="E24" s="108">
        <v>11</v>
      </c>
      <c r="F24" s="108">
        <v>3.01756</v>
      </c>
      <c r="G24" s="108"/>
      <c r="H24" s="108"/>
      <c r="I24" s="108">
        <v>11</v>
      </c>
      <c r="J24" s="108">
        <v>32.907589999999999</v>
      </c>
      <c r="K24" s="109">
        <f>J24/I24*100</f>
        <v>299.15990909090908</v>
      </c>
      <c r="L24" s="108">
        <f>J24-I24</f>
        <v>21.907589999999999</v>
      </c>
      <c r="M24" s="108">
        <v>20</v>
      </c>
      <c r="N24" s="108">
        <v>9.8832000000000004</v>
      </c>
      <c r="O24" s="108"/>
      <c r="P24" s="108"/>
      <c r="Q24" s="108">
        <v>20</v>
      </c>
      <c r="R24" s="108">
        <v>12</v>
      </c>
      <c r="S24" s="108"/>
      <c r="T24" s="122"/>
      <c r="U24" s="108">
        <v>11</v>
      </c>
      <c r="V24" s="108">
        <v>4.5634499999999996</v>
      </c>
      <c r="W24" s="108"/>
      <c r="X24" s="122"/>
      <c r="Y24" s="108">
        <v>15</v>
      </c>
      <c r="Z24" s="108"/>
      <c r="AA24" s="108"/>
      <c r="AB24" s="122"/>
      <c r="AC24" s="108">
        <v>11</v>
      </c>
      <c r="AD24" s="108">
        <v>19.623999999999999</v>
      </c>
      <c r="AE24" s="108"/>
      <c r="AF24" s="122"/>
      <c r="AG24" s="106">
        <f>E24+I24+M24+Q24+U24+Y24+AC24</f>
        <v>99</v>
      </c>
      <c r="AH24" s="108">
        <f>F24+J24+N24+R24+V24+Z24+AD24</f>
        <v>81.995800000000003</v>
      </c>
      <c r="AI24" s="108">
        <f>AH24/AG24*100</f>
        <v>82.824040404040417</v>
      </c>
      <c r="AJ24" s="108">
        <f>AH24-AG24</f>
        <v>-17.004199999999997</v>
      </c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6">
        <f>AK24+AO24+AS24+AW24</f>
        <v>0</v>
      </c>
      <c r="BB24" s="108">
        <f>AL24+AP24+AT24+AX24</f>
        <v>0</v>
      </c>
      <c r="BC24" s="108"/>
      <c r="BD24" s="108"/>
      <c r="BE24" s="108"/>
      <c r="BF24" s="108"/>
      <c r="BG24" s="108"/>
      <c r="BH24" s="108"/>
      <c r="BI24" s="108"/>
      <c r="BJ24" s="108"/>
      <c r="BK24" s="108"/>
      <c r="BL24" s="108"/>
      <c r="BM24" s="108"/>
      <c r="BN24" s="108"/>
      <c r="BO24" s="108"/>
      <c r="BP24" s="108"/>
      <c r="BQ24" s="108"/>
      <c r="BR24" s="108"/>
      <c r="BS24" s="108"/>
      <c r="BT24" s="122"/>
      <c r="BU24" s="108"/>
      <c r="BV24" s="153"/>
      <c r="BW24" s="110"/>
      <c r="BX24" s="122"/>
      <c r="BY24" s="122"/>
      <c r="BZ24" s="122"/>
      <c r="CA24" s="122"/>
      <c r="CB24" s="122"/>
      <c r="CC24" s="106">
        <f>AG24+BA24+BE24+BI24+BM24+BQ24+BU24+BY24</f>
        <v>99</v>
      </c>
      <c r="CD24" s="108">
        <f>R24+V24+Z24+AD24+BR24+BV24+F24+J24+N24+AL24+BZ24+AP24+AT24+AX24+BF24</f>
        <v>81.995800000000003</v>
      </c>
      <c r="CE24" s="108">
        <f>CD24/CC24*100</f>
        <v>82.824040404040417</v>
      </c>
      <c r="CF24" s="108">
        <f>CD24-CC24</f>
        <v>-17.004199999999997</v>
      </c>
      <c r="CH24" s="142">
        <f>F24+J24+N24+R24+V24+Z24+AD24+AL24+AP24+AT24+AX24+BF24+BJ24+BN24+BR24+BV24+BZ24</f>
        <v>81.995800000000003</v>
      </c>
      <c r="CI24" s="137">
        <f>E24+I24+M24+Q24+U24+Y24+AC24+AG24+AK24+AO24+AS24+AW24+BE24+BI24+BM24+BQ24+BU24+BY24-AG24</f>
        <v>99</v>
      </c>
      <c r="CK24" s="146">
        <f t="shared" si="15"/>
        <v>81.995800000000003</v>
      </c>
    </row>
    <row r="25" spans="1:89" s="141" customFormat="1" ht="15" customHeight="1">
      <c r="A25" s="123">
        <v>226</v>
      </c>
      <c r="B25" s="822" t="s">
        <v>118</v>
      </c>
      <c r="C25" s="823"/>
      <c r="D25" s="824"/>
      <c r="E25" s="116">
        <f>SUM(E26:E44)</f>
        <v>93</v>
      </c>
      <c r="F25" s="116">
        <f>SUM(F26:F44)</f>
        <v>103.81162999999999</v>
      </c>
      <c r="G25" s="113">
        <f>F25/E25*100</f>
        <v>111.62540860215053</v>
      </c>
      <c r="H25" s="116">
        <f t="shared" si="29"/>
        <v>10.811629999999994</v>
      </c>
      <c r="I25" s="116">
        <f>SUM(I26:I44)</f>
        <v>128</v>
      </c>
      <c r="J25" s="116">
        <f>SUM(J26:J44)</f>
        <v>92.800049999999999</v>
      </c>
      <c r="K25" s="116">
        <f>J25/I25*100</f>
        <v>72.500039062499994</v>
      </c>
      <c r="L25" s="123">
        <f t="shared" si="38"/>
        <v>-35.199950000000001</v>
      </c>
      <c r="M25" s="116">
        <f>SUM(M26:M44)</f>
        <v>193</v>
      </c>
      <c r="N25" s="116">
        <f>SUM(N26:N44)</f>
        <v>136.39225999999999</v>
      </c>
      <c r="O25" s="116">
        <f>N25/M25*100</f>
        <v>70.669564766839372</v>
      </c>
      <c r="P25" s="123">
        <f t="shared" si="23"/>
        <v>-56.607740000000007</v>
      </c>
      <c r="Q25" s="116">
        <f>SUM(Q26:Q44)</f>
        <v>193</v>
      </c>
      <c r="R25" s="116">
        <f>SUM(R26:R44)</f>
        <v>262.88150999999999</v>
      </c>
      <c r="S25" s="116">
        <f>R25/Q25*100</f>
        <v>136.20803626943007</v>
      </c>
      <c r="T25" s="116">
        <f t="shared" si="33"/>
        <v>69.881509999999992</v>
      </c>
      <c r="U25" s="116">
        <f>SUM(U26:U44)</f>
        <v>146</v>
      </c>
      <c r="V25" s="116">
        <f>SUM(V26:V44)</f>
        <v>123.3271</v>
      </c>
      <c r="W25" s="113">
        <f>V25/U25*100</f>
        <v>84.47061643835616</v>
      </c>
      <c r="X25" s="116">
        <f>V25-U25</f>
        <v>-22.672899999999998</v>
      </c>
      <c r="Y25" s="116">
        <f>SUM(Y26:Y44)</f>
        <v>140</v>
      </c>
      <c r="Z25" s="116">
        <f>SUM(Z26:Z44)</f>
        <v>131.88126</v>
      </c>
      <c r="AA25" s="116">
        <f>Z25/Y25*100</f>
        <v>94.200900000000004</v>
      </c>
      <c r="AB25" s="123">
        <f>Z25-Y25</f>
        <v>-8.1187400000000025</v>
      </c>
      <c r="AC25" s="116">
        <f>SUM(AC26:AC44)</f>
        <v>128</v>
      </c>
      <c r="AD25" s="116">
        <f>SUM(AD26:AD44)</f>
        <v>127.22905</v>
      </c>
      <c r="AE25" s="113">
        <f>AD25/AC25*100</f>
        <v>99.397695312500005</v>
      </c>
      <c r="AF25" s="123">
        <f>AD25-AC25</f>
        <v>-0.77094999999999914</v>
      </c>
      <c r="AG25" s="113">
        <f t="shared" si="3"/>
        <v>1021</v>
      </c>
      <c r="AH25" s="116">
        <f>SUM(AH26:AH44)</f>
        <v>978.32285999999999</v>
      </c>
      <c r="AI25" s="116">
        <f t="shared" si="31"/>
        <v>95.820064642507347</v>
      </c>
      <c r="AJ25" s="116">
        <f t="shared" si="26"/>
        <v>-42.677140000000009</v>
      </c>
      <c r="AK25" s="116">
        <f>SUM(AK26:AK44)</f>
        <v>0</v>
      </c>
      <c r="AL25" s="116">
        <f>SUM(AL26:AL44)</f>
        <v>162.93269000000001</v>
      </c>
      <c r="AM25" s="113" t="e">
        <f>AL25/AK25*100</f>
        <v>#DIV/0!</v>
      </c>
      <c r="AN25" s="116">
        <f>AL25-AK25</f>
        <v>162.93269000000001</v>
      </c>
      <c r="AO25" s="116">
        <f>SUM(AO26:AO44)</f>
        <v>0</v>
      </c>
      <c r="AP25" s="116">
        <f>SUM(AP26:AP44)</f>
        <v>17.75</v>
      </c>
      <c r="AQ25" s="113" t="e">
        <f>AP25/AO25*100</f>
        <v>#DIV/0!</v>
      </c>
      <c r="AR25" s="116">
        <f>AP25-AO25</f>
        <v>17.75</v>
      </c>
      <c r="AS25" s="116">
        <f>SUM(AS26:AS44)</f>
        <v>0</v>
      </c>
      <c r="AT25" s="116">
        <f>SUM(AT26:AT44)</f>
        <v>18.394659999999998</v>
      </c>
      <c r="AU25" s="113" t="e">
        <f>AT25/AS25*100</f>
        <v>#DIV/0!</v>
      </c>
      <c r="AV25" s="116">
        <f>AT25-AS25</f>
        <v>18.394659999999998</v>
      </c>
      <c r="AW25" s="116">
        <f>SUM(AW26:AW44)</f>
        <v>0</v>
      </c>
      <c r="AX25" s="116">
        <f>SUM(AX26:AX44)</f>
        <v>21.685949999999998</v>
      </c>
      <c r="AY25" s="113" t="e">
        <f>AX25/AW25*100</f>
        <v>#DIV/0!</v>
      </c>
      <c r="AZ25" s="116">
        <f>AX25-AW25</f>
        <v>21.685949999999998</v>
      </c>
      <c r="BA25" s="113">
        <f t="shared" si="8"/>
        <v>0</v>
      </c>
      <c r="BB25" s="116">
        <f>SUM(BB26:BB44)</f>
        <v>220.76330000000002</v>
      </c>
      <c r="BC25" s="113" t="e">
        <f>BB25/BA25*100</f>
        <v>#DIV/0!</v>
      </c>
      <c r="BD25" s="116">
        <f>BB25-BA25</f>
        <v>220.76330000000002</v>
      </c>
      <c r="BE25" s="116">
        <f>SUM(BE26:BE44)</f>
        <v>0</v>
      </c>
      <c r="BF25" s="116">
        <f>SUM(BF26:BF44)</f>
        <v>0</v>
      </c>
      <c r="BG25" s="113" t="e">
        <f>BF25/BE25*100</f>
        <v>#DIV/0!</v>
      </c>
      <c r="BH25" s="116">
        <f>BF25-BE25</f>
        <v>0</v>
      </c>
      <c r="BI25" s="116">
        <f>SUM(BI26:BI44)</f>
        <v>0</v>
      </c>
      <c r="BJ25" s="116">
        <f>SUM(BJ26:BJ44)</f>
        <v>1.64</v>
      </c>
      <c r="BK25" s="113" t="e">
        <f>BJ25/BI25*100</f>
        <v>#DIV/0!</v>
      </c>
      <c r="BL25" s="116">
        <f>BJ25-BI25</f>
        <v>1.64</v>
      </c>
      <c r="BM25" s="116">
        <f>SUM(BM26:BM44)</f>
        <v>0</v>
      </c>
      <c r="BN25" s="116">
        <f>SUM(BN26:BN44)</f>
        <v>0</v>
      </c>
      <c r="BO25" s="113" t="e">
        <f>BN25/BM25*100</f>
        <v>#DIV/0!</v>
      </c>
      <c r="BP25" s="116">
        <f>BN25-BM25</f>
        <v>0</v>
      </c>
      <c r="BQ25" s="154">
        <f>SUM(BQ26:BQ44)</f>
        <v>10.6</v>
      </c>
      <c r="BR25" s="116">
        <f>SUM(BR26:BR44)</f>
        <v>0</v>
      </c>
      <c r="BS25" s="116">
        <f>BR25/BQ25*100</f>
        <v>0</v>
      </c>
      <c r="BT25" s="123">
        <f>BR25-BQ25</f>
        <v>-10.6</v>
      </c>
      <c r="BU25" s="116">
        <f>SUM(BU26:BU44)</f>
        <v>97</v>
      </c>
      <c r="BV25" s="154">
        <f>SUM(BV26:BV44)</f>
        <v>100.05083999999999</v>
      </c>
      <c r="BW25" s="117">
        <f>BV25/BU25*100</f>
        <v>103.14519587628865</v>
      </c>
      <c r="BX25" s="123">
        <f t="shared" si="20"/>
        <v>3.0508399999999938</v>
      </c>
      <c r="BY25" s="154">
        <f>SUM(BY26:BY44)</f>
        <v>9.5</v>
      </c>
      <c r="BZ25" s="116">
        <f>SUM(BZ26:BZ44)</f>
        <v>5.0999999999999996</v>
      </c>
      <c r="CA25" s="117">
        <f>BZ25/BY25*100</f>
        <v>53.684210526315788</v>
      </c>
      <c r="CB25" s="123">
        <f>BZ25-BY25</f>
        <v>-4.4000000000000004</v>
      </c>
      <c r="CC25" s="113">
        <f t="shared" si="35"/>
        <v>1138.0999999999999</v>
      </c>
      <c r="CD25" s="116">
        <f>SUM(CD26:CD44)</f>
        <v>1305.8770000000002</v>
      </c>
      <c r="CE25" s="116">
        <f t="shared" si="13"/>
        <v>114.7418504525086</v>
      </c>
      <c r="CF25" s="116">
        <f t="shared" si="14"/>
        <v>167.77700000000027</v>
      </c>
      <c r="CG25" s="141">
        <v>9.6</v>
      </c>
      <c r="CH25" s="137">
        <f t="shared" si="16"/>
        <v>1305.877</v>
      </c>
      <c r="CI25" s="137">
        <f t="shared" si="17"/>
        <v>1138.0999999999999</v>
      </c>
      <c r="CK25" s="146">
        <f t="shared" si="15"/>
        <v>1305.877</v>
      </c>
    </row>
    <row r="26" spans="1:89" ht="22.5" customHeight="1">
      <c r="A26" s="122"/>
      <c r="B26" s="825" t="s">
        <v>209</v>
      </c>
      <c r="C26" s="826"/>
      <c r="D26" s="827"/>
      <c r="E26" s="108"/>
      <c r="F26" s="108"/>
      <c r="G26" s="108"/>
      <c r="H26" s="108"/>
      <c r="I26" s="108"/>
      <c r="J26" s="108"/>
      <c r="K26" s="109"/>
      <c r="L26" s="122">
        <f t="shared" si="38"/>
        <v>0</v>
      </c>
      <c r="M26" s="108"/>
      <c r="N26" s="108"/>
      <c r="O26" s="108"/>
      <c r="P26" s="122">
        <f t="shared" si="23"/>
        <v>0</v>
      </c>
      <c r="Q26" s="108"/>
      <c r="R26" s="108"/>
      <c r="S26" s="108"/>
      <c r="T26" s="122">
        <f t="shared" si="33"/>
        <v>0</v>
      </c>
      <c r="U26" s="108"/>
      <c r="V26" s="108"/>
      <c r="W26" s="108"/>
      <c r="X26" s="122">
        <f>V26-U26</f>
        <v>0</v>
      </c>
      <c r="Y26" s="108"/>
      <c r="Z26" s="108"/>
      <c r="AA26" s="108"/>
      <c r="AB26" s="122">
        <f>Z26-Y26</f>
        <v>0</v>
      </c>
      <c r="AC26" s="108"/>
      <c r="AD26" s="108"/>
      <c r="AE26" s="108"/>
      <c r="AF26" s="122"/>
      <c r="AG26" s="106">
        <f t="shared" si="3"/>
        <v>0</v>
      </c>
      <c r="AH26" s="108">
        <f t="shared" ref="AH26:AH44" si="39">F26+J26+N26+R26+V26+Z26+AD26</f>
        <v>0</v>
      </c>
      <c r="AI26" s="108" t="e">
        <f t="shared" ref="AI26:AI34" si="40">AH26/AG26*100</f>
        <v>#DIV/0!</v>
      </c>
      <c r="AJ26" s="108">
        <f t="shared" si="26"/>
        <v>0</v>
      </c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6">
        <f t="shared" si="8"/>
        <v>0</v>
      </c>
      <c r="BB26" s="108">
        <f t="shared" ref="BB26:BB44" si="41">AL26+AP26+AT26+AX26</f>
        <v>0</v>
      </c>
      <c r="BC26" s="108"/>
      <c r="BD26" s="108">
        <f>BB26-BA26</f>
        <v>0</v>
      </c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  <c r="BR26" s="108"/>
      <c r="BS26" s="108"/>
      <c r="BT26" s="122">
        <f>BR26-BQ26</f>
        <v>0</v>
      </c>
      <c r="BU26" s="108"/>
      <c r="BV26" s="153">
        <v>12</v>
      </c>
      <c r="BW26" s="110"/>
      <c r="BX26" s="122"/>
      <c r="BY26" s="122"/>
      <c r="BZ26" s="122"/>
      <c r="CA26" s="122"/>
      <c r="CB26" s="122"/>
      <c r="CC26" s="106">
        <f t="shared" si="35"/>
        <v>0</v>
      </c>
      <c r="CD26" s="108">
        <f>R26+V26+Z26+AD26+BR26+BV26+F26+J26+N26+AL26+BZ26+AP26+AT26+AX26+BF26</f>
        <v>12</v>
      </c>
      <c r="CE26" s="108" t="e">
        <f t="shared" si="13"/>
        <v>#DIV/0!</v>
      </c>
      <c r="CF26" s="108">
        <f>CD26-CC26</f>
        <v>12</v>
      </c>
      <c r="CH26" s="142">
        <f t="shared" si="16"/>
        <v>12</v>
      </c>
      <c r="CI26" s="137">
        <f t="shared" si="17"/>
        <v>0</v>
      </c>
      <c r="CK26" s="146">
        <f t="shared" si="15"/>
        <v>12</v>
      </c>
    </row>
    <row r="27" spans="1:89" ht="13.5" customHeight="1">
      <c r="A27" s="122"/>
      <c r="B27" s="825" t="s">
        <v>409</v>
      </c>
      <c r="C27" s="826"/>
      <c r="D27" s="827"/>
      <c r="E27" s="108"/>
      <c r="F27" s="108"/>
      <c r="G27" s="108"/>
      <c r="H27" s="108"/>
      <c r="I27" s="108"/>
      <c r="J27" s="108"/>
      <c r="K27" s="109"/>
      <c r="L27" s="122">
        <f t="shared" si="38"/>
        <v>0</v>
      </c>
      <c r="M27" s="108"/>
      <c r="N27" s="108"/>
      <c r="O27" s="108"/>
      <c r="P27" s="122">
        <f t="shared" si="23"/>
        <v>0</v>
      </c>
      <c r="Q27" s="108"/>
      <c r="R27" s="108"/>
      <c r="S27" s="108"/>
      <c r="T27" s="122"/>
      <c r="U27" s="108"/>
      <c r="V27" s="108"/>
      <c r="W27" s="108"/>
      <c r="X27" s="122"/>
      <c r="Y27" s="108"/>
      <c r="Z27" s="108"/>
      <c r="AA27" s="108"/>
      <c r="AB27" s="122"/>
      <c r="AC27" s="108"/>
      <c r="AD27" s="108"/>
      <c r="AE27" s="108"/>
      <c r="AF27" s="122"/>
      <c r="AG27" s="106">
        <f t="shared" si="3"/>
        <v>0</v>
      </c>
      <c r="AH27" s="108">
        <f>F27+J27+N27+R27+V27+Z27+AD27</f>
        <v>0</v>
      </c>
      <c r="AI27" s="108" t="e">
        <f>AH27/AG27*100</f>
        <v>#DIV/0!</v>
      </c>
      <c r="AJ27" s="108">
        <f>AH27-AG27</f>
        <v>0</v>
      </c>
      <c r="AK27" s="108"/>
      <c r="AL27" s="108">
        <v>162.93269000000001</v>
      </c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6">
        <f t="shared" si="8"/>
        <v>0</v>
      </c>
      <c r="BB27" s="108">
        <f>AL27+AP27+AT27+AX27</f>
        <v>162.93269000000001</v>
      </c>
      <c r="BC27" s="108" t="e">
        <f>BB27/BA27*100</f>
        <v>#DIV/0!</v>
      </c>
      <c r="BD27" s="108">
        <f>BB27-BA27</f>
        <v>162.93269000000001</v>
      </c>
      <c r="BE27" s="108"/>
      <c r="BF27" s="108"/>
      <c r="BG27" s="108"/>
      <c r="BH27" s="108"/>
      <c r="BI27" s="108"/>
      <c r="BJ27" s="108"/>
      <c r="BK27" s="108"/>
      <c r="BL27" s="108"/>
      <c r="BM27" s="108"/>
      <c r="BN27" s="108"/>
      <c r="BO27" s="108"/>
      <c r="BP27" s="108"/>
      <c r="BQ27" s="108"/>
      <c r="BR27" s="108"/>
      <c r="BS27" s="108"/>
      <c r="BT27" s="122"/>
      <c r="BU27" s="108"/>
      <c r="BV27" s="153"/>
      <c r="BW27" s="110"/>
      <c r="BX27" s="122"/>
      <c r="BY27" s="122"/>
      <c r="BZ27" s="122"/>
      <c r="CA27" s="122"/>
      <c r="CB27" s="122"/>
      <c r="CC27" s="106">
        <f t="shared" si="35"/>
        <v>0</v>
      </c>
      <c r="CD27" s="108">
        <f>R27+V27+Z27+AD27+BR27+BV27+F27+J27+N27+AL27+BZ27+AP27+AT27+AX27+BF27</f>
        <v>162.93269000000001</v>
      </c>
      <c r="CE27" s="108" t="e">
        <f>CD27/CC27*100</f>
        <v>#DIV/0!</v>
      </c>
      <c r="CF27" s="108">
        <f>CD27-CC27</f>
        <v>162.93269000000001</v>
      </c>
      <c r="CH27" s="142">
        <f t="shared" si="16"/>
        <v>162.93269000000001</v>
      </c>
      <c r="CI27" s="137">
        <f t="shared" si="17"/>
        <v>0</v>
      </c>
      <c r="CK27" s="146">
        <f t="shared" si="15"/>
        <v>162.93269000000001</v>
      </c>
    </row>
    <row r="28" spans="1:89" ht="12.75" hidden="1" customHeight="1">
      <c r="A28" s="122"/>
      <c r="B28" s="828" t="s">
        <v>210</v>
      </c>
      <c r="C28" s="829"/>
      <c r="D28" s="830"/>
      <c r="E28" s="108"/>
      <c r="F28" s="108"/>
      <c r="G28" s="108"/>
      <c r="H28" s="108"/>
      <c r="I28" s="108"/>
      <c r="J28" s="108"/>
      <c r="K28" s="109"/>
      <c r="L28" s="122">
        <f t="shared" si="38"/>
        <v>0</v>
      </c>
      <c r="M28" s="108"/>
      <c r="N28" s="108"/>
      <c r="O28" s="108"/>
      <c r="P28" s="122">
        <f t="shared" si="23"/>
        <v>0</v>
      </c>
      <c r="Q28" s="108"/>
      <c r="R28" s="108"/>
      <c r="S28" s="108"/>
      <c r="T28" s="122">
        <f t="shared" si="33"/>
        <v>0</v>
      </c>
      <c r="U28" s="108"/>
      <c r="V28" s="108"/>
      <c r="W28" s="108"/>
      <c r="X28" s="122">
        <f>V28-U28</f>
        <v>0</v>
      </c>
      <c r="Y28" s="108"/>
      <c r="Z28" s="108"/>
      <c r="AA28" s="108"/>
      <c r="AB28" s="122">
        <f>Z28-Y28</f>
        <v>0</v>
      </c>
      <c r="AC28" s="108"/>
      <c r="AD28" s="108"/>
      <c r="AE28" s="108"/>
      <c r="AF28" s="122"/>
      <c r="AG28" s="106">
        <f t="shared" si="3"/>
        <v>0</v>
      </c>
      <c r="AH28" s="108">
        <f t="shared" si="39"/>
        <v>0</v>
      </c>
      <c r="AI28" s="108"/>
      <c r="AJ28" s="108">
        <f t="shared" si="26"/>
        <v>0</v>
      </c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6">
        <f t="shared" si="8"/>
        <v>0</v>
      </c>
      <c r="BB28" s="108">
        <f t="shared" si="41"/>
        <v>0</v>
      </c>
      <c r="BC28" s="108"/>
      <c r="BD28" s="108">
        <f>BB28-BA28</f>
        <v>0</v>
      </c>
      <c r="BE28" s="108"/>
      <c r="BF28" s="108"/>
      <c r="BG28" s="108"/>
      <c r="BH28" s="108"/>
      <c r="BI28" s="108"/>
      <c r="BJ28" s="108"/>
      <c r="BK28" s="108"/>
      <c r="BL28" s="108"/>
      <c r="BM28" s="108"/>
      <c r="BN28" s="108"/>
      <c r="BO28" s="108"/>
      <c r="BP28" s="108"/>
      <c r="BQ28" s="108"/>
      <c r="BR28" s="108"/>
      <c r="BS28" s="108"/>
      <c r="BT28" s="122">
        <f>BR28-BQ28</f>
        <v>0</v>
      </c>
      <c r="BU28" s="108"/>
      <c r="BV28" s="153"/>
      <c r="BW28" s="110"/>
      <c r="BX28" s="122">
        <f t="shared" si="20"/>
        <v>0</v>
      </c>
      <c r="BY28" s="122"/>
      <c r="BZ28" s="122"/>
      <c r="CA28" s="122"/>
      <c r="CB28" s="122"/>
      <c r="CC28" s="106">
        <f t="shared" si="35"/>
        <v>0</v>
      </c>
      <c r="CD28" s="108">
        <f>R28+V28+Z28+AD28+BR28+BV28+F28+J28+N28+AL28+BZ28+AP28+AT28+AX28+BF28+BN28</f>
        <v>0</v>
      </c>
      <c r="CE28" s="108"/>
      <c r="CF28" s="108">
        <f t="shared" si="14"/>
        <v>0</v>
      </c>
      <c r="CH28" s="142">
        <f t="shared" si="16"/>
        <v>0</v>
      </c>
      <c r="CI28" s="137">
        <f t="shared" si="17"/>
        <v>0</v>
      </c>
      <c r="CK28" s="146">
        <f t="shared" si="15"/>
        <v>0</v>
      </c>
    </row>
    <row r="29" spans="1:89" ht="12.75" customHeight="1">
      <c r="A29" s="122"/>
      <c r="B29" s="828" t="s">
        <v>211</v>
      </c>
      <c r="C29" s="829"/>
      <c r="D29" s="830"/>
      <c r="E29" s="108">
        <v>5</v>
      </c>
      <c r="F29" s="108"/>
      <c r="G29" s="108"/>
      <c r="H29" s="108"/>
      <c r="I29" s="108">
        <v>10</v>
      </c>
      <c r="J29" s="108"/>
      <c r="K29" s="109"/>
      <c r="L29" s="122"/>
      <c r="M29" s="108">
        <v>15</v>
      </c>
      <c r="N29" s="108"/>
      <c r="O29" s="108"/>
      <c r="P29" s="122">
        <f t="shared" si="23"/>
        <v>-15</v>
      </c>
      <c r="Q29" s="108">
        <v>15</v>
      </c>
      <c r="R29" s="108"/>
      <c r="S29" s="108"/>
      <c r="T29" s="122"/>
      <c r="U29" s="108">
        <v>5</v>
      </c>
      <c r="V29" s="108"/>
      <c r="W29" s="108"/>
      <c r="X29" s="122"/>
      <c r="Y29" s="108">
        <v>15</v>
      </c>
      <c r="Z29" s="108"/>
      <c r="AA29" s="108"/>
      <c r="AB29" s="122"/>
      <c r="AC29" s="108">
        <v>10</v>
      </c>
      <c r="AD29" s="108"/>
      <c r="AE29" s="108"/>
      <c r="AF29" s="122"/>
      <c r="AG29" s="106">
        <f t="shared" si="3"/>
        <v>75</v>
      </c>
      <c r="AH29" s="108">
        <f t="shared" si="39"/>
        <v>0</v>
      </c>
      <c r="AI29" s="108">
        <f t="shared" si="40"/>
        <v>0</v>
      </c>
      <c r="AJ29" s="108">
        <f t="shared" si="26"/>
        <v>-75</v>
      </c>
      <c r="AK29" s="108"/>
      <c r="AL29" s="108"/>
      <c r="AM29" s="108" t="e">
        <f>AL29/AK29*100</f>
        <v>#DIV/0!</v>
      </c>
      <c r="AN29" s="108">
        <f t="shared" ref="AN29:AN43" si="42">AL29-AK29</f>
        <v>0</v>
      </c>
      <c r="AO29" s="108"/>
      <c r="AP29" s="108"/>
      <c r="AQ29" s="108" t="e">
        <f>AP29/AO29*100</f>
        <v>#DIV/0!</v>
      </c>
      <c r="AR29" s="108">
        <f t="shared" ref="AR29:AR43" si="43">AP29-AO29</f>
        <v>0</v>
      </c>
      <c r="AS29" s="108"/>
      <c r="AT29" s="108"/>
      <c r="AU29" s="108" t="e">
        <f>AT29/AS29*100</f>
        <v>#DIV/0!</v>
      </c>
      <c r="AV29" s="108">
        <f t="shared" ref="AV29:AV43" si="44">AT29-AS29</f>
        <v>0</v>
      </c>
      <c r="AW29" s="108"/>
      <c r="AX29" s="108"/>
      <c r="AY29" s="108" t="e">
        <f>AX29/AW29*100</f>
        <v>#DIV/0!</v>
      </c>
      <c r="AZ29" s="108">
        <f t="shared" ref="AZ29:AZ43" si="45">AX29-AW29</f>
        <v>0</v>
      </c>
      <c r="BA29" s="106">
        <f t="shared" si="8"/>
        <v>0</v>
      </c>
      <c r="BB29" s="108">
        <f t="shared" si="41"/>
        <v>0</v>
      </c>
      <c r="BC29" s="108" t="e">
        <f>BB29/BA29*100</f>
        <v>#DIV/0!</v>
      </c>
      <c r="BD29" s="108">
        <f t="shared" ref="BD29:BD43" si="46">BB29-BA29</f>
        <v>0</v>
      </c>
      <c r="BE29" s="108"/>
      <c r="BF29" s="108"/>
      <c r="BG29" s="108"/>
      <c r="BH29" s="108">
        <f t="shared" ref="BH29:BH43" si="47">BF29-BE29</f>
        <v>0</v>
      </c>
      <c r="BI29" s="108"/>
      <c r="BJ29" s="108"/>
      <c r="BK29" s="108"/>
      <c r="BL29" s="108">
        <f t="shared" ref="BL29:BL43" si="48">BJ29-BI29</f>
        <v>0</v>
      </c>
      <c r="BM29" s="108"/>
      <c r="BN29" s="108"/>
      <c r="BO29" s="108"/>
      <c r="BP29" s="108">
        <f t="shared" ref="BP29:BP43" si="49">BN29-BM29</f>
        <v>0</v>
      </c>
      <c r="BQ29" s="108"/>
      <c r="BR29" s="108"/>
      <c r="BS29" s="108"/>
      <c r="BT29" s="122">
        <f t="shared" ref="BT29:BT40" si="50">BR29-BQ29</f>
        <v>0</v>
      </c>
      <c r="BU29" s="108"/>
      <c r="BV29" s="153">
        <v>3.5</v>
      </c>
      <c r="BW29" s="110"/>
      <c r="BX29" s="122"/>
      <c r="BY29" s="122"/>
      <c r="BZ29" s="122"/>
      <c r="CA29" s="122"/>
      <c r="CB29" s="122"/>
      <c r="CC29" s="106">
        <f t="shared" si="35"/>
        <v>75</v>
      </c>
      <c r="CD29" s="108">
        <f>R29+V29+Z29+AD29+BR29+BV29+F29+J29+N29+AL29+BZ29+AP29+AT29+AX29+BF29</f>
        <v>3.5</v>
      </c>
      <c r="CE29" s="108">
        <f t="shared" si="13"/>
        <v>4.666666666666667</v>
      </c>
      <c r="CF29" s="108">
        <f t="shared" si="14"/>
        <v>-71.5</v>
      </c>
      <c r="CH29" s="142">
        <f t="shared" si="16"/>
        <v>3.5</v>
      </c>
      <c r="CI29" s="137">
        <f t="shared" si="17"/>
        <v>75</v>
      </c>
      <c r="CK29" s="146">
        <f t="shared" si="15"/>
        <v>3.5</v>
      </c>
    </row>
    <row r="30" spans="1:89" ht="12.75" hidden="1" customHeight="1">
      <c r="A30" s="122"/>
      <c r="B30" s="828" t="s">
        <v>451</v>
      </c>
      <c r="C30" s="829"/>
      <c r="D30" s="830"/>
      <c r="E30" s="108"/>
      <c r="F30" s="108"/>
      <c r="G30" s="108"/>
      <c r="H30" s="108">
        <f t="shared" si="29"/>
        <v>0</v>
      </c>
      <c r="I30" s="108"/>
      <c r="J30" s="108"/>
      <c r="K30" s="109" t="e">
        <f>J30/I30*100</f>
        <v>#DIV/0!</v>
      </c>
      <c r="L30" s="108">
        <f>J30-I30</f>
        <v>0</v>
      </c>
      <c r="M30" s="108"/>
      <c r="N30" s="108"/>
      <c r="O30" s="108" t="e">
        <f>N30/M30*100</f>
        <v>#DIV/0!</v>
      </c>
      <c r="P30" s="122">
        <f t="shared" si="23"/>
        <v>0</v>
      </c>
      <c r="Q30" s="108"/>
      <c r="R30" s="108"/>
      <c r="S30" s="108" t="e">
        <f>R30/Q30*100</f>
        <v>#DIV/0!</v>
      </c>
      <c r="T30" s="122">
        <f t="shared" ref="T30:T44" si="51">R30-Q30</f>
        <v>0</v>
      </c>
      <c r="U30" s="108"/>
      <c r="V30" s="108"/>
      <c r="W30" s="108"/>
      <c r="X30" s="122">
        <f t="shared" ref="X30:X37" si="52">V30-U30</f>
        <v>0</v>
      </c>
      <c r="Y30" s="108"/>
      <c r="Z30" s="108"/>
      <c r="AA30" s="108" t="e">
        <f>Z30/Y30*100</f>
        <v>#DIV/0!</v>
      </c>
      <c r="AB30" s="122">
        <f>Z30-Y30</f>
        <v>0</v>
      </c>
      <c r="AC30" s="108"/>
      <c r="AD30" s="108"/>
      <c r="AE30" s="108"/>
      <c r="AF30" s="122">
        <f>AD30-AC30</f>
        <v>0</v>
      </c>
      <c r="AG30" s="106">
        <f t="shared" si="3"/>
        <v>0</v>
      </c>
      <c r="AH30" s="108">
        <f t="shared" si="39"/>
        <v>0</v>
      </c>
      <c r="AI30" s="108" t="e">
        <f t="shared" si="40"/>
        <v>#DIV/0!</v>
      </c>
      <c r="AJ30" s="108">
        <f t="shared" si="26"/>
        <v>0</v>
      </c>
      <c r="AK30" s="108"/>
      <c r="AL30" s="108"/>
      <c r="AM30" s="108"/>
      <c r="AN30" s="108">
        <f t="shared" si="42"/>
        <v>0</v>
      </c>
      <c r="AO30" s="108"/>
      <c r="AP30" s="108"/>
      <c r="AQ30" s="108"/>
      <c r="AR30" s="108">
        <f t="shared" si="43"/>
        <v>0</v>
      </c>
      <c r="AS30" s="108"/>
      <c r="AT30" s="108"/>
      <c r="AU30" s="108"/>
      <c r="AV30" s="108">
        <f t="shared" si="44"/>
        <v>0</v>
      </c>
      <c r="AW30" s="108"/>
      <c r="AX30" s="108"/>
      <c r="AY30" s="108"/>
      <c r="AZ30" s="108">
        <f t="shared" si="45"/>
        <v>0</v>
      </c>
      <c r="BA30" s="106">
        <f t="shared" si="8"/>
        <v>0</v>
      </c>
      <c r="BB30" s="108">
        <f t="shared" si="41"/>
        <v>0</v>
      </c>
      <c r="BC30" s="108"/>
      <c r="BD30" s="108">
        <f t="shared" si="46"/>
        <v>0</v>
      </c>
      <c r="BE30" s="108"/>
      <c r="BF30" s="108"/>
      <c r="BG30" s="108"/>
      <c r="BH30" s="108">
        <f t="shared" si="47"/>
        <v>0</v>
      </c>
      <c r="BI30" s="108"/>
      <c r="BJ30" s="108"/>
      <c r="BK30" s="108"/>
      <c r="BL30" s="108">
        <f t="shared" si="48"/>
        <v>0</v>
      </c>
      <c r="BM30" s="108"/>
      <c r="BN30" s="108"/>
      <c r="BO30" s="108"/>
      <c r="BP30" s="108">
        <f t="shared" si="49"/>
        <v>0</v>
      </c>
      <c r="BQ30" s="108"/>
      <c r="BR30" s="108"/>
      <c r="BS30" s="108"/>
      <c r="BT30" s="122">
        <f t="shared" si="50"/>
        <v>0</v>
      </c>
      <c r="BU30" s="108"/>
      <c r="BV30" s="153"/>
      <c r="BW30" s="110"/>
      <c r="BX30" s="122">
        <f t="shared" si="20"/>
        <v>0</v>
      </c>
      <c r="BY30" s="122"/>
      <c r="BZ30" s="122"/>
      <c r="CA30" s="122"/>
      <c r="CB30" s="122"/>
      <c r="CC30" s="106">
        <f t="shared" si="35"/>
        <v>0</v>
      </c>
      <c r="CD30" s="108">
        <f>R30+V30+Z30+AD30+BR30+BV30+F30+J30+N30+AL30+BZ30+AP30+AT30+AX30+BF30</f>
        <v>0</v>
      </c>
      <c r="CE30" s="108" t="e">
        <f t="shared" si="13"/>
        <v>#DIV/0!</v>
      </c>
      <c r="CF30" s="108">
        <f t="shared" si="14"/>
        <v>0</v>
      </c>
      <c r="CH30" s="142">
        <f t="shared" si="16"/>
        <v>0</v>
      </c>
      <c r="CI30" s="137">
        <f t="shared" si="17"/>
        <v>0</v>
      </c>
      <c r="CK30" s="146">
        <f t="shared" si="15"/>
        <v>0</v>
      </c>
    </row>
    <row r="31" spans="1:89" ht="12.75" hidden="1" customHeight="1">
      <c r="A31" s="122"/>
      <c r="B31" s="840" t="s">
        <v>267</v>
      </c>
      <c r="C31" s="841"/>
      <c r="D31" s="842"/>
      <c r="E31" s="108"/>
      <c r="F31" s="108"/>
      <c r="G31" s="108"/>
      <c r="H31" s="108">
        <f t="shared" si="29"/>
        <v>0</v>
      </c>
      <c r="I31" s="108"/>
      <c r="J31" s="108"/>
      <c r="K31" s="109"/>
      <c r="L31" s="108">
        <f>J31-I31</f>
        <v>0</v>
      </c>
      <c r="M31" s="108"/>
      <c r="N31" s="108"/>
      <c r="O31" s="108"/>
      <c r="P31" s="122">
        <f t="shared" si="23"/>
        <v>0</v>
      </c>
      <c r="Q31" s="108"/>
      <c r="R31" s="108"/>
      <c r="S31" s="108"/>
      <c r="T31" s="122">
        <f t="shared" si="51"/>
        <v>0</v>
      </c>
      <c r="U31" s="108"/>
      <c r="V31" s="108"/>
      <c r="W31" s="108"/>
      <c r="X31" s="122">
        <f t="shared" si="52"/>
        <v>0</v>
      </c>
      <c r="Y31" s="108"/>
      <c r="Z31" s="108"/>
      <c r="AA31" s="108"/>
      <c r="AB31" s="122">
        <f>Z31-Y31</f>
        <v>0</v>
      </c>
      <c r="AC31" s="108"/>
      <c r="AD31" s="108"/>
      <c r="AE31" s="108"/>
      <c r="AF31" s="122"/>
      <c r="AG31" s="106">
        <f t="shared" si="3"/>
        <v>0</v>
      </c>
      <c r="AH31" s="108">
        <f t="shared" si="39"/>
        <v>0</v>
      </c>
      <c r="AI31" s="108" t="e">
        <f t="shared" si="40"/>
        <v>#DIV/0!</v>
      </c>
      <c r="AJ31" s="108">
        <f t="shared" si="26"/>
        <v>0</v>
      </c>
      <c r="AK31" s="108"/>
      <c r="AL31" s="108"/>
      <c r="AM31" s="108"/>
      <c r="AN31" s="108">
        <f t="shared" si="42"/>
        <v>0</v>
      </c>
      <c r="AO31" s="108"/>
      <c r="AP31" s="108"/>
      <c r="AQ31" s="108"/>
      <c r="AR31" s="108">
        <f t="shared" si="43"/>
        <v>0</v>
      </c>
      <c r="AS31" s="108"/>
      <c r="AT31" s="108"/>
      <c r="AU31" s="108"/>
      <c r="AV31" s="108">
        <f t="shared" si="44"/>
        <v>0</v>
      </c>
      <c r="AW31" s="108"/>
      <c r="AX31" s="108"/>
      <c r="AY31" s="108"/>
      <c r="AZ31" s="108">
        <f t="shared" si="45"/>
        <v>0</v>
      </c>
      <c r="BA31" s="106">
        <f t="shared" si="8"/>
        <v>0</v>
      </c>
      <c r="BB31" s="108">
        <f t="shared" si="41"/>
        <v>0</v>
      </c>
      <c r="BC31" s="108"/>
      <c r="BD31" s="108">
        <f t="shared" si="46"/>
        <v>0</v>
      </c>
      <c r="BE31" s="108"/>
      <c r="BF31" s="108"/>
      <c r="BG31" s="108"/>
      <c r="BH31" s="108">
        <f t="shared" si="47"/>
        <v>0</v>
      </c>
      <c r="BI31" s="108"/>
      <c r="BJ31" s="108"/>
      <c r="BK31" s="108"/>
      <c r="BL31" s="108">
        <f t="shared" si="48"/>
        <v>0</v>
      </c>
      <c r="BM31" s="108"/>
      <c r="BN31" s="108"/>
      <c r="BO31" s="108"/>
      <c r="BP31" s="108">
        <f t="shared" si="49"/>
        <v>0</v>
      </c>
      <c r="BQ31" s="108"/>
      <c r="BR31" s="108"/>
      <c r="BS31" s="108"/>
      <c r="BT31" s="122">
        <f t="shared" si="50"/>
        <v>0</v>
      </c>
      <c r="BU31" s="108"/>
      <c r="BV31" s="153"/>
      <c r="BW31" s="110"/>
      <c r="BX31" s="122">
        <f t="shared" si="20"/>
        <v>0</v>
      </c>
      <c r="BY31" s="122"/>
      <c r="BZ31" s="122"/>
      <c r="CA31" s="122"/>
      <c r="CB31" s="122"/>
      <c r="CC31" s="106">
        <f t="shared" si="35"/>
        <v>0</v>
      </c>
      <c r="CD31" s="108">
        <f>R31+V31+Z31+AD31+BR31+BV31+F31+J31+N31+AL31+BZ31+AP31+AT31+AX31+BF31</f>
        <v>0</v>
      </c>
      <c r="CE31" s="108" t="e">
        <f t="shared" si="13"/>
        <v>#DIV/0!</v>
      </c>
      <c r="CF31" s="108">
        <f t="shared" si="14"/>
        <v>0</v>
      </c>
      <c r="CH31" s="142">
        <f t="shared" si="16"/>
        <v>0</v>
      </c>
      <c r="CI31" s="137">
        <f t="shared" si="17"/>
        <v>0</v>
      </c>
      <c r="CK31" s="146">
        <f t="shared" si="15"/>
        <v>0</v>
      </c>
    </row>
    <row r="32" spans="1:89" ht="12.75" customHeight="1">
      <c r="A32" s="122"/>
      <c r="B32" s="840" t="s">
        <v>419</v>
      </c>
      <c r="C32" s="841"/>
      <c r="D32" s="842"/>
      <c r="E32" s="108"/>
      <c r="F32" s="108"/>
      <c r="G32" s="108"/>
      <c r="H32" s="108">
        <f t="shared" si="29"/>
        <v>0</v>
      </c>
      <c r="I32" s="108"/>
      <c r="J32" s="108"/>
      <c r="K32" s="109"/>
      <c r="L32" s="108"/>
      <c r="M32" s="108"/>
      <c r="N32" s="108"/>
      <c r="O32" s="108"/>
      <c r="P32" s="122">
        <f t="shared" si="23"/>
        <v>0</v>
      </c>
      <c r="Q32" s="108"/>
      <c r="R32" s="108"/>
      <c r="S32" s="108"/>
      <c r="T32" s="122">
        <f t="shared" si="51"/>
        <v>0</v>
      </c>
      <c r="U32" s="108"/>
      <c r="V32" s="108"/>
      <c r="W32" s="108"/>
      <c r="X32" s="122">
        <f t="shared" si="52"/>
        <v>0</v>
      </c>
      <c r="Y32" s="108"/>
      <c r="Z32" s="108"/>
      <c r="AA32" s="108"/>
      <c r="AB32" s="122"/>
      <c r="AC32" s="108"/>
      <c r="AD32" s="108"/>
      <c r="AE32" s="108"/>
      <c r="AF32" s="122">
        <f>AD32-AC32</f>
        <v>0</v>
      </c>
      <c r="AG32" s="106">
        <f t="shared" si="3"/>
        <v>0</v>
      </c>
      <c r="AH32" s="108">
        <f t="shared" si="39"/>
        <v>0</v>
      </c>
      <c r="AI32" s="108"/>
      <c r="AJ32" s="108">
        <f t="shared" si="26"/>
        <v>0</v>
      </c>
      <c r="AK32" s="108"/>
      <c r="AL32" s="108"/>
      <c r="AM32" s="108"/>
      <c r="AN32" s="108">
        <f t="shared" si="42"/>
        <v>0</v>
      </c>
      <c r="AO32" s="108"/>
      <c r="AP32" s="108"/>
      <c r="AQ32" s="108"/>
      <c r="AR32" s="108">
        <f t="shared" si="43"/>
        <v>0</v>
      </c>
      <c r="AS32" s="108"/>
      <c r="AT32" s="108"/>
      <c r="AU32" s="108"/>
      <c r="AV32" s="108">
        <f t="shared" si="44"/>
        <v>0</v>
      </c>
      <c r="AW32" s="108"/>
      <c r="AX32" s="108"/>
      <c r="AY32" s="108"/>
      <c r="AZ32" s="108">
        <f t="shared" si="45"/>
        <v>0</v>
      </c>
      <c r="BA32" s="106">
        <f t="shared" si="8"/>
        <v>0</v>
      </c>
      <c r="BB32" s="108">
        <f t="shared" si="41"/>
        <v>0</v>
      </c>
      <c r="BC32" s="108"/>
      <c r="BD32" s="108">
        <f t="shared" si="46"/>
        <v>0</v>
      </c>
      <c r="BE32" s="108"/>
      <c r="BF32" s="108"/>
      <c r="BG32" s="108"/>
      <c r="BH32" s="108">
        <f t="shared" si="47"/>
        <v>0</v>
      </c>
      <c r="BI32" s="108"/>
      <c r="BJ32" s="108"/>
      <c r="BK32" s="108"/>
      <c r="BL32" s="108">
        <f t="shared" si="48"/>
        <v>0</v>
      </c>
      <c r="BM32" s="108"/>
      <c r="BN32" s="108"/>
      <c r="BO32" s="108"/>
      <c r="BP32" s="108">
        <f t="shared" si="49"/>
        <v>0</v>
      </c>
      <c r="BQ32" s="108"/>
      <c r="BR32" s="108"/>
      <c r="BS32" s="108"/>
      <c r="BT32" s="122">
        <f t="shared" si="50"/>
        <v>0</v>
      </c>
      <c r="BU32" s="153">
        <v>29.6</v>
      </c>
      <c r="BV32" s="153"/>
      <c r="BW32" s="110"/>
      <c r="BX32" s="122"/>
      <c r="BY32" s="122"/>
      <c r="BZ32" s="122"/>
      <c r="CA32" s="122"/>
      <c r="CB32" s="122"/>
      <c r="CC32" s="106">
        <f t="shared" si="35"/>
        <v>29.6</v>
      </c>
      <c r="CD32" s="108">
        <f>R32+V32+Z32+AD32+BR32+BV32+F32+J32+N32+AL32+BZ32+AP32+AT32+AX32+BF32+BJ32</f>
        <v>0</v>
      </c>
      <c r="CE32" s="108">
        <f t="shared" si="13"/>
        <v>0</v>
      </c>
      <c r="CF32" s="108">
        <f t="shared" si="14"/>
        <v>-29.6</v>
      </c>
      <c r="CH32" s="142">
        <f t="shared" si="16"/>
        <v>0</v>
      </c>
      <c r="CI32" s="137">
        <f t="shared" si="17"/>
        <v>29.6</v>
      </c>
      <c r="CK32" s="146">
        <f t="shared" si="15"/>
        <v>0</v>
      </c>
    </row>
    <row r="33" spans="1:89" hidden="1">
      <c r="A33" s="122"/>
      <c r="B33" s="840" t="s">
        <v>243</v>
      </c>
      <c r="C33" s="841"/>
      <c r="D33" s="842"/>
      <c r="E33" s="108"/>
      <c r="F33" s="108"/>
      <c r="G33" s="108"/>
      <c r="H33" s="108">
        <f t="shared" si="29"/>
        <v>0</v>
      </c>
      <c r="I33" s="108"/>
      <c r="J33" s="108"/>
      <c r="K33" s="109" t="e">
        <f>J33/I33*100</f>
        <v>#DIV/0!</v>
      </c>
      <c r="L33" s="108"/>
      <c r="M33" s="108"/>
      <c r="N33" s="108"/>
      <c r="O33" s="108"/>
      <c r="P33" s="122">
        <f>N33-M33</f>
        <v>0</v>
      </c>
      <c r="Q33" s="108"/>
      <c r="R33" s="108"/>
      <c r="S33" s="108" t="e">
        <f>R33/Q33*100</f>
        <v>#DIV/0!</v>
      </c>
      <c r="T33" s="122">
        <f t="shared" si="51"/>
        <v>0</v>
      </c>
      <c r="U33" s="108"/>
      <c r="V33" s="108"/>
      <c r="W33" s="108"/>
      <c r="X33" s="122">
        <f t="shared" si="52"/>
        <v>0</v>
      </c>
      <c r="Y33" s="108"/>
      <c r="Z33" s="108"/>
      <c r="AA33" s="108"/>
      <c r="AB33" s="122">
        <f t="shared" ref="AB33:AB39" si="53">Z33-Y33</f>
        <v>0</v>
      </c>
      <c r="AC33" s="108"/>
      <c r="AD33" s="108"/>
      <c r="AE33" s="108"/>
      <c r="AF33" s="122"/>
      <c r="AG33" s="106">
        <f t="shared" si="3"/>
        <v>0</v>
      </c>
      <c r="AH33" s="108">
        <f t="shared" si="39"/>
        <v>0</v>
      </c>
      <c r="AI33" s="108" t="e">
        <f t="shared" si="40"/>
        <v>#DIV/0!</v>
      </c>
      <c r="AJ33" s="108">
        <f t="shared" si="26"/>
        <v>0</v>
      </c>
      <c r="AK33" s="108"/>
      <c r="AL33" s="108"/>
      <c r="AM33" s="108"/>
      <c r="AN33" s="108">
        <f t="shared" si="42"/>
        <v>0</v>
      </c>
      <c r="AO33" s="108"/>
      <c r="AP33" s="108"/>
      <c r="AQ33" s="108"/>
      <c r="AR33" s="108">
        <f t="shared" si="43"/>
        <v>0</v>
      </c>
      <c r="AS33" s="108"/>
      <c r="AT33" s="108"/>
      <c r="AU33" s="108"/>
      <c r="AV33" s="108">
        <f t="shared" si="44"/>
        <v>0</v>
      </c>
      <c r="AW33" s="108"/>
      <c r="AX33" s="108"/>
      <c r="AY33" s="108"/>
      <c r="AZ33" s="108">
        <f t="shared" si="45"/>
        <v>0</v>
      </c>
      <c r="BA33" s="106">
        <f t="shared" si="8"/>
        <v>0</v>
      </c>
      <c r="BB33" s="108">
        <f t="shared" si="41"/>
        <v>0</v>
      </c>
      <c r="BC33" s="108"/>
      <c r="BD33" s="108">
        <f t="shared" si="46"/>
        <v>0</v>
      </c>
      <c r="BE33" s="108"/>
      <c r="BF33" s="108"/>
      <c r="BG33" s="108"/>
      <c r="BH33" s="108">
        <f t="shared" si="47"/>
        <v>0</v>
      </c>
      <c r="BI33" s="108"/>
      <c r="BJ33" s="108"/>
      <c r="BK33" s="108"/>
      <c r="BL33" s="108">
        <f t="shared" si="48"/>
        <v>0</v>
      </c>
      <c r="BM33" s="108"/>
      <c r="BN33" s="108"/>
      <c r="BO33" s="108"/>
      <c r="BP33" s="108">
        <f t="shared" si="49"/>
        <v>0</v>
      </c>
      <c r="BQ33" s="108"/>
      <c r="BR33" s="108"/>
      <c r="BS33" s="108"/>
      <c r="BT33" s="122">
        <f t="shared" si="50"/>
        <v>0</v>
      </c>
      <c r="BU33" s="108"/>
      <c r="BV33" s="153"/>
      <c r="BW33" s="110"/>
      <c r="BX33" s="122"/>
      <c r="BY33" s="122"/>
      <c r="BZ33" s="122"/>
      <c r="CA33" s="122"/>
      <c r="CB33" s="122"/>
      <c r="CC33" s="106">
        <f t="shared" si="35"/>
        <v>0</v>
      </c>
      <c r="CD33" s="108">
        <f>R33+V33+Z33+AD33+BR33+BV33+F33+J33+N33+AL33+BZ33+AP33+AT33+AX33+BF33</f>
        <v>0</v>
      </c>
      <c r="CE33" s="108" t="e">
        <f t="shared" si="13"/>
        <v>#DIV/0!</v>
      </c>
      <c r="CF33" s="108">
        <f t="shared" si="14"/>
        <v>0</v>
      </c>
      <c r="CH33" s="142">
        <f t="shared" si="16"/>
        <v>0</v>
      </c>
      <c r="CI33" s="137">
        <f t="shared" si="17"/>
        <v>0</v>
      </c>
      <c r="CK33" s="146">
        <f t="shared" si="15"/>
        <v>0</v>
      </c>
    </row>
    <row r="34" spans="1:89">
      <c r="A34" s="122"/>
      <c r="B34" s="840" t="s">
        <v>452</v>
      </c>
      <c r="C34" s="841"/>
      <c r="D34" s="842"/>
      <c r="E34" s="108">
        <v>10</v>
      </c>
      <c r="F34" s="108"/>
      <c r="G34" s="108"/>
      <c r="H34" s="108">
        <f t="shared" si="29"/>
        <v>-10</v>
      </c>
      <c r="I34" s="108">
        <v>15</v>
      </c>
      <c r="J34" s="108"/>
      <c r="K34" s="109"/>
      <c r="L34" s="108">
        <f>J34-I34</f>
        <v>-15</v>
      </c>
      <c r="M34" s="108">
        <v>25</v>
      </c>
      <c r="N34" s="108"/>
      <c r="O34" s="108"/>
      <c r="P34" s="122">
        <f>N34-M34</f>
        <v>-25</v>
      </c>
      <c r="Q34" s="108">
        <v>25</v>
      </c>
      <c r="R34" s="108">
        <v>14.52</v>
      </c>
      <c r="S34" s="108"/>
      <c r="T34" s="122">
        <f t="shared" si="51"/>
        <v>-10.48</v>
      </c>
      <c r="U34" s="108">
        <v>10</v>
      </c>
      <c r="V34" s="108"/>
      <c r="W34" s="108"/>
      <c r="X34" s="122">
        <f t="shared" si="52"/>
        <v>-10</v>
      </c>
      <c r="Y34" s="108">
        <v>15</v>
      </c>
      <c r="Z34" s="108"/>
      <c r="AA34" s="108"/>
      <c r="AB34" s="122">
        <f t="shared" si="53"/>
        <v>-15</v>
      </c>
      <c r="AC34" s="108">
        <v>15</v>
      </c>
      <c r="AD34" s="108">
        <v>14.52</v>
      </c>
      <c r="AE34" s="108"/>
      <c r="AF34" s="122">
        <f>AD34-AC34</f>
        <v>-0.48000000000000043</v>
      </c>
      <c r="AG34" s="106">
        <f t="shared" si="3"/>
        <v>115</v>
      </c>
      <c r="AH34" s="108">
        <f t="shared" si="39"/>
        <v>29.04</v>
      </c>
      <c r="AI34" s="108">
        <f t="shared" si="40"/>
        <v>25.252173913043478</v>
      </c>
      <c r="AJ34" s="108">
        <f t="shared" si="26"/>
        <v>-85.960000000000008</v>
      </c>
      <c r="AK34" s="108"/>
      <c r="AL34" s="108"/>
      <c r="AM34" s="108"/>
      <c r="AN34" s="108">
        <f t="shared" si="42"/>
        <v>0</v>
      </c>
      <c r="AO34" s="108"/>
      <c r="AP34" s="108"/>
      <c r="AQ34" s="108"/>
      <c r="AR34" s="108">
        <f t="shared" si="43"/>
        <v>0</v>
      </c>
      <c r="AS34" s="108"/>
      <c r="AT34" s="108"/>
      <c r="AU34" s="108"/>
      <c r="AV34" s="108">
        <f t="shared" si="44"/>
        <v>0</v>
      </c>
      <c r="AW34" s="108"/>
      <c r="AX34" s="108"/>
      <c r="AY34" s="108"/>
      <c r="AZ34" s="108">
        <f t="shared" si="45"/>
        <v>0</v>
      </c>
      <c r="BA34" s="106">
        <f t="shared" si="8"/>
        <v>0</v>
      </c>
      <c r="BB34" s="108">
        <f t="shared" si="41"/>
        <v>0</v>
      </c>
      <c r="BC34" s="108"/>
      <c r="BD34" s="108">
        <f t="shared" si="46"/>
        <v>0</v>
      </c>
      <c r="BE34" s="108"/>
      <c r="BF34" s="108"/>
      <c r="BG34" s="108"/>
      <c r="BH34" s="108">
        <f t="shared" si="47"/>
        <v>0</v>
      </c>
      <c r="BI34" s="108"/>
      <c r="BJ34" s="108"/>
      <c r="BK34" s="108"/>
      <c r="BL34" s="108">
        <f t="shared" si="48"/>
        <v>0</v>
      </c>
      <c r="BM34" s="108"/>
      <c r="BN34" s="108"/>
      <c r="BO34" s="108"/>
      <c r="BP34" s="108">
        <f t="shared" si="49"/>
        <v>0</v>
      </c>
      <c r="BQ34" s="108"/>
      <c r="BR34" s="108"/>
      <c r="BS34" s="108"/>
      <c r="BT34" s="122">
        <f t="shared" si="50"/>
        <v>0</v>
      </c>
      <c r="BU34" s="108"/>
      <c r="BV34" s="153"/>
      <c r="BW34" s="110"/>
      <c r="BX34" s="122">
        <f t="shared" si="20"/>
        <v>0</v>
      </c>
      <c r="BY34" s="122"/>
      <c r="BZ34" s="122"/>
      <c r="CA34" s="122"/>
      <c r="CB34" s="122"/>
      <c r="CC34" s="106">
        <f t="shared" si="35"/>
        <v>115</v>
      </c>
      <c r="CD34" s="108">
        <f>R34+V34+Z34+AD34+BR34+BV34+F34+J34+N34+AL34+BZ34+AP34+AT34+AX34+BF34</f>
        <v>29.04</v>
      </c>
      <c r="CE34" s="108">
        <f t="shared" si="13"/>
        <v>25.252173913043478</v>
      </c>
      <c r="CF34" s="108">
        <f t="shared" si="14"/>
        <v>-85.960000000000008</v>
      </c>
      <c r="CH34" s="142">
        <f t="shared" si="16"/>
        <v>29.04</v>
      </c>
      <c r="CI34" s="137">
        <f t="shared" si="17"/>
        <v>115</v>
      </c>
      <c r="CK34" s="146">
        <f t="shared" si="15"/>
        <v>29.04</v>
      </c>
    </row>
    <row r="35" spans="1:89">
      <c r="A35" s="122"/>
      <c r="B35" s="840" t="s">
        <v>212</v>
      </c>
      <c r="C35" s="841"/>
      <c r="D35" s="842"/>
      <c r="E35" s="108"/>
      <c r="F35" s="108">
        <v>62.068080000000002</v>
      </c>
      <c r="G35" s="108"/>
      <c r="H35" s="108">
        <f t="shared" si="29"/>
        <v>62.068080000000002</v>
      </c>
      <c r="I35" s="108"/>
      <c r="J35" s="108">
        <v>34.74579</v>
      </c>
      <c r="K35" s="109" t="e">
        <f>J35/I35*100</f>
        <v>#DIV/0!</v>
      </c>
      <c r="L35" s="108">
        <f>J35-I35</f>
        <v>34.74579</v>
      </c>
      <c r="M35" s="108"/>
      <c r="N35" s="108">
        <v>57.05</v>
      </c>
      <c r="O35" s="108"/>
      <c r="P35" s="122">
        <f t="shared" si="23"/>
        <v>57.05</v>
      </c>
      <c r="Q35" s="108"/>
      <c r="R35" s="108">
        <v>80.241640000000004</v>
      </c>
      <c r="S35" s="108" t="e">
        <f>R35/Q35*100</f>
        <v>#DIV/0!</v>
      </c>
      <c r="T35" s="122">
        <f t="shared" si="51"/>
        <v>80.241640000000004</v>
      </c>
      <c r="U35" s="108"/>
      <c r="V35" s="108">
        <v>32.44</v>
      </c>
      <c r="W35" s="108"/>
      <c r="X35" s="122">
        <f t="shared" si="52"/>
        <v>32.44</v>
      </c>
      <c r="Y35" s="108"/>
      <c r="Z35" s="108">
        <v>63.924999999999997</v>
      </c>
      <c r="AA35" s="108"/>
      <c r="AB35" s="122">
        <f t="shared" si="53"/>
        <v>63.924999999999997</v>
      </c>
      <c r="AC35" s="108"/>
      <c r="AD35" s="108">
        <v>50.26079</v>
      </c>
      <c r="AE35" s="108" t="e">
        <f>AD35/AC35*100</f>
        <v>#DIV/0!</v>
      </c>
      <c r="AF35" s="122">
        <f>AD35-AC35</f>
        <v>50.26079</v>
      </c>
      <c r="AG35" s="106">
        <f t="shared" si="3"/>
        <v>0</v>
      </c>
      <c r="AH35" s="108">
        <f t="shared" si="39"/>
        <v>380.73130000000003</v>
      </c>
      <c r="AI35" s="108" t="e">
        <f>AH35/AG35*100</f>
        <v>#DIV/0!</v>
      </c>
      <c r="AJ35" s="108">
        <f t="shared" si="26"/>
        <v>380.73130000000003</v>
      </c>
      <c r="AK35" s="108"/>
      <c r="AL35" s="108"/>
      <c r="AM35" s="108"/>
      <c r="AN35" s="108">
        <f t="shared" si="42"/>
        <v>0</v>
      </c>
      <c r="AO35" s="108"/>
      <c r="AP35" s="108">
        <v>17.75</v>
      </c>
      <c r="AQ35" s="108"/>
      <c r="AR35" s="108">
        <f t="shared" si="43"/>
        <v>17.75</v>
      </c>
      <c r="AS35" s="108"/>
      <c r="AT35" s="108">
        <v>18.394659999999998</v>
      </c>
      <c r="AU35" s="108"/>
      <c r="AV35" s="108">
        <f t="shared" si="44"/>
        <v>18.394659999999998</v>
      </c>
      <c r="AW35" s="108"/>
      <c r="AX35" s="108">
        <v>21.685949999999998</v>
      </c>
      <c r="AY35" s="108"/>
      <c r="AZ35" s="108">
        <f t="shared" si="45"/>
        <v>21.685949999999998</v>
      </c>
      <c r="BA35" s="106">
        <f t="shared" si="8"/>
        <v>0</v>
      </c>
      <c r="BB35" s="108">
        <f t="shared" si="41"/>
        <v>57.83061</v>
      </c>
      <c r="BC35" s="108"/>
      <c r="BD35" s="108">
        <f t="shared" si="46"/>
        <v>57.83061</v>
      </c>
      <c r="BE35" s="108"/>
      <c r="BF35" s="108"/>
      <c r="BG35" s="108"/>
      <c r="BH35" s="108">
        <f t="shared" si="47"/>
        <v>0</v>
      </c>
      <c r="BI35" s="108"/>
      <c r="BJ35" s="108">
        <v>1.64</v>
      </c>
      <c r="BK35" s="108"/>
      <c r="BL35" s="108">
        <f t="shared" si="48"/>
        <v>1.64</v>
      </c>
      <c r="BM35" s="108"/>
      <c r="BN35" s="108"/>
      <c r="BO35" s="108"/>
      <c r="BP35" s="108">
        <f t="shared" si="49"/>
        <v>0</v>
      </c>
      <c r="BQ35" s="153">
        <v>10.6</v>
      </c>
      <c r="BR35" s="108"/>
      <c r="BS35" s="109"/>
      <c r="BT35" s="122">
        <f t="shared" si="50"/>
        <v>-10.6</v>
      </c>
      <c r="BU35" s="153">
        <v>35.4</v>
      </c>
      <c r="BV35" s="153">
        <v>22.3</v>
      </c>
      <c r="BW35" s="108">
        <f>BV35/BU35*100</f>
        <v>62.994350282485875</v>
      </c>
      <c r="BX35" s="122">
        <f t="shared" si="20"/>
        <v>-13.099999999999998</v>
      </c>
      <c r="BY35" s="156">
        <v>9.5</v>
      </c>
      <c r="BZ35" s="122"/>
      <c r="CA35" s="122"/>
      <c r="CB35" s="122"/>
      <c r="CC35" s="106">
        <f t="shared" si="35"/>
        <v>55.5</v>
      </c>
      <c r="CD35" s="108">
        <f>R35+V35+Z35+AD35+BR35+BV35+F35+J35+N35+AL35+BZ35+AP35+AT35+AX35+BF35+BN35+BJ35</f>
        <v>462.50191000000001</v>
      </c>
      <c r="CE35" s="108">
        <f t="shared" si="13"/>
        <v>833.33677477477477</v>
      </c>
      <c r="CF35" s="108">
        <f t="shared" si="14"/>
        <v>407.00191000000001</v>
      </c>
      <c r="CH35" s="142">
        <f t="shared" si="16"/>
        <v>462.50191000000001</v>
      </c>
      <c r="CI35" s="137">
        <f t="shared" si="17"/>
        <v>55.5</v>
      </c>
      <c r="CK35" s="146">
        <f t="shared" si="15"/>
        <v>462.50191000000001</v>
      </c>
    </row>
    <row r="36" spans="1:89" hidden="1">
      <c r="A36" s="122"/>
      <c r="B36" s="840" t="s">
        <v>271</v>
      </c>
      <c r="C36" s="841"/>
      <c r="D36" s="842"/>
      <c r="E36" s="108"/>
      <c r="F36" s="108"/>
      <c r="G36" s="108"/>
      <c r="H36" s="108">
        <f t="shared" si="29"/>
        <v>0</v>
      </c>
      <c r="I36" s="108"/>
      <c r="J36" s="108"/>
      <c r="K36" s="109"/>
      <c r="L36" s="108"/>
      <c r="M36" s="108"/>
      <c r="N36" s="108"/>
      <c r="O36" s="108"/>
      <c r="P36" s="122"/>
      <c r="Q36" s="108"/>
      <c r="R36" s="108"/>
      <c r="S36" s="108"/>
      <c r="T36" s="122"/>
      <c r="U36" s="108"/>
      <c r="V36" s="108"/>
      <c r="W36" s="108"/>
      <c r="X36" s="122">
        <f t="shared" si="52"/>
        <v>0</v>
      </c>
      <c r="Y36" s="108"/>
      <c r="Z36" s="108"/>
      <c r="AA36" s="108"/>
      <c r="AB36" s="122">
        <f t="shared" si="53"/>
        <v>0</v>
      </c>
      <c r="AC36" s="108"/>
      <c r="AD36" s="108"/>
      <c r="AE36" s="108"/>
      <c r="AF36" s="122"/>
      <c r="AG36" s="106">
        <f t="shared" si="3"/>
        <v>0</v>
      </c>
      <c r="AH36" s="108">
        <f t="shared" si="39"/>
        <v>0</v>
      </c>
      <c r="AI36" s="108" t="e">
        <f>AH36/AG36*100</f>
        <v>#DIV/0!</v>
      </c>
      <c r="AJ36" s="108">
        <f t="shared" ref="AJ36:AJ43" si="54">AH36-AG36</f>
        <v>0</v>
      </c>
      <c r="AK36" s="108"/>
      <c r="AL36" s="108"/>
      <c r="AM36" s="108"/>
      <c r="AN36" s="108">
        <f t="shared" si="42"/>
        <v>0</v>
      </c>
      <c r="AO36" s="108"/>
      <c r="AP36" s="108"/>
      <c r="AQ36" s="108"/>
      <c r="AR36" s="108">
        <f t="shared" si="43"/>
        <v>0</v>
      </c>
      <c r="AS36" s="108"/>
      <c r="AT36" s="108"/>
      <c r="AU36" s="108"/>
      <c r="AV36" s="108">
        <f t="shared" si="44"/>
        <v>0</v>
      </c>
      <c r="AW36" s="108"/>
      <c r="AX36" s="108"/>
      <c r="AY36" s="108"/>
      <c r="AZ36" s="108">
        <f t="shared" si="45"/>
        <v>0</v>
      </c>
      <c r="BA36" s="106">
        <f t="shared" si="8"/>
        <v>0</v>
      </c>
      <c r="BB36" s="108">
        <f t="shared" si="41"/>
        <v>0</v>
      </c>
      <c r="BC36" s="108"/>
      <c r="BD36" s="108">
        <f t="shared" si="46"/>
        <v>0</v>
      </c>
      <c r="BE36" s="108"/>
      <c r="BF36" s="108"/>
      <c r="BG36" s="108"/>
      <c r="BH36" s="108">
        <f t="shared" si="47"/>
        <v>0</v>
      </c>
      <c r="BI36" s="108"/>
      <c r="BJ36" s="108"/>
      <c r="BK36" s="108"/>
      <c r="BL36" s="108">
        <f t="shared" si="48"/>
        <v>0</v>
      </c>
      <c r="BM36" s="108"/>
      <c r="BN36" s="108"/>
      <c r="BO36" s="108"/>
      <c r="BP36" s="108">
        <f t="shared" si="49"/>
        <v>0</v>
      </c>
      <c r="BQ36" s="108"/>
      <c r="BR36" s="108"/>
      <c r="BS36" s="108"/>
      <c r="BT36" s="122">
        <f t="shared" si="50"/>
        <v>0</v>
      </c>
      <c r="BU36" s="108"/>
      <c r="BV36" s="153"/>
      <c r="BW36" s="108"/>
      <c r="BX36" s="122"/>
      <c r="BY36" s="122"/>
      <c r="BZ36" s="122"/>
      <c r="CA36" s="122"/>
      <c r="CB36" s="122"/>
      <c r="CC36" s="106">
        <f t="shared" si="35"/>
        <v>0</v>
      </c>
      <c r="CD36" s="108">
        <f>R36+V36+Z36+AD36+BR36+BV36+F36+J36+N36+AL36+BZ36+AP36+AT36+AX36+BF36</f>
        <v>0</v>
      </c>
      <c r="CE36" s="108" t="e">
        <f t="shared" si="13"/>
        <v>#DIV/0!</v>
      </c>
      <c r="CF36" s="108">
        <f t="shared" si="14"/>
        <v>0</v>
      </c>
      <c r="CH36" s="142">
        <f t="shared" si="16"/>
        <v>0</v>
      </c>
      <c r="CI36" s="137">
        <f t="shared" si="17"/>
        <v>0</v>
      </c>
      <c r="CK36" s="146">
        <f t="shared" si="15"/>
        <v>0</v>
      </c>
    </row>
    <row r="37" spans="1:89" hidden="1">
      <c r="A37" s="122"/>
      <c r="B37" s="840" t="s">
        <v>213</v>
      </c>
      <c r="C37" s="841"/>
      <c r="D37" s="842"/>
      <c r="E37" s="108"/>
      <c r="F37" s="108"/>
      <c r="G37" s="108"/>
      <c r="H37" s="108">
        <f t="shared" si="29"/>
        <v>0</v>
      </c>
      <c r="I37" s="108"/>
      <c r="J37" s="108"/>
      <c r="K37" s="109"/>
      <c r="L37" s="108">
        <f>J37-I37</f>
        <v>0</v>
      </c>
      <c r="M37" s="108"/>
      <c r="N37" s="108"/>
      <c r="O37" s="108"/>
      <c r="P37" s="122">
        <f t="shared" si="23"/>
        <v>0</v>
      </c>
      <c r="Q37" s="108"/>
      <c r="R37" s="108"/>
      <c r="S37" s="108"/>
      <c r="T37" s="122">
        <f t="shared" si="51"/>
        <v>0</v>
      </c>
      <c r="U37" s="108"/>
      <c r="V37" s="108"/>
      <c r="W37" s="108"/>
      <c r="X37" s="122">
        <f t="shared" si="52"/>
        <v>0</v>
      </c>
      <c r="Y37" s="108"/>
      <c r="Z37" s="108"/>
      <c r="AA37" s="108"/>
      <c r="AB37" s="122">
        <f t="shared" si="53"/>
        <v>0</v>
      </c>
      <c r="AC37" s="108"/>
      <c r="AD37" s="108"/>
      <c r="AE37" s="108"/>
      <c r="AF37" s="122"/>
      <c r="AG37" s="106">
        <f t="shared" si="3"/>
        <v>0</v>
      </c>
      <c r="AH37" s="108">
        <f t="shared" si="39"/>
        <v>0</v>
      </c>
      <c r="AI37" s="108"/>
      <c r="AJ37" s="108">
        <f t="shared" si="54"/>
        <v>0</v>
      </c>
      <c r="AK37" s="108"/>
      <c r="AL37" s="108"/>
      <c r="AM37" s="108"/>
      <c r="AN37" s="108">
        <f t="shared" si="42"/>
        <v>0</v>
      </c>
      <c r="AO37" s="108"/>
      <c r="AP37" s="108"/>
      <c r="AQ37" s="108"/>
      <c r="AR37" s="108">
        <f t="shared" si="43"/>
        <v>0</v>
      </c>
      <c r="AS37" s="108"/>
      <c r="AT37" s="108"/>
      <c r="AU37" s="108"/>
      <c r="AV37" s="108">
        <f t="shared" si="44"/>
        <v>0</v>
      </c>
      <c r="AW37" s="108"/>
      <c r="AX37" s="108"/>
      <c r="AY37" s="108"/>
      <c r="AZ37" s="108">
        <f t="shared" si="45"/>
        <v>0</v>
      </c>
      <c r="BA37" s="106">
        <f t="shared" si="8"/>
        <v>0</v>
      </c>
      <c r="BB37" s="108">
        <f t="shared" si="41"/>
        <v>0</v>
      </c>
      <c r="BC37" s="108"/>
      <c r="BD37" s="108">
        <f t="shared" si="46"/>
        <v>0</v>
      </c>
      <c r="BE37" s="108"/>
      <c r="BF37" s="108"/>
      <c r="BG37" s="108"/>
      <c r="BH37" s="108">
        <f t="shared" si="47"/>
        <v>0</v>
      </c>
      <c r="BI37" s="108"/>
      <c r="BJ37" s="108"/>
      <c r="BK37" s="108"/>
      <c r="BL37" s="108">
        <f t="shared" si="48"/>
        <v>0</v>
      </c>
      <c r="BM37" s="108"/>
      <c r="BN37" s="108"/>
      <c r="BO37" s="108"/>
      <c r="BP37" s="108">
        <f t="shared" si="49"/>
        <v>0</v>
      </c>
      <c r="BQ37" s="108"/>
      <c r="BR37" s="108"/>
      <c r="BS37" s="108"/>
      <c r="BT37" s="122">
        <f t="shared" si="50"/>
        <v>0</v>
      </c>
      <c r="BU37" s="108"/>
      <c r="BV37" s="153"/>
      <c r="BW37" s="108" t="e">
        <f>BV37/BU37*100</f>
        <v>#DIV/0!</v>
      </c>
      <c r="BX37" s="122">
        <f t="shared" si="20"/>
        <v>0</v>
      </c>
      <c r="BY37" s="122"/>
      <c r="BZ37" s="122"/>
      <c r="CA37" s="122"/>
      <c r="CB37" s="122"/>
      <c r="CC37" s="106">
        <f t="shared" si="35"/>
        <v>0</v>
      </c>
      <c r="CD37" s="108">
        <f>R37+V37+Z37+AD37+BR37+BV37+F37+J37+N37+AL37+BZ37+AP37+AT37+AX37+BF37</f>
        <v>0</v>
      </c>
      <c r="CE37" s="108" t="e">
        <f t="shared" si="13"/>
        <v>#DIV/0!</v>
      </c>
      <c r="CF37" s="108">
        <f t="shared" si="14"/>
        <v>0</v>
      </c>
      <c r="CH37" s="142">
        <f t="shared" si="16"/>
        <v>0</v>
      </c>
      <c r="CI37" s="137">
        <f t="shared" si="17"/>
        <v>0</v>
      </c>
      <c r="CK37" s="146">
        <f t="shared" si="15"/>
        <v>0</v>
      </c>
    </row>
    <row r="38" spans="1:89" ht="12.75" customHeight="1">
      <c r="A38" s="122"/>
      <c r="B38" s="828" t="s">
        <v>408</v>
      </c>
      <c r="C38" s="829"/>
      <c r="D38" s="830"/>
      <c r="E38" s="108"/>
      <c r="F38" s="108"/>
      <c r="G38" s="108"/>
      <c r="H38" s="108">
        <f t="shared" si="29"/>
        <v>0</v>
      </c>
      <c r="I38" s="108"/>
      <c r="J38" s="108">
        <v>29.643550000000001</v>
      </c>
      <c r="K38" s="109"/>
      <c r="L38" s="108">
        <f>J38-I38</f>
        <v>29.643550000000001</v>
      </c>
      <c r="M38" s="108"/>
      <c r="N38" s="108"/>
      <c r="O38" s="108"/>
      <c r="P38" s="122">
        <f t="shared" si="23"/>
        <v>0</v>
      </c>
      <c r="Q38" s="108"/>
      <c r="R38" s="108"/>
      <c r="S38" s="108"/>
      <c r="T38" s="122">
        <f t="shared" si="51"/>
        <v>0</v>
      </c>
      <c r="U38" s="108"/>
      <c r="V38" s="108"/>
      <c r="W38" s="108"/>
      <c r="X38" s="122">
        <f t="shared" ref="X38:X45" si="55">V38-U38</f>
        <v>0</v>
      </c>
      <c r="Y38" s="108"/>
      <c r="Z38" s="108"/>
      <c r="AA38" s="108"/>
      <c r="AB38" s="122">
        <f t="shared" si="53"/>
        <v>0</v>
      </c>
      <c r="AC38" s="108"/>
      <c r="AD38" s="108"/>
      <c r="AE38" s="108"/>
      <c r="AF38" s="122"/>
      <c r="AG38" s="106">
        <f t="shared" si="3"/>
        <v>0</v>
      </c>
      <c r="AH38" s="108">
        <f t="shared" si="39"/>
        <v>29.643550000000001</v>
      </c>
      <c r="AI38" s="108"/>
      <c r="AJ38" s="108">
        <f t="shared" si="54"/>
        <v>29.643550000000001</v>
      </c>
      <c r="AK38" s="108"/>
      <c r="AL38" s="108"/>
      <c r="AM38" s="108"/>
      <c r="AN38" s="108">
        <f t="shared" si="42"/>
        <v>0</v>
      </c>
      <c r="AO38" s="108"/>
      <c r="AP38" s="108"/>
      <c r="AQ38" s="108"/>
      <c r="AR38" s="108">
        <f t="shared" si="43"/>
        <v>0</v>
      </c>
      <c r="AS38" s="108"/>
      <c r="AT38" s="108"/>
      <c r="AU38" s="108"/>
      <c r="AV38" s="108">
        <f t="shared" si="44"/>
        <v>0</v>
      </c>
      <c r="AW38" s="108"/>
      <c r="AX38" s="108"/>
      <c r="AY38" s="108"/>
      <c r="AZ38" s="108">
        <f t="shared" si="45"/>
        <v>0</v>
      </c>
      <c r="BA38" s="106">
        <f t="shared" si="8"/>
        <v>0</v>
      </c>
      <c r="BB38" s="108">
        <f t="shared" si="41"/>
        <v>0</v>
      </c>
      <c r="BC38" s="108"/>
      <c r="BD38" s="108">
        <f t="shared" si="46"/>
        <v>0</v>
      </c>
      <c r="BE38" s="108"/>
      <c r="BF38" s="108"/>
      <c r="BG38" s="108"/>
      <c r="BH38" s="108">
        <f t="shared" si="47"/>
        <v>0</v>
      </c>
      <c r="BI38" s="108"/>
      <c r="BJ38" s="108"/>
      <c r="BK38" s="108"/>
      <c r="BL38" s="108">
        <f t="shared" si="48"/>
        <v>0</v>
      </c>
      <c r="BM38" s="108"/>
      <c r="BN38" s="108"/>
      <c r="BO38" s="108"/>
      <c r="BP38" s="108">
        <f t="shared" si="49"/>
        <v>0</v>
      </c>
      <c r="BQ38" s="108"/>
      <c r="BR38" s="108"/>
      <c r="BS38" s="108"/>
      <c r="BT38" s="122">
        <f t="shared" si="50"/>
        <v>0</v>
      </c>
      <c r="BU38" s="108"/>
      <c r="BV38" s="153"/>
      <c r="BW38" s="108"/>
      <c r="BX38" s="122">
        <f t="shared" ref="BX38:BX43" si="56">BV38-BU38</f>
        <v>0</v>
      </c>
      <c r="BY38" s="122"/>
      <c r="BZ38" s="122"/>
      <c r="CA38" s="122"/>
      <c r="CB38" s="122"/>
      <c r="CC38" s="106">
        <f t="shared" si="35"/>
        <v>0</v>
      </c>
      <c r="CD38" s="108">
        <f>R38+V38+Z38+AD38+BR38+BV38+F38+J38+N38+AL38+BZ38+AP38+AT38+AX38+BF38+BN38</f>
        <v>29.643550000000001</v>
      </c>
      <c r="CE38" s="108"/>
      <c r="CF38" s="108">
        <f t="shared" si="14"/>
        <v>29.643550000000001</v>
      </c>
      <c r="CH38" s="142">
        <f t="shared" si="16"/>
        <v>29.643550000000001</v>
      </c>
      <c r="CI38" s="137">
        <f t="shared" si="17"/>
        <v>0</v>
      </c>
      <c r="CK38" s="146">
        <f t="shared" si="15"/>
        <v>29.643550000000001</v>
      </c>
    </row>
    <row r="39" spans="1:89" ht="12.75" customHeight="1">
      <c r="A39" s="122"/>
      <c r="B39" s="828" t="s">
        <v>272</v>
      </c>
      <c r="C39" s="829"/>
      <c r="D39" s="830"/>
      <c r="E39" s="108">
        <v>53</v>
      </c>
      <c r="F39" s="108">
        <v>29.643550000000001</v>
      </c>
      <c r="G39" s="108"/>
      <c r="H39" s="108">
        <f t="shared" si="29"/>
        <v>-23.356449999999999</v>
      </c>
      <c r="I39" s="108">
        <v>53</v>
      </c>
      <c r="J39" s="108"/>
      <c r="K39" s="109"/>
      <c r="L39" s="108"/>
      <c r="M39" s="108">
        <v>53</v>
      </c>
      <c r="N39" s="108">
        <v>35.57226</v>
      </c>
      <c r="O39" s="108"/>
      <c r="P39" s="122"/>
      <c r="Q39" s="108">
        <v>53</v>
      </c>
      <c r="R39" s="108">
        <v>29.643550000000001</v>
      </c>
      <c r="S39" s="108"/>
      <c r="T39" s="122">
        <f t="shared" si="51"/>
        <v>-23.356449999999999</v>
      </c>
      <c r="U39" s="108">
        <v>106</v>
      </c>
      <c r="V39" s="108">
        <v>59.287100000000002</v>
      </c>
      <c r="W39" s="108"/>
      <c r="X39" s="122">
        <f t="shared" si="55"/>
        <v>-46.712899999999998</v>
      </c>
      <c r="Y39" s="108">
        <v>53</v>
      </c>
      <c r="Z39" s="108">
        <v>35.57226</v>
      </c>
      <c r="AA39" s="108"/>
      <c r="AB39" s="122">
        <f t="shared" si="53"/>
        <v>-17.42774</v>
      </c>
      <c r="AC39" s="108">
        <v>53</v>
      </c>
      <c r="AD39" s="108">
        <v>29.643550000000001</v>
      </c>
      <c r="AE39" s="108"/>
      <c r="AF39" s="122"/>
      <c r="AG39" s="106">
        <f t="shared" si="3"/>
        <v>424</v>
      </c>
      <c r="AH39" s="108">
        <f t="shared" si="39"/>
        <v>219.36227000000002</v>
      </c>
      <c r="AI39" s="108"/>
      <c r="AJ39" s="108">
        <f t="shared" si="54"/>
        <v>-204.63772999999998</v>
      </c>
      <c r="AK39" s="108"/>
      <c r="AL39" s="108"/>
      <c r="AM39" s="108"/>
      <c r="AN39" s="108">
        <f t="shared" si="42"/>
        <v>0</v>
      </c>
      <c r="AO39" s="108"/>
      <c r="AP39" s="108"/>
      <c r="AQ39" s="108"/>
      <c r="AR39" s="108">
        <f t="shared" si="43"/>
        <v>0</v>
      </c>
      <c r="AS39" s="108"/>
      <c r="AT39" s="108"/>
      <c r="AU39" s="108"/>
      <c r="AV39" s="108">
        <f t="shared" si="44"/>
        <v>0</v>
      </c>
      <c r="AW39" s="108"/>
      <c r="AX39" s="108"/>
      <c r="AY39" s="108"/>
      <c r="AZ39" s="108">
        <f t="shared" si="45"/>
        <v>0</v>
      </c>
      <c r="BA39" s="106">
        <f t="shared" si="8"/>
        <v>0</v>
      </c>
      <c r="BB39" s="108">
        <f t="shared" si="41"/>
        <v>0</v>
      </c>
      <c r="BC39" s="108"/>
      <c r="BD39" s="108">
        <f t="shared" si="46"/>
        <v>0</v>
      </c>
      <c r="BE39" s="108"/>
      <c r="BF39" s="108"/>
      <c r="BG39" s="108"/>
      <c r="BH39" s="108">
        <f t="shared" si="47"/>
        <v>0</v>
      </c>
      <c r="BI39" s="108"/>
      <c r="BJ39" s="108"/>
      <c r="BK39" s="108"/>
      <c r="BL39" s="108">
        <f t="shared" si="48"/>
        <v>0</v>
      </c>
      <c r="BM39" s="108"/>
      <c r="BN39" s="108"/>
      <c r="BO39" s="108"/>
      <c r="BP39" s="108">
        <f t="shared" si="49"/>
        <v>0</v>
      </c>
      <c r="BQ39" s="108"/>
      <c r="BR39" s="108"/>
      <c r="BS39" s="108"/>
      <c r="BT39" s="122">
        <f t="shared" si="50"/>
        <v>0</v>
      </c>
      <c r="BU39" s="108">
        <v>32</v>
      </c>
      <c r="BV39" s="153">
        <v>30.769829999999999</v>
      </c>
      <c r="BW39" s="108"/>
      <c r="BX39" s="122">
        <f t="shared" si="56"/>
        <v>-1.2301700000000011</v>
      </c>
      <c r="BY39" s="122"/>
      <c r="BZ39" s="122"/>
      <c r="CA39" s="122"/>
      <c r="CB39" s="122"/>
      <c r="CC39" s="106">
        <f t="shared" si="35"/>
        <v>456</v>
      </c>
      <c r="CD39" s="108">
        <f t="shared" ref="CD39:CD44" si="57">R39+V39+Z39+AD39+BR39+BV39+F39+J39+N39+AL39+BZ39+AP39+AT39+AX39+BF39</f>
        <v>250.13210000000001</v>
      </c>
      <c r="CE39" s="108">
        <f t="shared" si="13"/>
        <v>54.85353070175438</v>
      </c>
      <c r="CF39" s="108">
        <f t="shared" si="14"/>
        <v>-205.86789999999999</v>
      </c>
      <c r="CH39" s="142">
        <f t="shared" si="16"/>
        <v>250.13210000000004</v>
      </c>
      <c r="CI39" s="137">
        <f t="shared" si="17"/>
        <v>456</v>
      </c>
      <c r="CK39" s="146">
        <f t="shared" si="15"/>
        <v>250.13210000000004</v>
      </c>
    </row>
    <row r="40" spans="1:89" ht="12.75" customHeight="1">
      <c r="A40" s="122"/>
      <c r="B40" s="828" t="s">
        <v>214</v>
      </c>
      <c r="C40" s="829"/>
      <c r="D40" s="830"/>
      <c r="E40" s="108">
        <v>25</v>
      </c>
      <c r="F40" s="108">
        <v>12.1</v>
      </c>
      <c r="G40" s="108"/>
      <c r="H40" s="108">
        <f t="shared" si="29"/>
        <v>-12.9</v>
      </c>
      <c r="I40" s="108">
        <v>50</v>
      </c>
      <c r="J40" s="108">
        <v>28.410710000000002</v>
      </c>
      <c r="K40" s="109">
        <f>J40/I40*100</f>
        <v>56.821420000000003</v>
      </c>
      <c r="L40" s="108">
        <f t="shared" ref="L40:L46" si="58">J40-I40</f>
        <v>-21.589289999999998</v>
      </c>
      <c r="M40" s="108">
        <v>100</v>
      </c>
      <c r="N40" s="108">
        <v>43.77</v>
      </c>
      <c r="O40" s="108"/>
      <c r="P40" s="122"/>
      <c r="Q40" s="108">
        <v>100</v>
      </c>
      <c r="R40" s="108">
        <v>138.47631999999999</v>
      </c>
      <c r="S40" s="108">
        <f>R40/Q40*100</f>
        <v>138.47631999999999</v>
      </c>
      <c r="T40" s="122">
        <f t="shared" si="51"/>
        <v>38.476319999999987</v>
      </c>
      <c r="U40" s="108">
        <v>25</v>
      </c>
      <c r="V40" s="108">
        <v>31.6</v>
      </c>
      <c r="W40" s="108"/>
      <c r="X40" s="122">
        <f t="shared" si="55"/>
        <v>6.6000000000000014</v>
      </c>
      <c r="Y40" s="108">
        <v>57</v>
      </c>
      <c r="Z40" s="108">
        <v>32.384</v>
      </c>
      <c r="AA40" s="108">
        <f>Z40/Y40*100</f>
        <v>56.814035087719297</v>
      </c>
      <c r="AB40" s="122">
        <f t="shared" ref="AB40:AB46" si="59">Z40-Y40</f>
        <v>-24.616</v>
      </c>
      <c r="AC40" s="108">
        <v>50</v>
      </c>
      <c r="AD40" s="108">
        <v>32.80471</v>
      </c>
      <c r="AE40" s="108">
        <f>AD40/AC40*100</f>
        <v>65.60942</v>
      </c>
      <c r="AF40" s="122">
        <f>AD40-AC40</f>
        <v>-17.19529</v>
      </c>
      <c r="AG40" s="106">
        <f t="shared" si="3"/>
        <v>407</v>
      </c>
      <c r="AH40" s="108">
        <f t="shared" si="39"/>
        <v>319.54573999999997</v>
      </c>
      <c r="AI40" s="108">
        <f>AH40/AG40*100</f>
        <v>78.512466830466821</v>
      </c>
      <c r="AJ40" s="108">
        <f t="shared" si="54"/>
        <v>-87.454260000000033</v>
      </c>
      <c r="AK40" s="108"/>
      <c r="AL40" s="108"/>
      <c r="AM40" s="108"/>
      <c r="AN40" s="108">
        <f t="shared" si="42"/>
        <v>0</v>
      </c>
      <c r="AO40" s="108"/>
      <c r="AP40" s="108"/>
      <c r="AQ40" s="108"/>
      <c r="AR40" s="108">
        <f t="shared" si="43"/>
        <v>0</v>
      </c>
      <c r="AS40" s="108"/>
      <c r="AT40" s="108"/>
      <c r="AU40" s="108"/>
      <c r="AV40" s="108">
        <f t="shared" si="44"/>
        <v>0</v>
      </c>
      <c r="AW40" s="108"/>
      <c r="AX40" s="108"/>
      <c r="AY40" s="108"/>
      <c r="AZ40" s="108">
        <f t="shared" si="45"/>
        <v>0</v>
      </c>
      <c r="BA40" s="106">
        <f t="shared" si="8"/>
        <v>0</v>
      </c>
      <c r="BB40" s="108">
        <f t="shared" si="41"/>
        <v>0</v>
      </c>
      <c r="BC40" s="108"/>
      <c r="BD40" s="108">
        <f t="shared" si="46"/>
        <v>0</v>
      </c>
      <c r="BE40" s="108"/>
      <c r="BF40" s="108"/>
      <c r="BG40" s="108"/>
      <c r="BH40" s="108">
        <f t="shared" si="47"/>
        <v>0</v>
      </c>
      <c r="BI40" s="108"/>
      <c r="BJ40" s="108"/>
      <c r="BK40" s="108"/>
      <c r="BL40" s="108">
        <f t="shared" si="48"/>
        <v>0</v>
      </c>
      <c r="BM40" s="108"/>
      <c r="BN40" s="108"/>
      <c r="BO40" s="108"/>
      <c r="BP40" s="108">
        <f t="shared" si="49"/>
        <v>0</v>
      </c>
      <c r="BQ40" s="108"/>
      <c r="BR40" s="108"/>
      <c r="BS40" s="108"/>
      <c r="BT40" s="122">
        <f t="shared" si="50"/>
        <v>0</v>
      </c>
      <c r="BU40" s="108"/>
      <c r="BV40" s="153">
        <v>28.6</v>
      </c>
      <c r="BW40" s="108"/>
      <c r="BX40" s="122">
        <f t="shared" si="56"/>
        <v>28.6</v>
      </c>
      <c r="BY40" s="122"/>
      <c r="BZ40" s="122">
        <v>5.0999999999999996</v>
      </c>
      <c r="CA40" s="122"/>
      <c r="CB40" s="122"/>
      <c r="CC40" s="106">
        <f t="shared" si="35"/>
        <v>407</v>
      </c>
      <c r="CD40" s="108">
        <f t="shared" si="57"/>
        <v>353.24574000000001</v>
      </c>
      <c r="CE40" s="108">
        <f t="shared" si="13"/>
        <v>86.792565110565107</v>
      </c>
      <c r="CF40" s="108">
        <f t="shared" si="14"/>
        <v>-53.754259999999988</v>
      </c>
      <c r="CH40" s="142">
        <f t="shared" si="16"/>
        <v>353.24574000000001</v>
      </c>
      <c r="CI40" s="137">
        <f t="shared" si="17"/>
        <v>407</v>
      </c>
      <c r="CK40" s="146">
        <f t="shared" si="15"/>
        <v>353.24574000000001</v>
      </c>
    </row>
    <row r="41" spans="1:89" hidden="1">
      <c r="A41" s="122"/>
      <c r="B41" s="828" t="s">
        <v>498</v>
      </c>
      <c r="C41" s="829"/>
      <c r="D41" s="830"/>
      <c r="E41" s="108"/>
      <c r="F41" s="108"/>
      <c r="G41" s="108"/>
      <c r="H41" s="108">
        <f>F41-E41</f>
        <v>0</v>
      </c>
      <c r="I41" s="108"/>
      <c r="J41" s="108"/>
      <c r="K41" s="109"/>
      <c r="L41" s="108">
        <f t="shared" si="58"/>
        <v>0</v>
      </c>
      <c r="M41" s="108"/>
      <c r="N41" s="108"/>
      <c r="O41" s="108"/>
      <c r="P41" s="122">
        <f t="shared" ref="P41:P46" si="60">N41-M41</f>
        <v>0</v>
      </c>
      <c r="Q41" s="108"/>
      <c r="R41" s="108"/>
      <c r="S41" s="108"/>
      <c r="T41" s="122">
        <f>R41-Q41</f>
        <v>0</v>
      </c>
      <c r="U41" s="108"/>
      <c r="V41" s="108"/>
      <c r="W41" s="108"/>
      <c r="X41" s="122">
        <f>V41-U41</f>
        <v>0</v>
      </c>
      <c r="Y41" s="108"/>
      <c r="Z41" s="108"/>
      <c r="AA41" s="108"/>
      <c r="AB41" s="122">
        <f t="shared" si="59"/>
        <v>0</v>
      </c>
      <c r="AC41" s="108"/>
      <c r="AD41" s="108"/>
      <c r="AE41" s="108"/>
      <c r="AF41" s="122">
        <f>AD41-AC41</f>
        <v>0</v>
      </c>
      <c r="AG41" s="106">
        <f>E41+I41+M41+Q41+U41+Y41+AC41</f>
        <v>0</v>
      </c>
      <c r="AH41" s="108">
        <f>F41+J41+N41+R41+V41+Z41+AD41</f>
        <v>0</v>
      </c>
      <c r="AI41" s="108"/>
      <c r="AJ41" s="108">
        <f t="shared" si="54"/>
        <v>0</v>
      </c>
      <c r="AK41" s="108"/>
      <c r="AL41" s="108"/>
      <c r="AM41" s="108"/>
      <c r="AN41" s="108">
        <f>AL41-AK41</f>
        <v>0</v>
      </c>
      <c r="AO41" s="108"/>
      <c r="AP41" s="108"/>
      <c r="AQ41" s="108"/>
      <c r="AR41" s="108">
        <f>AP41-AO41</f>
        <v>0</v>
      </c>
      <c r="AS41" s="108"/>
      <c r="AT41" s="108"/>
      <c r="AU41" s="108"/>
      <c r="AV41" s="108">
        <f>AT41-AS41</f>
        <v>0</v>
      </c>
      <c r="AW41" s="108"/>
      <c r="AX41" s="108"/>
      <c r="AY41" s="108"/>
      <c r="AZ41" s="108">
        <f>AX41-AW41</f>
        <v>0</v>
      </c>
      <c r="BA41" s="106">
        <f>AK41+AO41+AS41+AW41</f>
        <v>0</v>
      </c>
      <c r="BB41" s="108">
        <f>AL41+AP41+AT41+AX41</f>
        <v>0</v>
      </c>
      <c r="BC41" s="108"/>
      <c r="BD41" s="108">
        <f>BB41-BA41</f>
        <v>0</v>
      </c>
      <c r="BE41" s="108"/>
      <c r="BF41" s="108"/>
      <c r="BG41" s="108"/>
      <c r="BH41" s="108">
        <f>BF41-BE41</f>
        <v>0</v>
      </c>
      <c r="BI41" s="108"/>
      <c r="BJ41" s="108"/>
      <c r="BK41" s="108"/>
      <c r="BL41" s="108">
        <f>BJ41-BI41</f>
        <v>0</v>
      </c>
      <c r="BM41" s="108"/>
      <c r="BN41" s="108"/>
      <c r="BO41" s="108"/>
      <c r="BP41" s="108">
        <f>BN41-BM41</f>
        <v>0</v>
      </c>
      <c r="BQ41" s="108"/>
      <c r="BR41" s="108"/>
      <c r="BS41" s="108"/>
      <c r="BT41" s="122">
        <f>BR41-BQ41</f>
        <v>0</v>
      </c>
      <c r="BU41" s="108"/>
      <c r="BV41" s="153"/>
      <c r="BW41" s="110"/>
      <c r="BX41" s="122">
        <f t="shared" si="56"/>
        <v>0</v>
      </c>
      <c r="BY41" s="122"/>
      <c r="BZ41" s="122"/>
      <c r="CA41" s="122"/>
      <c r="CB41" s="122"/>
      <c r="CC41" s="106">
        <f>AG41+BA41+BE41+BI41+BM41+BQ41+BU41+BY41</f>
        <v>0</v>
      </c>
      <c r="CD41" s="108">
        <f t="shared" si="57"/>
        <v>0</v>
      </c>
      <c r="CE41" s="108"/>
      <c r="CF41" s="108">
        <f>CD41-CC41</f>
        <v>0</v>
      </c>
      <c r="CH41" s="142">
        <f>F41+J41+N41+R41+V41+Z41+AD41+AL41+AP41+AT41+AX41+BF41+BJ41+BN41+BR41+BV41+BZ41</f>
        <v>0</v>
      </c>
      <c r="CI41" s="137">
        <f>E41+I41+M41+Q41+U41+Y41+AC41+AG41+AK41+AO41+AS41+AW41+BE41+BI41+BM41+BQ41+BU41+BY41-AG41</f>
        <v>0</v>
      </c>
      <c r="CK41" s="146">
        <f t="shared" si="15"/>
        <v>0</v>
      </c>
    </row>
    <row r="42" spans="1:89" hidden="1">
      <c r="A42" s="122"/>
      <c r="B42" s="828" t="s">
        <v>497</v>
      </c>
      <c r="C42" s="829"/>
      <c r="D42" s="830"/>
      <c r="E42" s="108"/>
      <c r="F42" s="108"/>
      <c r="G42" s="108"/>
      <c r="H42" s="108">
        <f>F42-E42</f>
        <v>0</v>
      </c>
      <c r="I42" s="108"/>
      <c r="J42" s="108"/>
      <c r="K42" s="109"/>
      <c r="L42" s="108">
        <f t="shared" si="58"/>
        <v>0</v>
      </c>
      <c r="M42" s="108"/>
      <c r="N42" s="108"/>
      <c r="O42" s="108"/>
      <c r="P42" s="122">
        <f t="shared" si="60"/>
        <v>0</v>
      </c>
      <c r="Q42" s="108"/>
      <c r="R42" s="108"/>
      <c r="S42" s="108"/>
      <c r="T42" s="122">
        <f>R42-Q42</f>
        <v>0</v>
      </c>
      <c r="U42" s="108"/>
      <c r="V42" s="108"/>
      <c r="W42" s="108"/>
      <c r="X42" s="122">
        <f>V42-U42</f>
        <v>0</v>
      </c>
      <c r="Y42" s="108"/>
      <c r="Z42" s="108"/>
      <c r="AA42" s="108"/>
      <c r="AB42" s="122">
        <f t="shared" si="59"/>
        <v>0</v>
      </c>
      <c r="AC42" s="108"/>
      <c r="AD42" s="108"/>
      <c r="AE42" s="108"/>
      <c r="AF42" s="122">
        <f>AD42-AC42</f>
        <v>0</v>
      </c>
      <c r="AG42" s="106">
        <f>E42+I42+M42+Q42+U42+Y42+AC42</f>
        <v>0</v>
      </c>
      <c r="AH42" s="108">
        <f>F42+J42+N42+R42+V42+Z42+AD42</f>
        <v>0</v>
      </c>
      <c r="AI42" s="108"/>
      <c r="AJ42" s="108">
        <f t="shared" si="54"/>
        <v>0</v>
      </c>
      <c r="AK42" s="108"/>
      <c r="AL42" s="108"/>
      <c r="AM42" s="108"/>
      <c r="AN42" s="108">
        <f>AL42-AK42</f>
        <v>0</v>
      </c>
      <c r="AO42" s="108"/>
      <c r="AP42" s="108"/>
      <c r="AQ42" s="108"/>
      <c r="AR42" s="108">
        <f>AP42-AO42</f>
        <v>0</v>
      </c>
      <c r="AS42" s="108"/>
      <c r="AT42" s="108"/>
      <c r="AU42" s="108"/>
      <c r="AV42" s="108">
        <f>AT42-AS42</f>
        <v>0</v>
      </c>
      <c r="AW42" s="108"/>
      <c r="AX42" s="108"/>
      <c r="AY42" s="108"/>
      <c r="AZ42" s="108">
        <f>AX42-AW42</f>
        <v>0</v>
      </c>
      <c r="BA42" s="106">
        <f>AK42+AO42+AS42+AW42</f>
        <v>0</v>
      </c>
      <c r="BB42" s="108">
        <f>AL42+AP42+AT42+AX42</f>
        <v>0</v>
      </c>
      <c r="BC42" s="108"/>
      <c r="BD42" s="108">
        <f>BB42-BA42</f>
        <v>0</v>
      </c>
      <c r="BE42" s="108"/>
      <c r="BF42" s="108"/>
      <c r="BG42" s="108"/>
      <c r="BH42" s="108">
        <f>BF42-BE42</f>
        <v>0</v>
      </c>
      <c r="BI42" s="108"/>
      <c r="BJ42" s="108"/>
      <c r="BK42" s="108"/>
      <c r="BL42" s="108">
        <f>BJ42-BI42</f>
        <v>0</v>
      </c>
      <c r="BM42" s="108"/>
      <c r="BN42" s="108"/>
      <c r="BO42" s="108"/>
      <c r="BP42" s="108">
        <f>BN42-BM42</f>
        <v>0</v>
      </c>
      <c r="BQ42" s="108"/>
      <c r="BR42" s="108"/>
      <c r="BS42" s="108"/>
      <c r="BT42" s="122">
        <f>BR42-BQ42</f>
        <v>0</v>
      </c>
      <c r="BU42" s="108"/>
      <c r="BV42" s="153"/>
      <c r="BW42" s="110"/>
      <c r="BX42" s="122">
        <f t="shared" si="56"/>
        <v>0</v>
      </c>
      <c r="BY42" s="122"/>
      <c r="BZ42" s="122"/>
      <c r="CA42" s="122"/>
      <c r="CB42" s="122"/>
      <c r="CC42" s="106">
        <f>AG42+BA42+BE42+BI42+BM42+BQ42+BU42+BY42</f>
        <v>0</v>
      </c>
      <c r="CD42" s="108">
        <f t="shared" si="57"/>
        <v>0</v>
      </c>
      <c r="CE42" s="108"/>
      <c r="CF42" s="108">
        <f>CD42-CC42</f>
        <v>0</v>
      </c>
      <c r="CH42" s="142">
        <f>F42+J42+N42+R42+V42+Z42+AD42+AL42+AP42+AT42+AX42+BF42+BJ42+BN42+BR42+BV42+BZ42</f>
        <v>0</v>
      </c>
      <c r="CI42" s="137">
        <f>E42+I42+M42+Q42+U42+Y42+AC42+AG42+AK42+AO42+AS42+AW42+BE42+BI42+BM42+BQ42+BU42+BY42-AG42</f>
        <v>0</v>
      </c>
      <c r="CK42" s="146">
        <f t="shared" si="15"/>
        <v>0</v>
      </c>
    </row>
    <row r="43" spans="1:89" ht="12.75" customHeight="1">
      <c r="A43" s="122"/>
      <c r="B43" s="828" t="s">
        <v>577</v>
      </c>
      <c r="C43" s="829"/>
      <c r="D43" s="830"/>
      <c r="E43" s="108"/>
      <c r="F43" s="108"/>
      <c r="G43" s="108"/>
      <c r="H43" s="108">
        <f t="shared" si="29"/>
        <v>0</v>
      </c>
      <c r="I43" s="108"/>
      <c r="J43" s="108"/>
      <c r="K43" s="109"/>
      <c r="L43" s="108">
        <f t="shared" si="58"/>
        <v>0</v>
      </c>
      <c r="M43" s="108"/>
      <c r="N43" s="108"/>
      <c r="O43" s="108"/>
      <c r="P43" s="108">
        <f t="shared" si="60"/>
        <v>0</v>
      </c>
      <c r="Q43" s="108"/>
      <c r="R43" s="108"/>
      <c r="S43" s="108" t="e">
        <f>R43/Q43*100</f>
        <v>#DIV/0!</v>
      </c>
      <c r="T43" s="122">
        <f t="shared" si="51"/>
        <v>0</v>
      </c>
      <c r="U43" s="108"/>
      <c r="V43" s="108"/>
      <c r="W43" s="108"/>
      <c r="X43" s="122">
        <f t="shared" si="55"/>
        <v>0</v>
      </c>
      <c r="Y43" s="108"/>
      <c r="Z43" s="108"/>
      <c r="AA43" s="108"/>
      <c r="AB43" s="122">
        <f t="shared" si="59"/>
        <v>0</v>
      </c>
      <c r="AC43" s="108"/>
      <c r="AD43" s="108"/>
      <c r="AE43" s="108"/>
      <c r="AF43" s="122"/>
      <c r="AG43" s="106">
        <f t="shared" si="3"/>
        <v>0</v>
      </c>
      <c r="AH43" s="108">
        <f t="shared" si="39"/>
        <v>0</v>
      </c>
      <c r="AI43" s="108" t="e">
        <f>AH43/AG43*100</f>
        <v>#DIV/0!</v>
      </c>
      <c r="AJ43" s="108">
        <f t="shared" si="54"/>
        <v>0</v>
      </c>
      <c r="AK43" s="108"/>
      <c r="AL43" s="108"/>
      <c r="AM43" s="108"/>
      <c r="AN43" s="108">
        <f t="shared" si="42"/>
        <v>0</v>
      </c>
      <c r="AO43" s="108"/>
      <c r="AP43" s="108"/>
      <c r="AQ43" s="108"/>
      <c r="AR43" s="108">
        <f t="shared" si="43"/>
        <v>0</v>
      </c>
      <c r="AS43" s="108"/>
      <c r="AT43" s="108"/>
      <c r="AU43" s="108"/>
      <c r="AV43" s="108">
        <f t="shared" si="44"/>
        <v>0</v>
      </c>
      <c r="AW43" s="108"/>
      <c r="AX43" s="108"/>
      <c r="AY43" s="108"/>
      <c r="AZ43" s="108">
        <f t="shared" si="45"/>
        <v>0</v>
      </c>
      <c r="BA43" s="106">
        <f t="shared" si="8"/>
        <v>0</v>
      </c>
      <c r="BB43" s="108">
        <f t="shared" si="41"/>
        <v>0</v>
      </c>
      <c r="BC43" s="108"/>
      <c r="BD43" s="108">
        <f t="shared" si="46"/>
        <v>0</v>
      </c>
      <c r="BE43" s="108"/>
      <c r="BF43" s="108"/>
      <c r="BG43" s="108"/>
      <c r="BH43" s="108">
        <f t="shared" si="47"/>
        <v>0</v>
      </c>
      <c r="BI43" s="108"/>
      <c r="BJ43" s="108"/>
      <c r="BK43" s="108"/>
      <c r="BL43" s="108">
        <f t="shared" si="48"/>
        <v>0</v>
      </c>
      <c r="BM43" s="108"/>
      <c r="BN43" s="108"/>
      <c r="BO43" s="108"/>
      <c r="BP43" s="108">
        <f t="shared" si="49"/>
        <v>0</v>
      </c>
      <c r="BQ43" s="108"/>
      <c r="BR43" s="108"/>
      <c r="BS43" s="108"/>
      <c r="BT43" s="122"/>
      <c r="BU43" s="108"/>
      <c r="BV43" s="153">
        <v>2.8810099999999998</v>
      </c>
      <c r="BW43" s="108"/>
      <c r="BX43" s="122">
        <f t="shared" si="56"/>
        <v>2.8810099999999998</v>
      </c>
      <c r="BY43" s="122"/>
      <c r="BZ43" s="122"/>
      <c r="CA43" s="122"/>
      <c r="CB43" s="122"/>
      <c r="CC43" s="106">
        <f t="shared" si="35"/>
        <v>0</v>
      </c>
      <c r="CD43" s="108">
        <f t="shared" si="57"/>
        <v>2.8810099999999998</v>
      </c>
      <c r="CE43" s="108" t="e">
        <f t="shared" si="13"/>
        <v>#DIV/0!</v>
      </c>
      <c r="CF43" s="108">
        <f t="shared" si="14"/>
        <v>2.8810099999999998</v>
      </c>
      <c r="CH43" s="142">
        <f t="shared" si="16"/>
        <v>2.8810099999999998</v>
      </c>
      <c r="CI43" s="137">
        <f t="shared" si="17"/>
        <v>0</v>
      </c>
      <c r="CK43" s="146">
        <f t="shared" si="15"/>
        <v>2.8810099999999998</v>
      </c>
    </row>
    <row r="44" spans="1:89" hidden="1">
      <c r="A44" s="122"/>
      <c r="B44" s="828" t="s">
        <v>269</v>
      </c>
      <c r="C44" s="829"/>
      <c r="D44" s="830"/>
      <c r="E44" s="108"/>
      <c r="F44" s="108"/>
      <c r="G44" s="108"/>
      <c r="H44" s="108">
        <f t="shared" si="29"/>
        <v>0</v>
      </c>
      <c r="I44" s="108"/>
      <c r="J44" s="108"/>
      <c r="K44" s="109"/>
      <c r="L44" s="108">
        <f t="shared" si="58"/>
        <v>0</v>
      </c>
      <c r="M44" s="108"/>
      <c r="N44" s="108"/>
      <c r="O44" s="108"/>
      <c r="P44" s="122">
        <f t="shared" si="60"/>
        <v>0</v>
      </c>
      <c r="Q44" s="108"/>
      <c r="R44" s="108"/>
      <c r="S44" s="108"/>
      <c r="T44" s="122">
        <f t="shared" si="51"/>
        <v>0</v>
      </c>
      <c r="U44" s="108"/>
      <c r="V44" s="108"/>
      <c r="W44" s="108"/>
      <c r="X44" s="122">
        <f t="shared" si="55"/>
        <v>0</v>
      </c>
      <c r="Y44" s="108"/>
      <c r="Z44" s="108"/>
      <c r="AA44" s="108"/>
      <c r="AB44" s="122">
        <f t="shared" si="59"/>
        <v>0</v>
      </c>
      <c r="AC44" s="108"/>
      <c r="AD44" s="108"/>
      <c r="AE44" s="108"/>
      <c r="AF44" s="122">
        <f>AD44-AC44</f>
        <v>0</v>
      </c>
      <c r="AG44" s="106">
        <f t="shared" si="3"/>
        <v>0</v>
      </c>
      <c r="AH44" s="108">
        <f t="shared" si="39"/>
        <v>0</v>
      </c>
      <c r="AI44" s="108"/>
      <c r="AJ44" s="108">
        <f t="shared" ref="AJ44:AJ66" si="61">AH44-AG44</f>
        <v>0</v>
      </c>
      <c r="AK44" s="108"/>
      <c r="AL44" s="108"/>
      <c r="AM44" s="108"/>
      <c r="AN44" s="108">
        <f>AL44-AK44</f>
        <v>0</v>
      </c>
      <c r="AO44" s="108"/>
      <c r="AP44" s="108"/>
      <c r="AQ44" s="108"/>
      <c r="AR44" s="108">
        <f>AP44-AO44</f>
        <v>0</v>
      </c>
      <c r="AS44" s="108"/>
      <c r="AT44" s="108"/>
      <c r="AU44" s="108"/>
      <c r="AV44" s="108">
        <f>AT44-AS44</f>
        <v>0</v>
      </c>
      <c r="AW44" s="108"/>
      <c r="AX44" s="108"/>
      <c r="AY44" s="108"/>
      <c r="AZ44" s="108">
        <f>AX44-AW44</f>
        <v>0</v>
      </c>
      <c r="BA44" s="106">
        <f t="shared" si="8"/>
        <v>0</v>
      </c>
      <c r="BB44" s="108">
        <f t="shared" si="41"/>
        <v>0</v>
      </c>
      <c r="BC44" s="108"/>
      <c r="BD44" s="108">
        <f>BB44-BA44</f>
        <v>0</v>
      </c>
      <c r="BE44" s="108"/>
      <c r="BF44" s="108"/>
      <c r="BG44" s="108"/>
      <c r="BH44" s="108">
        <f>BF44-BE44</f>
        <v>0</v>
      </c>
      <c r="BI44" s="108"/>
      <c r="BJ44" s="108"/>
      <c r="BK44" s="108"/>
      <c r="BL44" s="108">
        <f>BJ44-BI44</f>
        <v>0</v>
      </c>
      <c r="BM44" s="108"/>
      <c r="BN44" s="108"/>
      <c r="BO44" s="108"/>
      <c r="BP44" s="108">
        <f>BN44-BM44</f>
        <v>0</v>
      </c>
      <c r="BQ44" s="108"/>
      <c r="BR44" s="108"/>
      <c r="BS44" s="108"/>
      <c r="BT44" s="122">
        <f>BR44-BQ44</f>
        <v>0</v>
      </c>
      <c r="BU44" s="108"/>
      <c r="BV44" s="153"/>
      <c r="BW44" s="110"/>
      <c r="BX44" s="122">
        <f t="shared" si="20"/>
        <v>0</v>
      </c>
      <c r="BY44" s="122"/>
      <c r="BZ44" s="122"/>
      <c r="CA44" s="122"/>
      <c r="CB44" s="122"/>
      <c r="CC44" s="106">
        <f t="shared" si="35"/>
        <v>0</v>
      </c>
      <c r="CD44" s="108">
        <f t="shared" si="57"/>
        <v>0</v>
      </c>
      <c r="CE44" s="108"/>
      <c r="CF44" s="108">
        <f t="shared" si="14"/>
        <v>0</v>
      </c>
      <c r="CH44" s="142">
        <f t="shared" si="16"/>
        <v>0</v>
      </c>
      <c r="CI44" s="137">
        <f t="shared" si="17"/>
        <v>0</v>
      </c>
      <c r="CK44" s="146">
        <f t="shared" si="15"/>
        <v>0</v>
      </c>
    </row>
    <row r="45" spans="1:89" s="141" customFormat="1" ht="13.5">
      <c r="A45" s="123">
        <v>290</v>
      </c>
      <c r="B45" s="822" t="s">
        <v>67</v>
      </c>
      <c r="C45" s="823"/>
      <c r="D45" s="824"/>
      <c r="E45" s="116">
        <f>E46+E50+E47</f>
        <v>0</v>
      </c>
      <c r="F45" s="116">
        <f>F46+F50</f>
        <v>0.55045999999999995</v>
      </c>
      <c r="G45" s="113"/>
      <c r="H45" s="116">
        <f t="shared" si="29"/>
        <v>0.55045999999999995</v>
      </c>
      <c r="I45" s="116">
        <f>I46+I50</f>
        <v>0</v>
      </c>
      <c r="J45" s="116">
        <f>J46+J50</f>
        <v>0.56135000000000002</v>
      </c>
      <c r="K45" s="116"/>
      <c r="L45" s="116">
        <f t="shared" si="58"/>
        <v>0.56135000000000002</v>
      </c>
      <c r="M45" s="116">
        <f>M46+M50</f>
        <v>0</v>
      </c>
      <c r="N45" s="116">
        <f>N46+N50</f>
        <v>0.5</v>
      </c>
      <c r="O45" s="116"/>
      <c r="P45" s="123">
        <f t="shared" si="60"/>
        <v>0.5</v>
      </c>
      <c r="Q45" s="116">
        <f>Q46+Q50+Q47</f>
        <v>0</v>
      </c>
      <c r="R45" s="116">
        <f>R46+R50</f>
        <v>0</v>
      </c>
      <c r="S45" s="116"/>
      <c r="T45" s="116">
        <f>R45-Q45</f>
        <v>0</v>
      </c>
      <c r="U45" s="116">
        <f>U46+U50+U47</f>
        <v>0</v>
      </c>
      <c r="V45" s="116">
        <f>V46+V50</f>
        <v>8.3424800000000001</v>
      </c>
      <c r="W45" s="123"/>
      <c r="X45" s="114">
        <f t="shared" si="55"/>
        <v>8.3424800000000001</v>
      </c>
      <c r="Y45" s="116">
        <f>Y46+Y50+Y47</f>
        <v>0</v>
      </c>
      <c r="Z45" s="116">
        <f>Z46+Z50</f>
        <v>3.7</v>
      </c>
      <c r="AA45" s="116"/>
      <c r="AB45" s="123">
        <f t="shared" si="59"/>
        <v>3.7</v>
      </c>
      <c r="AC45" s="116">
        <f>AC46+AC50+AC47</f>
        <v>0</v>
      </c>
      <c r="AD45" s="116">
        <f>AD46+AD50</f>
        <v>0.70316000000000001</v>
      </c>
      <c r="AE45" s="116"/>
      <c r="AF45" s="116">
        <f>AF46+AF47+AF48+AF50</f>
        <v>0</v>
      </c>
      <c r="AG45" s="113">
        <f t="shared" si="3"/>
        <v>0</v>
      </c>
      <c r="AH45" s="116">
        <f>AH46+AH47+AH48+AH50+AH49</f>
        <v>14.35745</v>
      </c>
      <c r="AI45" s="116" t="e">
        <f>AH45/AG45*100</f>
        <v>#DIV/0!</v>
      </c>
      <c r="AJ45" s="116">
        <f t="shared" si="61"/>
        <v>14.35745</v>
      </c>
      <c r="AK45" s="116">
        <f>AK46+AK50+AK47</f>
        <v>0</v>
      </c>
      <c r="AL45" s="116">
        <f>AL46+AL50</f>
        <v>0</v>
      </c>
      <c r="AM45" s="113"/>
      <c r="AN45" s="116">
        <f>AL45-AK45</f>
        <v>0</v>
      </c>
      <c r="AO45" s="116">
        <f>AO46+AO50</f>
        <v>0</v>
      </c>
      <c r="AP45" s="116">
        <f>AP46+AP50</f>
        <v>2</v>
      </c>
      <c r="AQ45" s="113"/>
      <c r="AR45" s="116">
        <f>AP45-AO45</f>
        <v>2</v>
      </c>
      <c r="AS45" s="116">
        <f>AS46+AS50+AS47</f>
        <v>0</v>
      </c>
      <c r="AT45" s="116">
        <f t="shared" ref="AT45:BJ45" si="62">AT46+AT50+AT47</f>
        <v>3</v>
      </c>
      <c r="AU45" s="116">
        <f t="shared" si="62"/>
        <v>0</v>
      </c>
      <c r="AV45" s="116">
        <f t="shared" si="62"/>
        <v>3</v>
      </c>
      <c r="AW45" s="116">
        <f t="shared" si="62"/>
        <v>0</v>
      </c>
      <c r="AX45" s="116">
        <f t="shared" si="62"/>
        <v>0.5</v>
      </c>
      <c r="AY45" s="116">
        <f t="shared" si="62"/>
        <v>0</v>
      </c>
      <c r="AZ45" s="116">
        <f t="shared" si="62"/>
        <v>0.5</v>
      </c>
      <c r="BA45" s="113">
        <f t="shared" si="8"/>
        <v>0</v>
      </c>
      <c r="BB45" s="116">
        <f t="shared" si="62"/>
        <v>5.5</v>
      </c>
      <c r="BC45" s="116">
        <f t="shared" si="62"/>
        <v>0</v>
      </c>
      <c r="BD45" s="116">
        <f t="shared" si="62"/>
        <v>5.5</v>
      </c>
      <c r="BE45" s="116">
        <f t="shared" si="62"/>
        <v>0</v>
      </c>
      <c r="BF45" s="116">
        <f t="shared" si="62"/>
        <v>0</v>
      </c>
      <c r="BG45" s="116">
        <f t="shared" si="62"/>
        <v>0</v>
      </c>
      <c r="BH45" s="116">
        <f t="shared" si="62"/>
        <v>0</v>
      </c>
      <c r="BI45" s="116">
        <f t="shared" si="62"/>
        <v>0</v>
      </c>
      <c r="BJ45" s="116">
        <f t="shared" si="62"/>
        <v>0</v>
      </c>
      <c r="BK45" s="116">
        <f t="shared" ref="BK45:CB45" si="63">BK46+BK50+BK47</f>
        <v>0</v>
      </c>
      <c r="BL45" s="116">
        <f t="shared" si="63"/>
        <v>0</v>
      </c>
      <c r="BM45" s="116">
        <f t="shared" si="63"/>
        <v>0</v>
      </c>
      <c r="BN45" s="116">
        <f t="shared" si="63"/>
        <v>0</v>
      </c>
      <c r="BO45" s="116">
        <f t="shared" si="63"/>
        <v>0</v>
      </c>
      <c r="BP45" s="116">
        <f t="shared" si="63"/>
        <v>0</v>
      </c>
      <c r="BQ45" s="116">
        <f t="shared" si="63"/>
        <v>8</v>
      </c>
      <c r="BR45" s="116">
        <f t="shared" si="63"/>
        <v>1</v>
      </c>
      <c r="BS45" s="116">
        <f t="shared" si="63"/>
        <v>0</v>
      </c>
      <c r="BT45" s="116">
        <f t="shared" si="63"/>
        <v>-7</v>
      </c>
      <c r="BU45" s="116">
        <f t="shared" si="63"/>
        <v>281</v>
      </c>
      <c r="BV45" s="154">
        <f>BV46+BV50+BV47+BV48</f>
        <v>151.24199999999999</v>
      </c>
      <c r="BW45" s="116">
        <f t="shared" si="63"/>
        <v>0</v>
      </c>
      <c r="BX45" s="116">
        <f t="shared" si="63"/>
        <v>-129.75800000000001</v>
      </c>
      <c r="BY45" s="116">
        <f t="shared" si="63"/>
        <v>0</v>
      </c>
      <c r="BZ45" s="191">
        <f t="shared" si="63"/>
        <v>6.5</v>
      </c>
      <c r="CA45" s="116">
        <f t="shared" si="63"/>
        <v>0</v>
      </c>
      <c r="CB45" s="116">
        <f t="shared" si="63"/>
        <v>0</v>
      </c>
      <c r="CC45" s="113">
        <f t="shared" si="35"/>
        <v>289</v>
      </c>
      <c r="CD45" s="116">
        <f>CD46+CD50+CD47</f>
        <v>178.59944999999999</v>
      </c>
      <c r="CE45" s="116" t="e">
        <f>CE46+CE50+CE47</f>
        <v>#DIV/0!</v>
      </c>
      <c r="CF45" s="116">
        <f>CF46+CF50+CF47</f>
        <v>-110.40055000000001</v>
      </c>
      <c r="CG45" s="116">
        <f>CG46+CG50+CG47</f>
        <v>0</v>
      </c>
      <c r="CH45" s="137">
        <f t="shared" si="16"/>
        <v>178.59944999999999</v>
      </c>
      <c r="CI45" s="137">
        <f t="shared" si="17"/>
        <v>289</v>
      </c>
      <c r="CK45" s="146">
        <f t="shared" si="15"/>
        <v>178.59944999999999</v>
      </c>
    </row>
    <row r="46" spans="1:89">
      <c r="A46" s="122"/>
      <c r="B46" s="819" t="s">
        <v>245</v>
      </c>
      <c r="C46" s="820"/>
      <c r="D46" s="821"/>
      <c r="E46" s="108"/>
      <c r="F46" s="108">
        <v>0.55045999999999995</v>
      </c>
      <c r="G46" s="108"/>
      <c r="H46" s="108">
        <f t="shared" si="29"/>
        <v>0.55045999999999995</v>
      </c>
      <c r="I46" s="108"/>
      <c r="J46" s="108">
        <v>0.56135000000000002</v>
      </c>
      <c r="K46" s="108"/>
      <c r="L46" s="108">
        <f t="shared" si="58"/>
        <v>0.56135000000000002</v>
      </c>
      <c r="M46" s="108"/>
      <c r="N46" s="108">
        <v>0.5</v>
      </c>
      <c r="O46" s="108"/>
      <c r="P46" s="122">
        <f t="shared" si="60"/>
        <v>0.5</v>
      </c>
      <c r="Q46" s="108"/>
      <c r="R46" s="108"/>
      <c r="S46" s="108"/>
      <c r="T46" s="108">
        <f>R46-Q46</f>
        <v>0</v>
      </c>
      <c r="U46" s="108"/>
      <c r="V46" s="108">
        <v>8.3424800000000001</v>
      </c>
      <c r="W46" s="122"/>
      <c r="X46" s="122"/>
      <c r="Y46" s="108"/>
      <c r="Z46" s="108">
        <v>3.7</v>
      </c>
      <c r="AA46" s="108"/>
      <c r="AB46" s="122">
        <f t="shared" si="59"/>
        <v>3.7</v>
      </c>
      <c r="AC46" s="108"/>
      <c r="AD46" s="108">
        <v>0.70316000000000001</v>
      </c>
      <c r="AE46" s="108"/>
      <c r="AF46" s="122"/>
      <c r="AG46" s="106">
        <f t="shared" si="3"/>
        <v>0</v>
      </c>
      <c r="AH46" s="108">
        <f>F46+J46+N46+R46+V46+Z46+AD46</f>
        <v>14.35745</v>
      </c>
      <c r="AI46" s="108"/>
      <c r="AJ46" s="108">
        <f t="shared" si="61"/>
        <v>14.35745</v>
      </c>
      <c r="AK46" s="108"/>
      <c r="AL46" s="108"/>
      <c r="AM46" s="108"/>
      <c r="AN46" s="108">
        <f>AL46-AK46</f>
        <v>0</v>
      </c>
      <c r="AO46" s="108"/>
      <c r="AP46" s="108">
        <v>2</v>
      </c>
      <c r="AQ46" s="108"/>
      <c r="AR46" s="108">
        <f>AP46-AO46</f>
        <v>2</v>
      </c>
      <c r="AS46" s="108"/>
      <c r="AT46" s="108">
        <v>3</v>
      </c>
      <c r="AU46" s="108"/>
      <c r="AV46" s="108">
        <f>AT46-AS46</f>
        <v>3</v>
      </c>
      <c r="AW46" s="108"/>
      <c r="AX46" s="108">
        <v>0.5</v>
      </c>
      <c r="AY46" s="108"/>
      <c r="AZ46" s="108">
        <f>AX46-AW46</f>
        <v>0.5</v>
      </c>
      <c r="BA46" s="106">
        <f t="shared" si="8"/>
        <v>0</v>
      </c>
      <c r="BB46" s="108">
        <f>AL46+AP46+AT46+AX46</f>
        <v>5.5</v>
      </c>
      <c r="BC46" s="108"/>
      <c r="BD46" s="108">
        <f>BB46-BA46</f>
        <v>5.5</v>
      </c>
      <c r="BE46" s="108"/>
      <c r="BF46" s="108"/>
      <c r="BG46" s="108"/>
      <c r="BH46" s="108">
        <f>BF46-BE46</f>
        <v>0</v>
      </c>
      <c r="BI46" s="108"/>
      <c r="BJ46" s="108"/>
      <c r="BK46" s="108"/>
      <c r="BL46" s="108">
        <f>BJ46-BI46</f>
        <v>0</v>
      </c>
      <c r="BM46" s="108"/>
      <c r="BN46" s="153"/>
      <c r="BO46" s="108"/>
      <c r="BP46" s="108">
        <f>BN46-BM46</f>
        <v>0</v>
      </c>
      <c r="BQ46" s="108"/>
      <c r="BR46" s="108"/>
      <c r="BS46" s="108"/>
      <c r="BT46" s="122"/>
      <c r="BU46" s="108"/>
      <c r="BV46" s="153"/>
      <c r="BW46" s="110"/>
      <c r="BX46" s="122">
        <f t="shared" si="20"/>
        <v>0</v>
      </c>
      <c r="BY46" s="122"/>
      <c r="BZ46" s="192"/>
      <c r="CA46" s="122"/>
      <c r="CB46" s="122"/>
      <c r="CC46" s="106">
        <f t="shared" si="35"/>
        <v>0</v>
      </c>
      <c r="CD46" s="108">
        <f>R46+V46+Z46+AD46+BR46+BV46+F46+J46+N46+AL46+BZ46+AP46+AT46+AX46+BF46</f>
        <v>19.85745</v>
      </c>
      <c r="CE46" s="108" t="e">
        <f t="shared" si="13"/>
        <v>#DIV/0!</v>
      </c>
      <c r="CF46" s="108">
        <f t="shared" si="14"/>
        <v>19.85745</v>
      </c>
      <c r="CH46" s="142">
        <f t="shared" si="16"/>
        <v>19.85745</v>
      </c>
      <c r="CI46" s="137">
        <f t="shared" si="17"/>
        <v>0</v>
      </c>
      <c r="CK46" s="146">
        <f t="shared" si="15"/>
        <v>19.85745</v>
      </c>
    </row>
    <row r="47" spans="1:89">
      <c r="A47" s="122"/>
      <c r="B47" s="828" t="s">
        <v>215</v>
      </c>
      <c r="C47" s="829"/>
      <c r="D47" s="830"/>
      <c r="E47" s="108"/>
      <c r="F47" s="108"/>
      <c r="G47" s="108"/>
      <c r="H47" s="108"/>
      <c r="I47" s="108"/>
      <c r="J47" s="108"/>
      <c r="K47" s="122"/>
      <c r="L47" s="122"/>
      <c r="M47" s="108"/>
      <c r="N47" s="108"/>
      <c r="O47" s="108"/>
      <c r="P47" s="122"/>
      <c r="Q47" s="108"/>
      <c r="R47" s="108"/>
      <c r="S47" s="108"/>
      <c r="T47" s="108">
        <f>R47-Q47</f>
        <v>0</v>
      </c>
      <c r="U47" s="108"/>
      <c r="V47" s="108"/>
      <c r="W47" s="122"/>
      <c r="X47" s="122"/>
      <c r="Y47" s="108"/>
      <c r="Z47" s="108"/>
      <c r="AA47" s="108"/>
      <c r="AB47" s="122"/>
      <c r="AC47" s="108"/>
      <c r="AD47" s="108"/>
      <c r="AE47" s="108"/>
      <c r="AF47" s="122"/>
      <c r="AG47" s="106">
        <f t="shared" si="3"/>
        <v>0</v>
      </c>
      <c r="AH47" s="108">
        <f>F47+J47+N47+R47+V47+Z47+AD47</f>
        <v>0</v>
      </c>
      <c r="AI47" s="108" t="e">
        <f>AH47/AG47*100</f>
        <v>#DIV/0!</v>
      </c>
      <c r="AJ47" s="108">
        <f t="shared" si="61"/>
        <v>0</v>
      </c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106">
        <f t="shared" si="8"/>
        <v>0</v>
      </c>
      <c r="BB47" s="108">
        <f>AL47+AP47+AT47+AX47</f>
        <v>0</v>
      </c>
      <c r="BC47" s="108"/>
      <c r="BD47" s="108"/>
      <c r="BE47" s="108"/>
      <c r="BF47" s="108"/>
      <c r="BG47" s="108"/>
      <c r="BH47" s="108"/>
      <c r="BI47" s="108"/>
      <c r="BJ47" s="108"/>
      <c r="BK47" s="108"/>
      <c r="BL47" s="108"/>
      <c r="BM47" s="108"/>
      <c r="BN47" s="108"/>
      <c r="BO47" s="108"/>
      <c r="BP47" s="108"/>
      <c r="BQ47" s="108"/>
      <c r="BR47" s="108"/>
      <c r="BS47" s="108"/>
      <c r="BT47" s="122"/>
      <c r="BU47" s="108">
        <v>21</v>
      </c>
      <c r="BV47" s="153"/>
      <c r="BW47" s="110"/>
      <c r="BX47" s="122">
        <f t="shared" si="20"/>
        <v>-21</v>
      </c>
      <c r="BY47" s="122"/>
      <c r="BZ47" s="122"/>
      <c r="CA47" s="122"/>
      <c r="CB47" s="122"/>
      <c r="CC47" s="106">
        <f t="shared" si="35"/>
        <v>21</v>
      </c>
      <c r="CD47" s="108">
        <f>R47+V47+Z47+AD47+BR47+BV47+F47+J47+N47+AL47+BZ47+AP47+AT47+AX47+BF47</f>
        <v>0</v>
      </c>
      <c r="CE47" s="108">
        <f t="shared" si="13"/>
        <v>0</v>
      </c>
      <c r="CF47" s="108">
        <f t="shared" si="14"/>
        <v>-21</v>
      </c>
      <c r="CH47" s="142">
        <f t="shared" si="16"/>
        <v>0</v>
      </c>
      <c r="CI47" s="137">
        <f t="shared" si="17"/>
        <v>21</v>
      </c>
      <c r="CK47" s="146">
        <f t="shared" si="15"/>
        <v>0</v>
      </c>
    </row>
    <row r="48" spans="1:89" hidden="1">
      <c r="A48" s="122"/>
      <c r="B48" s="828" t="s">
        <v>216</v>
      </c>
      <c r="C48" s="829"/>
      <c r="D48" s="830"/>
      <c r="E48" s="108"/>
      <c r="F48" s="108"/>
      <c r="G48" s="108"/>
      <c r="H48" s="108"/>
      <c r="I48" s="108"/>
      <c r="J48" s="108"/>
      <c r="K48" s="122"/>
      <c r="L48" s="122"/>
      <c r="M48" s="108"/>
      <c r="N48" s="108"/>
      <c r="O48" s="108"/>
      <c r="P48" s="122"/>
      <c r="Q48" s="108"/>
      <c r="R48" s="108"/>
      <c r="S48" s="108"/>
      <c r="T48" s="122"/>
      <c r="U48" s="108"/>
      <c r="V48" s="108"/>
      <c r="W48" s="122"/>
      <c r="X48" s="122"/>
      <c r="Y48" s="108"/>
      <c r="Z48" s="108"/>
      <c r="AA48" s="108"/>
      <c r="AB48" s="122"/>
      <c r="AC48" s="108"/>
      <c r="AD48" s="108"/>
      <c r="AE48" s="108"/>
      <c r="AF48" s="122"/>
      <c r="AG48" s="106">
        <f t="shared" si="3"/>
        <v>0</v>
      </c>
      <c r="AH48" s="108">
        <f>F48+J48+N48+R48+V48+Z48+AD48</f>
        <v>0</v>
      </c>
      <c r="AI48" s="108" t="e">
        <f>AH48/AG48*100</f>
        <v>#DIV/0!</v>
      </c>
      <c r="AJ48" s="108">
        <f t="shared" si="61"/>
        <v>0</v>
      </c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6">
        <f t="shared" si="8"/>
        <v>0</v>
      </c>
      <c r="BB48" s="108">
        <f>AL48+AP48+AT48+AX48</f>
        <v>0</v>
      </c>
      <c r="BC48" s="108"/>
      <c r="BD48" s="108"/>
      <c r="BE48" s="108"/>
      <c r="BF48" s="108"/>
      <c r="BG48" s="108"/>
      <c r="BH48" s="108"/>
      <c r="BI48" s="108"/>
      <c r="BJ48" s="108"/>
      <c r="BK48" s="108"/>
      <c r="BL48" s="108"/>
      <c r="BM48" s="108"/>
      <c r="BN48" s="108"/>
      <c r="BO48" s="108"/>
      <c r="BP48" s="108"/>
      <c r="BQ48" s="108"/>
      <c r="BR48" s="108"/>
      <c r="BS48" s="108"/>
      <c r="BT48" s="122"/>
      <c r="BU48" s="108"/>
      <c r="BV48" s="153"/>
      <c r="BW48" s="110"/>
      <c r="BX48" s="122">
        <f t="shared" si="20"/>
        <v>0</v>
      </c>
      <c r="BY48" s="122"/>
      <c r="BZ48" s="122"/>
      <c r="CA48" s="122"/>
      <c r="CB48" s="122"/>
      <c r="CC48" s="106">
        <f t="shared" si="35"/>
        <v>0</v>
      </c>
      <c r="CD48" s="108">
        <f>R48+V48+Z48+AD48+BR48+BV48+F48+J48+N48+AL48+BZ48+AP48+AT48+AX48+BF48</f>
        <v>0</v>
      </c>
      <c r="CE48" s="108" t="e">
        <f t="shared" si="13"/>
        <v>#DIV/0!</v>
      </c>
      <c r="CF48" s="108">
        <f t="shared" si="14"/>
        <v>0</v>
      </c>
      <c r="CH48" s="142">
        <f t="shared" si="16"/>
        <v>0</v>
      </c>
      <c r="CI48" s="137">
        <f t="shared" si="17"/>
        <v>0</v>
      </c>
      <c r="CK48" s="146">
        <f t="shared" si="15"/>
        <v>0</v>
      </c>
    </row>
    <row r="49" spans="1:89" hidden="1">
      <c r="A49" s="122"/>
      <c r="B49" s="828" t="s">
        <v>241</v>
      </c>
      <c r="C49" s="829"/>
      <c r="D49" s="830"/>
      <c r="E49" s="108"/>
      <c r="F49" s="108"/>
      <c r="G49" s="108"/>
      <c r="H49" s="108"/>
      <c r="I49" s="108"/>
      <c r="J49" s="108"/>
      <c r="K49" s="122"/>
      <c r="L49" s="122"/>
      <c r="M49" s="108"/>
      <c r="N49" s="108"/>
      <c r="O49" s="108"/>
      <c r="P49" s="122"/>
      <c r="Q49" s="108"/>
      <c r="R49" s="108"/>
      <c r="S49" s="108"/>
      <c r="T49" s="122"/>
      <c r="U49" s="108"/>
      <c r="V49" s="108"/>
      <c r="W49" s="122"/>
      <c r="X49" s="122"/>
      <c r="Y49" s="108"/>
      <c r="Z49" s="108"/>
      <c r="AA49" s="108"/>
      <c r="AB49" s="122"/>
      <c r="AC49" s="108"/>
      <c r="AD49" s="108"/>
      <c r="AE49" s="108"/>
      <c r="AF49" s="122"/>
      <c r="AG49" s="106">
        <f t="shared" si="3"/>
        <v>0</v>
      </c>
      <c r="AH49" s="108">
        <f>F49+J49+N49+R49+V49+Z49+AD49</f>
        <v>0</v>
      </c>
      <c r="AI49" s="108" t="e">
        <f>AH49/AG49*100</f>
        <v>#DIV/0!</v>
      </c>
      <c r="AJ49" s="108">
        <f t="shared" si="61"/>
        <v>0</v>
      </c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6">
        <f t="shared" si="8"/>
        <v>0</v>
      </c>
      <c r="BB49" s="108">
        <f>AL49+AP49+AT49+AX49</f>
        <v>0</v>
      </c>
      <c r="BC49" s="108"/>
      <c r="BD49" s="108"/>
      <c r="BE49" s="108"/>
      <c r="BF49" s="108"/>
      <c r="BG49" s="108"/>
      <c r="BH49" s="108"/>
      <c r="BI49" s="108"/>
      <c r="BJ49" s="108"/>
      <c r="BK49" s="108"/>
      <c r="BL49" s="108"/>
      <c r="BM49" s="108"/>
      <c r="BN49" s="108"/>
      <c r="BO49" s="108"/>
      <c r="BP49" s="108"/>
      <c r="BQ49" s="108"/>
      <c r="BR49" s="108"/>
      <c r="BS49" s="108"/>
      <c r="BT49" s="122"/>
      <c r="BU49" s="108"/>
      <c r="BV49" s="153"/>
      <c r="BW49" s="110"/>
      <c r="BX49" s="122"/>
      <c r="BY49" s="122"/>
      <c r="BZ49" s="122"/>
      <c r="CA49" s="122"/>
      <c r="CB49" s="122"/>
      <c r="CC49" s="106">
        <f t="shared" si="35"/>
        <v>0</v>
      </c>
      <c r="CD49" s="108">
        <f>R49+V49+Z49+AD49+BR49+BV49+F49+J49+N49+AL49+BZ49+AP49+AT49+AX49+BF49</f>
        <v>0</v>
      </c>
      <c r="CE49" s="108"/>
      <c r="CF49" s="108">
        <f>CD49-CC49</f>
        <v>0</v>
      </c>
      <c r="CH49" s="142">
        <f t="shared" si="16"/>
        <v>0</v>
      </c>
      <c r="CI49" s="137">
        <f t="shared" si="17"/>
        <v>0</v>
      </c>
      <c r="CK49" s="146">
        <f t="shared" si="15"/>
        <v>0</v>
      </c>
    </row>
    <row r="50" spans="1:89" ht="16.5" customHeight="1">
      <c r="A50" s="122"/>
      <c r="B50" s="825" t="s">
        <v>210</v>
      </c>
      <c r="C50" s="826"/>
      <c r="D50" s="827"/>
      <c r="E50" s="108"/>
      <c r="F50" s="108"/>
      <c r="G50" s="108"/>
      <c r="H50" s="108"/>
      <c r="I50" s="108"/>
      <c r="J50" s="108"/>
      <c r="K50" s="122"/>
      <c r="L50" s="122"/>
      <c r="M50" s="108"/>
      <c r="N50" s="108"/>
      <c r="O50" s="108"/>
      <c r="P50" s="122">
        <f t="shared" si="23"/>
        <v>0</v>
      </c>
      <c r="Q50" s="108"/>
      <c r="R50" s="108"/>
      <c r="S50" s="108"/>
      <c r="T50" s="108">
        <f>R50-Q50</f>
        <v>0</v>
      </c>
      <c r="U50" s="108"/>
      <c r="V50" s="108"/>
      <c r="W50" s="122"/>
      <c r="X50" s="122">
        <f>V50-U50</f>
        <v>0</v>
      </c>
      <c r="Y50" s="108"/>
      <c r="Z50" s="108"/>
      <c r="AA50" s="108"/>
      <c r="AB50" s="122">
        <f t="shared" ref="AB50:AB58" si="64">Z50-Y50</f>
        <v>0</v>
      </c>
      <c r="AC50" s="108"/>
      <c r="AD50" s="108"/>
      <c r="AE50" s="108"/>
      <c r="AF50" s="122">
        <f>AD50-AC50</f>
        <v>0</v>
      </c>
      <c r="AG50" s="106">
        <f t="shared" si="3"/>
        <v>0</v>
      </c>
      <c r="AH50" s="108">
        <f>F50+J50+N50+R50+V50+Z50+AD50</f>
        <v>0</v>
      </c>
      <c r="AI50" s="108"/>
      <c r="AJ50" s="108">
        <f t="shared" si="61"/>
        <v>0</v>
      </c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06">
        <f t="shared" si="8"/>
        <v>0</v>
      </c>
      <c r="BB50" s="108">
        <f>AL50+AP50+AT50+AX50</f>
        <v>0</v>
      </c>
      <c r="BC50" s="108"/>
      <c r="BD50" s="108"/>
      <c r="BE50" s="108"/>
      <c r="BF50" s="108"/>
      <c r="BG50" s="108"/>
      <c r="BH50" s="108"/>
      <c r="BI50" s="108"/>
      <c r="BJ50" s="108"/>
      <c r="BK50" s="108"/>
      <c r="BL50" s="108"/>
      <c r="BM50" s="108"/>
      <c r="BN50" s="108"/>
      <c r="BO50" s="108"/>
      <c r="BP50" s="108"/>
      <c r="BQ50" s="108">
        <v>8</v>
      </c>
      <c r="BR50" s="108">
        <v>1</v>
      </c>
      <c r="BS50" s="108"/>
      <c r="BT50" s="122">
        <f t="shared" ref="BT50:BT57" si="65">BR50-BQ50</f>
        <v>-7</v>
      </c>
      <c r="BU50" s="108">
        <v>260</v>
      </c>
      <c r="BV50" s="153">
        <v>151.24199999999999</v>
      </c>
      <c r="BW50" s="108"/>
      <c r="BX50" s="122">
        <f t="shared" si="20"/>
        <v>-108.75800000000001</v>
      </c>
      <c r="BY50" s="122"/>
      <c r="BZ50" s="122">
        <v>6.5</v>
      </c>
      <c r="CA50" s="122"/>
      <c r="CB50" s="122"/>
      <c r="CC50" s="106">
        <f t="shared" si="35"/>
        <v>268</v>
      </c>
      <c r="CD50" s="108">
        <f>R50+V50+Z50+AD50+BR50+BV50+F50+J50+N50+AL50+BZ50+AP50+AT50+AX50+BF50</f>
        <v>158.74199999999999</v>
      </c>
      <c r="CE50" s="108">
        <f t="shared" si="13"/>
        <v>59.232089552238797</v>
      </c>
      <c r="CF50" s="108">
        <f t="shared" si="14"/>
        <v>-109.25800000000001</v>
      </c>
      <c r="CH50" s="142">
        <f t="shared" si="16"/>
        <v>158.74199999999999</v>
      </c>
      <c r="CI50" s="137">
        <f t="shared" si="17"/>
        <v>268</v>
      </c>
      <c r="CK50" s="146">
        <f t="shared" si="15"/>
        <v>158.74199999999999</v>
      </c>
    </row>
    <row r="51" spans="1:89" s="133" customFormat="1" ht="19.5" customHeight="1">
      <c r="A51" s="126">
        <v>300</v>
      </c>
      <c r="B51" s="855" t="s">
        <v>217</v>
      </c>
      <c r="C51" s="856"/>
      <c r="D51" s="857"/>
      <c r="E51" s="113">
        <f>E52+E55</f>
        <v>1025</v>
      </c>
      <c r="F51" s="113">
        <f>F52+F55</f>
        <v>399.11824999999999</v>
      </c>
      <c r="G51" s="113">
        <f>F51/E51*100</f>
        <v>38.938365853658539</v>
      </c>
      <c r="H51" s="119">
        <f>F51-E51</f>
        <v>-625.88175000000001</v>
      </c>
      <c r="I51" s="113">
        <f>I52+I55</f>
        <v>2870</v>
      </c>
      <c r="J51" s="113">
        <f>J52+J55</f>
        <v>1267.6630599999999</v>
      </c>
      <c r="K51" s="113">
        <f>J51/I51*100</f>
        <v>44.169444599303134</v>
      </c>
      <c r="L51" s="134">
        <f t="shared" ref="L51:L58" si="66">J51-I51</f>
        <v>-1602.3369400000001</v>
      </c>
      <c r="M51" s="113">
        <f>M52+M55</f>
        <v>4870</v>
      </c>
      <c r="N51" s="113">
        <f>N52+N55</f>
        <v>2116.3870899999997</v>
      </c>
      <c r="O51" s="113">
        <f t="shared" ref="O51:O59" si="67">N51/M51*100</f>
        <v>43.45764045174537</v>
      </c>
      <c r="P51" s="134">
        <f t="shared" si="23"/>
        <v>-2753.6129100000003</v>
      </c>
      <c r="Q51" s="113">
        <f>Q52+Q55</f>
        <v>4728</v>
      </c>
      <c r="R51" s="113">
        <f>R52+R55</f>
        <v>2122.2739999999999</v>
      </c>
      <c r="S51" s="113">
        <f t="shared" ref="S51:S57" si="68">R51/Q51*100</f>
        <v>44.887351945854483</v>
      </c>
      <c r="T51" s="113">
        <f>R51-Q51</f>
        <v>-2605.7260000000001</v>
      </c>
      <c r="U51" s="113">
        <f>U52+U55</f>
        <v>1025</v>
      </c>
      <c r="V51" s="113">
        <f>V52+V55</f>
        <v>484.69094000000001</v>
      </c>
      <c r="W51" s="113">
        <f>V51/U51*100</f>
        <v>47.28692097560976</v>
      </c>
      <c r="X51" s="134">
        <f>V51-U51</f>
        <v>-540.30906000000004</v>
      </c>
      <c r="Y51" s="113">
        <f>Y52+Y55</f>
        <v>3385</v>
      </c>
      <c r="Z51" s="113">
        <f>Z52+Z55</f>
        <v>2239.4889400000006</v>
      </c>
      <c r="AA51" s="113">
        <f t="shared" ref="AA51:AA58" si="69">Z51/Y51*100</f>
        <v>66.159200590841976</v>
      </c>
      <c r="AB51" s="134">
        <f t="shared" si="64"/>
        <v>-1145.5110599999994</v>
      </c>
      <c r="AC51" s="113">
        <f>AC52+AC55</f>
        <v>2870</v>
      </c>
      <c r="AD51" s="113">
        <f>AD52+AD55</f>
        <v>1452.0899199999999</v>
      </c>
      <c r="AE51" s="113">
        <f t="shared" ref="AE51:AE58" si="70">AD51/AC51*100</f>
        <v>50.59546759581881</v>
      </c>
      <c r="AF51" s="134">
        <f>AD51-AC51</f>
        <v>-1417.9100800000001</v>
      </c>
      <c r="AG51" s="113">
        <f t="shared" si="3"/>
        <v>20773</v>
      </c>
      <c r="AH51" s="113">
        <f>AH52+AH55</f>
        <v>10081.712200000002</v>
      </c>
      <c r="AI51" s="113">
        <f t="shared" ref="AI51:AI58" si="71">AH51/AG51*100</f>
        <v>48.532769460357201</v>
      </c>
      <c r="AJ51" s="134">
        <f t="shared" si="61"/>
        <v>-10691.287799999998</v>
      </c>
      <c r="AK51" s="113">
        <f>AK52+AK55</f>
        <v>375</v>
      </c>
      <c r="AL51" s="113">
        <f>AL52+AL55</f>
        <v>101.61399999999999</v>
      </c>
      <c r="AM51" s="113">
        <f>AL51/AK51*100</f>
        <v>27.097066666666663</v>
      </c>
      <c r="AN51" s="119">
        <f>AL51-AK51</f>
        <v>-273.38600000000002</v>
      </c>
      <c r="AO51" s="113">
        <f>AO52+AO55</f>
        <v>145</v>
      </c>
      <c r="AP51" s="113">
        <f>AP52+AP55</f>
        <v>40.790999999999997</v>
      </c>
      <c r="AQ51" s="113">
        <f>AP51/AO51*100</f>
        <v>28.13172413793103</v>
      </c>
      <c r="AR51" s="119">
        <f>AP51-AO51</f>
        <v>-104.209</v>
      </c>
      <c r="AS51" s="113">
        <f>AS52+AS55</f>
        <v>400</v>
      </c>
      <c r="AT51" s="113">
        <f>AT52+AT55</f>
        <v>46.530660000000005</v>
      </c>
      <c r="AU51" s="113">
        <f t="shared" ref="AU51:AU57" si="72">AT51/AS51*100</f>
        <v>11.632665000000001</v>
      </c>
      <c r="AV51" s="119">
        <f t="shared" ref="AV51:AV57" si="73">AT51-AS51</f>
        <v>-353.46933999999999</v>
      </c>
      <c r="AW51" s="113">
        <f>AW52+AW55</f>
        <v>380</v>
      </c>
      <c r="AX51" s="113">
        <f>AX52+AX55</f>
        <v>74.473479999999995</v>
      </c>
      <c r="AY51" s="113">
        <f>AX51/AW51*100</f>
        <v>19.598284210526316</v>
      </c>
      <c r="AZ51" s="119">
        <f>AX51-AW51</f>
        <v>-305.52652</v>
      </c>
      <c r="BA51" s="113">
        <f t="shared" si="8"/>
        <v>1300</v>
      </c>
      <c r="BB51" s="113">
        <f>BB52+BB55</f>
        <v>263.40914000000004</v>
      </c>
      <c r="BC51" s="113">
        <f>BB51/BA51*100</f>
        <v>20.262241538461542</v>
      </c>
      <c r="BD51" s="119">
        <f>BB51-BA51</f>
        <v>-1036.59086</v>
      </c>
      <c r="BE51" s="113">
        <f>BE52+BE55</f>
        <v>0</v>
      </c>
      <c r="BF51" s="113">
        <f>BF52+BF55</f>
        <v>23.528750000000002</v>
      </c>
      <c r="BG51" s="113" t="e">
        <f>BF51/BE51*100</f>
        <v>#DIV/0!</v>
      </c>
      <c r="BH51" s="119">
        <f>BF51-BE51</f>
        <v>23.528750000000002</v>
      </c>
      <c r="BI51" s="113">
        <f>BI52+BI55</f>
        <v>0</v>
      </c>
      <c r="BJ51" s="113">
        <f>BJ52+BJ55</f>
        <v>321.36653999999999</v>
      </c>
      <c r="BK51" s="113" t="e">
        <f>BJ51/BI51*100</f>
        <v>#DIV/0!</v>
      </c>
      <c r="BL51" s="119">
        <f>BJ51-BI51</f>
        <v>321.36653999999999</v>
      </c>
      <c r="BM51" s="113">
        <f>BM52+BM55</f>
        <v>0</v>
      </c>
      <c r="BN51" s="113">
        <f>BN52+BN55</f>
        <v>8.8775999999999993</v>
      </c>
      <c r="BO51" s="113" t="e">
        <f>BN51/BM51*100</f>
        <v>#DIV/0!</v>
      </c>
      <c r="BP51" s="119">
        <f t="shared" ref="BP51:BP57" si="74">BN51-BM51</f>
        <v>8.8775999999999993</v>
      </c>
      <c r="BQ51" s="113">
        <f>BQ52+BQ55</f>
        <v>33.799999999999997</v>
      </c>
      <c r="BR51" s="113">
        <f>BR52+BR55</f>
        <v>7.4499999999999993</v>
      </c>
      <c r="BS51" s="113">
        <f t="shared" ref="BS51:BS57" si="75">BR51/BQ51*100</f>
        <v>22.041420118343193</v>
      </c>
      <c r="BT51" s="134">
        <f t="shared" si="65"/>
        <v>-26.349999999999998</v>
      </c>
      <c r="BU51" s="113">
        <f>BU52+BU55</f>
        <v>710</v>
      </c>
      <c r="BV51" s="78">
        <f>BV52+BV55</f>
        <v>446.06</v>
      </c>
      <c r="BW51" s="115">
        <f>BV51/BU51*100</f>
        <v>62.825352112676057</v>
      </c>
      <c r="BX51" s="114">
        <f t="shared" si="20"/>
        <v>-263.94</v>
      </c>
      <c r="BY51" s="113">
        <f>BY52+BY55</f>
        <v>11.5</v>
      </c>
      <c r="BZ51" s="113">
        <f>BZ52+BZ55</f>
        <v>9.98</v>
      </c>
      <c r="CA51" s="115">
        <f>BZ51/BY51*100</f>
        <v>86.782608695652172</v>
      </c>
      <c r="CB51" s="114">
        <f>BZ51-BY51</f>
        <v>-1.5199999999999996</v>
      </c>
      <c r="CC51" s="113">
        <f t="shared" si="35"/>
        <v>22828.3</v>
      </c>
      <c r="CD51" s="113">
        <f>CD52+CD55</f>
        <v>11162.384229999998</v>
      </c>
      <c r="CE51" s="113">
        <f t="shared" si="13"/>
        <v>48.897133076050331</v>
      </c>
      <c r="CF51" s="113">
        <f t="shared" si="14"/>
        <v>-11665.915770000001</v>
      </c>
      <c r="CH51" s="137">
        <f t="shared" si="16"/>
        <v>11162.384230000001</v>
      </c>
      <c r="CI51" s="137">
        <f t="shared" si="17"/>
        <v>22828.300000000003</v>
      </c>
      <c r="CK51" s="146">
        <f t="shared" si="15"/>
        <v>11162.384230000001</v>
      </c>
    </row>
    <row r="52" spans="1:89" s="145" customFormat="1">
      <c r="A52" s="127">
        <v>310</v>
      </c>
      <c r="B52" s="843" t="s">
        <v>218</v>
      </c>
      <c r="C52" s="844"/>
      <c r="D52" s="845"/>
      <c r="E52" s="118">
        <f>E53+E54</f>
        <v>0</v>
      </c>
      <c r="F52" s="118">
        <f>F53+F54</f>
        <v>30</v>
      </c>
      <c r="G52" s="118" t="e">
        <f>F52/E52*100</f>
        <v>#DIV/0!</v>
      </c>
      <c r="H52" s="118">
        <f>F52-E52</f>
        <v>30</v>
      </c>
      <c r="I52" s="118">
        <f>I53+I54</f>
        <v>0</v>
      </c>
      <c r="J52" s="118">
        <f>J53+J54</f>
        <v>26.83849</v>
      </c>
      <c r="K52" s="118"/>
      <c r="L52" s="134">
        <f t="shared" si="66"/>
        <v>26.83849</v>
      </c>
      <c r="M52" s="118">
        <f>M53+M54</f>
        <v>0</v>
      </c>
      <c r="N52" s="118">
        <f>N53+N54</f>
        <v>68.319000000000003</v>
      </c>
      <c r="O52" s="118" t="e">
        <f t="shared" si="67"/>
        <v>#DIV/0!</v>
      </c>
      <c r="P52" s="118">
        <f t="shared" si="23"/>
        <v>68.319000000000003</v>
      </c>
      <c r="Q52" s="118">
        <f>Q53+Q54</f>
        <v>0</v>
      </c>
      <c r="R52" s="118">
        <f>R53+R54</f>
        <v>91.7</v>
      </c>
      <c r="S52" s="118" t="e">
        <f t="shared" si="68"/>
        <v>#DIV/0!</v>
      </c>
      <c r="T52" s="118">
        <f>R52-Q52</f>
        <v>91.7</v>
      </c>
      <c r="U52" s="118">
        <f>U53+U54</f>
        <v>0</v>
      </c>
      <c r="V52" s="118">
        <f>V53+V54</f>
        <v>13.14034</v>
      </c>
      <c r="W52" s="118"/>
      <c r="X52" s="118">
        <f>V52-U52</f>
        <v>13.14034</v>
      </c>
      <c r="Y52" s="118">
        <f>Y53+Y54</f>
        <v>0</v>
      </c>
      <c r="Z52" s="118">
        <f>Z53+Z54</f>
        <v>31.28</v>
      </c>
      <c r="AA52" s="119" t="e">
        <f t="shared" si="69"/>
        <v>#DIV/0!</v>
      </c>
      <c r="AB52" s="134">
        <f t="shared" si="64"/>
        <v>31.28</v>
      </c>
      <c r="AC52" s="118">
        <f>AC53+AC54</f>
        <v>0</v>
      </c>
      <c r="AD52" s="118">
        <f>AD53+AD54</f>
        <v>0</v>
      </c>
      <c r="AE52" s="118"/>
      <c r="AF52" s="118">
        <f>AD52-AC52</f>
        <v>0</v>
      </c>
      <c r="AG52" s="113">
        <f t="shared" si="3"/>
        <v>0</v>
      </c>
      <c r="AH52" s="118">
        <f>AH53+AH54</f>
        <v>261.27782999999999</v>
      </c>
      <c r="AI52" s="118" t="e">
        <f t="shared" si="71"/>
        <v>#DIV/0!</v>
      </c>
      <c r="AJ52" s="127">
        <f t="shared" si="61"/>
        <v>261.27782999999999</v>
      </c>
      <c r="AK52" s="118">
        <f>AK53+AK54</f>
        <v>0</v>
      </c>
      <c r="AL52" s="118">
        <f>AL53+AL54</f>
        <v>19.498999999999999</v>
      </c>
      <c r="AM52" s="118" t="e">
        <f>AL52/AK52*100</f>
        <v>#DIV/0!</v>
      </c>
      <c r="AN52" s="118">
        <f>AL52-AK52</f>
        <v>19.498999999999999</v>
      </c>
      <c r="AO52" s="118">
        <f>AO53+AO54</f>
        <v>0</v>
      </c>
      <c r="AP52" s="118">
        <f>AP53+AP54</f>
        <v>0</v>
      </c>
      <c r="AQ52" s="118"/>
      <c r="AR52" s="118">
        <f>AP52-AO52</f>
        <v>0</v>
      </c>
      <c r="AS52" s="118">
        <f>AS53+AS54</f>
        <v>0</v>
      </c>
      <c r="AT52" s="118">
        <f>AT53+AT54</f>
        <v>0</v>
      </c>
      <c r="AU52" s="118" t="e">
        <f t="shared" si="72"/>
        <v>#DIV/0!</v>
      </c>
      <c r="AV52" s="118">
        <f t="shared" si="73"/>
        <v>0</v>
      </c>
      <c r="AW52" s="118">
        <f>AW53+AW54</f>
        <v>0</v>
      </c>
      <c r="AX52" s="118">
        <f>AX53+AX54</f>
        <v>0</v>
      </c>
      <c r="AY52" s="118" t="e">
        <f>AX52/AW52*100</f>
        <v>#DIV/0!</v>
      </c>
      <c r="AZ52" s="118">
        <f>AX52-AW52</f>
        <v>0</v>
      </c>
      <c r="BA52" s="113">
        <f t="shared" si="8"/>
        <v>0</v>
      </c>
      <c r="BB52" s="118">
        <f>BB53+BB54</f>
        <v>19.498999999999999</v>
      </c>
      <c r="BC52" s="118" t="e">
        <f>BB52/BA52*100</f>
        <v>#DIV/0!</v>
      </c>
      <c r="BD52" s="118">
        <f>BB52-BA52</f>
        <v>19.498999999999999</v>
      </c>
      <c r="BE52" s="118">
        <f>BE53+BE54</f>
        <v>0</v>
      </c>
      <c r="BF52" s="118">
        <f>BF53+BF54</f>
        <v>0</v>
      </c>
      <c r="BG52" s="118"/>
      <c r="BH52" s="118">
        <f>BF52-BE52</f>
        <v>0</v>
      </c>
      <c r="BI52" s="118">
        <f>BI53+BI54</f>
        <v>0</v>
      </c>
      <c r="BJ52" s="118">
        <f>BJ53+BJ54</f>
        <v>0</v>
      </c>
      <c r="BK52" s="118" t="e">
        <f>BJ52/BI52*100</f>
        <v>#DIV/0!</v>
      </c>
      <c r="BL52" s="118">
        <f>BJ52-BI52</f>
        <v>0</v>
      </c>
      <c r="BM52" s="118">
        <f>BM53+BM54</f>
        <v>0</v>
      </c>
      <c r="BN52" s="118">
        <f>BN53+BN54</f>
        <v>0</v>
      </c>
      <c r="BO52" s="118" t="e">
        <f>BN52/BM52*100</f>
        <v>#DIV/0!</v>
      </c>
      <c r="BP52" s="118">
        <f t="shared" si="74"/>
        <v>0</v>
      </c>
      <c r="BQ52" s="118">
        <f>BQ53+BQ54</f>
        <v>16</v>
      </c>
      <c r="BR52" s="118">
        <f>BR53+BR54</f>
        <v>0</v>
      </c>
      <c r="BS52" s="118"/>
      <c r="BT52" s="127">
        <f t="shared" si="65"/>
        <v>-16</v>
      </c>
      <c r="BU52" s="118">
        <f>BU53+BU54</f>
        <v>250</v>
      </c>
      <c r="BV52" s="194">
        <f>BV53+BV54</f>
        <v>206.27</v>
      </c>
      <c r="BW52" s="120">
        <f>BV52/BU52*100</f>
        <v>82.50800000000001</v>
      </c>
      <c r="BX52" s="127">
        <f t="shared" si="20"/>
        <v>-43.72999999999999</v>
      </c>
      <c r="BY52" s="118">
        <f>BY53+BY54</f>
        <v>5</v>
      </c>
      <c r="BZ52" s="118">
        <f>BZ53+BZ54</f>
        <v>0</v>
      </c>
      <c r="CA52" s="120">
        <f>BZ52/BY52*100</f>
        <v>0</v>
      </c>
      <c r="CB52" s="127">
        <f>BZ52-BY52</f>
        <v>-5</v>
      </c>
      <c r="CC52" s="113">
        <f t="shared" si="35"/>
        <v>271</v>
      </c>
      <c r="CD52" s="118">
        <f>CD53+CD54</f>
        <v>487.04683000000006</v>
      </c>
      <c r="CE52" s="118">
        <f t="shared" si="13"/>
        <v>179.72207749077492</v>
      </c>
      <c r="CF52" s="118">
        <f t="shared" si="14"/>
        <v>216.04683000000006</v>
      </c>
      <c r="CH52" s="137">
        <f t="shared" si="16"/>
        <v>487.04683</v>
      </c>
      <c r="CI52" s="137">
        <f t="shared" si="17"/>
        <v>271</v>
      </c>
      <c r="CK52" s="146">
        <f t="shared" si="15"/>
        <v>487.04683</v>
      </c>
    </row>
    <row r="53" spans="1:89">
      <c r="A53" s="122"/>
      <c r="B53" s="849" t="s">
        <v>219</v>
      </c>
      <c r="C53" s="850"/>
      <c r="D53" s="851"/>
      <c r="E53" s="108"/>
      <c r="F53" s="108">
        <v>30</v>
      </c>
      <c r="G53" s="108"/>
      <c r="H53" s="108">
        <f>F53-E53</f>
        <v>30</v>
      </c>
      <c r="I53" s="108"/>
      <c r="J53" s="108">
        <v>26.83849</v>
      </c>
      <c r="K53" s="108"/>
      <c r="L53" s="122">
        <f t="shared" si="66"/>
        <v>26.83849</v>
      </c>
      <c r="M53" s="108"/>
      <c r="N53" s="108">
        <v>68.319000000000003</v>
      </c>
      <c r="O53" s="109" t="e">
        <f t="shared" si="67"/>
        <v>#DIV/0!</v>
      </c>
      <c r="P53" s="109">
        <f t="shared" si="23"/>
        <v>68.319000000000003</v>
      </c>
      <c r="Q53" s="108"/>
      <c r="R53" s="108">
        <v>91.7</v>
      </c>
      <c r="S53" s="108" t="e">
        <f t="shared" si="68"/>
        <v>#DIV/0!</v>
      </c>
      <c r="T53" s="109">
        <f>R53-Q53</f>
        <v>91.7</v>
      </c>
      <c r="U53" s="108"/>
      <c r="V53" s="108">
        <v>13.14034</v>
      </c>
      <c r="W53" s="108"/>
      <c r="X53" s="122">
        <f>V53-U53</f>
        <v>13.14034</v>
      </c>
      <c r="Y53" s="108"/>
      <c r="Z53" s="108">
        <v>31.28</v>
      </c>
      <c r="AA53" s="108" t="e">
        <f t="shared" si="69"/>
        <v>#DIV/0!</v>
      </c>
      <c r="AB53" s="122">
        <f t="shared" si="64"/>
        <v>31.28</v>
      </c>
      <c r="AC53" s="108"/>
      <c r="AD53" s="108"/>
      <c r="AE53" s="108"/>
      <c r="AF53" s="122">
        <f>AD53-AC53</f>
        <v>0</v>
      </c>
      <c r="AG53" s="106">
        <f t="shared" si="3"/>
        <v>0</v>
      </c>
      <c r="AH53" s="108">
        <f>F53+J53+N53+R53+V53+Z53+AD53</f>
        <v>261.27782999999999</v>
      </c>
      <c r="AI53" s="109" t="e">
        <f t="shared" si="71"/>
        <v>#DIV/0!</v>
      </c>
      <c r="AJ53" s="122">
        <f t="shared" si="61"/>
        <v>261.27782999999999</v>
      </c>
      <c r="AK53" s="108"/>
      <c r="AL53" s="108"/>
      <c r="AM53" s="108" t="e">
        <f>AL53/AK53*100</f>
        <v>#DIV/0!</v>
      </c>
      <c r="AN53" s="108">
        <f>AL53-AK53</f>
        <v>0</v>
      </c>
      <c r="AO53" s="108"/>
      <c r="AP53" s="108"/>
      <c r="AQ53" s="108"/>
      <c r="AR53" s="108">
        <f>AP53-AO53</f>
        <v>0</v>
      </c>
      <c r="AS53" s="108"/>
      <c r="AT53" s="108"/>
      <c r="AU53" s="108" t="e">
        <f t="shared" si="72"/>
        <v>#DIV/0!</v>
      </c>
      <c r="AV53" s="108">
        <f t="shared" si="73"/>
        <v>0</v>
      </c>
      <c r="AW53" s="108"/>
      <c r="AX53" s="108"/>
      <c r="AY53" s="108" t="e">
        <f>AX53/AW53*100</f>
        <v>#DIV/0!</v>
      </c>
      <c r="AZ53" s="108">
        <f>AX53-AW53</f>
        <v>0</v>
      </c>
      <c r="BA53" s="106">
        <f t="shared" si="8"/>
        <v>0</v>
      </c>
      <c r="BB53" s="108">
        <f>AL53+AP53+AT53+AX53</f>
        <v>0</v>
      </c>
      <c r="BC53" s="108" t="e">
        <f>BB53/BA53*100</f>
        <v>#DIV/0!</v>
      </c>
      <c r="BD53" s="108">
        <f>BB53-BA53</f>
        <v>0</v>
      </c>
      <c r="BE53" s="108"/>
      <c r="BF53" s="108"/>
      <c r="BG53" s="108"/>
      <c r="BH53" s="108">
        <f>BF53-BE53</f>
        <v>0</v>
      </c>
      <c r="BI53" s="108"/>
      <c r="BJ53" s="108"/>
      <c r="BK53" s="108"/>
      <c r="BL53" s="108">
        <f>BJ53-BI53</f>
        <v>0</v>
      </c>
      <c r="BM53" s="108"/>
      <c r="BN53" s="108"/>
      <c r="BO53" s="118" t="e">
        <f>BN53/BM53*100</f>
        <v>#DIV/0!</v>
      </c>
      <c r="BP53" s="108">
        <f t="shared" si="74"/>
        <v>0</v>
      </c>
      <c r="BQ53" s="153"/>
      <c r="BR53" s="108"/>
      <c r="BS53" s="108"/>
      <c r="BT53" s="122">
        <f t="shared" si="65"/>
        <v>0</v>
      </c>
      <c r="BU53" s="108">
        <v>180</v>
      </c>
      <c r="BV53" s="153">
        <v>206.27</v>
      </c>
      <c r="BW53" s="110">
        <f>BV53/BU53*100</f>
        <v>114.59444444444445</v>
      </c>
      <c r="BX53" s="122">
        <f t="shared" si="20"/>
        <v>26.27000000000001</v>
      </c>
      <c r="BY53" s="122">
        <v>5</v>
      </c>
      <c r="BZ53" s="122"/>
      <c r="CA53" s="122"/>
      <c r="CB53" s="122"/>
      <c r="CC53" s="106">
        <f t="shared" si="35"/>
        <v>185</v>
      </c>
      <c r="CD53" s="108">
        <f>R53+V53+Z53+AD53+BR53+BV53+F53+J53+N53+AL53+BZ53+AP53+AT53+AX53+BF53</f>
        <v>467.54783000000003</v>
      </c>
      <c r="CE53" s="108">
        <f t="shared" si="13"/>
        <v>252.72855675675677</v>
      </c>
      <c r="CF53" s="108">
        <f t="shared" si="14"/>
        <v>282.54783000000003</v>
      </c>
      <c r="CG53" s="112">
        <v>60</v>
      </c>
      <c r="CH53" s="142">
        <f t="shared" si="16"/>
        <v>467.54782999999998</v>
      </c>
      <c r="CI53" s="137">
        <f t="shared" si="17"/>
        <v>185</v>
      </c>
      <c r="CK53" s="146">
        <f t="shared" si="15"/>
        <v>467.54782999999998</v>
      </c>
    </row>
    <row r="54" spans="1:89">
      <c r="A54" s="122"/>
      <c r="B54" s="849" t="s">
        <v>220</v>
      </c>
      <c r="C54" s="850"/>
      <c r="D54" s="851"/>
      <c r="E54" s="108"/>
      <c r="F54" s="108"/>
      <c r="G54" s="108"/>
      <c r="H54" s="108"/>
      <c r="I54" s="108"/>
      <c r="J54" s="108"/>
      <c r="K54" s="108"/>
      <c r="L54" s="122">
        <f t="shared" si="66"/>
        <v>0</v>
      </c>
      <c r="M54" s="108"/>
      <c r="N54" s="108"/>
      <c r="O54" s="109" t="e">
        <f t="shared" si="67"/>
        <v>#DIV/0!</v>
      </c>
      <c r="P54" s="109">
        <f t="shared" si="23"/>
        <v>0</v>
      </c>
      <c r="Q54" s="108"/>
      <c r="R54" s="108"/>
      <c r="S54" s="108"/>
      <c r="T54" s="108"/>
      <c r="U54" s="108"/>
      <c r="V54" s="108"/>
      <c r="W54" s="108"/>
      <c r="X54" s="122"/>
      <c r="Y54" s="108"/>
      <c r="Z54" s="108"/>
      <c r="AA54" s="108"/>
      <c r="AB54" s="122">
        <f t="shared" si="64"/>
        <v>0</v>
      </c>
      <c r="AC54" s="108"/>
      <c r="AD54" s="108"/>
      <c r="AE54" s="108"/>
      <c r="AF54" s="122"/>
      <c r="AG54" s="106">
        <f t="shared" si="3"/>
        <v>0</v>
      </c>
      <c r="AH54" s="108">
        <f>F54+J54+N54+R54+V54+Z54+AD54</f>
        <v>0</v>
      </c>
      <c r="AI54" s="109" t="e">
        <f t="shared" si="71"/>
        <v>#DIV/0!</v>
      </c>
      <c r="AJ54" s="122">
        <f t="shared" si="61"/>
        <v>0</v>
      </c>
      <c r="AK54" s="108"/>
      <c r="AL54" s="108">
        <v>19.498999999999999</v>
      </c>
      <c r="AM54" s="108"/>
      <c r="AN54" s="108"/>
      <c r="AO54" s="108"/>
      <c r="AP54" s="108"/>
      <c r="AQ54" s="108"/>
      <c r="AR54" s="108"/>
      <c r="AS54" s="108"/>
      <c r="AT54" s="108"/>
      <c r="AU54" s="108" t="e">
        <f t="shared" si="72"/>
        <v>#DIV/0!</v>
      </c>
      <c r="AV54" s="108">
        <f t="shared" si="73"/>
        <v>0</v>
      </c>
      <c r="AW54" s="108"/>
      <c r="AX54" s="108"/>
      <c r="AY54" s="108"/>
      <c r="AZ54" s="108"/>
      <c r="BA54" s="106">
        <f t="shared" si="8"/>
        <v>0</v>
      </c>
      <c r="BB54" s="108">
        <f>AL54+AP54+AT54+AX54</f>
        <v>19.498999999999999</v>
      </c>
      <c r="BC54" s="108"/>
      <c r="BD54" s="108"/>
      <c r="BE54" s="108"/>
      <c r="BF54" s="108"/>
      <c r="BG54" s="108"/>
      <c r="BH54" s="108"/>
      <c r="BI54" s="108"/>
      <c r="BJ54" s="108"/>
      <c r="BK54" s="108"/>
      <c r="BL54" s="108"/>
      <c r="BM54" s="108"/>
      <c r="BN54" s="108"/>
      <c r="BO54" s="118" t="e">
        <f>BN54/BM54*100</f>
        <v>#DIV/0!</v>
      </c>
      <c r="BP54" s="108">
        <f t="shared" si="74"/>
        <v>0</v>
      </c>
      <c r="BQ54" s="108">
        <v>16</v>
      </c>
      <c r="BR54" s="108"/>
      <c r="BS54" s="106"/>
      <c r="BT54" s="122">
        <f t="shared" si="65"/>
        <v>-16</v>
      </c>
      <c r="BU54" s="108">
        <v>70</v>
      </c>
      <c r="BV54" s="153"/>
      <c r="BW54" s="110"/>
      <c r="BX54" s="122"/>
      <c r="BY54" s="122"/>
      <c r="BZ54" s="122"/>
      <c r="CA54" s="122"/>
      <c r="CB54" s="122"/>
      <c r="CC54" s="106">
        <f t="shared" si="35"/>
        <v>86</v>
      </c>
      <c r="CD54" s="108">
        <f>R54+V54+Z54+AD54+BR54+BV54+F54+J54+N54+BJ54+BB54</f>
        <v>19.498999999999999</v>
      </c>
      <c r="CE54" s="108">
        <f>CD54/CC54*100</f>
        <v>22.673255813953485</v>
      </c>
      <c r="CF54" s="108">
        <f>CD54-CC54</f>
        <v>-66.501000000000005</v>
      </c>
      <c r="CH54" s="142">
        <f t="shared" si="16"/>
        <v>19.498999999999999</v>
      </c>
      <c r="CI54" s="137">
        <f t="shared" si="17"/>
        <v>86</v>
      </c>
      <c r="CK54" s="146">
        <f t="shared" si="15"/>
        <v>19.498999999999999</v>
      </c>
    </row>
    <row r="55" spans="1:89" s="141" customFormat="1" ht="24.75" customHeight="1">
      <c r="A55" s="123">
        <v>340</v>
      </c>
      <c r="B55" s="852" t="s">
        <v>141</v>
      </c>
      <c r="C55" s="853"/>
      <c r="D55" s="854"/>
      <c r="E55" s="116">
        <f>SUM(E56:E65)</f>
        <v>1025</v>
      </c>
      <c r="F55" s="116">
        <f>SUM(F56:F65)</f>
        <v>369.11824999999999</v>
      </c>
      <c r="G55" s="116">
        <f>F55/E55*100</f>
        <v>36.011536585365853</v>
      </c>
      <c r="H55" s="116">
        <f>F55-E55</f>
        <v>-655.88175000000001</v>
      </c>
      <c r="I55" s="116">
        <f>SUM(I56:I65)</f>
        <v>2870</v>
      </c>
      <c r="J55" s="116">
        <f>SUM(J56:J65)</f>
        <v>1240.8245699999998</v>
      </c>
      <c r="K55" s="116">
        <f t="shared" ref="K55:K60" si="76">J55/I55*100</f>
        <v>43.234305574912888</v>
      </c>
      <c r="L55" s="134">
        <f t="shared" si="66"/>
        <v>-1629.1754300000002</v>
      </c>
      <c r="M55" s="116">
        <f>SUM(M56:M65)</f>
        <v>4870</v>
      </c>
      <c r="N55" s="116">
        <f>SUM(N56:N65)</f>
        <v>2048.0680899999998</v>
      </c>
      <c r="O55" s="116">
        <f t="shared" si="67"/>
        <v>42.054786242299791</v>
      </c>
      <c r="P55" s="116">
        <f>N55-M55</f>
        <v>-2821.9319100000002</v>
      </c>
      <c r="Q55" s="116">
        <f>SUM(Q56:Q65)</f>
        <v>4728</v>
      </c>
      <c r="R55" s="116">
        <f>SUM(R56:R65)</f>
        <v>2030.5740000000001</v>
      </c>
      <c r="S55" s="116">
        <f>R55/Q55*100</f>
        <v>42.947842639593908</v>
      </c>
      <c r="T55" s="116">
        <f>R55-Q55</f>
        <v>-2697.4259999999999</v>
      </c>
      <c r="U55" s="116">
        <f>SUM(U56:U65)</f>
        <v>1025</v>
      </c>
      <c r="V55" s="116">
        <f>SUM(V56:V65)</f>
        <v>471.55060000000003</v>
      </c>
      <c r="W55" s="116">
        <f>V55/U55*100</f>
        <v>46.004936585365854</v>
      </c>
      <c r="X55" s="116">
        <f>V55-U55</f>
        <v>-553.44939999999997</v>
      </c>
      <c r="Y55" s="116">
        <f>SUM(Y56:Y65)</f>
        <v>3385</v>
      </c>
      <c r="Z55" s="116">
        <f>SUM(Z56:Z65)</f>
        <v>2208.2089400000004</v>
      </c>
      <c r="AA55" s="113">
        <f t="shared" si="69"/>
        <v>65.235123781388495</v>
      </c>
      <c r="AB55" s="114">
        <f t="shared" si="64"/>
        <v>-1176.7910599999996</v>
      </c>
      <c r="AC55" s="116">
        <f>SUM(AC56:AC65)</f>
        <v>2870</v>
      </c>
      <c r="AD55" s="116">
        <f>SUM(AD56:AD65)</f>
        <v>1452.0899199999999</v>
      </c>
      <c r="AE55" s="116">
        <f>AD55/AC55*100</f>
        <v>50.59546759581881</v>
      </c>
      <c r="AF55" s="116">
        <f>AD55-AC55</f>
        <v>-1417.9100800000001</v>
      </c>
      <c r="AG55" s="113">
        <f t="shared" si="3"/>
        <v>20773</v>
      </c>
      <c r="AH55" s="116">
        <f>AH56+AH57+AH58+AH59+AH60+AH61+AH62+AH63+AH64+AH65</f>
        <v>9820.4343700000009</v>
      </c>
      <c r="AI55" s="116">
        <f t="shared" si="71"/>
        <v>47.274993356761186</v>
      </c>
      <c r="AJ55" s="123">
        <f t="shared" si="61"/>
        <v>-10952.565629999999</v>
      </c>
      <c r="AK55" s="116">
        <f>SUM(AK56:AK65)</f>
        <v>375</v>
      </c>
      <c r="AL55" s="116">
        <f>SUM(AL56:AL65)</f>
        <v>82.114999999999995</v>
      </c>
      <c r="AM55" s="116">
        <f>AL55/AK55*100</f>
        <v>21.897333333333332</v>
      </c>
      <c r="AN55" s="116">
        <f>AL55-AK55</f>
        <v>-292.88499999999999</v>
      </c>
      <c r="AO55" s="116">
        <f>SUM(AO56:AO65)</f>
        <v>145</v>
      </c>
      <c r="AP55" s="116">
        <f>SUM(AP56:AP65)</f>
        <v>40.790999999999997</v>
      </c>
      <c r="AQ55" s="116">
        <f>AP55/AO55*100</f>
        <v>28.13172413793103</v>
      </c>
      <c r="AR55" s="116">
        <f>AP55-AO55</f>
        <v>-104.209</v>
      </c>
      <c r="AS55" s="116">
        <f>SUM(AS56:AS65)</f>
        <v>400</v>
      </c>
      <c r="AT55" s="116">
        <f>SUM(AT56:AT65)</f>
        <v>46.530660000000005</v>
      </c>
      <c r="AU55" s="116">
        <f t="shared" si="72"/>
        <v>11.632665000000001</v>
      </c>
      <c r="AV55" s="116">
        <f t="shared" si="73"/>
        <v>-353.46933999999999</v>
      </c>
      <c r="AW55" s="116">
        <f>SUM(AW56:AW65)</f>
        <v>380</v>
      </c>
      <c r="AX55" s="116">
        <f>SUM(AX56:AX65)</f>
        <v>74.473479999999995</v>
      </c>
      <c r="AY55" s="116">
        <f>AX55/AW55*100</f>
        <v>19.598284210526316</v>
      </c>
      <c r="AZ55" s="116">
        <f>AX55-AW55</f>
        <v>-305.52652</v>
      </c>
      <c r="BA55" s="113">
        <f t="shared" si="8"/>
        <v>1300</v>
      </c>
      <c r="BB55" s="116">
        <f>SUM(BB56:BB65)</f>
        <v>243.91014000000001</v>
      </c>
      <c r="BC55" s="116">
        <f>BB55/BA55*100</f>
        <v>18.762318461538463</v>
      </c>
      <c r="BD55" s="116">
        <f>BB55-BA55</f>
        <v>-1056.08986</v>
      </c>
      <c r="BE55" s="116">
        <f>SUM(BE56:BE65)</f>
        <v>0</v>
      </c>
      <c r="BF55" s="116">
        <f>SUM(BF56:BF65)</f>
        <v>23.528750000000002</v>
      </c>
      <c r="BG55" s="116" t="e">
        <f>BF55/BE55*100</f>
        <v>#DIV/0!</v>
      </c>
      <c r="BH55" s="116">
        <f>BF55-BE55</f>
        <v>23.528750000000002</v>
      </c>
      <c r="BI55" s="116">
        <f>SUM(BI56:BI65)</f>
        <v>0</v>
      </c>
      <c r="BJ55" s="116">
        <f>SUM(BJ56:BJ65)</f>
        <v>321.36653999999999</v>
      </c>
      <c r="BK55" s="116" t="e">
        <f>BJ55/BI55*100</f>
        <v>#DIV/0!</v>
      </c>
      <c r="BL55" s="116">
        <f>BJ55-BI55</f>
        <v>321.36653999999999</v>
      </c>
      <c r="BM55" s="116">
        <f>SUM(BM56:BM65)</f>
        <v>0</v>
      </c>
      <c r="BN55" s="116">
        <f>SUM(BN56:BN65)</f>
        <v>8.8775999999999993</v>
      </c>
      <c r="BO55" s="116"/>
      <c r="BP55" s="116">
        <f t="shared" si="74"/>
        <v>8.8775999999999993</v>
      </c>
      <c r="BQ55" s="154">
        <f>SUM(BQ56:BQ65)</f>
        <v>17.8</v>
      </c>
      <c r="BR55" s="154">
        <f>SUM(BR56:BR65)</f>
        <v>7.4499999999999993</v>
      </c>
      <c r="BS55" s="116">
        <f t="shared" si="75"/>
        <v>41.853932584269657</v>
      </c>
      <c r="BT55" s="123">
        <f t="shared" si="65"/>
        <v>-10.350000000000001</v>
      </c>
      <c r="BU55" s="116">
        <f>SUM(BU56:BU65)</f>
        <v>460</v>
      </c>
      <c r="BV55" s="154">
        <f>SUM(BV56:BV65)</f>
        <v>239.79</v>
      </c>
      <c r="BW55" s="117">
        <f>BV55/BU55*100</f>
        <v>52.12826086956521</v>
      </c>
      <c r="BX55" s="123">
        <f t="shared" si="20"/>
        <v>-220.21</v>
      </c>
      <c r="BY55" s="154">
        <f>SUM(BY56:BY65)</f>
        <v>6.5</v>
      </c>
      <c r="BZ55" s="154">
        <f>SUM(BZ56:BZ65)</f>
        <v>9.98</v>
      </c>
      <c r="CA55" s="117">
        <f>BZ55/BY55*100</f>
        <v>153.53846153846155</v>
      </c>
      <c r="CB55" s="123">
        <f>BZ55-BY55</f>
        <v>3.4800000000000004</v>
      </c>
      <c r="CC55" s="113">
        <f t="shared" si="35"/>
        <v>22557.3</v>
      </c>
      <c r="CD55" s="116">
        <f>CD56+CD57+CD58+CD59+CD60+CD61+CD62+CD63+CD64+CD65</f>
        <v>10675.337399999999</v>
      </c>
      <c r="CE55" s="116">
        <f t="shared" si="13"/>
        <v>47.3254219254964</v>
      </c>
      <c r="CF55" s="116">
        <f t="shared" si="14"/>
        <v>-11881.962600000001</v>
      </c>
      <c r="CG55" s="141">
        <v>32.200000000000003</v>
      </c>
      <c r="CH55" s="137">
        <f t="shared" si="16"/>
        <v>10675.3374</v>
      </c>
      <c r="CI55" s="137">
        <f t="shared" si="17"/>
        <v>22557.300000000003</v>
      </c>
      <c r="CK55" s="146">
        <f t="shared" si="15"/>
        <v>10675.3374</v>
      </c>
    </row>
    <row r="56" spans="1:89">
      <c r="A56" s="122"/>
      <c r="B56" s="846" t="s">
        <v>221</v>
      </c>
      <c r="C56" s="847"/>
      <c r="D56" s="848"/>
      <c r="E56" s="108">
        <v>850</v>
      </c>
      <c r="F56" s="108">
        <v>277.71125000000001</v>
      </c>
      <c r="G56" s="108">
        <f>F56/E56*100</f>
        <v>32.671911764705882</v>
      </c>
      <c r="H56" s="108">
        <f>F56-E56</f>
        <v>-572.28874999999994</v>
      </c>
      <c r="I56" s="108">
        <v>2500</v>
      </c>
      <c r="J56" s="108">
        <v>808.99824999999998</v>
      </c>
      <c r="K56" s="108">
        <f t="shared" si="76"/>
        <v>32.359929999999999</v>
      </c>
      <c r="L56" s="122">
        <f t="shared" si="66"/>
        <v>-1691.0017499999999</v>
      </c>
      <c r="M56" s="108">
        <v>4200</v>
      </c>
      <c r="N56" s="108">
        <v>1772.15509</v>
      </c>
      <c r="O56" s="108">
        <f t="shared" si="67"/>
        <v>42.194168809523809</v>
      </c>
      <c r="P56" s="122">
        <f t="shared" si="23"/>
        <v>-2427.8449099999998</v>
      </c>
      <c r="Q56" s="108">
        <v>4058</v>
      </c>
      <c r="R56" s="108">
        <v>1153.4000000000001</v>
      </c>
      <c r="S56" s="108">
        <f t="shared" si="68"/>
        <v>28.422868408082802</v>
      </c>
      <c r="T56" s="122">
        <f>R56-Q56</f>
        <v>-2904.6</v>
      </c>
      <c r="U56" s="108">
        <v>850</v>
      </c>
      <c r="V56" s="108">
        <v>297.70742000000001</v>
      </c>
      <c r="W56" s="108">
        <f>V56/U56*100</f>
        <v>35.024402352941181</v>
      </c>
      <c r="X56" s="122">
        <f>V56-U56</f>
        <v>-552.29258000000004</v>
      </c>
      <c r="Y56" s="108">
        <v>2950</v>
      </c>
      <c r="Z56" s="108">
        <v>1850.6519900000001</v>
      </c>
      <c r="AA56" s="108">
        <f t="shared" si="69"/>
        <v>62.733965762711861</v>
      </c>
      <c r="AB56" s="122">
        <f t="shared" si="64"/>
        <v>-1099.3480099999999</v>
      </c>
      <c r="AC56" s="108">
        <v>2500</v>
      </c>
      <c r="AD56" s="108">
        <v>1102.83943</v>
      </c>
      <c r="AE56" s="108">
        <f t="shared" si="70"/>
        <v>44.113577199999995</v>
      </c>
      <c r="AF56" s="122">
        <f>AD56-AC56</f>
        <v>-1397.16057</v>
      </c>
      <c r="AG56" s="106">
        <f t="shared" si="3"/>
        <v>17908</v>
      </c>
      <c r="AH56" s="108">
        <f t="shared" ref="AH56:AH65" si="77">F56+J56+N56+R56+V56+Z56+AD56</f>
        <v>7263.4634300000007</v>
      </c>
      <c r="AI56" s="108">
        <f t="shared" si="71"/>
        <v>40.559880667857946</v>
      </c>
      <c r="AJ56" s="122">
        <f t="shared" si="61"/>
        <v>-10644.53657</v>
      </c>
      <c r="AK56" s="108">
        <v>275</v>
      </c>
      <c r="AL56" s="108"/>
      <c r="AM56" s="108">
        <f>AL56/AK56*100</f>
        <v>0</v>
      </c>
      <c r="AN56" s="108">
        <f>AL56-AK56</f>
        <v>-275</v>
      </c>
      <c r="AO56" s="108">
        <v>75</v>
      </c>
      <c r="AP56" s="108">
        <v>6.4909999999999997</v>
      </c>
      <c r="AQ56" s="108"/>
      <c r="AR56" s="108">
        <f>AP56-AO56</f>
        <v>-68.509</v>
      </c>
      <c r="AS56" s="108">
        <v>250</v>
      </c>
      <c r="AT56" s="108"/>
      <c r="AU56" s="108">
        <f t="shared" si="72"/>
        <v>0</v>
      </c>
      <c r="AV56" s="108">
        <f t="shared" si="73"/>
        <v>-250</v>
      </c>
      <c r="AW56" s="108">
        <v>280</v>
      </c>
      <c r="AX56" s="108"/>
      <c r="AY56" s="108"/>
      <c r="AZ56" s="108">
        <f>AX56-AW56</f>
        <v>-280</v>
      </c>
      <c r="BA56" s="106">
        <f t="shared" si="8"/>
        <v>880</v>
      </c>
      <c r="BB56" s="108">
        <f t="shared" ref="BB56:BB65" si="78">AL56+AP56+AT56+AX56</f>
        <v>6.4909999999999997</v>
      </c>
      <c r="BC56" s="108">
        <f>BB56/BA56*100</f>
        <v>0.7376136363636363</v>
      </c>
      <c r="BD56" s="108">
        <f>BB56-BA56</f>
        <v>-873.50900000000001</v>
      </c>
      <c r="BE56" s="108"/>
      <c r="BF56" s="108">
        <v>12.02875</v>
      </c>
      <c r="BG56" s="108"/>
      <c r="BH56" s="108">
        <f>BF56-BE56</f>
        <v>12.02875</v>
      </c>
      <c r="BI56" s="108"/>
      <c r="BJ56" s="108">
        <v>15.596539999999999</v>
      </c>
      <c r="BK56" s="108"/>
      <c r="BL56" s="108">
        <f>BJ56-BI56</f>
        <v>15.596539999999999</v>
      </c>
      <c r="BM56" s="108"/>
      <c r="BN56" s="108"/>
      <c r="BO56" s="108"/>
      <c r="BP56" s="108">
        <f t="shared" si="74"/>
        <v>0</v>
      </c>
      <c r="BQ56" s="108"/>
      <c r="BR56" s="108"/>
      <c r="BS56" s="108"/>
      <c r="BT56" s="122">
        <f t="shared" si="65"/>
        <v>0</v>
      </c>
      <c r="BU56" s="108"/>
      <c r="BV56" s="153"/>
      <c r="BW56" s="110"/>
      <c r="BX56" s="122">
        <f t="shared" si="20"/>
        <v>0</v>
      </c>
      <c r="BY56" s="122"/>
      <c r="BZ56" s="156"/>
      <c r="CA56" s="122"/>
      <c r="CB56" s="122"/>
      <c r="CC56" s="106">
        <f t="shared" si="35"/>
        <v>18788</v>
      </c>
      <c r="CD56" s="108">
        <f>R56+V56+Z56+AD56+BR56+BV56+F56+J56+N56+AL56+BZ56+AP56+AT56+AX56+BF56+BJ56</f>
        <v>7297.5797200000006</v>
      </c>
      <c r="CE56" s="108">
        <f t="shared" si="13"/>
        <v>38.841705982542052</v>
      </c>
      <c r="CF56" s="108">
        <f t="shared" si="14"/>
        <v>-11490.420279999998</v>
      </c>
      <c r="CH56" s="142">
        <f t="shared" si="16"/>
        <v>7297.5797200000006</v>
      </c>
      <c r="CI56" s="137">
        <f t="shared" si="17"/>
        <v>18788</v>
      </c>
      <c r="CK56" s="146">
        <f t="shared" si="15"/>
        <v>7297.5797200000006</v>
      </c>
    </row>
    <row r="57" spans="1:89">
      <c r="A57" s="122"/>
      <c r="B57" s="846" t="s">
        <v>455</v>
      </c>
      <c r="C57" s="847"/>
      <c r="D57" s="848"/>
      <c r="E57" s="108">
        <v>100</v>
      </c>
      <c r="F57" s="108">
        <v>88.147000000000006</v>
      </c>
      <c r="G57" s="108"/>
      <c r="H57" s="108">
        <f>F57-E57</f>
        <v>-11.852999999999994</v>
      </c>
      <c r="I57" s="108">
        <v>200</v>
      </c>
      <c r="J57" s="108">
        <v>288.42732000000001</v>
      </c>
      <c r="K57" s="108">
        <f t="shared" si="76"/>
        <v>144.21366</v>
      </c>
      <c r="L57" s="122">
        <f t="shared" si="66"/>
        <v>88.427320000000009</v>
      </c>
      <c r="M57" s="108">
        <v>450</v>
      </c>
      <c r="N57" s="108">
        <v>263.50200000000001</v>
      </c>
      <c r="O57" s="108">
        <f t="shared" si="67"/>
        <v>58.555999999999997</v>
      </c>
      <c r="P57" s="122">
        <f t="shared" si="23"/>
        <v>-186.49799999999999</v>
      </c>
      <c r="Q57" s="108">
        <v>450</v>
      </c>
      <c r="R57" s="108">
        <v>713.35</v>
      </c>
      <c r="S57" s="108">
        <f t="shared" si="68"/>
        <v>158.52222222222224</v>
      </c>
      <c r="T57" s="122">
        <f>R57-Q57</f>
        <v>263.35000000000002</v>
      </c>
      <c r="U57" s="108">
        <v>100</v>
      </c>
      <c r="V57" s="108">
        <v>129.72718</v>
      </c>
      <c r="W57" s="108">
        <f>V57/U57*100</f>
        <v>129.72718</v>
      </c>
      <c r="X57" s="122">
        <f>V57-U57</f>
        <v>29.727180000000004</v>
      </c>
      <c r="Y57" s="108">
        <v>250</v>
      </c>
      <c r="Z57" s="108">
        <v>289.99400000000003</v>
      </c>
      <c r="AA57" s="108">
        <f t="shared" si="69"/>
        <v>115.99760000000001</v>
      </c>
      <c r="AB57" s="122">
        <f t="shared" si="64"/>
        <v>39.994000000000028</v>
      </c>
      <c r="AC57" s="108">
        <v>200</v>
      </c>
      <c r="AD57" s="108">
        <v>119.36112</v>
      </c>
      <c r="AE57" s="108">
        <f t="shared" si="70"/>
        <v>59.680560000000007</v>
      </c>
      <c r="AF57" s="122">
        <f>AD57-AC57</f>
        <v>-80.63888</v>
      </c>
      <c r="AG57" s="106">
        <f t="shared" si="3"/>
        <v>1750</v>
      </c>
      <c r="AH57" s="108">
        <f t="shared" si="77"/>
        <v>1892.5086200000001</v>
      </c>
      <c r="AI57" s="108">
        <f t="shared" si="71"/>
        <v>108.14334971428572</v>
      </c>
      <c r="AJ57" s="122">
        <f t="shared" si="61"/>
        <v>142.50862000000006</v>
      </c>
      <c r="AK57" s="108"/>
      <c r="AL57" s="108">
        <f>31.95+2.332</f>
        <v>34.281999999999996</v>
      </c>
      <c r="AM57" s="108" t="e">
        <f>AL57/AK57*100</f>
        <v>#DIV/0!</v>
      </c>
      <c r="AN57" s="108">
        <f>AL57-AK57</f>
        <v>34.281999999999996</v>
      </c>
      <c r="AO57" s="108"/>
      <c r="AP57" s="108">
        <v>5.5</v>
      </c>
      <c r="AQ57" s="108" t="e">
        <f>AP57/AO57*100</f>
        <v>#DIV/0!</v>
      </c>
      <c r="AR57" s="108">
        <f>AP57-AO57</f>
        <v>5.5</v>
      </c>
      <c r="AS57" s="108"/>
      <c r="AT57" s="108">
        <v>11.505000000000001</v>
      </c>
      <c r="AU57" s="108" t="e">
        <f t="shared" si="72"/>
        <v>#DIV/0!</v>
      </c>
      <c r="AV57" s="108">
        <f t="shared" si="73"/>
        <v>11.505000000000001</v>
      </c>
      <c r="AW57" s="108"/>
      <c r="AX57" s="108">
        <v>57.415480000000002</v>
      </c>
      <c r="AY57" s="108" t="e">
        <f>AX57/AW57*100</f>
        <v>#DIV/0!</v>
      </c>
      <c r="AZ57" s="108">
        <f>AX57-AW57</f>
        <v>57.415480000000002</v>
      </c>
      <c r="BA57" s="106">
        <f t="shared" si="8"/>
        <v>0</v>
      </c>
      <c r="BB57" s="108">
        <f t="shared" si="78"/>
        <v>108.70248000000001</v>
      </c>
      <c r="BC57" s="108" t="e">
        <f>BB57/BA57*100</f>
        <v>#DIV/0!</v>
      </c>
      <c r="BD57" s="108">
        <f>BB57-BA57</f>
        <v>108.70248000000001</v>
      </c>
      <c r="BE57" s="108"/>
      <c r="BF57" s="108">
        <v>9</v>
      </c>
      <c r="BG57" s="108" t="e">
        <f>BF57/BE57*100</f>
        <v>#DIV/0!</v>
      </c>
      <c r="BH57" s="108">
        <f>BF57-BE57</f>
        <v>9</v>
      </c>
      <c r="BI57" s="108"/>
      <c r="BJ57" s="108">
        <v>128.51187999999999</v>
      </c>
      <c r="BK57" s="108" t="e">
        <f>BJ57/BI57*100</f>
        <v>#DIV/0!</v>
      </c>
      <c r="BL57" s="108">
        <f>BJ57-BI57</f>
        <v>128.51187999999999</v>
      </c>
      <c r="BM57" s="108"/>
      <c r="BN57" s="108">
        <v>8.8775999999999993</v>
      </c>
      <c r="BO57" s="108"/>
      <c r="BP57" s="108">
        <f t="shared" si="74"/>
        <v>8.8775999999999993</v>
      </c>
      <c r="BQ57" s="153">
        <v>7.8</v>
      </c>
      <c r="BR57" s="153">
        <v>1.1499999999999999</v>
      </c>
      <c r="BS57" s="108">
        <f t="shared" si="75"/>
        <v>14.743589743589745</v>
      </c>
      <c r="BT57" s="122">
        <f t="shared" si="65"/>
        <v>-6.65</v>
      </c>
      <c r="BU57" s="108">
        <v>85</v>
      </c>
      <c r="BV57" s="153">
        <v>33.799999999999997</v>
      </c>
      <c r="BW57" s="110">
        <f>BV57/BU57*100</f>
        <v>39.764705882352935</v>
      </c>
      <c r="BX57" s="122">
        <f t="shared" si="20"/>
        <v>-51.2</v>
      </c>
      <c r="BY57" s="156">
        <v>6.5</v>
      </c>
      <c r="BZ57" s="156">
        <v>8.32</v>
      </c>
      <c r="CA57" s="122"/>
      <c r="CB57" s="122"/>
      <c r="CC57" s="106">
        <f t="shared" si="35"/>
        <v>1849.3</v>
      </c>
      <c r="CD57" s="108">
        <f>R57+V57+Z57+AD57+BR57+BV57+F57+J57+N57+AL57+BZ57+AP57+AT57+AX57+BF57+BJ57+BN57</f>
        <v>2190.8705799999998</v>
      </c>
      <c r="CE57" s="108">
        <f t="shared" si="13"/>
        <v>118.47026334288648</v>
      </c>
      <c r="CF57" s="108">
        <f t="shared" si="14"/>
        <v>341.57057999999984</v>
      </c>
      <c r="CH57" s="142">
        <f t="shared" si="16"/>
        <v>2190.8705800000002</v>
      </c>
      <c r="CI57" s="137">
        <f t="shared" si="17"/>
        <v>1849.3000000000002</v>
      </c>
      <c r="CK57" s="146">
        <f t="shared" si="15"/>
        <v>2190.8705800000002</v>
      </c>
    </row>
    <row r="58" spans="1:89">
      <c r="A58" s="122"/>
      <c r="B58" s="846" t="s">
        <v>222</v>
      </c>
      <c r="C58" s="847"/>
      <c r="D58" s="848"/>
      <c r="E58" s="108">
        <v>15</v>
      </c>
      <c r="F58" s="108">
        <v>3.26</v>
      </c>
      <c r="G58" s="108">
        <f>F58/E58*100</f>
        <v>21.733333333333331</v>
      </c>
      <c r="H58" s="108">
        <f t="shared" ref="H58:H65" si="79">F58-E58</f>
        <v>-11.74</v>
      </c>
      <c r="I58" s="108">
        <v>20</v>
      </c>
      <c r="J58" s="108">
        <v>23.530999999999999</v>
      </c>
      <c r="K58" s="108">
        <f t="shared" si="76"/>
        <v>117.655</v>
      </c>
      <c r="L58" s="122">
        <f t="shared" si="66"/>
        <v>3.5309999999999988</v>
      </c>
      <c r="M58" s="108">
        <v>30</v>
      </c>
      <c r="N58" s="108">
        <v>12.411</v>
      </c>
      <c r="O58" s="108">
        <f t="shared" si="67"/>
        <v>41.370000000000005</v>
      </c>
      <c r="P58" s="122">
        <f t="shared" si="23"/>
        <v>-17.588999999999999</v>
      </c>
      <c r="Q58" s="108">
        <v>30</v>
      </c>
      <c r="R58" s="108">
        <v>8.1890000000000001</v>
      </c>
      <c r="S58" s="108">
        <f>R58/Q58*100</f>
        <v>27.29666666666667</v>
      </c>
      <c r="T58" s="122">
        <f t="shared" ref="T58:T65" si="80">R58-Q58</f>
        <v>-21.811</v>
      </c>
      <c r="U58" s="108">
        <v>15</v>
      </c>
      <c r="V58" s="108"/>
      <c r="W58" s="108">
        <f>V58/U58*100</f>
        <v>0</v>
      </c>
      <c r="X58" s="122">
        <f t="shared" ref="X58:X65" si="81">V58-U58</f>
        <v>-15</v>
      </c>
      <c r="Y58" s="108">
        <v>25</v>
      </c>
      <c r="Z58" s="108">
        <v>1.8</v>
      </c>
      <c r="AA58" s="108">
        <f t="shared" si="69"/>
        <v>7.2000000000000011</v>
      </c>
      <c r="AB58" s="122">
        <f t="shared" si="64"/>
        <v>-23.2</v>
      </c>
      <c r="AC58" s="108">
        <v>20</v>
      </c>
      <c r="AD58" s="108"/>
      <c r="AE58" s="108">
        <f t="shared" si="70"/>
        <v>0</v>
      </c>
      <c r="AF58" s="122">
        <f>AD58-AC58</f>
        <v>-20</v>
      </c>
      <c r="AG58" s="106">
        <f t="shared" si="3"/>
        <v>155</v>
      </c>
      <c r="AH58" s="108">
        <f t="shared" si="77"/>
        <v>49.190999999999995</v>
      </c>
      <c r="AI58" s="108">
        <f t="shared" si="71"/>
        <v>31.736129032258059</v>
      </c>
      <c r="AJ58" s="122">
        <f t="shared" si="61"/>
        <v>-105.809</v>
      </c>
      <c r="AK58" s="108"/>
      <c r="AL58" s="108"/>
      <c r="AM58" s="108"/>
      <c r="AN58" s="108">
        <f t="shared" ref="AN58:AN65" si="82">AL58-AK58</f>
        <v>0</v>
      </c>
      <c r="AO58" s="108"/>
      <c r="AP58" s="108"/>
      <c r="AQ58" s="108"/>
      <c r="AR58" s="108">
        <f t="shared" ref="AR58:AR65" si="83">AP58-AO58</f>
        <v>0</v>
      </c>
      <c r="AS58" s="108"/>
      <c r="AT58" s="108"/>
      <c r="AU58" s="108"/>
      <c r="AV58" s="108">
        <f t="shared" ref="AV58:AV65" si="84">AT58-AS58</f>
        <v>0</v>
      </c>
      <c r="AW58" s="108"/>
      <c r="AX58" s="108">
        <v>2.3879999999999999</v>
      </c>
      <c r="AY58" s="108"/>
      <c r="AZ58" s="108">
        <f t="shared" ref="AZ58:AZ65" si="85">AX58-AW58</f>
        <v>2.3879999999999999</v>
      </c>
      <c r="BA58" s="106">
        <f t="shared" si="8"/>
        <v>0</v>
      </c>
      <c r="BB58" s="108">
        <f t="shared" si="78"/>
        <v>2.3879999999999999</v>
      </c>
      <c r="BC58" s="108"/>
      <c r="BD58" s="108">
        <f t="shared" ref="BD58:BD65" si="86">BB58-BA58</f>
        <v>2.3879999999999999</v>
      </c>
      <c r="BE58" s="108"/>
      <c r="BF58" s="108">
        <v>2.5</v>
      </c>
      <c r="BG58" s="108"/>
      <c r="BH58" s="108">
        <f t="shared" ref="BH58:BH65" si="87">BF58-BE58</f>
        <v>2.5</v>
      </c>
      <c r="BI58" s="108"/>
      <c r="BJ58" s="108"/>
      <c r="BK58" s="108"/>
      <c r="BL58" s="108">
        <f t="shared" ref="BL58:BL65" si="88">BJ58-BI58</f>
        <v>0</v>
      </c>
      <c r="BM58" s="108"/>
      <c r="BN58" s="108"/>
      <c r="BO58" s="108"/>
      <c r="BP58" s="108">
        <f t="shared" ref="BP58:BP65" si="89">BN58-BM58</f>
        <v>0</v>
      </c>
      <c r="BQ58" s="108"/>
      <c r="BR58" s="108"/>
      <c r="BS58" s="108"/>
      <c r="BT58" s="122"/>
      <c r="BU58" s="108"/>
      <c r="BV58" s="153"/>
      <c r="BW58" s="110"/>
      <c r="BX58" s="122">
        <f t="shared" si="20"/>
        <v>0</v>
      </c>
      <c r="BY58" s="122"/>
      <c r="BZ58" s="122"/>
      <c r="CA58" s="122"/>
      <c r="CB58" s="122"/>
      <c r="CC58" s="106">
        <f t="shared" si="35"/>
        <v>155</v>
      </c>
      <c r="CD58" s="108">
        <f>R58+V58+Z58+AD58+BR58+BV58+F58+J58+N58+AL58+BZ58+AP58+AT58+AX58+BF58+BJ58+BN58</f>
        <v>54.079000000000001</v>
      </c>
      <c r="CE58" s="108">
        <f t="shared" si="13"/>
        <v>34.88967741935484</v>
      </c>
      <c r="CF58" s="108">
        <f t="shared" si="14"/>
        <v>-100.92099999999999</v>
      </c>
      <c r="CH58" s="142">
        <f t="shared" si="16"/>
        <v>54.078999999999994</v>
      </c>
      <c r="CI58" s="137">
        <f t="shared" si="17"/>
        <v>155</v>
      </c>
      <c r="CK58" s="146">
        <f t="shared" si="15"/>
        <v>54.078999999999994</v>
      </c>
    </row>
    <row r="59" spans="1:89">
      <c r="A59" s="122"/>
      <c r="B59" s="846" t="s">
        <v>223</v>
      </c>
      <c r="C59" s="847"/>
      <c r="D59" s="848"/>
      <c r="E59" s="108">
        <v>20</v>
      </c>
      <c r="F59" s="108"/>
      <c r="G59" s="108">
        <f>F59/E59*100</f>
        <v>0</v>
      </c>
      <c r="H59" s="108">
        <f t="shared" si="79"/>
        <v>-20</v>
      </c>
      <c r="I59" s="108">
        <v>50</v>
      </c>
      <c r="J59" s="108">
        <v>103</v>
      </c>
      <c r="K59" s="108">
        <f t="shared" si="76"/>
        <v>206</v>
      </c>
      <c r="L59" s="122">
        <f t="shared" ref="L59:L65" si="90">J59-I59</f>
        <v>53</v>
      </c>
      <c r="M59" s="108">
        <v>70</v>
      </c>
      <c r="N59" s="108"/>
      <c r="O59" s="108">
        <f t="shared" si="67"/>
        <v>0</v>
      </c>
      <c r="P59" s="122">
        <f t="shared" ref="P59:P65" si="91">N59-M59</f>
        <v>-70</v>
      </c>
      <c r="Q59" s="108">
        <v>70</v>
      </c>
      <c r="R59" s="108">
        <v>108.036</v>
      </c>
      <c r="S59" s="108">
        <f>R59/Q59*100</f>
        <v>154.33714285714285</v>
      </c>
      <c r="T59" s="122">
        <f t="shared" si="80"/>
        <v>38.036000000000001</v>
      </c>
      <c r="U59" s="108">
        <v>20</v>
      </c>
      <c r="V59" s="108"/>
      <c r="W59" s="108"/>
      <c r="X59" s="122">
        <f t="shared" si="81"/>
        <v>-20</v>
      </c>
      <c r="Y59" s="108">
        <v>60</v>
      </c>
      <c r="Z59" s="108">
        <v>17.565950000000001</v>
      </c>
      <c r="AA59" s="108"/>
      <c r="AB59" s="122">
        <f t="shared" ref="AB59:AB65" si="92">Z59-Y59</f>
        <v>-42.434049999999999</v>
      </c>
      <c r="AC59" s="108">
        <v>50</v>
      </c>
      <c r="AD59" s="108">
        <v>56.37</v>
      </c>
      <c r="AE59" s="108">
        <f>AD59/AC59*100</f>
        <v>112.74</v>
      </c>
      <c r="AF59" s="122">
        <f t="shared" ref="AF59:AF65" si="93">AD59-AC59</f>
        <v>6.3699999999999974</v>
      </c>
      <c r="AG59" s="106">
        <f t="shared" si="3"/>
        <v>340</v>
      </c>
      <c r="AH59" s="108">
        <f t="shared" si="77"/>
        <v>284.97194999999999</v>
      </c>
      <c r="AI59" s="108">
        <f t="shared" ref="AI59:AI66" si="94">AH59/AG59*100</f>
        <v>83.815279411764692</v>
      </c>
      <c r="AJ59" s="122">
        <f t="shared" si="61"/>
        <v>-55.028050000000007</v>
      </c>
      <c r="AK59" s="108"/>
      <c r="AL59" s="108">
        <v>21.9</v>
      </c>
      <c r="AM59" s="108"/>
      <c r="AN59" s="108">
        <f t="shared" si="82"/>
        <v>21.9</v>
      </c>
      <c r="AO59" s="108"/>
      <c r="AP59" s="108"/>
      <c r="AQ59" s="108"/>
      <c r="AR59" s="108">
        <f t="shared" si="83"/>
        <v>0</v>
      </c>
      <c r="AS59" s="108"/>
      <c r="AT59" s="108"/>
      <c r="AU59" s="108"/>
      <c r="AV59" s="108">
        <f t="shared" si="84"/>
        <v>0</v>
      </c>
      <c r="AW59" s="108"/>
      <c r="AX59" s="108">
        <v>14.67</v>
      </c>
      <c r="AY59" s="108" t="e">
        <f>AX59/AW59*100</f>
        <v>#DIV/0!</v>
      </c>
      <c r="AZ59" s="108">
        <f t="shared" si="85"/>
        <v>14.67</v>
      </c>
      <c r="BA59" s="106">
        <f t="shared" si="8"/>
        <v>0</v>
      </c>
      <c r="BB59" s="108">
        <f t="shared" si="78"/>
        <v>36.57</v>
      </c>
      <c r="BC59" s="108" t="e">
        <f>BB59/BA59*100</f>
        <v>#DIV/0!</v>
      </c>
      <c r="BD59" s="108">
        <f t="shared" si="86"/>
        <v>36.57</v>
      </c>
      <c r="BE59" s="108"/>
      <c r="BF59" s="108"/>
      <c r="BG59" s="108"/>
      <c r="BH59" s="108">
        <f t="shared" si="87"/>
        <v>0</v>
      </c>
      <c r="BI59" s="108"/>
      <c r="BJ59" s="108">
        <v>177.25811999999999</v>
      </c>
      <c r="BK59" s="108"/>
      <c r="BL59" s="108">
        <f t="shared" si="88"/>
        <v>177.25811999999999</v>
      </c>
      <c r="BM59" s="108"/>
      <c r="BN59" s="108"/>
      <c r="BO59" s="108"/>
      <c r="BP59" s="108">
        <f t="shared" si="89"/>
        <v>0</v>
      </c>
      <c r="BQ59" s="108"/>
      <c r="BR59" s="108"/>
      <c r="BS59" s="108"/>
      <c r="BT59" s="122"/>
      <c r="BU59" s="108">
        <v>50</v>
      </c>
      <c r="BV59" s="153">
        <v>21.195</v>
      </c>
      <c r="BW59" s="110"/>
      <c r="BX59" s="122">
        <f t="shared" si="20"/>
        <v>-28.805</v>
      </c>
      <c r="BY59" s="122"/>
      <c r="BZ59" s="122"/>
      <c r="CA59" s="122"/>
      <c r="CB59" s="122"/>
      <c r="CC59" s="106">
        <f t="shared" si="35"/>
        <v>390</v>
      </c>
      <c r="CD59" s="108">
        <f>R59+V59+Z59+AD59+BR59+BV59+F59+J59+N59+AL59+BZ59+AP59+AT59+AX59+BF59+BJ59+BN59</f>
        <v>519.99506999999994</v>
      </c>
      <c r="CE59" s="108">
        <f t="shared" si="13"/>
        <v>133.33206923076921</v>
      </c>
      <c r="CF59" s="108">
        <f t="shared" si="14"/>
        <v>129.99506999999994</v>
      </c>
      <c r="CH59" s="142">
        <f t="shared" si="16"/>
        <v>519.99507000000006</v>
      </c>
      <c r="CI59" s="137">
        <f t="shared" si="17"/>
        <v>390</v>
      </c>
      <c r="CK59" s="146">
        <f t="shared" si="15"/>
        <v>519.99507000000006</v>
      </c>
    </row>
    <row r="60" spans="1:89">
      <c r="A60" s="122"/>
      <c r="B60" s="846" t="s">
        <v>224</v>
      </c>
      <c r="C60" s="847"/>
      <c r="D60" s="848"/>
      <c r="E60" s="108">
        <v>40</v>
      </c>
      <c r="F60" s="108"/>
      <c r="G60" s="108"/>
      <c r="H60" s="108">
        <f t="shared" si="79"/>
        <v>-40</v>
      </c>
      <c r="I60" s="108">
        <v>100</v>
      </c>
      <c r="J60" s="108">
        <v>16.867999999999999</v>
      </c>
      <c r="K60" s="108">
        <f t="shared" si="76"/>
        <v>16.867999999999999</v>
      </c>
      <c r="L60" s="122">
        <f t="shared" si="90"/>
        <v>-83.132000000000005</v>
      </c>
      <c r="M60" s="108">
        <v>120</v>
      </c>
      <c r="N60" s="108"/>
      <c r="O60" s="108"/>
      <c r="P60" s="122">
        <f t="shared" si="91"/>
        <v>-120</v>
      </c>
      <c r="Q60" s="108">
        <v>120</v>
      </c>
      <c r="R60" s="108">
        <v>47.598999999999997</v>
      </c>
      <c r="S60" s="108"/>
      <c r="T60" s="122">
        <f t="shared" si="80"/>
        <v>-72.40100000000001</v>
      </c>
      <c r="U60" s="108">
        <v>40</v>
      </c>
      <c r="V60" s="108">
        <v>44.116</v>
      </c>
      <c r="W60" s="108"/>
      <c r="X60" s="122">
        <f t="shared" si="81"/>
        <v>4.1159999999999997</v>
      </c>
      <c r="Y60" s="108">
        <v>100</v>
      </c>
      <c r="Z60" s="108">
        <v>48.197000000000003</v>
      </c>
      <c r="AA60" s="108"/>
      <c r="AB60" s="122">
        <f t="shared" si="92"/>
        <v>-51.802999999999997</v>
      </c>
      <c r="AC60" s="108">
        <v>100</v>
      </c>
      <c r="AD60" s="108">
        <v>173.51937000000001</v>
      </c>
      <c r="AE60" s="108">
        <f>AD60/AC60*100</f>
        <v>173.51937000000001</v>
      </c>
      <c r="AF60" s="122">
        <f t="shared" si="93"/>
        <v>73.519370000000009</v>
      </c>
      <c r="AG60" s="106">
        <f t="shared" si="3"/>
        <v>620</v>
      </c>
      <c r="AH60" s="108">
        <f t="shared" si="77"/>
        <v>330.29937000000001</v>
      </c>
      <c r="AI60" s="108"/>
      <c r="AJ60" s="122">
        <f t="shared" si="61"/>
        <v>-289.70062999999999</v>
      </c>
      <c r="AK60" s="108">
        <v>100</v>
      </c>
      <c r="AL60" s="108">
        <v>25.933</v>
      </c>
      <c r="AM60" s="108"/>
      <c r="AN60" s="108">
        <f t="shared" si="82"/>
        <v>-74.067000000000007</v>
      </c>
      <c r="AO60" s="108">
        <v>70</v>
      </c>
      <c r="AP60" s="108">
        <v>28.8</v>
      </c>
      <c r="AQ60" s="108"/>
      <c r="AR60" s="108">
        <f t="shared" si="83"/>
        <v>-41.2</v>
      </c>
      <c r="AS60" s="108">
        <v>150</v>
      </c>
      <c r="AT60" s="108">
        <v>35.025660000000002</v>
      </c>
      <c r="AU60" s="108"/>
      <c r="AV60" s="108">
        <f t="shared" si="84"/>
        <v>-114.97434</v>
      </c>
      <c r="AW60" s="108">
        <v>100</v>
      </c>
      <c r="AX60" s="108"/>
      <c r="AY60" s="108"/>
      <c r="AZ60" s="108">
        <f t="shared" si="85"/>
        <v>-100</v>
      </c>
      <c r="BA60" s="106">
        <f t="shared" si="8"/>
        <v>420</v>
      </c>
      <c r="BB60" s="108">
        <f t="shared" si="78"/>
        <v>89.758660000000006</v>
      </c>
      <c r="BC60" s="108"/>
      <c r="BD60" s="108">
        <f t="shared" si="86"/>
        <v>-330.24133999999998</v>
      </c>
      <c r="BE60" s="108"/>
      <c r="BF60" s="108"/>
      <c r="BG60" s="108"/>
      <c r="BH60" s="108">
        <f t="shared" si="87"/>
        <v>0</v>
      </c>
      <c r="BI60" s="108"/>
      <c r="BJ60" s="108"/>
      <c r="BK60" s="108"/>
      <c r="BL60" s="108">
        <f t="shared" si="88"/>
        <v>0</v>
      </c>
      <c r="BM60" s="108"/>
      <c r="BN60" s="108"/>
      <c r="BO60" s="108"/>
      <c r="BP60" s="108">
        <f t="shared" si="89"/>
        <v>0</v>
      </c>
      <c r="BQ60" s="108">
        <v>10</v>
      </c>
      <c r="BR60" s="108">
        <v>6.3</v>
      </c>
      <c r="BS60" s="108"/>
      <c r="BT60" s="122"/>
      <c r="BU60" s="108">
        <v>130</v>
      </c>
      <c r="BV60" s="153">
        <v>39.83</v>
      </c>
      <c r="BW60" s="110"/>
      <c r="BX60" s="122"/>
      <c r="BY60" s="122"/>
      <c r="BZ60" s="122"/>
      <c r="CA60" s="122"/>
      <c r="CB60" s="122"/>
      <c r="CC60" s="106">
        <f t="shared" si="35"/>
        <v>1180</v>
      </c>
      <c r="CD60" s="108">
        <f t="shared" ref="CD60:CD65" si="95">R60+V60+Z60+AD60+BR60+BV60+F60+J60+N60+AL60+BZ60+AP60+AT60+AX60+BF60</f>
        <v>466.18803000000003</v>
      </c>
      <c r="CE60" s="108">
        <f>CD60/CC60*100</f>
        <v>39.507460169491523</v>
      </c>
      <c r="CF60" s="108">
        <f>CD60-CC60</f>
        <v>-713.81196999999997</v>
      </c>
      <c r="CH60" s="142">
        <f t="shared" si="16"/>
        <v>466.18803000000003</v>
      </c>
      <c r="CI60" s="137">
        <f t="shared" si="17"/>
        <v>1180</v>
      </c>
      <c r="CK60" s="146">
        <f t="shared" si="15"/>
        <v>466.18803000000003</v>
      </c>
    </row>
    <row r="61" spans="1:89" hidden="1">
      <c r="A61" s="122"/>
      <c r="B61" s="846" t="s">
        <v>225</v>
      </c>
      <c r="C61" s="847"/>
      <c r="D61" s="848"/>
      <c r="E61" s="108"/>
      <c r="F61" s="108"/>
      <c r="G61" s="108"/>
      <c r="H61" s="108">
        <f t="shared" si="79"/>
        <v>0</v>
      </c>
      <c r="I61" s="108"/>
      <c r="J61" s="108"/>
      <c r="K61" s="108"/>
      <c r="L61" s="122">
        <f t="shared" si="90"/>
        <v>0</v>
      </c>
      <c r="M61" s="108"/>
      <c r="N61" s="108"/>
      <c r="O61" s="108"/>
      <c r="P61" s="122">
        <f t="shared" si="91"/>
        <v>0</v>
      </c>
      <c r="Q61" s="108"/>
      <c r="R61" s="108"/>
      <c r="S61" s="108"/>
      <c r="T61" s="122">
        <f t="shared" si="80"/>
        <v>0</v>
      </c>
      <c r="U61" s="108"/>
      <c r="V61" s="108"/>
      <c r="W61" s="108"/>
      <c r="X61" s="122">
        <f t="shared" si="81"/>
        <v>0</v>
      </c>
      <c r="Y61" s="108"/>
      <c r="Z61" s="108"/>
      <c r="AA61" s="108"/>
      <c r="AB61" s="122">
        <f t="shared" si="92"/>
        <v>0</v>
      </c>
      <c r="AC61" s="108"/>
      <c r="AD61" s="108"/>
      <c r="AE61" s="108"/>
      <c r="AF61" s="122">
        <f t="shared" si="93"/>
        <v>0</v>
      </c>
      <c r="AG61" s="106">
        <f t="shared" si="3"/>
        <v>0</v>
      </c>
      <c r="AH61" s="108">
        <f t="shared" si="77"/>
        <v>0</v>
      </c>
      <c r="AI61" s="108" t="e">
        <f t="shared" si="94"/>
        <v>#DIV/0!</v>
      </c>
      <c r="AJ61" s="122">
        <f t="shared" si="61"/>
        <v>0</v>
      </c>
      <c r="AK61" s="108"/>
      <c r="AL61" s="108"/>
      <c r="AM61" s="108"/>
      <c r="AN61" s="108">
        <f t="shared" si="82"/>
        <v>0</v>
      </c>
      <c r="AO61" s="108"/>
      <c r="AP61" s="108"/>
      <c r="AQ61" s="108"/>
      <c r="AR61" s="108">
        <f t="shared" si="83"/>
        <v>0</v>
      </c>
      <c r="AS61" s="108"/>
      <c r="AT61" s="108"/>
      <c r="AU61" s="108"/>
      <c r="AV61" s="108">
        <f t="shared" si="84"/>
        <v>0</v>
      </c>
      <c r="AW61" s="108"/>
      <c r="AX61" s="108"/>
      <c r="AY61" s="108"/>
      <c r="AZ61" s="108">
        <f t="shared" si="85"/>
        <v>0</v>
      </c>
      <c r="BA61" s="106">
        <f t="shared" si="8"/>
        <v>0</v>
      </c>
      <c r="BB61" s="108">
        <f t="shared" si="78"/>
        <v>0</v>
      </c>
      <c r="BC61" s="108"/>
      <c r="BD61" s="108">
        <f t="shared" si="86"/>
        <v>0</v>
      </c>
      <c r="BE61" s="108"/>
      <c r="BF61" s="108"/>
      <c r="BG61" s="108"/>
      <c r="BH61" s="108">
        <f t="shared" si="87"/>
        <v>0</v>
      </c>
      <c r="BI61" s="108"/>
      <c r="BJ61" s="108"/>
      <c r="BK61" s="108"/>
      <c r="BL61" s="108">
        <f t="shared" si="88"/>
        <v>0</v>
      </c>
      <c r="BM61" s="108"/>
      <c r="BN61" s="108"/>
      <c r="BO61" s="108"/>
      <c r="BP61" s="108">
        <f t="shared" si="89"/>
        <v>0</v>
      </c>
      <c r="BQ61" s="108"/>
      <c r="BR61" s="108"/>
      <c r="BS61" s="108"/>
      <c r="BT61" s="122"/>
      <c r="BU61" s="108"/>
      <c r="BV61" s="153"/>
      <c r="BW61" s="110"/>
      <c r="BX61" s="122">
        <f t="shared" si="20"/>
        <v>0</v>
      </c>
      <c r="BY61" s="122"/>
      <c r="BZ61" s="122"/>
      <c r="CA61" s="122"/>
      <c r="CB61" s="122"/>
      <c r="CC61" s="106">
        <f t="shared" si="35"/>
        <v>0</v>
      </c>
      <c r="CD61" s="108">
        <f t="shared" si="95"/>
        <v>0</v>
      </c>
      <c r="CE61" s="108" t="e">
        <f>CD61/CC61*100</f>
        <v>#DIV/0!</v>
      </c>
      <c r="CF61" s="108">
        <f>CD61-CC61</f>
        <v>0</v>
      </c>
      <c r="CH61" s="142">
        <f t="shared" si="16"/>
        <v>0</v>
      </c>
      <c r="CI61" s="137">
        <f t="shared" si="17"/>
        <v>0</v>
      </c>
      <c r="CK61" s="146">
        <f t="shared" si="15"/>
        <v>0</v>
      </c>
    </row>
    <row r="62" spans="1:89">
      <c r="A62" s="122"/>
      <c r="B62" s="846" t="s">
        <v>244</v>
      </c>
      <c r="C62" s="847"/>
      <c r="D62" s="848"/>
      <c r="E62" s="108"/>
      <c r="F62" s="108"/>
      <c r="G62" s="108"/>
      <c r="H62" s="108">
        <f t="shared" si="79"/>
        <v>0</v>
      </c>
      <c r="I62" s="108"/>
      <c r="J62" s="108"/>
      <c r="K62" s="108"/>
      <c r="L62" s="122">
        <f t="shared" si="90"/>
        <v>0</v>
      </c>
      <c r="M62" s="108"/>
      <c r="N62" s="108"/>
      <c r="O62" s="108"/>
      <c r="P62" s="122">
        <f t="shared" si="91"/>
        <v>0</v>
      </c>
      <c r="Q62" s="108"/>
      <c r="R62" s="108"/>
      <c r="S62" s="108"/>
      <c r="T62" s="122">
        <f t="shared" si="80"/>
        <v>0</v>
      </c>
      <c r="U62" s="108"/>
      <c r="V62" s="108"/>
      <c r="W62" s="108"/>
      <c r="X62" s="122">
        <f t="shared" si="81"/>
        <v>0</v>
      </c>
      <c r="Y62" s="108"/>
      <c r="Z62" s="108"/>
      <c r="AA62" s="108"/>
      <c r="AB62" s="122">
        <f t="shared" si="92"/>
        <v>0</v>
      </c>
      <c r="AC62" s="108"/>
      <c r="AD62" s="108"/>
      <c r="AE62" s="108"/>
      <c r="AF62" s="122">
        <f t="shared" si="93"/>
        <v>0</v>
      </c>
      <c r="AG62" s="106">
        <f t="shared" si="3"/>
        <v>0</v>
      </c>
      <c r="AH62" s="108">
        <f t="shared" si="77"/>
        <v>0</v>
      </c>
      <c r="AI62" s="108" t="e">
        <f t="shared" si="94"/>
        <v>#DIV/0!</v>
      </c>
      <c r="AJ62" s="122">
        <f t="shared" si="61"/>
        <v>0</v>
      </c>
      <c r="AK62" s="108"/>
      <c r="AL62" s="108"/>
      <c r="AM62" s="108"/>
      <c r="AN62" s="108">
        <f t="shared" si="82"/>
        <v>0</v>
      </c>
      <c r="AO62" s="108"/>
      <c r="AP62" s="108"/>
      <c r="AQ62" s="108"/>
      <c r="AR62" s="108">
        <f t="shared" si="83"/>
        <v>0</v>
      </c>
      <c r="AS62" s="108"/>
      <c r="AT62" s="108"/>
      <c r="AU62" s="108"/>
      <c r="AV62" s="108">
        <f t="shared" si="84"/>
        <v>0</v>
      </c>
      <c r="AW62" s="108"/>
      <c r="AX62" s="108"/>
      <c r="AY62" s="108"/>
      <c r="AZ62" s="108">
        <f t="shared" si="85"/>
        <v>0</v>
      </c>
      <c r="BA62" s="106">
        <f t="shared" si="8"/>
        <v>0</v>
      </c>
      <c r="BB62" s="108">
        <f t="shared" si="78"/>
        <v>0</v>
      </c>
      <c r="BC62" s="108"/>
      <c r="BD62" s="108">
        <f t="shared" si="86"/>
        <v>0</v>
      </c>
      <c r="BE62" s="108"/>
      <c r="BF62" s="108"/>
      <c r="BG62" s="108"/>
      <c r="BH62" s="108">
        <f t="shared" si="87"/>
        <v>0</v>
      </c>
      <c r="BI62" s="108"/>
      <c r="BJ62" s="108"/>
      <c r="BK62" s="108"/>
      <c r="BL62" s="108">
        <f t="shared" si="88"/>
        <v>0</v>
      </c>
      <c r="BM62" s="108"/>
      <c r="BN62" s="108"/>
      <c r="BO62" s="108"/>
      <c r="BP62" s="108">
        <f t="shared" si="89"/>
        <v>0</v>
      </c>
      <c r="BQ62" s="108"/>
      <c r="BR62" s="108"/>
      <c r="BS62" s="108"/>
      <c r="BT62" s="122"/>
      <c r="BU62" s="108"/>
      <c r="BV62" s="153">
        <v>8.4</v>
      </c>
      <c r="BW62" s="110" t="e">
        <f>BV62/BU62*100</f>
        <v>#DIV/0!</v>
      </c>
      <c r="BX62" s="122"/>
      <c r="BY62" s="122"/>
      <c r="BZ62" s="122">
        <v>1.66</v>
      </c>
      <c r="CA62" s="122"/>
      <c r="CB62" s="122"/>
      <c r="CC62" s="106">
        <f t="shared" si="35"/>
        <v>0</v>
      </c>
      <c r="CD62" s="108">
        <f t="shared" si="95"/>
        <v>10.06</v>
      </c>
      <c r="CE62" s="108" t="e">
        <f>CD62/CC62*100</f>
        <v>#DIV/0!</v>
      </c>
      <c r="CF62" s="108">
        <f>CD62-CC62</f>
        <v>10.06</v>
      </c>
      <c r="CH62" s="142">
        <f t="shared" si="16"/>
        <v>10.06</v>
      </c>
      <c r="CI62" s="137">
        <f t="shared" si="17"/>
        <v>0</v>
      </c>
      <c r="CK62" s="146">
        <f t="shared" si="15"/>
        <v>10.06</v>
      </c>
    </row>
    <row r="63" spans="1:89">
      <c r="A63" s="122"/>
      <c r="B63" s="846" t="s">
        <v>148</v>
      </c>
      <c r="C63" s="847"/>
      <c r="D63" s="848"/>
      <c r="E63" s="108"/>
      <c r="F63" s="108"/>
      <c r="G63" s="108"/>
      <c r="H63" s="108">
        <f t="shared" si="79"/>
        <v>0</v>
      </c>
      <c r="I63" s="108"/>
      <c r="J63" s="108"/>
      <c r="K63" s="108"/>
      <c r="L63" s="122">
        <f t="shared" si="90"/>
        <v>0</v>
      </c>
      <c r="M63" s="108"/>
      <c r="N63" s="108"/>
      <c r="O63" s="108"/>
      <c r="P63" s="122">
        <f t="shared" si="91"/>
        <v>0</v>
      </c>
      <c r="Q63" s="108"/>
      <c r="R63" s="108"/>
      <c r="S63" s="108"/>
      <c r="T63" s="122">
        <f t="shared" si="80"/>
        <v>0</v>
      </c>
      <c r="U63" s="108"/>
      <c r="V63" s="108"/>
      <c r="W63" s="108"/>
      <c r="X63" s="122">
        <f t="shared" si="81"/>
        <v>0</v>
      </c>
      <c r="Y63" s="108"/>
      <c r="Z63" s="108"/>
      <c r="AA63" s="108"/>
      <c r="AB63" s="122">
        <f t="shared" si="92"/>
        <v>0</v>
      </c>
      <c r="AC63" s="108"/>
      <c r="AD63" s="108"/>
      <c r="AE63" s="108"/>
      <c r="AF63" s="122">
        <f t="shared" si="93"/>
        <v>0</v>
      </c>
      <c r="AG63" s="106">
        <f t="shared" si="3"/>
        <v>0</v>
      </c>
      <c r="AH63" s="108">
        <f t="shared" si="77"/>
        <v>0</v>
      </c>
      <c r="AI63" s="108"/>
      <c r="AJ63" s="122">
        <f t="shared" si="61"/>
        <v>0</v>
      </c>
      <c r="AK63" s="108"/>
      <c r="AL63" s="108"/>
      <c r="AM63" s="108"/>
      <c r="AN63" s="108">
        <f t="shared" si="82"/>
        <v>0</v>
      </c>
      <c r="AO63" s="108"/>
      <c r="AP63" s="108"/>
      <c r="AQ63" s="108"/>
      <c r="AR63" s="108">
        <f t="shared" si="83"/>
        <v>0</v>
      </c>
      <c r="AS63" s="108"/>
      <c r="AT63" s="108"/>
      <c r="AU63" s="108"/>
      <c r="AV63" s="108">
        <f t="shared" si="84"/>
        <v>0</v>
      </c>
      <c r="AW63" s="108"/>
      <c r="AX63" s="108"/>
      <c r="AY63" s="108"/>
      <c r="AZ63" s="108">
        <f t="shared" si="85"/>
        <v>0</v>
      </c>
      <c r="BA63" s="106">
        <f t="shared" si="8"/>
        <v>0</v>
      </c>
      <c r="BB63" s="108">
        <f t="shared" si="78"/>
        <v>0</v>
      </c>
      <c r="BC63" s="108"/>
      <c r="BD63" s="108">
        <f t="shared" si="86"/>
        <v>0</v>
      </c>
      <c r="BE63" s="108"/>
      <c r="BF63" s="108"/>
      <c r="BG63" s="108"/>
      <c r="BH63" s="108">
        <f t="shared" si="87"/>
        <v>0</v>
      </c>
      <c r="BI63" s="108"/>
      <c r="BJ63" s="108"/>
      <c r="BK63" s="108"/>
      <c r="BL63" s="108">
        <f t="shared" si="88"/>
        <v>0</v>
      </c>
      <c r="BM63" s="108"/>
      <c r="BN63" s="108"/>
      <c r="BO63" s="108"/>
      <c r="BP63" s="108">
        <f t="shared" si="89"/>
        <v>0</v>
      </c>
      <c r="BQ63" s="108"/>
      <c r="BR63" s="108"/>
      <c r="BS63" s="108"/>
      <c r="BT63" s="122"/>
      <c r="BU63" s="108">
        <v>35</v>
      </c>
      <c r="BV63" s="153">
        <v>26.565000000000001</v>
      </c>
      <c r="BW63" s="110">
        <f>BV63/BU63*100</f>
        <v>75.900000000000006</v>
      </c>
      <c r="BX63" s="122">
        <f t="shared" si="20"/>
        <v>-8.4349999999999987</v>
      </c>
      <c r="BY63" s="122"/>
      <c r="BZ63" s="122"/>
      <c r="CA63" s="122"/>
      <c r="CB63" s="122"/>
      <c r="CC63" s="106">
        <f t="shared" si="35"/>
        <v>35</v>
      </c>
      <c r="CD63" s="108">
        <f t="shared" si="95"/>
        <v>26.565000000000001</v>
      </c>
      <c r="CE63" s="108">
        <f t="shared" si="13"/>
        <v>75.900000000000006</v>
      </c>
      <c r="CF63" s="108">
        <f t="shared" si="14"/>
        <v>-8.4349999999999987</v>
      </c>
      <c r="CH63" s="142">
        <f t="shared" si="16"/>
        <v>26.565000000000001</v>
      </c>
      <c r="CI63" s="137">
        <f t="shared" si="17"/>
        <v>35</v>
      </c>
      <c r="CK63" s="146">
        <f t="shared" si="15"/>
        <v>26.565000000000001</v>
      </c>
    </row>
    <row r="64" spans="1:89" hidden="1">
      <c r="A64" s="122"/>
      <c r="B64" s="846" t="s">
        <v>226</v>
      </c>
      <c r="C64" s="847"/>
      <c r="D64" s="848"/>
      <c r="E64" s="108"/>
      <c r="F64" s="108"/>
      <c r="G64" s="108"/>
      <c r="H64" s="108">
        <f t="shared" si="79"/>
        <v>0</v>
      </c>
      <c r="I64" s="108"/>
      <c r="J64" s="108"/>
      <c r="K64" s="108"/>
      <c r="L64" s="122">
        <f t="shared" si="90"/>
        <v>0</v>
      </c>
      <c r="M64" s="108"/>
      <c r="N64" s="108"/>
      <c r="O64" s="108"/>
      <c r="P64" s="122">
        <f t="shared" si="91"/>
        <v>0</v>
      </c>
      <c r="Q64" s="108"/>
      <c r="R64" s="108"/>
      <c r="S64" s="108"/>
      <c r="T64" s="122">
        <f t="shared" si="80"/>
        <v>0</v>
      </c>
      <c r="U64" s="108"/>
      <c r="V64" s="108"/>
      <c r="W64" s="108"/>
      <c r="X64" s="122">
        <f t="shared" si="81"/>
        <v>0</v>
      </c>
      <c r="Y64" s="108"/>
      <c r="Z64" s="108"/>
      <c r="AA64" s="108" t="e">
        <f>Z64/Y64*100</f>
        <v>#DIV/0!</v>
      </c>
      <c r="AB64" s="122">
        <f t="shared" si="92"/>
        <v>0</v>
      </c>
      <c r="AC64" s="108"/>
      <c r="AD64" s="108"/>
      <c r="AE64" s="108"/>
      <c r="AF64" s="122">
        <f t="shared" si="93"/>
        <v>0</v>
      </c>
      <c r="AG64" s="106">
        <f t="shared" si="3"/>
        <v>0</v>
      </c>
      <c r="AH64" s="108">
        <f t="shared" si="77"/>
        <v>0</v>
      </c>
      <c r="AI64" s="108" t="e">
        <f t="shared" si="94"/>
        <v>#DIV/0!</v>
      </c>
      <c r="AJ64" s="122">
        <f t="shared" si="61"/>
        <v>0</v>
      </c>
      <c r="AK64" s="108"/>
      <c r="AL64" s="108"/>
      <c r="AM64" s="108"/>
      <c r="AN64" s="108">
        <f t="shared" si="82"/>
        <v>0</v>
      </c>
      <c r="AO64" s="108"/>
      <c r="AP64" s="108"/>
      <c r="AQ64" s="108"/>
      <c r="AR64" s="108">
        <f t="shared" si="83"/>
        <v>0</v>
      </c>
      <c r="AS64" s="108"/>
      <c r="AT64" s="108"/>
      <c r="AU64" s="108"/>
      <c r="AV64" s="108">
        <f t="shared" si="84"/>
        <v>0</v>
      </c>
      <c r="AW64" s="108"/>
      <c r="AX64" s="108"/>
      <c r="AY64" s="108"/>
      <c r="AZ64" s="108">
        <f t="shared" si="85"/>
        <v>0</v>
      </c>
      <c r="BA64" s="106">
        <f t="shared" si="8"/>
        <v>0</v>
      </c>
      <c r="BB64" s="108">
        <f t="shared" si="78"/>
        <v>0</v>
      </c>
      <c r="BC64" s="108"/>
      <c r="BD64" s="108">
        <f t="shared" si="86"/>
        <v>0</v>
      </c>
      <c r="BE64" s="108"/>
      <c r="BF64" s="108"/>
      <c r="BG64" s="108"/>
      <c r="BH64" s="108">
        <f t="shared" si="87"/>
        <v>0</v>
      </c>
      <c r="BI64" s="108"/>
      <c r="BJ64" s="108"/>
      <c r="BK64" s="108"/>
      <c r="BL64" s="108">
        <f t="shared" si="88"/>
        <v>0</v>
      </c>
      <c r="BM64" s="108"/>
      <c r="BN64" s="108"/>
      <c r="BO64" s="108"/>
      <c r="BP64" s="108">
        <f t="shared" si="89"/>
        <v>0</v>
      </c>
      <c r="BQ64" s="108"/>
      <c r="BR64" s="108"/>
      <c r="BS64" s="108"/>
      <c r="BT64" s="122"/>
      <c r="BU64" s="108"/>
      <c r="BV64" s="153"/>
      <c r="BW64" s="110" t="e">
        <f>BV64/BU64*100</f>
        <v>#DIV/0!</v>
      </c>
      <c r="BX64" s="122">
        <f t="shared" si="20"/>
        <v>0</v>
      </c>
      <c r="BY64" s="122"/>
      <c r="BZ64" s="122"/>
      <c r="CA64" s="122"/>
      <c r="CB64" s="122"/>
      <c r="CC64" s="106">
        <f t="shared" si="35"/>
        <v>0</v>
      </c>
      <c r="CD64" s="108">
        <f t="shared" si="95"/>
        <v>0</v>
      </c>
      <c r="CE64" s="108" t="e">
        <f t="shared" si="13"/>
        <v>#DIV/0!</v>
      </c>
      <c r="CF64" s="108">
        <f t="shared" si="14"/>
        <v>0</v>
      </c>
      <c r="CH64" s="142">
        <f t="shared" si="16"/>
        <v>0</v>
      </c>
      <c r="CI64" s="137">
        <f t="shared" si="17"/>
        <v>0</v>
      </c>
      <c r="CK64" s="146">
        <f t="shared" si="15"/>
        <v>0</v>
      </c>
    </row>
    <row r="65" spans="1:175">
      <c r="A65" s="122"/>
      <c r="B65" s="846" t="s">
        <v>227</v>
      </c>
      <c r="C65" s="847"/>
      <c r="D65" s="848"/>
      <c r="E65" s="108"/>
      <c r="F65" s="108"/>
      <c r="G65" s="108"/>
      <c r="H65" s="108">
        <f t="shared" si="79"/>
        <v>0</v>
      </c>
      <c r="I65" s="108"/>
      <c r="J65" s="108"/>
      <c r="K65" s="108"/>
      <c r="L65" s="122">
        <f t="shared" si="90"/>
        <v>0</v>
      </c>
      <c r="M65" s="108"/>
      <c r="N65" s="108"/>
      <c r="O65" s="108"/>
      <c r="P65" s="122">
        <f t="shared" si="91"/>
        <v>0</v>
      </c>
      <c r="Q65" s="108"/>
      <c r="R65" s="108"/>
      <c r="S65" s="108"/>
      <c r="T65" s="122">
        <f t="shared" si="80"/>
        <v>0</v>
      </c>
      <c r="U65" s="108"/>
      <c r="V65" s="108"/>
      <c r="W65" s="108"/>
      <c r="X65" s="122">
        <f t="shared" si="81"/>
        <v>0</v>
      </c>
      <c r="Y65" s="108"/>
      <c r="Z65" s="108"/>
      <c r="AA65" s="108"/>
      <c r="AB65" s="122">
        <f t="shared" si="92"/>
        <v>0</v>
      </c>
      <c r="AC65" s="108"/>
      <c r="AD65" s="108"/>
      <c r="AE65" s="108"/>
      <c r="AF65" s="122">
        <f t="shared" si="93"/>
        <v>0</v>
      </c>
      <c r="AG65" s="106">
        <f t="shared" si="3"/>
        <v>0</v>
      </c>
      <c r="AH65" s="108">
        <f t="shared" si="77"/>
        <v>0</v>
      </c>
      <c r="AI65" s="108" t="e">
        <f t="shared" si="94"/>
        <v>#DIV/0!</v>
      </c>
      <c r="AJ65" s="122">
        <f t="shared" si="61"/>
        <v>0</v>
      </c>
      <c r="AK65" s="108"/>
      <c r="AL65" s="108"/>
      <c r="AM65" s="108"/>
      <c r="AN65" s="108">
        <f t="shared" si="82"/>
        <v>0</v>
      </c>
      <c r="AO65" s="108"/>
      <c r="AP65" s="108"/>
      <c r="AQ65" s="108"/>
      <c r="AR65" s="108">
        <f t="shared" si="83"/>
        <v>0</v>
      </c>
      <c r="AS65" s="108"/>
      <c r="AT65" s="108"/>
      <c r="AU65" s="108"/>
      <c r="AV65" s="108">
        <f t="shared" si="84"/>
        <v>0</v>
      </c>
      <c r="AW65" s="108"/>
      <c r="AX65" s="108"/>
      <c r="AY65" s="108"/>
      <c r="AZ65" s="108">
        <f t="shared" si="85"/>
        <v>0</v>
      </c>
      <c r="BA65" s="106">
        <f t="shared" si="8"/>
        <v>0</v>
      </c>
      <c r="BB65" s="108">
        <f t="shared" si="78"/>
        <v>0</v>
      </c>
      <c r="BC65" s="108"/>
      <c r="BD65" s="108">
        <f t="shared" si="86"/>
        <v>0</v>
      </c>
      <c r="BE65" s="108"/>
      <c r="BF65" s="108"/>
      <c r="BG65" s="108"/>
      <c r="BH65" s="108">
        <f t="shared" si="87"/>
        <v>0</v>
      </c>
      <c r="BI65" s="108"/>
      <c r="BJ65" s="108"/>
      <c r="BK65" s="108"/>
      <c r="BL65" s="108">
        <f t="shared" si="88"/>
        <v>0</v>
      </c>
      <c r="BM65" s="108"/>
      <c r="BN65" s="108"/>
      <c r="BO65" s="108"/>
      <c r="BP65" s="108">
        <f t="shared" si="89"/>
        <v>0</v>
      </c>
      <c r="BQ65" s="108"/>
      <c r="BR65" s="108"/>
      <c r="BS65" s="108"/>
      <c r="BT65" s="122">
        <f>BR65-BQ65</f>
        <v>0</v>
      </c>
      <c r="BU65" s="108">
        <v>160</v>
      </c>
      <c r="BV65" s="153">
        <v>110</v>
      </c>
      <c r="BW65" s="110">
        <f>BV65/BU65*100</f>
        <v>68.75</v>
      </c>
      <c r="BX65" s="122">
        <f t="shared" si="20"/>
        <v>-50</v>
      </c>
      <c r="BY65" s="122"/>
      <c r="BZ65" s="122"/>
      <c r="CA65" s="122"/>
      <c r="CB65" s="122"/>
      <c r="CC65" s="106">
        <f t="shared" si="35"/>
        <v>160</v>
      </c>
      <c r="CD65" s="108">
        <f t="shared" si="95"/>
        <v>110</v>
      </c>
      <c r="CE65" s="108">
        <f t="shared" si="13"/>
        <v>68.75</v>
      </c>
      <c r="CF65" s="108">
        <f t="shared" si="14"/>
        <v>-50</v>
      </c>
      <c r="CH65" s="142">
        <f t="shared" si="16"/>
        <v>110</v>
      </c>
      <c r="CI65" s="137">
        <f t="shared" si="17"/>
        <v>160</v>
      </c>
      <c r="CK65" s="146">
        <f t="shared" si="15"/>
        <v>110</v>
      </c>
    </row>
    <row r="66" spans="1:175" s="137" customFormat="1">
      <c r="A66" s="114"/>
      <c r="B66" s="816" t="s">
        <v>228</v>
      </c>
      <c r="C66" s="817"/>
      <c r="D66" s="818"/>
      <c r="E66" s="113">
        <f>E5+E51</f>
        <v>1173</v>
      </c>
      <c r="F66" s="78">
        <f>F5+F51</f>
        <v>514.83194000000003</v>
      </c>
      <c r="G66" s="113">
        <f>F66/E66*100</f>
        <v>43.890190963341865</v>
      </c>
      <c r="H66" s="113">
        <f>F66-E66</f>
        <v>-658.16805999999997</v>
      </c>
      <c r="I66" s="113">
        <f>I5+I51</f>
        <v>3060</v>
      </c>
      <c r="J66" s="78">
        <f>J5+J51</f>
        <v>1417.2341999999999</v>
      </c>
      <c r="K66" s="113">
        <f>J66/I66*100</f>
        <v>46.314843137254897</v>
      </c>
      <c r="L66" s="114">
        <f>J66-I66</f>
        <v>-1642.7658000000001</v>
      </c>
      <c r="M66" s="113">
        <f>M5+M51</f>
        <v>5145</v>
      </c>
      <c r="N66" s="78">
        <f>N5+N51</f>
        <v>2457.7401899999995</v>
      </c>
      <c r="O66" s="114">
        <f>N66/M66*100</f>
        <v>47.769488629737602</v>
      </c>
      <c r="P66" s="114">
        <f t="shared" si="23"/>
        <v>-2687.2598100000005</v>
      </c>
      <c r="Q66" s="113">
        <f>Q5+Q51</f>
        <v>5005</v>
      </c>
      <c r="R66" s="78">
        <f>R5+R51</f>
        <v>2413.58583</v>
      </c>
      <c r="S66" s="113">
        <f>R66/Q66*100</f>
        <v>48.223493106893109</v>
      </c>
      <c r="T66" s="114">
        <f>R66-Q66</f>
        <v>-2591.41417</v>
      </c>
      <c r="U66" s="113">
        <f>U5+U51</f>
        <v>1226</v>
      </c>
      <c r="V66" s="78">
        <f>V5+V51</f>
        <v>639.13887999999997</v>
      </c>
      <c r="W66" s="113">
        <f>V66/U66*100</f>
        <v>52.132045676998359</v>
      </c>
      <c r="X66" s="114">
        <f>V66-U66</f>
        <v>-586.86112000000003</v>
      </c>
      <c r="Y66" s="113">
        <f>Y5+Y51</f>
        <v>3596</v>
      </c>
      <c r="Z66" s="78">
        <f>Z5+Z51</f>
        <v>2387.8253000000004</v>
      </c>
      <c r="AA66" s="113">
        <f>Z66/Y66*100</f>
        <v>66.402260845383779</v>
      </c>
      <c r="AB66" s="114">
        <f>Z66-Y66</f>
        <v>-1208.1746999999996</v>
      </c>
      <c r="AC66" s="113">
        <f>AC5+AC51</f>
        <v>3060</v>
      </c>
      <c r="AD66" s="78">
        <f>AD5+AD51</f>
        <v>1619.4000099999998</v>
      </c>
      <c r="AE66" s="113">
        <f>AD66/AC66*100</f>
        <v>52.921568954248364</v>
      </c>
      <c r="AF66" s="114">
        <f>AD66-AC66</f>
        <v>-1440.5999900000002</v>
      </c>
      <c r="AG66" s="113">
        <f>E66+I66+M66+Q66+U66+Y66+AC66</f>
        <v>22265</v>
      </c>
      <c r="AH66" s="113">
        <f>AH5+AH51</f>
        <v>11449.756350000001</v>
      </c>
      <c r="AI66" s="113">
        <f t="shared" si="94"/>
        <v>51.424910622052558</v>
      </c>
      <c r="AJ66" s="114">
        <f t="shared" si="61"/>
        <v>-10815.243649999999</v>
      </c>
      <c r="AK66" s="113">
        <f>AK5+AK51</f>
        <v>390</v>
      </c>
      <c r="AL66" s="78">
        <f>AL5+AL51</f>
        <v>270.59469000000001</v>
      </c>
      <c r="AM66" s="113">
        <f>AL66/AK66*100</f>
        <v>69.383253846153849</v>
      </c>
      <c r="AN66" s="113">
        <f>AL66-AK66</f>
        <v>-119.40530999999999</v>
      </c>
      <c r="AO66" s="113">
        <f>AO5+AO51</f>
        <v>160</v>
      </c>
      <c r="AP66" s="78">
        <f>AP5+AP51</f>
        <v>63.741</v>
      </c>
      <c r="AQ66" s="113">
        <f>AP66/AO66*100</f>
        <v>39.838125000000005</v>
      </c>
      <c r="AR66" s="113">
        <f>AP66-AO66</f>
        <v>-96.259</v>
      </c>
      <c r="AS66" s="113">
        <f>AS5+AS51</f>
        <v>415</v>
      </c>
      <c r="AT66" s="78">
        <f>AT5+AT51</f>
        <v>67.925319999999999</v>
      </c>
      <c r="AU66" s="113">
        <f>AT66/AS66*100</f>
        <v>16.367546987951805</v>
      </c>
      <c r="AV66" s="113">
        <f>AT66-AS66</f>
        <v>-347.07468</v>
      </c>
      <c r="AW66" s="113">
        <f>AW5+AW51</f>
        <v>395</v>
      </c>
      <c r="AX66" s="78">
        <f>AX5+AX51</f>
        <v>115.99643</v>
      </c>
      <c r="AY66" s="113">
        <f>AX66/AW66*100</f>
        <v>29.366184810126583</v>
      </c>
      <c r="AZ66" s="113">
        <f>AX66-AW66</f>
        <v>-279.00356999999997</v>
      </c>
      <c r="BA66" s="113">
        <f>AK66+AO66+AS66+AW66</f>
        <v>1360</v>
      </c>
      <c r="BB66" s="113">
        <f>BB5+BB51</f>
        <v>518.25744000000009</v>
      </c>
      <c r="BC66" s="113">
        <f>BB66/BA66*100</f>
        <v>38.107164705882354</v>
      </c>
      <c r="BD66" s="113">
        <f>BB66-BA66</f>
        <v>-841.74255999999991</v>
      </c>
      <c r="BE66" s="113">
        <f>BE5+BE51</f>
        <v>0</v>
      </c>
      <c r="BF66" s="113">
        <f>BF5+BF51</f>
        <v>29.300000000000004</v>
      </c>
      <c r="BG66" s="113" t="e">
        <f>BF66/BE66*100</f>
        <v>#DIV/0!</v>
      </c>
      <c r="BH66" s="113">
        <f>BF66-BE66</f>
        <v>29.300000000000004</v>
      </c>
      <c r="BI66" s="113">
        <f>BI5+BI51</f>
        <v>0</v>
      </c>
      <c r="BJ66" s="113">
        <f>BJ5+BJ51</f>
        <v>338.31</v>
      </c>
      <c r="BK66" s="113" t="e">
        <f>BJ66/BI66*100</f>
        <v>#DIV/0!</v>
      </c>
      <c r="BL66" s="113">
        <f>BJ66-BI66</f>
        <v>338.31</v>
      </c>
      <c r="BM66" s="113">
        <f>BM5+BM51</f>
        <v>15</v>
      </c>
      <c r="BN66" s="78">
        <f>BN5+BN51</f>
        <v>13.272099999999998</v>
      </c>
      <c r="BO66" s="113">
        <f>BN66/BM66*100</f>
        <v>88.48066666666665</v>
      </c>
      <c r="BP66" s="113">
        <f>BN66-BM66</f>
        <v>-1.7279000000000018</v>
      </c>
      <c r="BQ66" s="78">
        <f>BQ5+BQ51</f>
        <v>64.8</v>
      </c>
      <c r="BR66" s="78">
        <f>BR5+BR51</f>
        <v>8.9499999999999993</v>
      </c>
      <c r="BS66" s="113">
        <f>BR66/BQ66*100</f>
        <v>13.811728395061728</v>
      </c>
      <c r="BT66" s="114">
        <f>BR66-BQ66</f>
        <v>-55.849999999999994</v>
      </c>
      <c r="BU66" s="113">
        <f>BU5+BU51</f>
        <v>1260</v>
      </c>
      <c r="BV66" s="78">
        <f>BV5+BV51</f>
        <v>745.31863999999996</v>
      </c>
      <c r="BW66" s="115">
        <f>BV66/BU66*100</f>
        <v>59.152273015873014</v>
      </c>
      <c r="BX66" s="114">
        <f t="shared" si="20"/>
        <v>-514.68136000000004</v>
      </c>
      <c r="BY66" s="113">
        <f>BY5+BY51</f>
        <v>32</v>
      </c>
      <c r="BZ66" s="78">
        <f>BZ5+BZ51</f>
        <v>21.58</v>
      </c>
      <c r="CA66" s="115">
        <f>BZ66/BY66*100</f>
        <v>67.4375</v>
      </c>
      <c r="CB66" s="114">
        <f>BZ66-BY66</f>
        <v>-10.420000000000002</v>
      </c>
      <c r="CC66" s="113">
        <f>AG66+BA66+BE66+BI66+BM66+BQ66+BU66+BY66</f>
        <v>24996.799999999999</v>
      </c>
      <c r="CD66" s="113">
        <f>CD5+CD51</f>
        <v>13124.744529999998</v>
      </c>
      <c r="CE66" s="113">
        <f t="shared" si="13"/>
        <v>52.50569884945272</v>
      </c>
      <c r="CF66" s="113">
        <f t="shared" si="14"/>
        <v>-11872.055470000001</v>
      </c>
      <c r="CG66" s="133"/>
      <c r="CH66" s="137">
        <f t="shared" si="16"/>
        <v>13124.744529999998</v>
      </c>
      <c r="CI66" s="137">
        <f t="shared" si="17"/>
        <v>24996.800000000003</v>
      </c>
      <c r="CK66" s="137">
        <f>F66+J66+N66+R66+V66+Z66+AD66+AL66+AP66+AT66+AX66+BF66+BJ66+BN66+BR66+BV66+BZ66</f>
        <v>13124.744529999998</v>
      </c>
    </row>
    <row r="67" spans="1:175">
      <c r="S67" s="129"/>
      <c r="BU67" s="152"/>
      <c r="BV67" s="152"/>
      <c r="BX67" s="129"/>
      <c r="BY67" s="254"/>
      <c r="BZ67" s="254"/>
      <c r="CC67" s="129"/>
      <c r="CD67" s="129"/>
      <c r="CE67" s="129"/>
      <c r="CH67" s="129"/>
      <c r="CI67" s="129"/>
      <c r="CJ67" s="129"/>
      <c r="CK67" s="129"/>
      <c r="CL67" s="129"/>
      <c r="CM67" s="129"/>
      <c r="CN67" s="129"/>
      <c r="CO67" s="129"/>
      <c r="CP67" s="129"/>
      <c r="CQ67" s="129"/>
      <c r="CR67" s="129"/>
      <c r="CS67" s="129"/>
      <c r="CT67" s="129"/>
      <c r="CU67" s="129"/>
      <c r="CV67" s="129"/>
      <c r="CW67" s="129"/>
      <c r="CX67" s="129"/>
      <c r="CY67" s="129"/>
      <c r="CZ67" s="129"/>
      <c r="DA67" s="129"/>
      <c r="DB67" s="129"/>
      <c r="DC67" s="129"/>
      <c r="DD67" s="129"/>
      <c r="DE67" s="129"/>
      <c r="DF67" s="129"/>
      <c r="DG67" s="129"/>
      <c r="DH67" s="129"/>
      <c r="DI67" s="129"/>
      <c r="DJ67" s="129"/>
      <c r="DK67" s="129"/>
      <c r="DL67" s="129"/>
      <c r="DM67" s="129"/>
      <c r="DN67" s="129"/>
      <c r="DO67" s="129"/>
      <c r="DP67" s="129"/>
      <c r="DQ67" s="129"/>
      <c r="DR67" s="129"/>
      <c r="DS67" s="129"/>
      <c r="DT67" s="129"/>
      <c r="DU67" s="129"/>
      <c r="DV67" s="129"/>
      <c r="DW67" s="129"/>
      <c r="DX67" s="129"/>
      <c r="DY67" s="129"/>
      <c r="DZ67" s="129"/>
      <c r="EA67" s="129"/>
      <c r="EB67" s="129"/>
      <c r="EC67" s="129"/>
      <c r="ED67" s="129"/>
      <c r="EE67" s="129"/>
      <c r="EF67" s="129"/>
      <c r="EG67" s="129"/>
      <c r="EH67" s="129"/>
      <c r="EI67" s="129"/>
      <c r="EJ67" s="129"/>
      <c r="EK67" s="129"/>
      <c r="EL67" s="129"/>
      <c r="EM67" s="129"/>
      <c r="EN67" s="129"/>
      <c r="EO67" s="129"/>
      <c r="EP67" s="129"/>
      <c r="EQ67" s="129"/>
      <c r="ER67" s="129"/>
      <c r="ES67" s="129"/>
      <c r="ET67" s="129"/>
      <c r="EU67" s="129"/>
      <c r="EV67" s="129"/>
      <c r="EW67" s="129"/>
      <c r="EX67" s="129"/>
      <c r="EY67" s="129"/>
      <c r="EZ67" s="129"/>
      <c r="FA67" s="129"/>
      <c r="FB67" s="129"/>
      <c r="FC67" s="129"/>
      <c r="FD67" s="129"/>
      <c r="FE67" s="129"/>
      <c r="FF67" s="129"/>
      <c r="FG67" s="129"/>
      <c r="FH67" s="129"/>
      <c r="FI67" s="129"/>
      <c r="FJ67" s="129"/>
      <c r="FK67" s="129"/>
      <c r="FL67" s="129"/>
      <c r="FM67" s="129"/>
      <c r="FN67" s="129"/>
      <c r="FO67" s="129"/>
      <c r="FP67" s="129"/>
      <c r="FQ67" s="129"/>
      <c r="FR67" s="129"/>
      <c r="FS67" s="129"/>
    </row>
    <row r="68" spans="1:175">
      <c r="E68" s="152">
        <f>E66-E67</f>
        <v>1173</v>
      </c>
      <c r="F68" s="112">
        <f t="shared" ref="F68:AG68" si="96">F66-F67</f>
        <v>514.83194000000003</v>
      </c>
      <c r="G68" s="112">
        <f t="shared" si="96"/>
        <v>43.890190963341865</v>
      </c>
      <c r="H68" s="112">
        <f t="shared" si="96"/>
        <v>-658.16805999999997</v>
      </c>
      <c r="I68" s="112">
        <f>I66-I67</f>
        <v>3060</v>
      </c>
      <c r="J68" s="112">
        <f>J66-J67</f>
        <v>1417.2341999999999</v>
      </c>
      <c r="K68" s="112">
        <f t="shared" si="96"/>
        <v>46.314843137254897</v>
      </c>
      <c r="L68" s="112">
        <f t="shared" si="96"/>
        <v>-1642.7658000000001</v>
      </c>
      <c r="M68" s="112">
        <f>M66-M67</f>
        <v>5145</v>
      </c>
      <c r="N68" s="112">
        <f>N66-N67</f>
        <v>2457.7401899999995</v>
      </c>
      <c r="O68" s="112">
        <f t="shared" si="96"/>
        <v>47.769488629737602</v>
      </c>
      <c r="P68" s="112">
        <f t="shared" si="96"/>
        <v>-2687.2598100000005</v>
      </c>
      <c r="Q68" s="112">
        <f>Q66-Q67</f>
        <v>5005</v>
      </c>
      <c r="R68" s="112">
        <f>R66-R67</f>
        <v>2413.58583</v>
      </c>
      <c r="S68" s="112">
        <f t="shared" si="96"/>
        <v>48.223493106893109</v>
      </c>
      <c r="T68" s="112">
        <f t="shared" si="96"/>
        <v>-2591.41417</v>
      </c>
      <c r="U68" s="152">
        <f>U66-U67</f>
        <v>1226</v>
      </c>
      <c r="V68" s="112">
        <f>V66-V67</f>
        <v>639.13887999999997</v>
      </c>
      <c r="W68" s="112">
        <f t="shared" si="96"/>
        <v>52.132045676998359</v>
      </c>
      <c r="X68" s="112">
        <f t="shared" si="96"/>
        <v>-586.86112000000003</v>
      </c>
      <c r="Y68" s="112">
        <f>Y66-Y67</f>
        <v>3596</v>
      </c>
      <c r="Z68" s="112">
        <f>Z66-Z67</f>
        <v>2387.8253000000004</v>
      </c>
      <c r="AA68" s="112">
        <f t="shared" si="96"/>
        <v>66.402260845383779</v>
      </c>
      <c r="AB68" s="112">
        <f t="shared" si="96"/>
        <v>-1208.1746999999996</v>
      </c>
      <c r="AC68" s="152">
        <f>AC66-AC67</f>
        <v>3060</v>
      </c>
      <c r="AD68" s="112">
        <f>AD66-AD67</f>
        <v>1619.4000099999998</v>
      </c>
      <c r="AE68" s="112">
        <f t="shared" si="96"/>
        <v>52.921568954248364</v>
      </c>
      <c r="AF68" s="112">
        <f t="shared" si="96"/>
        <v>-1440.5999900000002</v>
      </c>
      <c r="AG68" s="152">
        <f t="shared" si="96"/>
        <v>22265</v>
      </c>
      <c r="AH68" s="112">
        <f>AH66-AH67</f>
        <v>11449.756350000001</v>
      </c>
      <c r="BA68" s="152">
        <f>BA66-BA67</f>
        <v>1360</v>
      </c>
      <c r="BB68" s="112">
        <f>BB66-BB67</f>
        <v>518.25744000000009</v>
      </c>
      <c r="BF68" s="112">
        <f>BF66-BF67</f>
        <v>29.300000000000004</v>
      </c>
      <c r="BJ68" s="112">
        <f>BJ66-BJ67</f>
        <v>338.31</v>
      </c>
      <c r="BN68" s="112">
        <f>BN66-BN67</f>
        <v>13.272099999999998</v>
      </c>
      <c r="BQ68" s="112">
        <f>BQ66-BQ67</f>
        <v>64.8</v>
      </c>
      <c r="BR68" s="112">
        <f>BR66-BR67</f>
        <v>8.9499999999999993</v>
      </c>
      <c r="BU68" s="112">
        <f>BU66-BU67</f>
        <v>1260</v>
      </c>
      <c r="BV68" s="112">
        <f>BV66-BV67</f>
        <v>745.31863999999996</v>
      </c>
      <c r="BX68" s="129"/>
      <c r="BZ68" s="112">
        <f>BZ66-BZ67</f>
        <v>21.58</v>
      </c>
      <c r="CC68" s="112">
        <f>CC66-CC67</f>
        <v>24996.799999999999</v>
      </c>
      <c r="CD68" s="112">
        <f>CD66-CD67</f>
        <v>13124.744529999998</v>
      </c>
      <c r="CF68" s="112">
        <f t="shared" ref="CF68:CK68" si="97">F66+J66+N66+R66+V66+Z66+AD66+AL66+AP66+AT66+AX66+BF66+BJ66+BN66+BR66+BV66+BZ66</f>
        <v>13124.744529999998</v>
      </c>
      <c r="CG68" s="112" t="e">
        <f t="shared" si="97"/>
        <v>#DIV/0!</v>
      </c>
      <c r="CH68" s="112">
        <f t="shared" si="97"/>
        <v>-11872.055470000003</v>
      </c>
      <c r="CI68" s="112">
        <f t="shared" si="97"/>
        <v>72055.600000000006</v>
      </c>
      <c r="CJ68" s="112">
        <f t="shared" si="97"/>
        <v>37402.776220000007</v>
      </c>
      <c r="CK68" s="112" t="e">
        <f t="shared" si="97"/>
        <v>#DIV/0!</v>
      </c>
    </row>
    <row r="69" spans="1:175">
      <c r="BX69" s="129"/>
      <c r="CC69" s="112">
        <f>AG66+BA66+BE66+BQ66+BU66+BY66+BI66+BM66</f>
        <v>24996.799999999999</v>
      </c>
      <c r="CD69" s="112">
        <f>AH66+BB66+BF66+BR66+BV66+BZ66+BJ66+BN66</f>
        <v>13124.74453</v>
      </c>
    </row>
    <row r="70" spans="1:175">
      <c r="BX70" s="129"/>
      <c r="CC70" s="112">
        <f>CC66-CC69</f>
        <v>0</v>
      </c>
      <c r="CD70" s="112">
        <f>CD66-CD69</f>
        <v>0</v>
      </c>
    </row>
    <row r="71" spans="1:175">
      <c r="BT71" s="112">
        <f>BQ66+BU66+BY66</f>
        <v>1356.8</v>
      </c>
      <c r="BX71" s="129"/>
    </row>
    <row r="72" spans="1:175">
      <c r="BX72" s="129"/>
    </row>
    <row r="73" spans="1:175">
      <c r="BX73" s="129"/>
    </row>
    <row r="74" spans="1:175">
      <c r="BX74" s="129"/>
    </row>
    <row r="75" spans="1:175">
      <c r="BX75" s="129"/>
    </row>
    <row r="76" spans="1:175">
      <c r="BX76" s="129"/>
    </row>
    <row r="77" spans="1:175">
      <c r="BX77" s="129"/>
    </row>
    <row r="78" spans="1:175">
      <c r="BX78" s="129"/>
    </row>
    <row r="79" spans="1:175">
      <c r="BX79" s="129"/>
    </row>
    <row r="80" spans="1:175">
      <c r="BX80" s="129"/>
    </row>
    <row r="81" spans="76:76">
      <c r="BX81" s="129"/>
    </row>
    <row r="82" spans="76:76">
      <c r="BX82" s="129"/>
    </row>
    <row r="83" spans="76:76">
      <c r="BX83" s="129"/>
    </row>
    <row r="84" spans="76:76">
      <c r="BX84" s="129"/>
    </row>
    <row r="85" spans="76:76">
      <c r="BX85" s="129"/>
    </row>
    <row r="86" spans="76:76">
      <c r="BX86" s="129"/>
    </row>
    <row r="87" spans="76:76">
      <c r="BX87" s="129"/>
    </row>
    <row r="88" spans="76:76">
      <c r="BX88" s="129"/>
    </row>
    <row r="89" spans="76:76">
      <c r="BX89" s="129"/>
    </row>
    <row r="90" spans="76:76">
      <c r="BX90" s="129"/>
    </row>
    <row r="91" spans="76:76">
      <c r="BX91" s="129"/>
    </row>
    <row r="92" spans="76:76">
      <c r="BX92" s="129"/>
    </row>
    <row r="93" spans="76:76">
      <c r="BX93" s="129"/>
    </row>
    <row r="94" spans="76:76">
      <c r="BX94" s="129"/>
    </row>
    <row r="95" spans="76:76">
      <c r="BX95" s="129"/>
    </row>
    <row r="96" spans="76:76">
      <c r="BX96" s="129"/>
    </row>
    <row r="97" spans="76:76">
      <c r="BX97" s="129"/>
    </row>
    <row r="98" spans="76:76">
      <c r="BX98" s="129"/>
    </row>
    <row r="99" spans="76:76">
      <c r="BX99" s="129"/>
    </row>
    <row r="100" spans="76:76">
      <c r="BX100" s="129"/>
    </row>
    <row r="101" spans="76:76">
      <c r="BX101" s="129"/>
    </row>
    <row r="102" spans="76:76">
      <c r="BX102" s="129"/>
    </row>
    <row r="103" spans="76:76">
      <c r="BX103" s="129"/>
    </row>
    <row r="104" spans="76:76">
      <c r="BX104" s="129"/>
    </row>
    <row r="105" spans="76:76">
      <c r="BX105" s="129"/>
    </row>
    <row r="106" spans="76:76">
      <c r="BX106" s="129"/>
    </row>
    <row r="107" spans="76:76">
      <c r="BX107" s="129"/>
    </row>
    <row r="108" spans="76:76">
      <c r="BX108" s="129"/>
    </row>
    <row r="109" spans="76:76">
      <c r="BX109" s="129"/>
    </row>
    <row r="110" spans="76:76">
      <c r="BX110" s="129"/>
    </row>
    <row r="111" spans="76:76">
      <c r="BX111" s="129"/>
    </row>
    <row r="112" spans="76:76">
      <c r="BX112" s="129"/>
    </row>
    <row r="113" spans="76:76">
      <c r="BX113" s="129"/>
    </row>
    <row r="114" spans="76:76">
      <c r="BX114" s="129"/>
    </row>
    <row r="115" spans="76:76">
      <c r="BX115" s="129"/>
    </row>
    <row r="116" spans="76:76">
      <c r="BX116" s="129"/>
    </row>
    <row r="117" spans="76:76">
      <c r="BX117" s="129"/>
    </row>
    <row r="118" spans="76:76">
      <c r="BX118" s="129"/>
    </row>
    <row r="119" spans="76:76">
      <c r="BX119" s="129"/>
    </row>
    <row r="120" spans="76:76">
      <c r="BX120" s="129"/>
    </row>
    <row r="121" spans="76:76">
      <c r="BX121" s="129"/>
    </row>
    <row r="122" spans="76:76">
      <c r="BX122" s="129"/>
    </row>
    <row r="123" spans="76:76">
      <c r="BX123" s="129"/>
    </row>
    <row r="124" spans="76:76">
      <c r="BX124" s="129"/>
    </row>
    <row r="125" spans="76:76">
      <c r="BX125" s="129"/>
    </row>
    <row r="126" spans="76:76">
      <c r="BX126" s="129"/>
    </row>
    <row r="127" spans="76:76">
      <c r="BX127" s="129"/>
    </row>
    <row r="128" spans="76:76">
      <c r="BX128" s="129"/>
    </row>
    <row r="129" spans="76:76">
      <c r="BX129" s="129"/>
    </row>
    <row r="130" spans="76:76">
      <c r="BX130" s="129"/>
    </row>
    <row r="131" spans="76:76">
      <c r="BX131" s="129"/>
    </row>
    <row r="132" spans="76:76">
      <c r="BX132" s="129"/>
    </row>
    <row r="133" spans="76:76">
      <c r="BX133" s="129"/>
    </row>
    <row r="134" spans="76:76">
      <c r="BX134" s="129"/>
    </row>
    <row r="135" spans="76:76">
      <c r="BX135" s="129"/>
    </row>
    <row r="136" spans="76:76">
      <c r="BX136" s="129"/>
    </row>
    <row r="137" spans="76:76">
      <c r="BX137" s="129"/>
    </row>
    <row r="138" spans="76:76">
      <c r="BX138" s="129"/>
    </row>
    <row r="139" spans="76:76">
      <c r="BX139" s="129"/>
    </row>
    <row r="140" spans="76:76">
      <c r="BX140" s="129"/>
    </row>
    <row r="141" spans="76:76">
      <c r="BX141" s="129"/>
    </row>
    <row r="142" spans="76:76">
      <c r="BX142" s="129"/>
    </row>
    <row r="143" spans="76:76">
      <c r="BX143" s="129"/>
    </row>
    <row r="144" spans="76:76">
      <c r="BX144" s="129"/>
    </row>
    <row r="145" spans="76:76">
      <c r="BX145" s="129"/>
    </row>
    <row r="146" spans="76:76">
      <c r="BX146" s="129"/>
    </row>
    <row r="147" spans="76:76">
      <c r="BX147" s="129"/>
    </row>
    <row r="148" spans="76:76">
      <c r="BX148" s="129"/>
    </row>
    <row r="149" spans="76:76">
      <c r="BX149" s="129"/>
    </row>
    <row r="150" spans="76:76">
      <c r="BX150" s="129"/>
    </row>
    <row r="151" spans="76:76">
      <c r="BX151" s="129"/>
    </row>
    <row r="152" spans="76:76">
      <c r="BX152" s="129"/>
    </row>
    <row r="153" spans="76:76">
      <c r="BX153" s="129"/>
    </row>
    <row r="154" spans="76:76">
      <c r="BX154" s="129"/>
    </row>
    <row r="155" spans="76:76">
      <c r="BX155" s="129"/>
    </row>
    <row r="156" spans="76:76">
      <c r="BX156" s="129"/>
    </row>
    <row r="157" spans="76:76">
      <c r="BX157" s="129"/>
    </row>
    <row r="158" spans="76:76">
      <c r="BX158" s="129"/>
    </row>
    <row r="159" spans="76:76">
      <c r="BX159" s="129"/>
    </row>
    <row r="160" spans="76:76">
      <c r="BX160" s="129"/>
    </row>
    <row r="161" spans="76:76">
      <c r="BX161" s="129"/>
    </row>
    <row r="162" spans="76:76">
      <c r="BX162" s="129"/>
    </row>
    <row r="163" spans="76:76">
      <c r="BX163" s="129"/>
    </row>
    <row r="164" spans="76:76">
      <c r="BX164" s="129"/>
    </row>
    <row r="165" spans="76:76">
      <c r="BX165" s="129"/>
    </row>
    <row r="166" spans="76:76">
      <c r="BX166" s="129"/>
    </row>
    <row r="167" spans="76:76">
      <c r="BX167" s="129"/>
    </row>
    <row r="168" spans="76:76">
      <c r="BX168" s="129"/>
    </row>
    <row r="169" spans="76:76">
      <c r="BX169" s="129"/>
    </row>
    <row r="170" spans="76:76">
      <c r="BX170" s="129"/>
    </row>
    <row r="171" spans="76:76">
      <c r="BX171" s="129"/>
    </row>
    <row r="172" spans="76:76">
      <c r="BX172" s="129"/>
    </row>
    <row r="173" spans="76:76">
      <c r="BX173" s="129"/>
    </row>
    <row r="174" spans="76:76">
      <c r="BX174" s="129"/>
    </row>
    <row r="175" spans="76:76">
      <c r="BX175" s="129"/>
    </row>
    <row r="176" spans="76:76">
      <c r="BX176" s="129"/>
    </row>
    <row r="177" spans="76:76">
      <c r="BX177" s="129"/>
    </row>
    <row r="178" spans="76:76">
      <c r="BX178" s="129"/>
    </row>
    <row r="179" spans="76:76">
      <c r="BX179" s="129"/>
    </row>
    <row r="180" spans="76:76">
      <c r="BX180" s="129"/>
    </row>
    <row r="181" spans="76:76">
      <c r="BX181" s="129"/>
    </row>
    <row r="182" spans="76:76">
      <c r="BX182" s="129"/>
    </row>
    <row r="183" spans="76:76">
      <c r="BX183" s="129"/>
    </row>
    <row r="184" spans="76:76">
      <c r="BX184" s="129"/>
    </row>
    <row r="185" spans="76:76">
      <c r="BX185" s="129"/>
    </row>
    <row r="186" spans="76:76">
      <c r="BX186" s="129"/>
    </row>
    <row r="187" spans="76:76">
      <c r="BX187" s="129"/>
    </row>
    <row r="188" spans="76:76">
      <c r="BX188" s="129"/>
    </row>
    <row r="189" spans="76:76">
      <c r="BX189" s="129"/>
    </row>
    <row r="190" spans="76:76">
      <c r="BX190" s="129"/>
    </row>
    <row r="191" spans="76:76">
      <c r="BX191" s="129"/>
    </row>
    <row r="192" spans="76:76">
      <c r="BX192" s="129"/>
    </row>
    <row r="193" spans="76:76">
      <c r="BX193" s="129"/>
    </row>
    <row r="194" spans="76:76">
      <c r="BX194" s="129"/>
    </row>
    <row r="195" spans="76:76">
      <c r="BX195" s="129"/>
    </row>
    <row r="196" spans="76:76">
      <c r="BX196" s="129"/>
    </row>
    <row r="197" spans="76:76">
      <c r="BX197" s="129"/>
    </row>
    <row r="198" spans="76:76">
      <c r="BX198" s="129"/>
    </row>
    <row r="199" spans="76:76">
      <c r="BX199" s="129"/>
    </row>
    <row r="200" spans="76:76">
      <c r="BX200" s="129"/>
    </row>
    <row r="201" spans="76:76">
      <c r="BX201" s="129"/>
    </row>
    <row r="202" spans="76:76">
      <c r="BX202" s="129"/>
    </row>
    <row r="203" spans="76:76">
      <c r="BX203" s="129"/>
    </row>
    <row r="204" spans="76:76">
      <c r="BX204" s="129"/>
    </row>
    <row r="205" spans="76:76">
      <c r="BX205" s="129"/>
    </row>
    <row r="206" spans="76:76">
      <c r="BX206" s="129"/>
    </row>
    <row r="207" spans="76:76">
      <c r="BX207" s="129"/>
    </row>
    <row r="208" spans="76:76">
      <c r="BX208" s="129"/>
    </row>
    <row r="209" spans="76:76">
      <c r="BX209" s="129"/>
    </row>
    <row r="210" spans="76:76">
      <c r="BX210" s="129"/>
    </row>
    <row r="211" spans="76:76">
      <c r="BX211" s="129"/>
    </row>
    <row r="212" spans="76:76">
      <c r="BX212" s="129"/>
    </row>
    <row r="213" spans="76:76">
      <c r="BX213" s="129"/>
    </row>
    <row r="214" spans="76:76">
      <c r="BX214" s="129"/>
    </row>
    <row r="215" spans="76:76">
      <c r="BX215" s="129"/>
    </row>
    <row r="216" spans="76:76">
      <c r="BX216" s="129"/>
    </row>
    <row r="217" spans="76:76">
      <c r="BX217" s="129"/>
    </row>
    <row r="218" spans="76:76">
      <c r="BX218" s="129"/>
    </row>
    <row r="219" spans="76:76">
      <c r="BX219" s="129"/>
    </row>
    <row r="220" spans="76:76">
      <c r="BX220" s="129"/>
    </row>
    <row r="221" spans="76:76">
      <c r="BX221" s="129"/>
    </row>
    <row r="222" spans="76:76">
      <c r="BX222" s="129"/>
    </row>
    <row r="223" spans="76:76">
      <c r="BX223" s="129"/>
    </row>
    <row r="224" spans="76:76">
      <c r="BX224" s="129"/>
    </row>
    <row r="225" spans="76:76">
      <c r="BX225" s="129"/>
    </row>
    <row r="226" spans="76:76">
      <c r="BX226" s="129"/>
    </row>
    <row r="227" spans="76:76">
      <c r="BX227" s="129"/>
    </row>
    <row r="228" spans="76:76">
      <c r="BX228" s="129"/>
    </row>
    <row r="229" spans="76:76">
      <c r="BX229" s="129"/>
    </row>
    <row r="230" spans="76:76">
      <c r="BX230" s="129"/>
    </row>
    <row r="231" spans="76:76">
      <c r="BX231" s="129"/>
    </row>
    <row r="232" spans="76:76">
      <c r="BX232" s="129"/>
    </row>
    <row r="233" spans="76:76">
      <c r="BX233" s="129"/>
    </row>
    <row r="234" spans="76:76">
      <c r="BX234" s="129"/>
    </row>
    <row r="235" spans="76:76">
      <c r="BX235" s="129"/>
    </row>
    <row r="236" spans="76:76">
      <c r="BX236" s="129"/>
    </row>
    <row r="237" spans="76:76">
      <c r="BX237" s="129"/>
    </row>
    <row r="238" spans="76:76">
      <c r="BX238" s="129"/>
    </row>
    <row r="239" spans="76:76">
      <c r="BX239" s="129"/>
    </row>
    <row r="240" spans="76:76">
      <c r="BX240" s="129"/>
    </row>
    <row r="241" spans="76:76">
      <c r="BX241" s="129"/>
    </row>
    <row r="242" spans="76:76">
      <c r="BX242" s="129"/>
    </row>
    <row r="243" spans="76:76">
      <c r="BX243" s="129"/>
    </row>
    <row r="244" spans="76:76">
      <c r="BX244" s="129"/>
    </row>
    <row r="245" spans="76:76">
      <c r="BX245" s="129"/>
    </row>
    <row r="246" spans="76:76">
      <c r="BX246" s="129"/>
    </row>
    <row r="247" spans="76:76">
      <c r="BX247" s="129"/>
    </row>
    <row r="248" spans="76:76">
      <c r="BX248" s="129"/>
    </row>
    <row r="249" spans="76:76">
      <c r="BX249" s="129"/>
    </row>
    <row r="250" spans="76:76">
      <c r="BX250" s="129"/>
    </row>
    <row r="251" spans="76:76">
      <c r="BX251" s="129"/>
    </row>
    <row r="252" spans="76:76">
      <c r="BX252" s="129"/>
    </row>
    <row r="253" spans="76:76">
      <c r="BX253" s="129"/>
    </row>
    <row r="254" spans="76:76">
      <c r="BX254" s="129"/>
    </row>
    <row r="255" spans="76:76">
      <c r="BX255" s="129"/>
    </row>
    <row r="256" spans="76:76">
      <c r="BX256" s="129"/>
    </row>
    <row r="257" spans="76:76">
      <c r="BX257" s="129"/>
    </row>
    <row r="258" spans="76:76">
      <c r="BX258" s="129"/>
    </row>
    <row r="259" spans="76:76">
      <c r="BX259" s="129"/>
    </row>
    <row r="260" spans="76:76">
      <c r="BX260" s="129"/>
    </row>
    <row r="261" spans="76:76">
      <c r="BX261" s="129"/>
    </row>
    <row r="262" spans="76:76">
      <c r="BX262" s="129"/>
    </row>
    <row r="263" spans="76:76">
      <c r="BX263" s="129"/>
    </row>
    <row r="264" spans="76:76">
      <c r="BX264" s="129"/>
    </row>
    <row r="265" spans="76:76">
      <c r="BX265" s="129"/>
    </row>
    <row r="266" spans="76:76">
      <c r="BX266" s="129"/>
    </row>
    <row r="267" spans="76:76">
      <c r="BX267" s="129"/>
    </row>
    <row r="268" spans="76:76">
      <c r="BX268" s="129"/>
    </row>
    <row r="269" spans="76:76">
      <c r="BX269" s="129"/>
    </row>
    <row r="270" spans="76:76">
      <c r="BX270" s="129"/>
    </row>
    <row r="271" spans="76:76">
      <c r="BX271" s="129"/>
    </row>
    <row r="272" spans="76:76">
      <c r="BX272" s="129"/>
    </row>
    <row r="273" spans="76:76">
      <c r="BX273" s="129"/>
    </row>
    <row r="274" spans="76:76">
      <c r="BX274" s="129"/>
    </row>
    <row r="275" spans="76:76">
      <c r="BX275" s="129"/>
    </row>
    <row r="276" spans="76:76">
      <c r="BX276" s="129"/>
    </row>
    <row r="277" spans="76:76">
      <c r="BX277" s="129"/>
    </row>
    <row r="278" spans="76:76">
      <c r="BX278" s="129"/>
    </row>
    <row r="279" spans="76:76">
      <c r="BX279" s="129"/>
    </row>
    <row r="280" spans="76:76">
      <c r="BX280" s="129"/>
    </row>
    <row r="281" spans="76:76">
      <c r="BX281" s="129"/>
    </row>
    <row r="282" spans="76:76">
      <c r="BX282" s="129"/>
    </row>
    <row r="283" spans="76:76">
      <c r="BX283" s="129"/>
    </row>
    <row r="284" spans="76:76">
      <c r="BX284" s="129"/>
    </row>
    <row r="285" spans="76:76">
      <c r="BX285" s="129"/>
    </row>
    <row r="286" spans="76:76">
      <c r="BX286" s="129"/>
    </row>
    <row r="287" spans="76:76">
      <c r="BX287" s="129"/>
    </row>
    <row r="288" spans="76:76">
      <c r="BX288" s="129"/>
    </row>
    <row r="289" spans="76:76">
      <c r="BX289" s="129"/>
    </row>
    <row r="290" spans="76:76">
      <c r="BX290" s="129"/>
    </row>
    <row r="291" spans="76:76">
      <c r="BX291" s="129"/>
    </row>
    <row r="292" spans="76:76">
      <c r="BX292" s="129"/>
    </row>
    <row r="293" spans="76:76">
      <c r="BX293" s="129"/>
    </row>
    <row r="294" spans="76:76">
      <c r="BX294" s="129"/>
    </row>
    <row r="295" spans="76:76">
      <c r="BX295" s="129"/>
    </row>
    <row r="296" spans="76:76">
      <c r="BX296" s="129"/>
    </row>
    <row r="297" spans="76:76">
      <c r="BX297" s="129"/>
    </row>
    <row r="298" spans="76:76">
      <c r="BX298" s="129"/>
    </row>
    <row r="299" spans="76:76">
      <c r="BX299" s="129"/>
    </row>
    <row r="300" spans="76:76">
      <c r="BX300" s="129"/>
    </row>
    <row r="301" spans="76:76">
      <c r="BX301" s="129"/>
    </row>
    <row r="302" spans="76:76">
      <c r="BX302" s="129"/>
    </row>
    <row r="303" spans="76:76">
      <c r="BX303" s="129"/>
    </row>
    <row r="304" spans="76:76">
      <c r="BX304" s="129"/>
    </row>
    <row r="305" spans="76:76">
      <c r="BX305" s="129"/>
    </row>
    <row r="306" spans="76:76">
      <c r="BX306" s="129"/>
    </row>
    <row r="307" spans="76:76">
      <c r="BX307" s="129"/>
    </row>
    <row r="308" spans="76:76">
      <c r="BX308" s="129"/>
    </row>
    <row r="309" spans="76:76">
      <c r="BX309" s="129"/>
    </row>
    <row r="310" spans="76:76">
      <c r="BX310" s="129"/>
    </row>
    <row r="311" spans="76:76">
      <c r="BX311" s="129"/>
    </row>
    <row r="312" spans="76:76">
      <c r="BX312" s="129"/>
    </row>
    <row r="313" spans="76:76">
      <c r="BX313" s="129"/>
    </row>
    <row r="314" spans="76:76">
      <c r="BX314" s="129"/>
    </row>
    <row r="315" spans="76:76">
      <c r="BX315" s="129"/>
    </row>
    <row r="316" spans="76:76">
      <c r="BX316" s="129"/>
    </row>
    <row r="317" spans="76:76">
      <c r="BX317" s="129"/>
    </row>
    <row r="318" spans="76:76">
      <c r="BX318" s="129"/>
    </row>
    <row r="319" spans="76:76">
      <c r="BX319" s="129"/>
    </row>
    <row r="320" spans="76:76">
      <c r="BX320" s="129"/>
    </row>
    <row r="321" spans="76:76">
      <c r="BX321" s="129"/>
    </row>
    <row r="322" spans="76:76">
      <c r="BX322" s="129"/>
    </row>
    <row r="323" spans="76:76">
      <c r="BX323" s="129"/>
    </row>
    <row r="324" spans="76:76">
      <c r="BX324" s="129"/>
    </row>
    <row r="325" spans="76:76">
      <c r="BX325" s="129"/>
    </row>
    <row r="326" spans="76:76">
      <c r="BX326" s="129"/>
    </row>
    <row r="327" spans="76:76">
      <c r="BX327" s="129"/>
    </row>
    <row r="328" spans="76:76">
      <c r="BX328" s="129"/>
    </row>
    <row r="329" spans="76:76">
      <c r="BX329" s="129"/>
    </row>
    <row r="330" spans="76:76">
      <c r="BX330" s="129"/>
    </row>
    <row r="331" spans="76:76">
      <c r="BX331" s="129"/>
    </row>
    <row r="332" spans="76:76">
      <c r="BX332" s="129"/>
    </row>
    <row r="333" spans="76:76">
      <c r="BX333" s="129"/>
    </row>
    <row r="334" spans="76:76">
      <c r="BX334" s="129"/>
    </row>
    <row r="335" spans="76:76">
      <c r="BX335" s="129"/>
    </row>
    <row r="336" spans="76:76">
      <c r="BX336" s="129"/>
    </row>
    <row r="337" spans="76:76">
      <c r="BX337" s="129"/>
    </row>
    <row r="338" spans="76:76">
      <c r="BX338" s="129"/>
    </row>
    <row r="339" spans="76:76">
      <c r="BX339" s="129"/>
    </row>
    <row r="340" spans="76:76">
      <c r="BX340" s="129"/>
    </row>
    <row r="341" spans="76:76">
      <c r="BX341" s="129"/>
    </row>
    <row r="342" spans="76:76">
      <c r="BX342" s="129"/>
    </row>
    <row r="343" spans="76:76">
      <c r="BX343" s="129"/>
    </row>
    <row r="344" spans="76:76">
      <c r="BX344" s="129"/>
    </row>
    <row r="345" spans="76:76">
      <c r="BX345" s="129"/>
    </row>
    <row r="346" spans="76:76">
      <c r="BX346" s="129"/>
    </row>
    <row r="347" spans="76:76">
      <c r="BX347" s="129"/>
    </row>
    <row r="348" spans="76:76">
      <c r="BX348" s="129"/>
    </row>
    <row r="349" spans="76:76">
      <c r="BX349" s="129"/>
    </row>
    <row r="350" spans="76:76">
      <c r="BX350" s="129"/>
    </row>
    <row r="351" spans="76:76">
      <c r="BX351" s="129"/>
    </row>
    <row r="352" spans="76:76">
      <c r="BX352" s="129"/>
    </row>
    <row r="353" spans="76:76">
      <c r="BX353" s="129"/>
    </row>
    <row r="354" spans="76:76">
      <c r="BX354" s="129"/>
    </row>
    <row r="355" spans="76:76">
      <c r="BX355" s="129"/>
    </row>
    <row r="356" spans="76:76">
      <c r="BX356" s="129"/>
    </row>
    <row r="357" spans="76:76">
      <c r="BX357" s="129"/>
    </row>
    <row r="358" spans="76:76">
      <c r="BX358" s="129"/>
    </row>
    <row r="359" spans="76:76">
      <c r="BX359" s="129"/>
    </row>
    <row r="360" spans="76:76">
      <c r="BX360" s="129"/>
    </row>
    <row r="361" spans="76:76">
      <c r="BX361" s="129"/>
    </row>
    <row r="362" spans="76:76">
      <c r="BX362" s="129"/>
    </row>
    <row r="363" spans="76:76">
      <c r="BX363" s="129"/>
    </row>
    <row r="364" spans="76:76">
      <c r="BX364" s="129"/>
    </row>
    <row r="365" spans="76:76">
      <c r="BX365" s="129"/>
    </row>
    <row r="366" spans="76:76">
      <c r="BX366" s="129"/>
    </row>
    <row r="367" spans="76:76">
      <c r="BX367" s="129"/>
    </row>
    <row r="368" spans="76:76">
      <c r="BX368" s="129"/>
    </row>
    <row r="369" spans="76:76">
      <c r="BX369" s="129"/>
    </row>
    <row r="370" spans="76:76">
      <c r="BX370" s="129"/>
    </row>
    <row r="371" spans="76:76">
      <c r="BX371" s="129"/>
    </row>
    <row r="372" spans="76:76">
      <c r="BX372" s="129"/>
    </row>
    <row r="373" spans="76:76">
      <c r="BX373" s="129"/>
    </row>
    <row r="374" spans="76:76">
      <c r="BX374" s="129"/>
    </row>
    <row r="375" spans="76:76">
      <c r="BX375" s="129"/>
    </row>
    <row r="376" spans="76:76">
      <c r="BX376" s="129"/>
    </row>
    <row r="377" spans="76:76">
      <c r="BX377" s="129"/>
    </row>
    <row r="378" spans="76:76">
      <c r="BX378" s="129"/>
    </row>
    <row r="379" spans="76:76">
      <c r="BX379" s="129"/>
    </row>
    <row r="380" spans="76:76">
      <c r="BX380" s="129"/>
    </row>
    <row r="381" spans="76:76">
      <c r="BX381" s="129"/>
    </row>
    <row r="382" spans="76:76">
      <c r="BX382" s="129"/>
    </row>
    <row r="383" spans="76:76">
      <c r="BX383" s="129"/>
    </row>
    <row r="384" spans="76:76">
      <c r="BX384" s="129"/>
    </row>
    <row r="385" spans="76:76">
      <c r="BX385" s="129"/>
    </row>
    <row r="386" spans="76:76">
      <c r="BX386" s="129"/>
    </row>
    <row r="387" spans="76:76">
      <c r="BX387" s="129"/>
    </row>
    <row r="388" spans="76:76">
      <c r="BX388" s="129"/>
    </row>
    <row r="389" spans="76:76">
      <c r="BX389" s="129"/>
    </row>
    <row r="390" spans="76:76">
      <c r="BX390" s="129"/>
    </row>
    <row r="391" spans="76:76">
      <c r="BX391" s="129"/>
    </row>
    <row r="392" spans="76:76">
      <c r="BX392" s="129"/>
    </row>
    <row r="393" spans="76:76">
      <c r="BX393" s="129"/>
    </row>
    <row r="394" spans="76:76">
      <c r="BX394" s="129"/>
    </row>
    <row r="395" spans="76:76">
      <c r="BX395" s="129"/>
    </row>
    <row r="396" spans="76:76">
      <c r="BX396" s="129"/>
    </row>
    <row r="397" spans="76:76">
      <c r="BX397" s="129"/>
    </row>
    <row r="398" spans="76:76">
      <c r="BX398" s="129"/>
    </row>
    <row r="399" spans="76:76">
      <c r="BX399" s="129"/>
    </row>
    <row r="400" spans="76:76">
      <c r="BX400" s="129"/>
    </row>
    <row r="401" spans="76:76">
      <c r="BX401" s="129"/>
    </row>
    <row r="402" spans="76:76">
      <c r="BX402" s="129"/>
    </row>
    <row r="403" spans="76:76">
      <c r="BX403" s="129"/>
    </row>
    <row r="404" spans="76:76">
      <c r="BX404" s="129"/>
    </row>
    <row r="405" spans="76:76">
      <c r="BX405" s="129"/>
    </row>
    <row r="406" spans="76:76">
      <c r="BX406" s="129"/>
    </row>
    <row r="407" spans="76:76">
      <c r="BX407" s="129"/>
    </row>
    <row r="408" spans="76:76">
      <c r="BX408" s="129"/>
    </row>
    <row r="409" spans="76:76">
      <c r="BX409" s="129"/>
    </row>
    <row r="410" spans="76:76">
      <c r="BX410" s="129"/>
    </row>
    <row r="411" spans="76:76">
      <c r="BX411" s="129"/>
    </row>
    <row r="412" spans="76:76">
      <c r="BX412" s="129"/>
    </row>
    <row r="413" spans="76:76">
      <c r="BX413" s="129"/>
    </row>
    <row r="414" spans="76:76">
      <c r="BX414" s="129"/>
    </row>
    <row r="415" spans="76:76">
      <c r="BX415" s="129"/>
    </row>
    <row r="416" spans="76:76">
      <c r="BX416" s="129"/>
    </row>
    <row r="417" spans="76:76">
      <c r="BX417" s="129"/>
    </row>
    <row r="418" spans="76:76">
      <c r="BX418" s="129"/>
    </row>
    <row r="419" spans="76:76">
      <c r="BX419" s="129"/>
    </row>
    <row r="420" spans="76:76">
      <c r="BX420" s="129"/>
    </row>
    <row r="421" spans="76:76">
      <c r="BX421" s="129"/>
    </row>
    <row r="422" spans="76:76">
      <c r="BX422" s="129"/>
    </row>
    <row r="423" spans="76:76">
      <c r="BX423" s="129"/>
    </row>
    <row r="424" spans="76:76">
      <c r="BX424" s="129"/>
    </row>
    <row r="425" spans="76:76">
      <c r="BX425" s="129"/>
    </row>
    <row r="426" spans="76:76">
      <c r="BX426" s="129"/>
    </row>
    <row r="427" spans="76:76">
      <c r="BX427" s="129"/>
    </row>
    <row r="428" spans="76:76">
      <c r="BX428" s="129"/>
    </row>
    <row r="429" spans="76:76">
      <c r="BX429" s="129"/>
    </row>
    <row r="430" spans="76:76">
      <c r="BX430" s="129"/>
    </row>
    <row r="431" spans="76:76">
      <c r="BX431" s="129"/>
    </row>
    <row r="432" spans="76:76">
      <c r="BX432" s="129"/>
    </row>
    <row r="433" spans="76:76">
      <c r="BX433" s="129"/>
    </row>
    <row r="434" spans="76:76">
      <c r="BX434" s="129"/>
    </row>
    <row r="435" spans="76:76">
      <c r="BX435" s="129"/>
    </row>
    <row r="436" spans="76:76">
      <c r="BX436" s="129"/>
    </row>
    <row r="437" spans="76:76">
      <c r="BX437" s="129"/>
    </row>
    <row r="438" spans="76:76">
      <c r="BX438" s="129"/>
    </row>
    <row r="439" spans="76:76">
      <c r="BX439" s="129"/>
    </row>
    <row r="440" spans="76:76">
      <c r="BX440" s="129"/>
    </row>
    <row r="441" spans="76:76">
      <c r="BX441" s="129"/>
    </row>
    <row r="442" spans="76:76">
      <c r="BX442" s="129"/>
    </row>
    <row r="443" spans="76:76">
      <c r="BX443" s="129"/>
    </row>
    <row r="444" spans="76:76">
      <c r="BX444" s="129"/>
    </row>
    <row r="445" spans="76:76">
      <c r="BX445" s="129"/>
    </row>
    <row r="446" spans="76:76">
      <c r="BX446" s="129"/>
    </row>
    <row r="447" spans="76:76">
      <c r="BX447" s="129"/>
    </row>
    <row r="448" spans="76:76">
      <c r="BX448" s="129"/>
    </row>
    <row r="449" spans="76:76">
      <c r="BX449" s="129"/>
    </row>
    <row r="450" spans="76:76">
      <c r="BX450" s="129"/>
    </row>
    <row r="451" spans="76:76">
      <c r="BX451" s="129"/>
    </row>
    <row r="452" spans="76:76">
      <c r="BX452" s="129"/>
    </row>
    <row r="453" spans="76:76">
      <c r="BX453" s="129"/>
    </row>
    <row r="454" spans="76:76">
      <c r="BX454" s="129"/>
    </row>
    <row r="455" spans="76:76">
      <c r="BX455" s="129"/>
    </row>
    <row r="456" spans="76:76">
      <c r="BX456" s="129"/>
    </row>
    <row r="457" spans="76:76">
      <c r="BX457" s="129"/>
    </row>
    <row r="458" spans="76:76">
      <c r="BX458" s="129"/>
    </row>
    <row r="459" spans="76:76">
      <c r="BX459" s="129"/>
    </row>
    <row r="460" spans="76:76">
      <c r="BX460" s="129"/>
    </row>
    <row r="461" spans="76:76">
      <c r="BX461" s="129"/>
    </row>
    <row r="462" spans="76:76">
      <c r="BX462" s="129"/>
    </row>
    <row r="463" spans="76:76">
      <c r="BX463" s="129"/>
    </row>
    <row r="464" spans="76:76">
      <c r="BX464" s="129"/>
    </row>
    <row r="465" spans="76:76">
      <c r="BX465" s="129"/>
    </row>
    <row r="466" spans="76:76">
      <c r="BX466" s="129"/>
    </row>
    <row r="467" spans="76:76">
      <c r="BX467" s="129"/>
    </row>
    <row r="468" spans="76:76">
      <c r="BX468" s="129"/>
    </row>
    <row r="469" spans="76:76">
      <c r="BX469" s="129"/>
    </row>
    <row r="470" spans="76:76">
      <c r="BX470" s="129"/>
    </row>
    <row r="471" spans="76:76">
      <c r="BX471" s="129"/>
    </row>
    <row r="472" spans="76:76">
      <c r="BX472" s="129"/>
    </row>
    <row r="473" spans="76:76">
      <c r="BX473" s="129"/>
    </row>
    <row r="474" spans="76:76">
      <c r="BX474" s="129"/>
    </row>
    <row r="475" spans="76:76">
      <c r="BX475" s="129"/>
    </row>
    <row r="476" spans="76:76">
      <c r="BX476" s="129"/>
    </row>
    <row r="477" spans="76:76">
      <c r="BX477" s="129"/>
    </row>
    <row r="478" spans="76:76">
      <c r="BX478" s="129"/>
    </row>
    <row r="479" spans="76:76">
      <c r="BX479" s="129"/>
    </row>
    <row r="480" spans="76:76">
      <c r="BX480" s="129"/>
    </row>
    <row r="481" spans="76:76">
      <c r="BX481" s="129"/>
    </row>
    <row r="482" spans="76:76">
      <c r="BX482" s="129"/>
    </row>
    <row r="483" spans="76:76">
      <c r="BX483" s="129"/>
    </row>
    <row r="484" spans="76:76">
      <c r="BX484" s="129"/>
    </row>
    <row r="485" spans="76:76">
      <c r="BX485" s="129"/>
    </row>
    <row r="486" spans="76:76">
      <c r="BX486" s="129"/>
    </row>
    <row r="487" spans="76:76">
      <c r="BX487" s="129"/>
    </row>
    <row r="488" spans="76:76">
      <c r="BX488" s="129"/>
    </row>
    <row r="489" spans="76:76">
      <c r="BX489" s="129"/>
    </row>
    <row r="490" spans="76:76">
      <c r="BX490" s="129"/>
    </row>
    <row r="491" spans="76:76">
      <c r="BX491" s="129"/>
    </row>
    <row r="492" spans="76:76">
      <c r="BX492" s="129"/>
    </row>
    <row r="493" spans="76:76">
      <c r="BX493" s="129"/>
    </row>
    <row r="494" spans="76:76">
      <c r="BX494" s="129"/>
    </row>
    <row r="495" spans="76:76">
      <c r="BX495" s="129"/>
    </row>
    <row r="496" spans="76:76">
      <c r="BX496" s="129"/>
    </row>
    <row r="497" spans="76:76">
      <c r="BX497" s="129"/>
    </row>
    <row r="498" spans="76:76">
      <c r="BX498" s="129"/>
    </row>
    <row r="499" spans="76:76">
      <c r="BX499" s="129"/>
    </row>
    <row r="500" spans="76:76">
      <c r="BX500" s="129"/>
    </row>
    <row r="501" spans="76:76">
      <c r="BX501" s="129"/>
    </row>
    <row r="502" spans="76:76">
      <c r="BX502" s="129"/>
    </row>
    <row r="503" spans="76:76">
      <c r="BX503" s="129"/>
    </row>
    <row r="504" spans="76:76">
      <c r="BX504" s="129"/>
    </row>
    <row r="505" spans="76:76">
      <c r="BX505" s="129"/>
    </row>
    <row r="506" spans="76:76">
      <c r="BX506" s="129"/>
    </row>
    <row r="507" spans="76:76">
      <c r="BX507" s="129"/>
    </row>
    <row r="508" spans="76:76">
      <c r="BX508" s="129"/>
    </row>
    <row r="509" spans="76:76">
      <c r="BX509" s="129"/>
    </row>
    <row r="510" spans="76:76">
      <c r="BX510" s="129"/>
    </row>
    <row r="511" spans="76:76">
      <c r="BX511" s="129"/>
    </row>
    <row r="512" spans="76:76">
      <c r="BX512" s="129"/>
    </row>
    <row r="513" spans="76:76">
      <c r="BX513" s="129"/>
    </row>
    <row r="514" spans="76:76">
      <c r="BX514" s="129"/>
    </row>
    <row r="515" spans="76:76">
      <c r="BX515" s="129"/>
    </row>
    <row r="516" spans="76:76">
      <c r="BX516" s="129"/>
    </row>
    <row r="517" spans="76:76">
      <c r="BX517" s="129"/>
    </row>
    <row r="518" spans="76:76">
      <c r="BX518" s="129"/>
    </row>
    <row r="519" spans="76:76">
      <c r="BX519" s="129"/>
    </row>
    <row r="520" spans="76:76">
      <c r="BX520" s="129"/>
    </row>
    <row r="521" spans="76:76">
      <c r="BX521" s="129"/>
    </row>
    <row r="522" spans="76:76">
      <c r="BX522" s="129"/>
    </row>
    <row r="523" spans="76:76">
      <c r="BX523" s="129"/>
    </row>
    <row r="524" spans="76:76">
      <c r="BX524" s="129"/>
    </row>
    <row r="525" spans="76:76">
      <c r="BX525" s="129"/>
    </row>
    <row r="526" spans="76:76">
      <c r="BX526" s="129"/>
    </row>
    <row r="527" spans="76:76">
      <c r="BX527" s="129"/>
    </row>
    <row r="528" spans="76:76">
      <c r="BX528" s="129"/>
    </row>
    <row r="529" spans="76:76">
      <c r="BX529" s="129"/>
    </row>
    <row r="530" spans="76:76">
      <c r="BX530" s="129"/>
    </row>
    <row r="531" spans="76:76">
      <c r="BX531" s="129"/>
    </row>
    <row r="532" spans="76:76">
      <c r="BX532" s="129"/>
    </row>
    <row r="533" spans="76:76">
      <c r="BX533" s="129"/>
    </row>
    <row r="534" spans="76:76">
      <c r="BX534" s="129"/>
    </row>
    <row r="535" spans="76:76">
      <c r="BX535" s="129"/>
    </row>
    <row r="536" spans="76:76">
      <c r="BX536" s="129"/>
    </row>
    <row r="537" spans="76:76">
      <c r="BX537" s="129"/>
    </row>
    <row r="538" spans="76:76">
      <c r="BX538" s="129"/>
    </row>
    <row r="539" spans="76:76">
      <c r="BX539" s="129"/>
    </row>
    <row r="540" spans="76:76">
      <c r="BX540" s="129"/>
    </row>
    <row r="541" spans="76:76">
      <c r="BX541" s="129"/>
    </row>
    <row r="542" spans="76:76">
      <c r="BX542" s="129"/>
    </row>
    <row r="543" spans="76:76">
      <c r="BX543" s="129"/>
    </row>
    <row r="544" spans="76:76">
      <c r="BX544" s="129"/>
    </row>
    <row r="545" spans="76:76">
      <c r="BX545" s="129"/>
    </row>
    <row r="546" spans="76:76">
      <c r="BX546" s="129"/>
    </row>
    <row r="547" spans="76:76">
      <c r="BX547" s="129"/>
    </row>
    <row r="548" spans="76:76">
      <c r="BX548" s="129"/>
    </row>
    <row r="549" spans="76:76">
      <c r="BX549" s="129"/>
    </row>
    <row r="550" spans="76:76">
      <c r="BX550" s="129"/>
    </row>
    <row r="551" spans="76:76">
      <c r="BX551" s="129"/>
    </row>
    <row r="552" spans="76:76">
      <c r="BX552" s="129"/>
    </row>
    <row r="553" spans="76:76">
      <c r="BX553" s="129"/>
    </row>
    <row r="554" spans="76:76">
      <c r="BX554" s="129"/>
    </row>
    <row r="555" spans="76:76">
      <c r="BX555" s="129"/>
    </row>
    <row r="556" spans="76:76">
      <c r="BX556" s="129"/>
    </row>
    <row r="557" spans="76:76">
      <c r="BX557" s="129"/>
    </row>
    <row r="558" spans="76:76">
      <c r="BX558" s="129"/>
    </row>
    <row r="559" spans="76:76">
      <c r="BX559" s="129"/>
    </row>
    <row r="560" spans="76:76">
      <c r="BX560" s="129"/>
    </row>
    <row r="561" spans="76:76">
      <c r="BX561" s="129"/>
    </row>
    <row r="562" spans="76:76">
      <c r="BX562" s="129"/>
    </row>
    <row r="563" spans="76:76">
      <c r="BX563" s="129"/>
    </row>
    <row r="564" spans="76:76">
      <c r="BX564" s="129"/>
    </row>
    <row r="565" spans="76:76">
      <c r="BX565" s="129"/>
    </row>
    <row r="566" spans="76:76">
      <c r="BX566" s="129"/>
    </row>
    <row r="567" spans="76:76">
      <c r="BX567" s="129"/>
    </row>
    <row r="568" spans="76:76">
      <c r="BX568" s="129"/>
    </row>
    <row r="569" spans="76:76">
      <c r="BX569" s="129"/>
    </row>
    <row r="570" spans="76:76">
      <c r="BX570" s="129"/>
    </row>
    <row r="571" spans="76:76">
      <c r="BX571" s="129"/>
    </row>
    <row r="572" spans="76:76">
      <c r="BX572" s="129"/>
    </row>
    <row r="573" spans="76:76">
      <c r="BX573" s="129"/>
    </row>
    <row r="574" spans="76:76">
      <c r="BX574" s="129"/>
    </row>
    <row r="575" spans="76:76">
      <c r="BX575" s="129"/>
    </row>
    <row r="576" spans="76:76">
      <c r="BX576" s="129"/>
    </row>
    <row r="577" spans="76:76">
      <c r="BX577" s="129"/>
    </row>
    <row r="578" spans="76:76">
      <c r="BX578" s="129"/>
    </row>
    <row r="579" spans="76:76">
      <c r="BX579" s="129"/>
    </row>
    <row r="580" spans="76:76">
      <c r="BX580" s="129"/>
    </row>
    <row r="581" spans="76:76">
      <c r="BX581" s="129"/>
    </row>
    <row r="582" spans="76:76">
      <c r="BX582" s="129"/>
    </row>
    <row r="583" spans="76:76">
      <c r="BX583" s="129"/>
    </row>
    <row r="584" spans="76:76">
      <c r="BX584" s="129"/>
    </row>
    <row r="585" spans="76:76">
      <c r="BX585" s="129"/>
    </row>
    <row r="586" spans="76:76">
      <c r="BX586" s="129"/>
    </row>
    <row r="587" spans="76:76">
      <c r="BX587" s="129"/>
    </row>
    <row r="588" spans="76:76">
      <c r="BX588" s="129"/>
    </row>
    <row r="589" spans="76:76">
      <c r="BX589" s="129"/>
    </row>
    <row r="590" spans="76:76">
      <c r="BX590" s="129"/>
    </row>
    <row r="591" spans="76:76">
      <c r="BX591" s="129"/>
    </row>
    <row r="592" spans="76:76">
      <c r="BX592" s="129"/>
    </row>
    <row r="593" spans="76:76">
      <c r="BX593" s="129"/>
    </row>
    <row r="594" spans="76:76">
      <c r="BX594" s="129"/>
    </row>
    <row r="595" spans="76:76">
      <c r="BX595" s="129"/>
    </row>
    <row r="596" spans="76:76">
      <c r="BX596" s="129"/>
    </row>
    <row r="597" spans="76:76">
      <c r="BX597" s="129"/>
    </row>
    <row r="598" spans="76:76">
      <c r="BX598" s="129"/>
    </row>
    <row r="599" spans="76:76">
      <c r="BX599" s="129"/>
    </row>
    <row r="600" spans="76:76">
      <c r="BX600" s="129"/>
    </row>
    <row r="601" spans="76:76">
      <c r="BX601" s="129"/>
    </row>
    <row r="602" spans="76:76">
      <c r="BX602" s="129"/>
    </row>
    <row r="603" spans="76:76">
      <c r="BX603" s="129"/>
    </row>
    <row r="604" spans="76:76">
      <c r="BX604" s="129"/>
    </row>
    <row r="605" spans="76:76">
      <c r="BX605" s="129"/>
    </row>
    <row r="606" spans="76:76">
      <c r="BX606" s="129"/>
    </row>
    <row r="607" spans="76:76">
      <c r="BX607" s="129"/>
    </row>
    <row r="608" spans="76:76">
      <c r="BX608" s="129"/>
    </row>
    <row r="609" spans="76:76">
      <c r="BX609" s="129"/>
    </row>
    <row r="610" spans="76:76">
      <c r="BX610" s="129"/>
    </row>
    <row r="611" spans="76:76">
      <c r="BX611" s="129"/>
    </row>
    <row r="612" spans="76:76">
      <c r="BX612" s="129"/>
    </row>
    <row r="613" spans="76:76">
      <c r="BX613" s="129"/>
    </row>
    <row r="614" spans="76:76">
      <c r="BX614" s="129"/>
    </row>
    <row r="615" spans="76:76">
      <c r="BX615" s="129"/>
    </row>
    <row r="616" spans="76:76">
      <c r="BX616" s="129"/>
    </row>
    <row r="617" spans="76:76">
      <c r="BX617" s="129"/>
    </row>
    <row r="618" spans="76:76">
      <c r="BX618" s="129"/>
    </row>
    <row r="619" spans="76:76">
      <c r="BX619" s="129"/>
    </row>
    <row r="620" spans="76:76">
      <c r="BX620" s="129"/>
    </row>
    <row r="621" spans="76:76">
      <c r="BX621" s="129"/>
    </row>
    <row r="622" spans="76:76">
      <c r="BX622" s="129"/>
    </row>
    <row r="623" spans="76:76">
      <c r="BX623" s="129"/>
    </row>
    <row r="624" spans="76:76">
      <c r="BX624" s="129"/>
    </row>
    <row r="625" spans="76:76">
      <c r="BX625" s="129"/>
    </row>
    <row r="626" spans="76:76">
      <c r="BX626" s="129"/>
    </row>
    <row r="627" spans="76:76">
      <c r="BX627" s="129"/>
    </row>
    <row r="628" spans="76:76">
      <c r="BX628" s="129"/>
    </row>
    <row r="629" spans="76:76">
      <c r="BX629" s="129"/>
    </row>
    <row r="630" spans="76:76">
      <c r="BX630" s="129"/>
    </row>
    <row r="631" spans="76:76">
      <c r="BX631" s="129"/>
    </row>
    <row r="632" spans="76:76">
      <c r="BX632" s="129"/>
    </row>
    <row r="633" spans="76:76">
      <c r="BX633" s="129"/>
    </row>
    <row r="634" spans="76:76">
      <c r="BX634" s="129"/>
    </row>
    <row r="635" spans="76:76">
      <c r="BX635" s="129"/>
    </row>
    <row r="636" spans="76:76">
      <c r="BX636" s="129"/>
    </row>
    <row r="637" spans="76:76">
      <c r="BX637" s="129"/>
    </row>
    <row r="638" spans="76:76">
      <c r="BX638" s="129"/>
    </row>
    <row r="639" spans="76:76">
      <c r="BX639" s="129"/>
    </row>
    <row r="640" spans="76:76">
      <c r="BX640" s="129"/>
    </row>
    <row r="641" spans="76:76">
      <c r="BX641" s="129"/>
    </row>
    <row r="642" spans="76:76">
      <c r="BX642" s="129"/>
    </row>
    <row r="643" spans="76:76">
      <c r="BX643" s="129"/>
    </row>
    <row r="644" spans="76:76">
      <c r="BX644" s="129"/>
    </row>
    <row r="645" spans="76:76">
      <c r="BX645" s="129"/>
    </row>
    <row r="646" spans="76:76">
      <c r="BX646" s="129"/>
    </row>
    <row r="647" spans="76:76">
      <c r="BX647" s="129"/>
    </row>
    <row r="648" spans="76:76">
      <c r="BX648" s="129"/>
    </row>
    <row r="649" spans="76:76">
      <c r="BX649" s="129"/>
    </row>
    <row r="650" spans="76:76">
      <c r="BX650" s="129"/>
    </row>
    <row r="651" spans="76:76">
      <c r="BX651" s="129"/>
    </row>
    <row r="652" spans="76:76">
      <c r="BX652" s="129"/>
    </row>
    <row r="653" spans="76:76">
      <c r="BX653" s="129"/>
    </row>
    <row r="654" spans="76:76">
      <c r="BX654" s="129"/>
    </row>
    <row r="655" spans="76:76">
      <c r="BX655" s="129"/>
    </row>
    <row r="656" spans="76:76">
      <c r="BX656" s="129"/>
    </row>
    <row r="657" spans="76:76">
      <c r="BX657" s="129"/>
    </row>
    <row r="658" spans="76:76">
      <c r="BX658" s="129"/>
    </row>
    <row r="659" spans="76:76">
      <c r="BX659" s="129"/>
    </row>
    <row r="660" spans="76:76">
      <c r="BX660" s="129"/>
    </row>
    <row r="661" spans="76:76">
      <c r="BX661" s="129"/>
    </row>
    <row r="662" spans="76:76">
      <c r="BX662" s="129"/>
    </row>
    <row r="663" spans="76:76">
      <c r="BX663" s="129"/>
    </row>
    <row r="664" spans="76:76">
      <c r="BX664" s="129"/>
    </row>
    <row r="665" spans="76:76">
      <c r="BX665" s="129"/>
    </row>
    <row r="666" spans="76:76">
      <c r="BX666" s="129"/>
    </row>
    <row r="667" spans="76:76">
      <c r="BX667" s="129"/>
    </row>
    <row r="668" spans="76:76">
      <c r="BX668" s="129"/>
    </row>
    <row r="669" spans="76:76">
      <c r="BX669" s="129"/>
    </row>
    <row r="670" spans="76:76">
      <c r="BX670" s="129"/>
    </row>
    <row r="671" spans="76:76">
      <c r="BX671" s="129"/>
    </row>
    <row r="672" spans="76:76">
      <c r="BX672" s="129"/>
    </row>
    <row r="673" spans="76:76">
      <c r="BX673" s="129"/>
    </row>
    <row r="674" spans="76:76">
      <c r="BX674" s="129"/>
    </row>
    <row r="675" spans="76:76">
      <c r="BX675" s="129"/>
    </row>
    <row r="676" spans="76:76">
      <c r="BX676" s="129"/>
    </row>
    <row r="677" spans="76:76">
      <c r="BX677" s="129"/>
    </row>
    <row r="678" spans="76:76">
      <c r="BX678" s="129"/>
    </row>
    <row r="679" spans="76:76">
      <c r="BX679" s="129"/>
    </row>
    <row r="680" spans="76:76">
      <c r="BX680" s="129"/>
    </row>
    <row r="681" spans="76:76">
      <c r="BX681" s="129"/>
    </row>
    <row r="682" spans="76:76">
      <c r="BX682" s="129"/>
    </row>
    <row r="683" spans="76:76">
      <c r="BX683" s="129"/>
    </row>
    <row r="684" spans="76:76">
      <c r="BX684" s="129"/>
    </row>
    <row r="685" spans="76:76">
      <c r="BX685" s="129"/>
    </row>
    <row r="686" spans="76:76">
      <c r="BX686" s="129"/>
    </row>
    <row r="687" spans="76:76">
      <c r="BX687" s="129"/>
    </row>
    <row r="688" spans="76:76">
      <c r="BX688" s="129"/>
    </row>
    <row r="689" spans="76:76">
      <c r="BX689" s="129"/>
    </row>
    <row r="690" spans="76:76">
      <c r="BX690" s="129"/>
    </row>
    <row r="691" spans="76:76">
      <c r="BX691" s="129"/>
    </row>
    <row r="692" spans="76:76">
      <c r="BX692" s="129"/>
    </row>
    <row r="693" spans="76:76">
      <c r="BX693" s="129"/>
    </row>
    <row r="694" spans="76:76">
      <c r="BX694" s="129"/>
    </row>
    <row r="695" spans="76:76">
      <c r="BX695" s="129"/>
    </row>
    <row r="696" spans="76:76">
      <c r="BX696" s="129"/>
    </row>
    <row r="697" spans="76:76">
      <c r="BX697" s="129"/>
    </row>
    <row r="698" spans="76:76">
      <c r="BX698" s="129"/>
    </row>
    <row r="699" spans="76:76">
      <c r="BX699" s="129"/>
    </row>
    <row r="700" spans="76:76">
      <c r="BX700" s="129"/>
    </row>
    <row r="701" spans="76:76">
      <c r="BX701" s="129"/>
    </row>
    <row r="702" spans="76:76">
      <c r="BX702" s="129"/>
    </row>
    <row r="703" spans="76:76">
      <c r="BX703" s="129"/>
    </row>
    <row r="704" spans="76:76">
      <c r="BX704" s="129"/>
    </row>
    <row r="705" spans="76:76">
      <c r="BX705" s="129"/>
    </row>
    <row r="706" spans="76:76">
      <c r="BX706" s="129"/>
    </row>
    <row r="707" spans="76:76">
      <c r="BX707" s="129"/>
    </row>
    <row r="708" spans="76:76">
      <c r="BX708" s="129"/>
    </row>
    <row r="709" spans="76:76">
      <c r="BX709" s="129"/>
    </row>
    <row r="710" spans="76:76">
      <c r="BX710" s="129"/>
    </row>
    <row r="711" spans="76:76">
      <c r="BX711" s="129"/>
    </row>
    <row r="712" spans="76:76">
      <c r="BX712" s="129"/>
    </row>
    <row r="713" spans="76:76">
      <c r="BX713" s="129"/>
    </row>
    <row r="714" spans="76:76">
      <c r="BX714" s="129"/>
    </row>
    <row r="715" spans="76:76">
      <c r="BX715" s="129"/>
    </row>
    <row r="716" spans="76:76">
      <c r="BX716" s="129"/>
    </row>
    <row r="717" spans="76:76">
      <c r="BX717" s="129"/>
    </row>
    <row r="718" spans="76:76">
      <c r="BX718" s="129"/>
    </row>
    <row r="719" spans="76:76">
      <c r="BX719" s="129"/>
    </row>
    <row r="720" spans="76:76">
      <c r="BX720" s="129"/>
    </row>
    <row r="721" spans="76:76">
      <c r="BX721" s="129"/>
    </row>
    <row r="722" spans="76:76">
      <c r="BX722" s="129"/>
    </row>
    <row r="723" spans="76:76">
      <c r="BX723" s="129"/>
    </row>
    <row r="724" spans="76:76">
      <c r="BX724" s="129"/>
    </row>
    <row r="725" spans="76:76">
      <c r="BX725" s="129"/>
    </row>
    <row r="726" spans="76:76">
      <c r="BX726" s="129"/>
    </row>
    <row r="727" spans="76:76">
      <c r="BX727" s="129"/>
    </row>
    <row r="728" spans="76:76">
      <c r="BX728" s="129"/>
    </row>
    <row r="729" spans="76:76">
      <c r="BX729" s="129"/>
    </row>
    <row r="730" spans="76:76">
      <c r="BX730" s="129"/>
    </row>
    <row r="731" spans="76:76">
      <c r="BX731" s="129"/>
    </row>
    <row r="732" spans="76:76">
      <c r="BX732" s="129"/>
    </row>
    <row r="733" spans="76:76">
      <c r="BX733" s="129"/>
    </row>
    <row r="734" spans="76:76">
      <c r="BX734" s="129"/>
    </row>
    <row r="735" spans="76:76">
      <c r="BX735" s="129"/>
    </row>
    <row r="736" spans="76:76">
      <c r="BX736" s="129"/>
    </row>
    <row r="737" spans="76:76">
      <c r="BX737" s="129"/>
    </row>
    <row r="738" spans="76:76">
      <c r="BX738" s="129"/>
    </row>
    <row r="739" spans="76:76">
      <c r="BX739" s="129"/>
    </row>
    <row r="740" spans="76:76">
      <c r="BX740" s="129"/>
    </row>
    <row r="741" spans="76:76">
      <c r="BX741" s="129"/>
    </row>
    <row r="742" spans="76:76">
      <c r="BX742" s="129"/>
    </row>
    <row r="743" spans="76:76">
      <c r="BX743" s="129"/>
    </row>
    <row r="744" spans="76:76">
      <c r="BX744" s="129"/>
    </row>
    <row r="745" spans="76:76">
      <c r="BX745" s="129"/>
    </row>
    <row r="746" spans="76:76">
      <c r="BX746" s="129"/>
    </row>
    <row r="747" spans="76:76">
      <c r="BX747" s="129"/>
    </row>
    <row r="748" spans="76:76">
      <c r="BX748" s="129"/>
    </row>
    <row r="749" spans="76:76">
      <c r="BX749" s="129"/>
    </row>
    <row r="750" spans="76:76">
      <c r="BX750" s="129"/>
    </row>
    <row r="751" spans="76:76">
      <c r="BX751" s="129"/>
    </row>
    <row r="752" spans="76:76">
      <c r="BX752" s="129"/>
    </row>
    <row r="753" spans="76:76">
      <c r="BX753" s="129"/>
    </row>
    <row r="754" spans="76:76">
      <c r="BX754" s="129"/>
    </row>
    <row r="755" spans="76:76">
      <c r="BX755" s="129"/>
    </row>
    <row r="756" spans="76:76">
      <c r="BX756" s="129"/>
    </row>
    <row r="757" spans="76:76">
      <c r="BX757" s="129"/>
    </row>
    <row r="758" spans="76:76">
      <c r="BX758" s="129"/>
    </row>
    <row r="759" spans="76:76">
      <c r="BX759" s="129"/>
    </row>
    <row r="760" spans="76:76">
      <c r="BX760" s="129"/>
    </row>
    <row r="761" spans="76:76">
      <c r="BX761" s="129"/>
    </row>
    <row r="762" spans="76:76">
      <c r="BX762" s="129"/>
    </row>
    <row r="763" spans="76:76">
      <c r="BX763" s="129"/>
    </row>
    <row r="764" spans="76:76">
      <c r="BX764" s="129"/>
    </row>
    <row r="765" spans="76:76">
      <c r="BX765" s="129"/>
    </row>
    <row r="766" spans="76:76">
      <c r="BX766" s="129"/>
    </row>
    <row r="767" spans="76:76">
      <c r="BX767" s="129"/>
    </row>
    <row r="768" spans="76:76">
      <c r="BX768" s="129"/>
    </row>
    <row r="769" spans="76:76">
      <c r="BX769" s="129"/>
    </row>
    <row r="770" spans="76:76">
      <c r="BX770" s="129"/>
    </row>
    <row r="771" spans="76:76">
      <c r="BX771" s="129"/>
    </row>
    <row r="772" spans="76:76">
      <c r="BX772" s="129"/>
    </row>
    <row r="773" spans="76:76">
      <c r="BX773" s="129"/>
    </row>
    <row r="774" spans="76:76">
      <c r="BX774" s="129"/>
    </row>
    <row r="775" spans="76:76">
      <c r="BX775" s="129"/>
    </row>
    <row r="776" spans="76:76">
      <c r="BX776" s="129"/>
    </row>
    <row r="777" spans="76:76">
      <c r="BX777" s="129"/>
    </row>
    <row r="778" spans="76:76">
      <c r="BX778" s="129"/>
    </row>
    <row r="779" spans="76:76">
      <c r="BX779" s="129"/>
    </row>
    <row r="780" spans="76:76">
      <c r="BX780" s="129"/>
    </row>
    <row r="781" spans="76:76">
      <c r="BX781" s="129"/>
    </row>
    <row r="782" spans="76:76">
      <c r="BX782" s="129"/>
    </row>
    <row r="783" spans="76:76">
      <c r="BX783" s="129"/>
    </row>
    <row r="784" spans="76:76">
      <c r="BX784" s="129"/>
    </row>
    <row r="785" spans="76:76">
      <c r="BX785" s="129"/>
    </row>
    <row r="786" spans="76:76">
      <c r="BX786" s="129"/>
    </row>
    <row r="787" spans="76:76">
      <c r="BX787" s="129"/>
    </row>
    <row r="788" spans="76:76">
      <c r="BX788" s="129"/>
    </row>
    <row r="789" spans="76:76">
      <c r="BX789" s="129"/>
    </row>
    <row r="790" spans="76:76">
      <c r="BX790" s="129"/>
    </row>
    <row r="791" spans="76:76">
      <c r="BX791" s="129"/>
    </row>
    <row r="792" spans="76:76">
      <c r="BX792" s="129"/>
    </row>
    <row r="793" spans="76:76">
      <c r="BX793" s="129"/>
    </row>
    <row r="794" spans="76:76">
      <c r="BX794" s="129"/>
    </row>
    <row r="795" spans="76:76">
      <c r="BX795" s="129"/>
    </row>
    <row r="796" spans="76:76">
      <c r="BX796" s="129"/>
    </row>
    <row r="797" spans="76:76">
      <c r="BX797" s="129"/>
    </row>
    <row r="798" spans="76:76">
      <c r="BX798" s="129"/>
    </row>
    <row r="799" spans="76:76">
      <c r="BX799" s="129"/>
    </row>
    <row r="800" spans="76:76">
      <c r="BX800" s="129"/>
    </row>
    <row r="801" spans="76:76">
      <c r="BX801" s="129"/>
    </row>
    <row r="802" spans="76:76">
      <c r="BX802" s="129"/>
    </row>
    <row r="803" spans="76:76">
      <c r="BX803" s="129"/>
    </row>
    <row r="804" spans="76:76">
      <c r="BX804" s="129"/>
    </row>
    <row r="805" spans="76:76">
      <c r="BX805" s="129"/>
    </row>
    <row r="806" spans="76:76">
      <c r="BX806" s="129"/>
    </row>
    <row r="807" spans="76:76">
      <c r="BX807" s="129"/>
    </row>
    <row r="808" spans="76:76">
      <c r="BX808" s="129"/>
    </row>
    <row r="809" spans="76:76">
      <c r="BX809" s="129"/>
    </row>
    <row r="810" spans="76:76">
      <c r="BX810" s="129"/>
    </row>
    <row r="811" spans="76:76">
      <c r="BX811" s="129"/>
    </row>
    <row r="812" spans="76:76">
      <c r="BX812" s="129"/>
    </row>
    <row r="813" spans="76:76">
      <c r="BX813" s="129"/>
    </row>
    <row r="814" spans="76:76">
      <c r="BX814" s="129"/>
    </row>
    <row r="815" spans="76:76">
      <c r="BX815" s="129"/>
    </row>
    <row r="816" spans="76:76">
      <c r="BX816" s="129"/>
    </row>
    <row r="817" spans="76:76">
      <c r="BX817" s="129"/>
    </row>
    <row r="818" spans="76:76">
      <c r="BX818" s="129"/>
    </row>
    <row r="819" spans="76:76">
      <c r="BX819" s="129"/>
    </row>
    <row r="820" spans="76:76">
      <c r="BX820" s="129"/>
    </row>
    <row r="821" spans="76:76">
      <c r="BX821" s="129"/>
    </row>
    <row r="822" spans="76:76">
      <c r="BX822" s="129"/>
    </row>
    <row r="823" spans="76:76">
      <c r="BX823" s="129"/>
    </row>
    <row r="824" spans="76:76">
      <c r="BX824" s="129"/>
    </row>
    <row r="825" spans="76:76">
      <c r="BX825" s="129"/>
    </row>
    <row r="826" spans="76:76">
      <c r="BX826" s="129"/>
    </row>
    <row r="827" spans="76:76">
      <c r="BX827" s="129"/>
    </row>
    <row r="828" spans="76:76">
      <c r="BX828" s="129"/>
    </row>
    <row r="829" spans="76:76">
      <c r="BX829" s="129"/>
    </row>
    <row r="830" spans="76:76">
      <c r="BX830" s="129"/>
    </row>
    <row r="831" spans="76:76">
      <c r="BX831" s="129"/>
    </row>
    <row r="832" spans="76:76">
      <c r="BX832" s="129"/>
    </row>
    <row r="833" spans="76:76">
      <c r="BX833" s="129"/>
    </row>
    <row r="834" spans="76:76">
      <c r="BX834" s="129"/>
    </row>
    <row r="835" spans="76:76">
      <c r="BX835" s="129"/>
    </row>
    <row r="836" spans="76:76">
      <c r="BX836" s="129"/>
    </row>
    <row r="837" spans="76:76">
      <c r="BX837" s="129"/>
    </row>
    <row r="838" spans="76:76">
      <c r="BX838" s="129"/>
    </row>
    <row r="839" spans="76:76">
      <c r="BX839" s="129"/>
    </row>
    <row r="840" spans="76:76">
      <c r="BX840" s="129"/>
    </row>
    <row r="841" spans="76:76">
      <c r="BX841" s="129"/>
    </row>
    <row r="842" spans="76:76">
      <c r="BX842" s="129"/>
    </row>
    <row r="843" spans="76:76">
      <c r="BX843" s="129"/>
    </row>
    <row r="844" spans="76:76">
      <c r="BX844" s="129"/>
    </row>
    <row r="845" spans="76:76">
      <c r="BX845" s="129"/>
    </row>
    <row r="846" spans="76:76">
      <c r="BX846" s="129"/>
    </row>
    <row r="847" spans="76:76">
      <c r="BX847" s="129"/>
    </row>
    <row r="848" spans="76:76">
      <c r="BX848" s="129"/>
    </row>
    <row r="849" spans="76:76">
      <c r="BX849" s="129"/>
    </row>
    <row r="850" spans="76:76">
      <c r="BX850" s="129"/>
    </row>
    <row r="851" spans="76:76">
      <c r="BX851" s="129"/>
    </row>
    <row r="852" spans="76:76">
      <c r="BX852" s="129"/>
    </row>
    <row r="853" spans="76:76">
      <c r="BX853" s="129"/>
    </row>
    <row r="854" spans="76:76">
      <c r="BX854" s="129"/>
    </row>
    <row r="855" spans="76:76">
      <c r="BX855" s="129"/>
    </row>
    <row r="856" spans="76:76">
      <c r="BX856" s="129"/>
    </row>
    <row r="857" spans="76:76">
      <c r="BX857" s="129"/>
    </row>
    <row r="858" spans="76:76">
      <c r="BX858" s="129"/>
    </row>
    <row r="859" spans="76:76">
      <c r="BX859" s="129"/>
    </row>
    <row r="860" spans="76:76">
      <c r="BX860" s="129"/>
    </row>
    <row r="861" spans="76:76">
      <c r="BX861" s="129"/>
    </row>
    <row r="862" spans="76:76">
      <c r="BX862" s="129"/>
    </row>
    <row r="863" spans="76:76">
      <c r="BX863" s="129"/>
    </row>
    <row r="864" spans="76:76">
      <c r="BX864" s="129"/>
    </row>
    <row r="865" spans="76:76">
      <c r="BX865" s="129"/>
    </row>
    <row r="866" spans="76:76">
      <c r="BX866" s="129"/>
    </row>
    <row r="867" spans="76:76">
      <c r="BX867" s="129"/>
    </row>
    <row r="868" spans="76:76">
      <c r="BX868" s="129"/>
    </row>
    <row r="869" spans="76:76">
      <c r="BX869" s="129"/>
    </row>
    <row r="870" spans="76:76">
      <c r="BX870" s="129"/>
    </row>
    <row r="871" spans="76:76">
      <c r="BX871" s="129"/>
    </row>
    <row r="872" spans="76:76">
      <c r="BX872" s="129"/>
    </row>
    <row r="873" spans="76:76">
      <c r="BX873" s="129"/>
    </row>
    <row r="874" spans="76:76">
      <c r="BX874" s="129"/>
    </row>
    <row r="875" spans="76:76">
      <c r="BX875" s="129"/>
    </row>
    <row r="876" spans="76:76">
      <c r="BX876" s="129"/>
    </row>
    <row r="877" spans="76:76">
      <c r="BX877" s="129"/>
    </row>
    <row r="878" spans="76:76">
      <c r="BX878" s="129"/>
    </row>
    <row r="879" spans="76:76">
      <c r="BX879" s="129"/>
    </row>
    <row r="880" spans="76:76">
      <c r="BX880" s="129"/>
    </row>
  </sheetData>
  <mergeCells count="84">
    <mergeCell ref="B65:D65"/>
    <mergeCell ref="B66:D66"/>
    <mergeCell ref="B61:D61"/>
    <mergeCell ref="B62:D62"/>
    <mergeCell ref="B63:D63"/>
    <mergeCell ref="B64:D64"/>
    <mergeCell ref="B52:D52"/>
    <mergeCell ref="B49:D49"/>
    <mergeCell ref="B59:D59"/>
    <mergeCell ref="B60:D60"/>
    <mergeCell ref="B53:D53"/>
    <mergeCell ref="B54:D54"/>
    <mergeCell ref="B55:D55"/>
    <mergeCell ref="B56:D56"/>
    <mergeCell ref="B57:D57"/>
    <mergeCell ref="B58:D58"/>
    <mergeCell ref="B51:D51"/>
    <mergeCell ref="B45:D45"/>
    <mergeCell ref="B46:D46"/>
    <mergeCell ref="B47:D47"/>
    <mergeCell ref="B48:D48"/>
    <mergeCell ref="B50:D50"/>
    <mergeCell ref="B37:D37"/>
    <mergeCell ref="B38:D38"/>
    <mergeCell ref="B39:D39"/>
    <mergeCell ref="B40:D40"/>
    <mergeCell ref="B43:D43"/>
    <mergeCell ref="B44:D44"/>
    <mergeCell ref="B42:D42"/>
    <mergeCell ref="B41:D41"/>
    <mergeCell ref="B24:D24"/>
    <mergeCell ref="B31:D31"/>
    <mergeCell ref="B32:D32"/>
    <mergeCell ref="B33:D33"/>
    <mergeCell ref="B34:D34"/>
    <mergeCell ref="B35:D35"/>
    <mergeCell ref="B36:D36"/>
    <mergeCell ref="B25:D25"/>
    <mergeCell ref="B26:D26"/>
    <mergeCell ref="B28:D28"/>
    <mergeCell ref="B29:D29"/>
    <mergeCell ref="B27:D27"/>
    <mergeCell ref="B30:D30"/>
    <mergeCell ref="B22:D22"/>
    <mergeCell ref="B23:D23"/>
    <mergeCell ref="B18:D18"/>
    <mergeCell ref="B21:D21"/>
    <mergeCell ref="B20:D20"/>
    <mergeCell ref="B16:D16"/>
    <mergeCell ref="B14:D14"/>
    <mergeCell ref="B15:D15"/>
    <mergeCell ref="B17:D17"/>
    <mergeCell ref="B19:D19"/>
    <mergeCell ref="BE3:BH3"/>
    <mergeCell ref="BA3:BD3"/>
    <mergeCell ref="B11:D11"/>
    <mergeCell ref="B12:D12"/>
    <mergeCell ref="B13:D13"/>
    <mergeCell ref="B7:D7"/>
    <mergeCell ref="B8:D8"/>
    <mergeCell ref="B9:D9"/>
    <mergeCell ref="B10:D10"/>
    <mergeCell ref="Q3:T3"/>
    <mergeCell ref="CC3:CF3"/>
    <mergeCell ref="B4:D4"/>
    <mergeCell ref="B5:D5"/>
    <mergeCell ref="Y3:AB3"/>
    <mergeCell ref="AC3:AF3"/>
    <mergeCell ref="AG3:AJ3"/>
    <mergeCell ref="BQ3:BT3"/>
    <mergeCell ref="AO3:AR3"/>
    <mergeCell ref="AS3:AV3"/>
    <mergeCell ref="AW3:AZ3"/>
    <mergeCell ref="BI3:BL3"/>
    <mergeCell ref="BM3:BP3"/>
    <mergeCell ref="AK3:AN3"/>
    <mergeCell ref="BY3:CB3"/>
    <mergeCell ref="U3:X3"/>
    <mergeCell ref="BU3:BX3"/>
    <mergeCell ref="A1:W1"/>
    <mergeCell ref="A3:D3"/>
    <mergeCell ref="E3:H3"/>
    <mergeCell ref="I3:L3"/>
    <mergeCell ref="M3:P3"/>
  </mergeCells>
  <phoneticPr fontId="2" type="noConversion"/>
  <pageMargins left="0" right="0" top="0" bottom="0" header="0" footer="0"/>
  <pageSetup paperSize="9" scale="74" orientation="landscape" r:id="rId1"/>
  <headerFooter alignWithMargins="0"/>
  <rowBreaks count="1" manualBreakCount="1">
    <brk id="66" max="16383" man="1"/>
  </rowBreaks>
  <colBreaks count="1" manualBreakCount="1">
    <brk id="35" max="6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K143"/>
  <sheetViews>
    <sheetView workbookViewId="0">
      <pane xSplit="2" ySplit="6" topLeftCell="E37" activePane="bottomRight" state="frozen"/>
      <selection pane="topRight" activeCell="C1" sqref="C1"/>
      <selection pane="bottomLeft" activeCell="A7" sqref="A7"/>
      <selection pane="bottomRight" activeCell="B2" sqref="B2:K2"/>
    </sheetView>
  </sheetViews>
  <sheetFormatPr defaultRowHeight="12.75"/>
  <cols>
    <col min="1" max="1" width="4.7109375" customWidth="1"/>
    <col min="2" max="2" width="39.42578125" customWidth="1"/>
    <col min="3" max="3" width="9.7109375" hidden="1" customWidth="1"/>
    <col min="4" max="4" width="10" hidden="1" customWidth="1"/>
    <col min="5" max="5" width="11.42578125" customWidth="1"/>
    <col min="6" max="6" width="12.42578125" hidden="1" customWidth="1"/>
    <col min="7" max="8" width="11.28515625" customWidth="1"/>
    <col min="9" max="9" width="9.28515625" hidden="1" customWidth="1"/>
    <col min="10" max="10" width="12.42578125" customWidth="1"/>
    <col min="11" max="11" width="12" customWidth="1"/>
  </cols>
  <sheetData>
    <row r="1" spans="1:11">
      <c r="I1" s="243" t="s">
        <v>578</v>
      </c>
      <c r="J1" s="373" t="s">
        <v>767</v>
      </c>
    </row>
    <row r="2" spans="1:11" ht="37.5" customHeight="1">
      <c r="A2" s="201"/>
      <c r="B2" s="858" t="s">
        <v>771</v>
      </c>
      <c r="C2" s="858"/>
      <c r="D2" s="858"/>
      <c r="E2" s="858"/>
      <c r="F2" s="858"/>
      <c r="G2" s="858"/>
      <c r="H2" s="858"/>
      <c r="I2" s="858"/>
      <c r="J2" s="858"/>
      <c r="K2" s="858"/>
    </row>
    <row r="3" spans="1:11" ht="5.25" customHeight="1">
      <c r="A3" s="862" t="s">
        <v>303</v>
      </c>
      <c r="B3" s="865" t="s">
        <v>304</v>
      </c>
      <c r="C3" s="868" t="s">
        <v>305</v>
      </c>
      <c r="D3" s="869"/>
      <c r="E3" s="869"/>
      <c r="F3" s="869"/>
      <c r="G3" s="869"/>
      <c r="H3" s="870"/>
      <c r="I3" s="874" t="s">
        <v>648</v>
      </c>
      <c r="J3" s="859" t="s">
        <v>650</v>
      </c>
      <c r="K3" s="859" t="s">
        <v>773</v>
      </c>
    </row>
    <row r="4" spans="1:11" ht="9" customHeight="1">
      <c r="A4" s="863"/>
      <c r="B4" s="866"/>
      <c r="C4" s="871"/>
      <c r="D4" s="872"/>
      <c r="E4" s="872"/>
      <c r="F4" s="872"/>
      <c r="G4" s="872"/>
      <c r="H4" s="873"/>
      <c r="I4" s="875"/>
      <c r="J4" s="860"/>
      <c r="K4" s="860"/>
    </row>
    <row r="5" spans="1:11" ht="39" customHeight="1">
      <c r="A5" s="864"/>
      <c r="B5" s="867"/>
      <c r="C5" s="245" t="s">
        <v>579</v>
      </c>
      <c r="D5" s="244" t="s">
        <v>642</v>
      </c>
      <c r="E5" s="245" t="s">
        <v>580</v>
      </c>
      <c r="F5" s="245" t="s">
        <v>766</v>
      </c>
      <c r="G5" s="245" t="s">
        <v>643</v>
      </c>
      <c r="H5" s="245" t="s">
        <v>772</v>
      </c>
      <c r="I5" s="876"/>
      <c r="J5" s="861"/>
      <c r="K5" s="861"/>
    </row>
    <row r="6" spans="1:11" ht="12.75" customHeight="1">
      <c r="A6" s="246" t="s">
        <v>306</v>
      </c>
      <c r="B6" s="247" t="s">
        <v>307</v>
      </c>
      <c r="C6" s="248">
        <f t="shared" ref="C6:H6" si="0">SUM(C7:C18)</f>
        <v>0</v>
      </c>
      <c r="D6" s="248">
        <f t="shared" si="0"/>
        <v>0</v>
      </c>
      <c r="E6" s="248">
        <f t="shared" si="0"/>
        <v>0</v>
      </c>
      <c r="F6" s="248">
        <f t="shared" si="0"/>
        <v>0</v>
      </c>
      <c r="G6" s="248">
        <f t="shared" si="0"/>
        <v>0</v>
      </c>
      <c r="H6" s="248">
        <f t="shared" si="0"/>
        <v>301.56</v>
      </c>
      <c r="I6" s="249">
        <f>G6-E6</f>
        <v>0</v>
      </c>
      <c r="J6" s="303" t="e">
        <f>H6/F6</f>
        <v>#DIV/0!</v>
      </c>
      <c r="K6" s="303">
        <f>H6-G6</f>
        <v>301.56</v>
      </c>
    </row>
    <row r="7" spans="1:11" hidden="1">
      <c r="A7" s="214"/>
      <c r="B7" s="214" t="s">
        <v>308</v>
      </c>
      <c r="C7" s="217"/>
      <c r="D7" s="216"/>
      <c r="E7" s="217"/>
      <c r="F7" s="217"/>
      <c r="G7" s="217"/>
      <c r="H7" s="217"/>
      <c r="I7" s="249">
        <f t="shared" ref="I7:I71" si="1">G7-E7</f>
        <v>0</v>
      </c>
      <c r="J7" s="303" t="e">
        <f t="shared" ref="J7:J70" si="2">H7/F7</f>
        <v>#DIV/0!</v>
      </c>
      <c r="K7" s="303">
        <f t="shared" ref="K7:K71" si="3">H7-G7</f>
        <v>0</v>
      </c>
    </row>
    <row r="8" spans="1:11" ht="14.25" hidden="1" customHeight="1">
      <c r="A8" s="214"/>
      <c r="B8" s="214" t="s">
        <v>309</v>
      </c>
      <c r="C8" s="153"/>
      <c r="D8" s="16"/>
      <c r="E8" s="153"/>
      <c r="F8" s="153"/>
      <c r="G8" s="153"/>
      <c r="H8" s="153"/>
      <c r="I8" s="249">
        <f t="shared" si="1"/>
        <v>0</v>
      </c>
      <c r="J8" s="303" t="e">
        <f t="shared" si="2"/>
        <v>#DIV/0!</v>
      </c>
      <c r="K8" s="303">
        <f t="shared" si="3"/>
        <v>0</v>
      </c>
    </row>
    <row r="9" spans="1:11" ht="14.25" hidden="1" customHeight="1">
      <c r="A9" s="214"/>
      <c r="B9" s="224" t="s">
        <v>535</v>
      </c>
      <c r="C9" s="153"/>
      <c r="D9" s="16"/>
      <c r="E9" s="153"/>
      <c r="F9" s="153"/>
      <c r="G9" s="153"/>
      <c r="H9" s="153"/>
      <c r="I9" s="249">
        <f t="shared" si="1"/>
        <v>0</v>
      </c>
      <c r="J9" s="303" t="e">
        <f t="shared" si="2"/>
        <v>#DIV/0!</v>
      </c>
      <c r="K9" s="303">
        <f t="shared" si="3"/>
        <v>0</v>
      </c>
    </row>
    <row r="10" spans="1:11" ht="14.25" hidden="1" customHeight="1">
      <c r="A10" s="214"/>
      <c r="B10" s="224" t="s">
        <v>310</v>
      </c>
      <c r="C10" s="153"/>
      <c r="D10" s="16"/>
      <c r="E10" s="153"/>
      <c r="F10" s="153"/>
      <c r="G10" s="153"/>
      <c r="H10" s="153"/>
      <c r="I10" s="249">
        <f t="shared" si="1"/>
        <v>0</v>
      </c>
      <c r="J10" s="303" t="e">
        <f t="shared" si="2"/>
        <v>#DIV/0!</v>
      </c>
      <c r="K10" s="303">
        <f t="shared" si="3"/>
        <v>0</v>
      </c>
    </row>
    <row r="11" spans="1:11" ht="14.25" hidden="1" customHeight="1">
      <c r="A11" s="214"/>
      <c r="B11" s="224" t="s">
        <v>581</v>
      </c>
      <c r="C11" s="153"/>
      <c r="D11" s="16"/>
      <c r="E11" s="153"/>
      <c r="F11" s="153"/>
      <c r="G11" s="153"/>
      <c r="H11" s="153"/>
      <c r="I11" s="249">
        <f t="shared" si="1"/>
        <v>0</v>
      </c>
      <c r="J11" s="303" t="e">
        <f t="shared" si="2"/>
        <v>#DIV/0!</v>
      </c>
      <c r="K11" s="303">
        <f t="shared" si="3"/>
        <v>0</v>
      </c>
    </row>
    <row r="12" spans="1:11" ht="14.25" hidden="1" customHeight="1">
      <c r="A12" s="214"/>
      <c r="B12" s="224" t="s">
        <v>536</v>
      </c>
      <c r="C12" s="153"/>
      <c r="D12" s="16"/>
      <c r="E12" s="153"/>
      <c r="F12" s="153"/>
      <c r="G12" s="153"/>
      <c r="H12" s="153"/>
      <c r="I12" s="249">
        <f t="shared" si="1"/>
        <v>0</v>
      </c>
      <c r="J12" s="303" t="e">
        <f t="shared" si="2"/>
        <v>#DIV/0!</v>
      </c>
      <c r="K12" s="303">
        <f t="shared" si="3"/>
        <v>0</v>
      </c>
    </row>
    <row r="13" spans="1:11" ht="14.25" hidden="1" customHeight="1">
      <c r="A13" s="214"/>
      <c r="B13" s="224" t="s">
        <v>537</v>
      </c>
      <c r="C13" s="153"/>
      <c r="D13" s="16"/>
      <c r="E13" s="153"/>
      <c r="F13" s="153"/>
      <c r="G13" s="153"/>
      <c r="H13" s="153"/>
      <c r="I13" s="249">
        <f t="shared" si="1"/>
        <v>0</v>
      </c>
      <c r="J13" s="303" t="e">
        <f t="shared" si="2"/>
        <v>#DIV/0!</v>
      </c>
      <c r="K13" s="303">
        <f t="shared" si="3"/>
        <v>0</v>
      </c>
    </row>
    <row r="14" spans="1:11" ht="14.25" customHeight="1">
      <c r="A14" s="214"/>
      <c r="B14" s="274" t="s">
        <v>711</v>
      </c>
      <c r="C14" s="153"/>
      <c r="D14" s="16"/>
      <c r="E14" s="153"/>
      <c r="F14" s="153"/>
      <c r="G14" s="153"/>
      <c r="H14" s="153">
        <v>301.06</v>
      </c>
      <c r="I14" s="249">
        <f t="shared" si="1"/>
        <v>0</v>
      </c>
      <c r="J14" s="303" t="e">
        <f t="shared" si="2"/>
        <v>#DIV/0!</v>
      </c>
      <c r="K14" s="303">
        <f t="shared" si="3"/>
        <v>301.06</v>
      </c>
    </row>
    <row r="15" spans="1:11" ht="14.25" hidden="1" customHeight="1">
      <c r="A15" s="214"/>
      <c r="B15" s="224" t="s">
        <v>311</v>
      </c>
      <c r="C15" s="153"/>
      <c r="D15" s="16"/>
      <c r="E15" s="153"/>
      <c r="F15" s="153"/>
      <c r="G15" s="153"/>
      <c r="H15" s="153"/>
      <c r="I15" s="249">
        <f t="shared" si="1"/>
        <v>0</v>
      </c>
      <c r="J15" s="303" t="e">
        <f t="shared" si="2"/>
        <v>#DIV/0!</v>
      </c>
      <c r="K15" s="303">
        <f t="shared" si="3"/>
        <v>0</v>
      </c>
    </row>
    <row r="16" spans="1:11" ht="14.25" hidden="1" customHeight="1">
      <c r="A16" s="214"/>
      <c r="B16" s="224" t="s">
        <v>312</v>
      </c>
      <c r="C16" s="153"/>
      <c r="D16" s="16"/>
      <c r="E16" s="153"/>
      <c r="F16" s="153"/>
      <c r="G16" s="153"/>
      <c r="H16" s="153"/>
      <c r="I16" s="249">
        <f t="shared" si="1"/>
        <v>0</v>
      </c>
      <c r="J16" s="303" t="e">
        <f t="shared" si="2"/>
        <v>#DIV/0!</v>
      </c>
      <c r="K16" s="303">
        <f t="shared" si="3"/>
        <v>0</v>
      </c>
    </row>
    <row r="17" spans="1:11" ht="14.25" hidden="1" customHeight="1">
      <c r="A17" s="214"/>
      <c r="B17" s="224" t="s">
        <v>313</v>
      </c>
      <c r="C17" s="153"/>
      <c r="D17" s="16"/>
      <c r="E17" s="153"/>
      <c r="F17" s="153"/>
      <c r="G17" s="153"/>
      <c r="H17" s="153"/>
      <c r="I17" s="249">
        <f t="shared" si="1"/>
        <v>0</v>
      </c>
      <c r="J17" s="303" t="e">
        <f t="shared" si="2"/>
        <v>#DIV/0!</v>
      </c>
      <c r="K17" s="303">
        <f t="shared" si="3"/>
        <v>0</v>
      </c>
    </row>
    <row r="18" spans="1:11" ht="14.25" customHeight="1">
      <c r="A18" s="214"/>
      <c r="B18" s="224" t="s">
        <v>538</v>
      </c>
      <c r="C18" s="250"/>
      <c r="D18" s="16"/>
      <c r="E18" s="250"/>
      <c r="F18" s="250"/>
      <c r="G18" s="250"/>
      <c r="H18" s="250">
        <v>0.5</v>
      </c>
      <c r="I18" s="249">
        <f t="shared" si="1"/>
        <v>0</v>
      </c>
      <c r="J18" s="303" t="e">
        <f t="shared" si="2"/>
        <v>#DIV/0!</v>
      </c>
      <c r="K18" s="303">
        <f t="shared" si="3"/>
        <v>0.5</v>
      </c>
    </row>
    <row r="19" spans="1:11" ht="14.25" customHeight="1">
      <c r="A19" s="246" t="s">
        <v>314</v>
      </c>
      <c r="B19" s="247" t="s">
        <v>315</v>
      </c>
      <c r="C19" s="78">
        <f t="shared" ref="C19:H19" si="4">SUM(C20:C36)</f>
        <v>0.6</v>
      </c>
      <c r="D19" s="78">
        <f t="shared" si="4"/>
        <v>10.52</v>
      </c>
      <c r="E19" s="78">
        <f t="shared" si="4"/>
        <v>7.6</v>
      </c>
      <c r="F19" s="78">
        <f t="shared" si="4"/>
        <v>6.83</v>
      </c>
      <c r="G19" s="78">
        <f t="shared" si="4"/>
        <v>0</v>
      </c>
      <c r="H19" s="78">
        <f t="shared" si="4"/>
        <v>7.4</v>
      </c>
      <c r="I19" s="249">
        <f t="shared" si="1"/>
        <v>-7.6</v>
      </c>
      <c r="J19" s="303">
        <f t="shared" si="2"/>
        <v>1.0834553440702783</v>
      </c>
      <c r="K19" s="303">
        <f t="shared" si="3"/>
        <v>7.4</v>
      </c>
    </row>
    <row r="20" spans="1:11" ht="14.25" customHeight="1">
      <c r="A20" s="214"/>
      <c r="B20" s="214" t="s">
        <v>316</v>
      </c>
      <c r="C20" s="153"/>
      <c r="D20" s="153"/>
      <c r="E20" s="153"/>
      <c r="F20" s="153"/>
      <c r="G20" s="153"/>
      <c r="H20" s="153"/>
      <c r="I20" s="249">
        <f t="shared" si="1"/>
        <v>0</v>
      </c>
      <c r="J20" s="303" t="e">
        <f t="shared" si="2"/>
        <v>#DIV/0!</v>
      </c>
      <c r="K20" s="303">
        <f t="shared" si="3"/>
        <v>0</v>
      </c>
    </row>
    <row r="21" spans="1:11" ht="14.25" hidden="1" customHeight="1">
      <c r="A21" s="214"/>
      <c r="B21" s="224" t="s">
        <v>317</v>
      </c>
      <c r="C21" s="153"/>
      <c r="D21" s="153"/>
      <c r="E21" s="153"/>
      <c r="F21" s="153"/>
      <c r="G21" s="153"/>
      <c r="H21" s="153"/>
      <c r="I21" s="249">
        <f t="shared" si="1"/>
        <v>0</v>
      </c>
      <c r="J21" s="303" t="e">
        <f t="shared" si="2"/>
        <v>#DIV/0!</v>
      </c>
      <c r="K21" s="303">
        <f t="shared" si="3"/>
        <v>0</v>
      </c>
    </row>
    <row r="22" spans="1:11" ht="14.25" hidden="1" customHeight="1">
      <c r="A22" s="214"/>
      <c r="B22" s="224" t="s">
        <v>582</v>
      </c>
      <c r="C22" s="153"/>
      <c r="D22" s="153"/>
      <c r="E22" s="153"/>
      <c r="F22" s="153"/>
      <c r="G22" s="153"/>
      <c r="H22" s="153"/>
      <c r="I22" s="249">
        <f t="shared" si="1"/>
        <v>0</v>
      </c>
      <c r="J22" s="303" t="e">
        <f t="shared" si="2"/>
        <v>#DIV/0!</v>
      </c>
      <c r="K22" s="303">
        <f t="shared" si="3"/>
        <v>0</v>
      </c>
    </row>
    <row r="23" spans="1:11" ht="14.25" customHeight="1">
      <c r="A23" s="214"/>
      <c r="B23" s="270" t="s">
        <v>318</v>
      </c>
      <c r="C23" s="153">
        <v>0</v>
      </c>
      <c r="D23" s="153">
        <v>10.52</v>
      </c>
      <c r="E23" s="153">
        <v>7.6</v>
      </c>
      <c r="F23" s="153"/>
      <c r="G23" s="153"/>
      <c r="H23" s="153"/>
      <c r="I23" s="249">
        <f t="shared" si="1"/>
        <v>-7.6</v>
      </c>
      <c r="J23" s="303" t="e">
        <f t="shared" si="2"/>
        <v>#DIV/0!</v>
      </c>
      <c r="K23" s="303">
        <f t="shared" si="3"/>
        <v>0</v>
      </c>
    </row>
    <row r="24" spans="1:11" ht="14.25" hidden="1" customHeight="1">
      <c r="A24" s="214"/>
      <c r="B24" s="214" t="s">
        <v>583</v>
      </c>
      <c r="C24" s="153"/>
      <c r="D24" s="153"/>
      <c r="E24" s="153"/>
      <c r="F24" s="153"/>
      <c r="G24" s="153"/>
      <c r="H24" s="153"/>
      <c r="I24" s="249">
        <f t="shared" si="1"/>
        <v>0</v>
      </c>
      <c r="J24" s="303" t="e">
        <f t="shared" si="2"/>
        <v>#DIV/0!</v>
      </c>
      <c r="K24" s="303">
        <f t="shared" si="3"/>
        <v>0</v>
      </c>
    </row>
    <row r="25" spans="1:11" ht="14.25" customHeight="1">
      <c r="A25" s="214"/>
      <c r="B25" s="224" t="s">
        <v>539</v>
      </c>
      <c r="C25" s="153"/>
      <c r="D25" s="153"/>
      <c r="E25" s="153"/>
      <c r="F25" s="153">
        <v>6.83</v>
      </c>
      <c r="G25" s="153"/>
      <c r="H25" s="153"/>
      <c r="I25" s="249">
        <f t="shared" si="1"/>
        <v>0</v>
      </c>
      <c r="J25" s="303">
        <f t="shared" si="2"/>
        <v>0</v>
      </c>
      <c r="K25" s="303">
        <f t="shared" si="3"/>
        <v>0</v>
      </c>
    </row>
    <row r="26" spans="1:11" ht="14.25" hidden="1" customHeight="1">
      <c r="A26" s="214"/>
      <c r="B26" s="214" t="s">
        <v>616</v>
      </c>
      <c r="C26" s="153"/>
      <c r="D26" s="153"/>
      <c r="E26" s="153"/>
      <c r="F26" s="153"/>
      <c r="G26" s="153"/>
      <c r="H26" s="153"/>
      <c r="I26" s="249">
        <f t="shared" si="1"/>
        <v>0</v>
      </c>
      <c r="J26" s="303" t="e">
        <f t="shared" si="2"/>
        <v>#DIV/0!</v>
      </c>
      <c r="K26" s="303">
        <f t="shared" si="3"/>
        <v>0</v>
      </c>
    </row>
    <row r="27" spans="1:11" ht="14.25" customHeight="1">
      <c r="A27" s="214"/>
      <c r="B27" s="224" t="s">
        <v>540</v>
      </c>
      <c r="C27" s="153"/>
      <c r="D27" s="153"/>
      <c r="E27" s="153"/>
      <c r="F27" s="153"/>
      <c r="G27" s="153"/>
      <c r="H27" s="153">
        <v>7.4</v>
      </c>
      <c r="I27" s="249">
        <f t="shared" si="1"/>
        <v>0</v>
      </c>
      <c r="J27" s="303" t="e">
        <f t="shared" si="2"/>
        <v>#DIV/0!</v>
      </c>
      <c r="K27" s="303">
        <f t="shared" si="3"/>
        <v>7.4</v>
      </c>
    </row>
    <row r="28" spans="1:11" ht="14.25" hidden="1" customHeight="1">
      <c r="A28" s="214"/>
      <c r="B28" s="224" t="s">
        <v>584</v>
      </c>
      <c r="C28" s="153"/>
      <c r="D28" s="153"/>
      <c r="E28" s="153"/>
      <c r="F28" s="153"/>
      <c r="G28" s="153"/>
      <c r="H28" s="153"/>
      <c r="I28" s="249">
        <f t="shared" si="1"/>
        <v>0</v>
      </c>
      <c r="J28" s="303" t="e">
        <f t="shared" si="2"/>
        <v>#DIV/0!</v>
      </c>
      <c r="K28" s="303">
        <f t="shared" si="3"/>
        <v>0</v>
      </c>
    </row>
    <row r="29" spans="1:11" ht="14.25" hidden="1" customHeight="1">
      <c r="A29" s="214"/>
      <c r="B29" s="224" t="s">
        <v>319</v>
      </c>
      <c r="C29" s="153"/>
      <c r="D29" s="153"/>
      <c r="E29" s="153"/>
      <c r="F29" s="153"/>
      <c r="G29" s="153"/>
      <c r="H29" s="153"/>
      <c r="I29" s="249">
        <f t="shared" si="1"/>
        <v>0</v>
      </c>
      <c r="J29" s="303" t="e">
        <f t="shared" si="2"/>
        <v>#DIV/0!</v>
      </c>
      <c r="K29" s="303">
        <f t="shared" si="3"/>
        <v>0</v>
      </c>
    </row>
    <row r="30" spans="1:11" ht="14.25" hidden="1" customHeight="1">
      <c r="A30" s="214"/>
      <c r="B30" s="224" t="s">
        <v>320</v>
      </c>
      <c r="C30" s="153"/>
      <c r="D30" s="153"/>
      <c r="E30" s="153"/>
      <c r="F30" s="153"/>
      <c r="G30" s="153"/>
      <c r="H30" s="153"/>
      <c r="I30" s="249">
        <f t="shared" si="1"/>
        <v>0</v>
      </c>
      <c r="J30" s="303" t="e">
        <f t="shared" si="2"/>
        <v>#DIV/0!</v>
      </c>
      <c r="K30" s="303">
        <f t="shared" si="3"/>
        <v>0</v>
      </c>
    </row>
    <row r="31" spans="1:11" ht="14.25" hidden="1" customHeight="1">
      <c r="A31" s="214"/>
      <c r="B31" s="224" t="s">
        <v>321</v>
      </c>
      <c r="C31" s="153"/>
      <c r="D31" s="153"/>
      <c r="E31" s="153"/>
      <c r="F31" s="153"/>
      <c r="G31" s="153"/>
      <c r="H31" s="153"/>
      <c r="I31" s="249">
        <f t="shared" si="1"/>
        <v>0</v>
      </c>
      <c r="J31" s="303" t="e">
        <f t="shared" si="2"/>
        <v>#DIV/0!</v>
      </c>
      <c r="K31" s="303">
        <f t="shared" si="3"/>
        <v>0</v>
      </c>
    </row>
    <row r="32" spans="1:11" ht="14.25" hidden="1" customHeight="1">
      <c r="A32" s="214"/>
      <c r="B32" s="224" t="s">
        <v>322</v>
      </c>
      <c r="C32" s="153"/>
      <c r="D32" s="153"/>
      <c r="E32" s="153"/>
      <c r="F32" s="153"/>
      <c r="G32" s="153"/>
      <c r="H32" s="153"/>
      <c r="I32" s="249">
        <f t="shared" si="1"/>
        <v>0</v>
      </c>
      <c r="J32" s="303" t="e">
        <f t="shared" si="2"/>
        <v>#DIV/0!</v>
      </c>
      <c r="K32" s="303">
        <f t="shared" si="3"/>
        <v>0</v>
      </c>
    </row>
    <row r="33" spans="1:11" ht="14.25" hidden="1" customHeight="1">
      <c r="A33" s="214"/>
      <c r="B33" s="224" t="s">
        <v>585</v>
      </c>
      <c r="C33" s="153"/>
      <c r="D33" s="153"/>
      <c r="E33" s="153"/>
      <c r="F33" s="153"/>
      <c r="G33" s="153"/>
      <c r="H33" s="153"/>
      <c r="I33" s="249">
        <f t="shared" si="1"/>
        <v>0</v>
      </c>
      <c r="J33" s="303" t="e">
        <f t="shared" si="2"/>
        <v>#DIV/0!</v>
      </c>
      <c r="K33" s="303">
        <f t="shared" si="3"/>
        <v>0</v>
      </c>
    </row>
    <row r="34" spans="1:11" ht="14.25" hidden="1" customHeight="1">
      <c r="A34" s="214"/>
      <c r="B34" s="214" t="s">
        <v>541</v>
      </c>
      <c r="C34" s="153"/>
      <c r="D34" s="153"/>
      <c r="E34" s="153"/>
      <c r="F34" s="153"/>
      <c r="G34" s="153"/>
      <c r="H34" s="153"/>
      <c r="I34" s="249">
        <f t="shared" si="1"/>
        <v>0</v>
      </c>
      <c r="J34" s="303" t="e">
        <f t="shared" si="2"/>
        <v>#DIV/0!</v>
      </c>
      <c r="K34" s="303">
        <f t="shared" si="3"/>
        <v>0</v>
      </c>
    </row>
    <row r="35" spans="1:11" ht="14.25" hidden="1" customHeight="1">
      <c r="A35" s="214"/>
      <c r="B35" s="214" t="s">
        <v>323</v>
      </c>
      <c r="C35" s="153"/>
      <c r="D35" s="153"/>
      <c r="E35" s="153"/>
      <c r="F35" s="153"/>
      <c r="G35" s="153"/>
      <c r="H35" s="153"/>
      <c r="I35" s="249">
        <f t="shared" si="1"/>
        <v>0</v>
      </c>
      <c r="J35" s="303" t="e">
        <f t="shared" si="2"/>
        <v>#DIV/0!</v>
      </c>
      <c r="K35" s="303">
        <f t="shared" si="3"/>
        <v>0</v>
      </c>
    </row>
    <row r="36" spans="1:11" ht="14.25" hidden="1" customHeight="1">
      <c r="A36" s="214"/>
      <c r="B36" s="214" t="s">
        <v>542</v>
      </c>
      <c r="C36" s="250">
        <v>0.6</v>
      </c>
      <c r="D36" s="153"/>
      <c r="E36" s="250"/>
      <c r="F36" s="250"/>
      <c r="G36" s="250"/>
      <c r="H36" s="250"/>
      <c r="I36" s="249">
        <f t="shared" si="1"/>
        <v>0</v>
      </c>
      <c r="J36" s="303" t="e">
        <f t="shared" si="2"/>
        <v>#DIV/0!</v>
      </c>
      <c r="K36" s="303">
        <f t="shared" si="3"/>
        <v>0</v>
      </c>
    </row>
    <row r="37" spans="1:11" ht="14.25" customHeight="1">
      <c r="A37" s="246" t="s">
        <v>324</v>
      </c>
      <c r="B37" s="247" t="s">
        <v>325</v>
      </c>
      <c r="C37" s="78">
        <f t="shared" ref="C37:H37" si="5">SUM(C39:C73)</f>
        <v>34.4</v>
      </c>
      <c r="D37" s="78">
        <f t="shared" si="5"/>
        <v>79.360000000000014</v>
      </c>
      <c r="E37" s="78">
        <f t="shared" si="5"/>
        <v>84.399999999999991</v>
      </c>
      <c r="F37" s="78">
        <f t="shared" si="5"/>
        <v>168.03</v>
      </c>
      <c r="G37" s="78">
        <f t="shared" si="5"/>
        <v>147.92000000000002</v>
      </c>
      <c r="H37" s="78">
        <f t="shared" si="5"/>
        <v>468.7</v>
      </c>
      <c r="I37" s="249">
        <f t="shared" si="1"/>
        <v>63.520000000000024</v>
      </c>
      <c r="J37" s="303">
        <f t="shared" si="2"/>
        <v>2.7893828483008987</v>
      </c>
      <c r="K37" s="303">
        <f t="shared" si="3"/>
        <v>320.77999999999997</v>
      </c>
    </row>
    <row r="38" spans="1:11" ht="14.25" customHeight="1">
      <c r="A38" s="246"/>
      <c r="B38" s="247" t="s">
        <v>326</v>
      </c>
      <c r="C38" s="113">
        <f t="shared" ref="C38:H38" si="6">SUM(C39:C60)</f>
        <v>0</v>
      </c>
      <c r="D38" s="78">
        <f t="shared" si="6"/>
        <v>3.09</v>
      </c>
      <c r="E38" s="113">
        <f t="shared" si="6"/>
        <v>0</v>
      </c>
      <c r="F38" s="113">
        <f t="shared" si="6"/>
        <v>1.18</v>
      </c>
      <c r="G38" s="78">
        <f t="shared" si="6"/>
        <v>7.98</v>
      </c>
      <c r="H38" s="113">
        <f t="shared" si="6"/>
        <v>0.2</v>
      </c>
      <c r="I38" s="249">
        <f t="shared" si="1"/>
        <v>7.98</v>
      </c>
      <c r="J38" s="303">
        <f t="shared" si="2"/>
        <v>0.16949152542372883</v>
      </c>
      <c r="K38" s="303">
        <f t="shared" si="3"/>
        <v>-7.78</v>
      </c>
    </row>
    <row r="39" spans="1:11" ht="14.25" hidden="1" customHeight="1">
      <c r="A39" s="214"/>
      <c r="B39" s="224" t="s">
        <v>327</v>
      </c>
      <c r="C39" s="108"/>
      <c r="D39" s="153">
        <v>1.46</v>
      </c>
      <c r="E39" s="108"/>
      <c r="F39" s="108"/>
      <c r="G39" s="108"/>
      <c r="H39" s="108">
        <v>0.2</v>
      </c>
      <c r="I39" s="249">
        <f t="shared" si="1"/>
        <v>0</v>
      </c>
      <c r="J39" s="303"/>
      <c r="K39" s="303">
        <f t="shared" si="3"/>
        <v>0.2</v>
      </c>
    </row>
    <row r="40" spans="1:11" ht="14.25" hidden="1" customHeight="1">
      <c r="A40" s="214"/>
      <c r="B40" s="224" t="s">
        <v>328</v>
      </c>
      <c r="C40" s="108"/>
      <c r="D40" s="153"/>
      <c r="E40" s="108"/>
      <c r="F40" s="108"/>
      <c r="G40" s="108"/>
      <c r="H40" s="108"/>
      <c r="I40" s="249">
        <f t="shared" si="1"/>
        <v>0</v>
      </c>
      <c r="J40" s="303"/>
      <c r="K40" s="303">
        <f t="shared" si="3"/>
        <v>0</v>
      </c>
    </row>
    <row r="41" spans="1:11" ht="14.25" hidden="1" customHeight="1">
      <c r="A41" s="214"/>
      <c r="B41" s="224" t="s">
        <v>329</v>
      </c>
      <c r="C41" s="108"/>
      <c r="D41" s="153"/>
      <c r="E41" s="108"/>
      <c r="F41" s="108"/>
      <c r="G41" s="108"/>
      <c r="H41" s="108"/>
      <c r="I41" s="249">
        <f t="shared" si="1"/>
        <v>0</v>
      </c>
      <c r="J41" s="303"/>
      <c r="K41" s="303">
        <f t="shared" si="3"/>
        <v>0</v>
      </c>
    </row>
    <row r="42" spans="1:11" ht="14.25" customHeight="1">
      <c r="A42" s="214"/>
      <c r="B42" s="214" t="s">
        <v>330</v>
      </c>
      <c r="C42" s="108"/>
      <c r="D42" s="153"/>
      <c r="E42" s="108"/>
      <c r="F42" s="108">
        <v>1.18</v>
      </c>
      <c r="G42" s="108"/>
      <c r="H42" s="153"/>
      <c r="I42" s="249">
        <f t="shared" si="1"/>
        <v>0</v>
      </c>
      <c r="J42" s="303"/>
      <c r="K42" s="303">
        <f t="shared" si="3"/>
        <v>0</v>
      </c>
    </row>
    <row r="43" spans="1:11" ht="14.25" hidden="1" customHeight="1">
      <c r="A43" s="214"/>
      <c r="B43" s="214" t="s">
        <v>331</v>
      </c>
      <c r="C43" s="108"/>
      <c r="D43" s="153"/>
      <c r="E43" s="108"/>
      <c r="F43" s="108"/>
      <c r="G43" s="108"/>
      <c r="H43" s="108"/>
      <c r="I43" s="249">
        <f t="shared" si="1"/>
        <v>0</v>
      </c>
      <c r="J43" s="303"/>
      <c r="K43" s="303">
        <f t="shared" si="3"/>
        <v>0</v>
      </c>
    </row>
    <row r="44" spans="1:11" ht="14.25" hidden="1" customHeight="1">
      <c r="A44" s="214"/>
      <c r="B44" s="214" t="s">
        <v>332</v>
      </c>
      <c r="C44" s="108"/>
      <c r="D44" s="153"/>
      <c r="E44" s="108"/>
      <c r="F44" s="108"/>
      <c r="G44" s="108"/>
      <c r="H44" s="108"/>
      <c r="I44" s="249">
        <f t="shared" si="1"/>
        <v>0</v>
      </c>
      <c r="J44" s="303"/>
      <c r="K44" s="303">
        <f t="shared" si="3"/>
        <v>0</v>
      </c>
    </row>
    <row r="45" spans="1:11" ht="14.25" customHeight="1">
      <c r="A45" s="214"/>
      <c r="B45" s="214" t="s">
        <v>333</v>
      </c>
      <c r="C45" s="108"/>
      <c r="D45" s="153"/>
      <c r="E45" s="108"/>
      <c r="F45" s="108"/>
      <c r="G45" s="108">
        <v>5.7</v>
      </c>
      <c r="H45" s="108"/>
      <c r="I45" s="249">
        <f t="shared" si="1"/>
        <v>5.7</v>
      </c>
      <c r="J45" s="303"/>
      <c r="K45" s="303">
        <f t="shared" si="3"/>
        <v>-5.7</v>
      </c>
    </row>
    <row r="46" spans="1:11" ht="14.25" hidden="1" customHeight="1">
      <c r="A46" s="214"/>
      <c r="B46" s="214" t="s">
        <v>334</v>
      </c>
      <c r="C46" s="108"/>
      <c r="D46" s="153"/>
      <c r="E46" s="108"/>
      <c r="F46" s="108"/>
      <c r="G46" s="108"/>
      <c r="H46" s="108"/>
      <c r="I46" s="249">
        <f t="shared" si="1"/>
        <v>0</v>
      </c>
      <c r="J46" s="303"/>
      <c r="K46" s="303">
        <f t="shared" si="3"/>
        <v>0</v>
      </c>
    </row>
    <row r="47" spans="1:11" ht="14.25" hidden="1" customHeight="1">
      <c r="A47" s="214"/>
      <c r="B47" s="214" t="s">
        <v>335</v>
      </c>
      <c r="C47" s="108"/>
      <c r="D47" s="153"/>
      <c r="E47" s="108"/>
      <c r="F47" s="108"/>
      <c r="G47" s="108"/>
      <c r="H47" s="108"/>
      <c r="I47" s="249">
        <f t="shared" si="1"/>
        <v>0</v>
      </c>
      <c r="J47" s="303"/>
      <c r="K47" s="303">
        <f t="shared" si="3"/>
        <v>0</v>
      </c>
    </row>
    <row r="48" spans="1:11" ht="14.25" customHeight="1">
      <c r="A48" s="214"/>
      <c r="B48" s="214" t="s">
        <v>336</v>
      </c>
      <c r="C48" s="108"/>
      <c r="D48" s="153"/>
      <c r="E48" s="108"/>
      <c r="F48" s="108"/>
      <c r="G48" s="108">
        <v>0.3</v>
      </c>
      <c r="H48" s="153"/>
      <c r="I48" s="249">
        <f t="shared" si="1"/>
        <v>0.3</v>
      </c>
      <c r="J48" s="303"/>
      <c r="K48" s="303">
        <f t="shared" si="3"/>
        <v>-0.3</v>
      </c>
    </row>
    <row r="49" spans="1:11" ht="14.25" hidden="1" customHeight="1">
      <c r="A49" s="214"/>
      <c r="B49" s="214" t="s">
        <v>337</v>
      </c>
      <c r="C49" s="108"/>
      <c r="D49" s="153"/>
      <c r="E49" s="108"/>
      <c r="F49" s="108"/>
      <c r="G49" s="108"/>
      <c r="H49" s="108"/>
      <c r="I49" s="249">
        <f t="shared" si="1"/>
        <v>0</v>
      </c>
      <c r="J49" s="303"/>
      <c r="K49" s="303">
        <f t="shared" si="3"/>
        <v>0</v>
      </c>
    </row>
    <row r="50" spans="1:11" ht="14.25" hidden="1" customHeight="1">
      <c r="A50" s="214"/>
      <c r="B50" s="228" t="s">
        <v>338</v>
      </c>
      <c r="C50" s="108"/>
      <c r="D50" s="153"/>
      <c r="E50" s="108"/>
      <c r="F50" s="108"/>
      <c r="G50" s="108"/>
      <c r="H50" s="108"/>
      <c r="I50" s="249">
        <f t="shared" si="1"/>
        <v>0</v>
      </c>
      <c r="J50" s="303"/>
      <c r="K50" s="303">
        <f t="shared" si="3"/>
        <v>0</v>
      </c>
    </row>
    <row r="51" spans="1:11" ht="14.25" hidden="1" customHeight="1">
      <c r="A51" s="214"/>
      <c r="B51" s="214" t="s">
        <v>543</v>
      </c>
      <c r="C51" s="250"/>
      <c r="D51" s="153"/>
      <c r="E51" s="250"/>
      <c r="F51" s="250"/>
      <c r="G51" s="250"/>
      <c r="H51" s="250"/>
      <c r="I51" s="249">
        <f t="shared" si="1"/>
        <v>0</v>
      </c>
      <c r="J51" s="303"/>
      <c r="K51" s="303">
        <f t="shared" si="3"/>
        <v>0</v>
      </c>
    </row>
    <row r="52" spans="1:11" ht="14.25" customHeight="1">
      <c r="A52" s="214"/>
      <c r="B52" s="214" t="s">
        <v>339</v>
      </c>
      <c r="C52" s="108"/>
      <c r="D52" s="153"/>
      <c r="E52" s="108"/>
      <c r="F52" s="108"/>
      <c r="G52" s="108">
        <v>1.98</v>
      </c>
      <c r="H52" s="108"/>
      <c r="I52" s="249">
        <f t="shared" si="1"/>
        <v>1.98</v>
      </c>
      <c r="J52" s="303"/>
      <c r="K52" s="303">
        <f t="shared" si="3"/>
        <v>-1.98</v>
      </c>
    </row>
    <row r="53" spans="1:11" ht="14.25" hidden="1" customHeight="1">
      <c r="A53" s="214"/>
      <c r="B53" s="214" t="s">
        <v>340</v>
      </c>
      <c r="C53" s="108"/>
      <c r="D53" s="153"/>
      <c r="E53" s="108"/>
      <c r="F53" s="108"/>
      <c r="G53" s="108"/>
      <c r="H53" s="108"/>
      <c r="I53" s="249">
        <f t="shared" si="1"/>
        <v>0</v>
      </c>
      <c r="J53" s="303" t="e">
        <f t="shared" si="2"/>
        <v>#DIV/0!</v>
      </c>
      <c r="K53" s="303">
        <f t="shared" si="3"/>
        <v>0</v>
      </c>
    </row>
    <row r="54" spans="1:11" ht="14.25" hidden="1" customHeight="1">
      <c r="A54" s="214"/>
      <c r="B54" s="214" t="s">
        <v>611</v>
      </c>
      <c r="C54" s="108"/>
      <c r="D54" s="153"/>
      <c r="E54" s="108"/>
      <c r="F54" s="108"/>
      <c r="G54" s="108"/>
      <c r="H54" s="108"/>
      <c r="I54" s="249">
        <f t="shared" si="1"/>
        <v>0</v>
      </c>
      <c r="J54" s="303" t="e">
        <f t="shared" si="2"/>
        <v>#DIV/0!</v>
      </c>
      <c r="K54" s="303">
        <f t="shared" si="3"/>
        <v>0</v>
      </c>
    </row>
    <row r="55" spans="1:11" ht="14.25" hidden="1" customHeight="1">
      <c r="A55" s="214"/>
      <c r="B55" s="214" t="s">
        <v>697</v>
      </c>
      <c r="C55" s="108"/>
      <c r="D55" s="153"/>
      <c r="E55" s="108"/>
      <c r="F55" s="108"/>
      <c r="G55" s="108"/>
      <c r="H55" s="108"/>
      <c r="I55" s="249">
        <f t="shared" si="1"/>
        <v>0</v>
      </c>
      <c r="J55" s="303" t="e">
        <f t="shared" si="2"/>
        <v>#DIV/0!</v>
      </c>
      <c r="K55" s="303">
        <f t="shared" si="3"/>
        <v>0</v>
      </c>
    </row>
    <row r="56" spans="1:11" ht="14.25" hidden="1" customHeight="1">
      <c r="A56" s="214"/>
      <c r="B56" s="228" t="s">
        <v>341</v>
      </c>
      <c r="C56" s="108"/>
      <c r="D56" s="153"/>
      <c r="E56" s="108"/>
      <c r="F56" s="108"/>
      <c r="G56" s="108"/>
      <c r="H56" s="108"/>
      <c r="I56" s="249">
        <f t="shared" si="1"/>
        <v>0</v>
      </c>
      <c r="J56" s="303" t="e">
        <f t="shared" si="2"/>
        <v>#DIV/0!</v>
      </c>
      <c r="K56" s="303">
        <f t="shared" si="3"/>
        <v>0</v>
      </c>
    </row>
    <row r="57" spans="1:11" ht="14.25" hidden="1" customHeight="1">
      <c r="A57" s="214"/>
      <c r="B57" s="214" t="s">
        <v>342</v>
      </c>
      <c r="C57" s="108"/>
      <c r="D57" s="153">
        <v>1.63</v>
      </c>
      <c r="E57" s="108"/>
      <c r="F57" s="108"/>
      <c r="G57" s="108"/>
      <c r="H57" s="108"/>
      <c r="I57" s="249">
        <f t="shared" si="1"/>
        <v>0</v>
      </c>
      <c r="J57" s="303" t="e">
        <f t="shared" si="2"/>
        <v>#DIV/0!</v>
      </c>
      <c r="K57" s="303">
        <f t="shared" si="3"/>
        <v>0</v>
      </c>
    </row>
    <row r="58" spans="1:11" ht="14.25" hidden="1" customHeight="1">
      <c r="A58" s="214"/>
      <c r="B58" s="214" t="s">
        <v>343</v>
      </c>
      <c r="C58" s="108"/>
      <c r="D58" s="153"/>
      <c r="E58" s="108"/>
      <c r="F58" s="108"/>
      <c r="G58" s="108"/>
      <c r="H58" s="108"/>
      <c r="I58" s="249">
        <f t="shared" si="1"/>
        <v>0</v>
      </c>
      <c r="J58" s="303" t="e">
        <f t="shared" si="2"/>
        <v>#DIV/0!</v>
      </c>
      <c r="K58" s="303">
        <f t="shared" si="3"/>
        <v>0</v>
      </c>
    </row>
    <row r="59" spans="1:11" ht="14.25" hidden="1" customHeight="1">
      <c r="A59" s="214"/>
      <c r="B59" s="228" t="s">
        <v>344</v>
      </c>
      <c r="C59" s="108"/>
      <c r="D59" s="153"/>
      <c r="E59" s="108"/>
      <c r="F59" s="108"/>
      <c r="G59" s="108"/>
      <c r="H59" s="108"/>
      <c r="I59" s="249">
        <f t="shared" si="1"/>
        <v>0</v>
      </c>
      <c r="J59" s="303" t="e">
        <f t="shared" si="2"/>
        <v>#DIV/0!</v>
      </c>
      <c r="K59" s="303">
        <f t="shared" si="3"/>
        <v>0</v>
      </c>
    </row>
    <row r="60" spans="1:11" ht="14.25" hidden="1" customHeight="1">
      <c r="A60" s="214"/>
      <c r="B60" s="214" t="s">
        <v>72</v>
      </c>
      <c r="C60" s="108"/>
      <c r="D60" s="153"/>
      <c r="E60" s="108"/>
      <c r="F60" s="108"/>
      <c r="G60" s="108"/>
      <c r="H60" s="108"/>
      <c r="I60" s="249">
        <f t="shared" si="1"/>
        <v>0</v>
      </c>
      <c r="J60" s="303" t="e">
        <f t="shared" si="2"/>
        <v>#DIV/0!</v>
      </c>
      <c r="K60" s="303">
        <f t="shared" si="3"/>
        <v>0</v>
      </c>
    </row>
    <row r="61" spans="1:11" ht="14.25" customHeight="1">
      <c r="A61" s="214"/>
      <c r="B61" s="214" t="s">
        <v>586</v>
      </c>
      <c r="C61" s="153"/>
      <c r="D61" s="153"/>
      <c r="E61" s="153">
        <v>9.4</v>
      </c>
      <c r="F61" s="153">
        <v>9.42</v>
      </c>
      <c r="G61" s="153">
        <v>9.43</v>
      </c>
      <c r="H61" s="153">
        <v>45.6</v>
      </c>
      <c r="I61" s="249">
        <f t="shared" si="1"/>
        <v>2.9999999999999361E-2</v>
      </c>
      <c r="J61" s="303">
        <f t="shared" si="2"/>
        <v>4.8407643312101909</v>
      </c>
      <c r="K61" s="303">
        <f t="shared" si="3"/>
        <v>36.17</v>
      </c>
    </row>
    <row r="62" spans="1:11" ht="14.25" customHeight="1">
      <c r="A62" s="214"/>
      <c r="B62" s="214" t="s">
        <v>587</v>
      </c>
      <c r="C62" s="153"/>
      <c r="D62" s="153">
        <v>4.0599999999999996</v>
      </c>
      <c r="E62" s="153">
        <v>9.6</v>
      </c>
      <c r="F62" s="153">
        <v>12.25</v>
      </c>
      <c r="G62" s="153">
        <v>0</v>
      </c>
      <c r="H62" s="153">
        <v>262.89999999999998</v>
      </c>
      <c r="I62" s="249">
        <f t="shared" si="1"/>
        <v>-9.6</v>
      </c>
      <c r="J62" s="303">
        <f t="shared" si="2"/>
        <v>21.461224489795917</v>
      </c>
      <c r="K62" s="303">
        <f t="shared" si="3"/>
        <v>262.89999999999998</v>
      </c>
    </row>
    <row r="63" spans="1:11" ht="14.25" hidden="1" customHeight="1">
      <c r="A63" s="214"/>
      <c r="B63" s="214" t="s">
        <v>588</v>
      </c>
      <c r="C63" s="153"/>
      <c r="D63" s="153"/>
      <c r="E63" s="153"/>
      <c r="F63" s="153"/>
      <c r="G63" s="153"/>
      <c r="H63" s="153"/>
      <c r="I63" s="249">
        <f t="shared" si="1"/>
        <v>0</v>
      </c>
      <c r="J63" s="303" t="e">
        <f t="shared" si="2"/>
        <v>#DIV/0!</v>
      </c>
      <c r="K63" s="303">
        <f t="shared" si="3"/>
        <v>0</v>
      </c>
    </row>
    <row r="64" spans="1:11" ht="14.25" customHeight="1">
      <c r="A64" s="214"/>
      <c r="B64" s="214" t="s">
        <v>589</v>
      </c>
      <c r="C64" s="153"/>
      <c r="D64" s="153">
        <v>9.86</v>
      </c>
      <c r="E64" s="153">
        <v>5</v>
      </c>
      <c r="F64" s="153">
        <v>19.329999999999998</v>
      </c>
      <c r="G64" s="153">
        <v>19.3</v>
      </c>
      <c r="H64" s="153">
        <v>40</v>
      </c>
      <c r="I64" s="249">
        <f t="shared" si="1"/>
        <v>14.3</v>
      </c>
      <c r="J64" s="303">
        <f t="shared" si="2"/>
        <v>2.0693222969477496</v>
      </c>
      <c r="K64" s="303">
        <f t="shared" si="3"/>
        <v>20.7</v>
      </c>
    </row>
    <row r="65" spans="1:11" ht="14.25" customHeight="1">
      <c r="A65" s="214"/>
      <c r="B65" s="214" t="s">
        <v>546</v>
      </c>
      <c r="C65" s="108"/>
      <c r="D65" s="153"/>
      <c r="E65" s="108">
        <v>2.4</v>
      </c>
      <c r="F65" s="108">
        <v>20.100000000000001</v>
      </c>
      <c r="G65" s="108">
        <v>23.4</v>
      </c>
      <c r="H65" s="108">
        <v>22.8</v>
      </c>
      <c r="I65" s="249">
        <f t="shared" si="1"/>
        <v>21</v>
      </c>
      <c r="J65" s="303">
        <f t="shared" si="2"/>
        <v>1.1343283582089552</v>
      </c>
      <c r="K65" s="303">
        <f t="shared" si="3"/>
        <v>-0.59999999999999787</v>
      </c>
    </row>
    <row r="66" spans="1:11" ht="14.25" customHeight="1">
      <c r="A66" s="214"/>
      <c r="B66" s="224" t="s">
        <v>590</v>
      </c>
      <c r="C66" s="153"/>
      <c r="D66" s="153">
        <v>9.86</v>
      </c>
      <c r="E66" s="153"/>
      <c r="F66" s="153">
        <v>5.7</v>
      </c>
      <c r="G66" s="153">
        <v>5.73</v>
      </c>
      <c r="H66" s="153">
        <v>42.9</v>
      </c>
      <c r="I66" s="249">
        <f t="shared" si="1"/>
        <v>5.73</v>
      </c>
      <c r="J66" s="303">
        <f t="shared" si="2"/>
        <v>7.5263157894736841</v>
      </c>
      <c r="K66" s="303">
        <f t="shared" si="3"/>
        <v>37.17</v>
      </c>
    </row>
    <row r="67" spans="1:11" ht="14.25" customHeight="1">
      <c r="A67" s="214"/>
      <c r="B67" s="224" t="s">
        <v>345</v>
      </c>
      <c r="C67" s="153">
        <v>3.7</v>
      </c>
      <c r="D67" s="153">
        <v>7.6</v>
      </c>
      <c r="E67" s="153">
        <v>15.5</v>
      </c>
      <c r="F67" s="153">
        <v>33.799999999999997</v>
      </c>
      <c r="G67" s="153">
        <v>30.93</v>
      </c>
      <c r="H67" s="153">
        <v>14</v>
      </c>
      <c r="I67" s="249">
        <f t="shared" si="1"/>
        <v>15.43</v>
      </c>
      <c r="J67" s="303">
        <f t="shared" si="2"/>
        <v>0.41420118343195272</v>
      </c>
      <c r="K67" s="303">
        <f t="shared" si="3"/>
        <v>-16.93</v>
      </c>
    </row>
    <row r="68" spans="1:11" ht="14.25" customHeight="1">
      <c r="A68" s="214"/>
      <c r="B68" s="224" t="s">
        <v>591</v>
      </c>
      <c r="C68" s="108"/>
      <c r="D68" s="153">
        <v>2.4900000000000002</v>
      </c>
      <c r="E68" s="108"/>
      <c r="F68" s="108">
        <v>11.05</v>
      </c>
      <c r="G68" s="108">
        <v>4.1500000000000004</v>
      </c>
      <c r="H68" s="108"/>
      <c r="I68" s="249">
        <f t="shared" si="1"/>
        <v>4.1500000000000004</v>
      </c>
      <c r="J68" s="303">
        <f t="shared" si="2"/>
        <v>0</v>
      </c>
      <c r="K68" s="303">
        <f t="shared" si="3"/>
        <v>-4.1500000000000004</v>
      </c>
    </row>
    <row r="69" spans="1:11" ht="14.25" hidden="1" customHeight="1">
      <c r="A69" s="214"/>
      <c r="B69" s="224" t="s">
        <v>592</v>
      </c>
      <c r="C69" s="108"/>
      <c r="D69" s="153"/>
      <c r="E69" s="108"/>
      <c r="F69" s="108"/>
      <c r="G69" s="108"/>
      <c r="H69" s="108"/>
      <c r="I69" s="249">
        <f t="shared" si="1"/>
        <v>0</v>
      </c>
      <c r="J69" s="303" t="e">
        <f t="shared" si="2"/>
        <v>#DIV/0!</v>
      </c>
      <c r="K69" s="303">
        <f t="shared" si="3"/>
        <v>0</v>
      </c>
    </row>
    <row r="70" spans="1:11" ht="14.25" customHeight="1">
      <c r="A70" s="214"/>
      <c r="B70" s="224" t="s">
        <v>346</v>
      </c>
      <c r="C70" s="153">
        <v>3.7</v>
      </c>
      <c r="D70" s="153"/>
      <c r="E70" s="108"/>
      <c r="F70" s="108"/>
      <c r="G70" s="108"/>
      <c r="H70" s="153">
        <v>1</v>
      </c>
      <c r="I70" s="249">
        <f t="shared" si="1"/>
        <v>0</v>
      </c>
      <c r="J70" s="303" t="e">
        <f t="shared" si="2"/>
        <v>#DIV/0!</v>
      </c>
      <c r="K70" s="303">
        <f t="shared" si="3"/>
        <v>1</v>
      </c>
    </row>
    <row r="71" spans="1:11" ht="14.25" hidden="1" customHeight="1">
      <c r="A71" s="214"/>
      <c r="B71" s="224" t="s">
        <v>549</v>
      </c>
      <c r="C71" s="108"/>
      <c r="D71" s="153"/>
      <c r="E71" s="108"/>
      <c r="F71" s="108"/>
      <c r="G71" s="108"/>
      <c r="H71" s="108"/>
      <c r="I71" s="249">
        <f t="shared" si="1"/>
        <v>0</v>
      </c>
      <c r="J71" s="303" t="e">
        <f t="shared" ref="J71:J134" si="7">H71/F71</f>
        <v>#DIV/0!</v>
      </c>
      <c r="K71" s="303">
        <f t="shared" si="3"/>
        <v>0</v>
      </c>
    </row>
    <row r="72" spans="1:11" ht="14.25" customHeight="1">
      <c r="A72" s="214"/>
      <c r="B72" s="224" t="s">
        <v>390</v>
      </c>
      <c r="C72" s="108">
        <v>27</v>
      </c>
      <c r="D72" s="153">
        <v>28.5</v>
      </c>
      <c r="E72" s="108">
        <v>38.9</v>
      </c>
      <c r="F72" s="108">
        <v>47.1</v>
      </c>
      <c r="G72" s="108">
        <v>38.9</v>
      </c>
      <c r="H72" s="108">
        <v>39.299999999999997</v>
      </c>
      <c r="I72" s="249">
        <f t="shared" ref="I72:I135" si="8">G72-E72</f>
        <v>0</v>
      </c>
      <c r="J72" s="303">
        <f t="shared" si="7"/>
        <v>0.83439490445859865</v>
      </c>
      <c r="K72" s="303">
        <f t="shared" ref="K72:K135" si="9">H72-G72</f>
        <v>0.39999999999999858</v>
      </c>
    </row>
    <row r="73" spans="1:11" ht="14.25" customHeight="1">
      <c r="A73" s="214"/>
      <c r="B73" s="224" t="s">
        <v>347</v>
      </c>
      <c r="C73" s="108"/>
      <c r="D73" s="153">
        <v>13.9</v>
      </c>
      <c r="E73" s="108">
        <v>3.6</v>
      </c>
      <c r="F73" s="108">
        <v>8.1</v>
      </c>
      <c r="G73" s="108">
        <v>8.1</v>
      </c>
      <c r="H73" s="108"/>
      <c r="I73" s="249">
        <f t="shared" si="8"/>
        <v>4.5</v>
      </c>
      <c r="J73" s="303">
        <f t="shared" si="7"/>
        <v>0</v>
      </c>
      <c r="K73" s="303">
        <f t="shared" si="9"/>
        <v>-8.1</v>
      </c>
    </row>
    <row r="74" spans="1:11" ht="14.25" hidden="1" customHeight="1">
      <c r="A74" s="251"/>
      <c r="B74" s="252" t="s">
        <v>348</v>
      </c>
      <c r="C74" s="113">
        <f>SUM(C75:C81)</f>
        <v>0</v>
      </c>
      <c r="D74" s="113">
        <f>SUM(D75:D81)</f>
        <v>0</v>
      </c>
      <c r="E74" s="113">
        <f>SUM(E75:E81)</f>
        <v>0</v>
      </c>
      <c r="F74" s="113"/>
      <c r="G74" s="113">
        <f>SUM(G75:G81)</f>
        <v>0</v>
      </c>
      <c r="H74" s="113"/>
      <c r="I74" s="249">
        <f t="shared" si="8"/>
        <v>0</v>
      </c>
      <c r="J74" s="303" t="e">
        <f t="shared" si="7"/>
        <v>#DIV/0!</v>
      </c>
      <c r="K74" s="303">
        <f t="shared" si="9"/>
        <v>0</v>
      </c>
    </row>
    <row r="75" spans="1:11" ht="14.25" hidden="1" customHeight="1">
      <c r="A75" s="214"/>
      <c r="B75" s="214" t="s">
        <v>349</v>
      </c>
      <c r="C75" s="250"/>
      <c r="D75" s="16"/>
      <c r="E75" s="250">
        <f>K75+O75+S75+W75+AA75+AL75+AP75+AT75+AX75+BF75+BJ75+BZ75+CH75+CL75+CP75+CT75+CX75+DB75+BB75+BN75+BV75</f>
        <v>0</v>
      </c>
      <c r="F75" s="250"/>
      <c r="G75" s="250">
        <f>M75+Q75+U75+Y75+AC75+AN75+AR75+AV75+AZ75+BH75+BL75+CB75+CJ75+CN75+CR75+CV75+CZ75+DD75+BD75+BP75+BX75</f>
        <v>0</v>
      </c>
      <c r="H75" s="250"/>
      <c r="I75" s="249">
        <f t="shared" si="8"/>
        <v>0</v>
      </c>
      <c r="J75" s="303" t="e">
        <f t="shared" si="7"/>
        <v>#DIV/0!</v>
      </c>
      <c r="K75" s="303">
        <f t="shared" si="9"/>
        <v>0</v>
      </c>
    </row>
    <row r="76" spans="1:11" ht="14.25" hidden="1" customHeight="1">
      <c r="A76" s="214"/>
      <c r="B76" s="214" t="s">
        <v>593</v>
      </c>
      <c r="C76" s="250"/>
      <c r="D76" s="16"/>
      <c r="E76" s="250">
        <f t="shared" ref="E76:G81" si="10">K76+O76+S76+W76+AA76+AL76+AP76+AT76+AX76+BF76+BJ76+BZ76+CH76+CL76+CP76+CT76+CX76+DB76+BN76+BV76</f>
        <v>0</v>
      </c>
      <c r="F76" s="250"/>
      <c r="G76" s="250">
        <f t="shared" si="10"/>
        <v>0</v>
      </c>
      <c r="H76" s="250"/>
      <c r="I76" s="249">
        <f t="shared" si="8"/>
        <v>0</v>
      </c>
      <c r="J76" s="303" t="e">
        <f t="shared" si="7"/>
        <v>#DIV/0!</v>
      </c>
      <c r="K76" s="303">
        <f t="shared" si="9"/>
        <v>0</v>
      </c>
    </row>
    <row r="77" spans="1:11" ht="14.25" hidden="1" customHeight="1">
      <c r="A77" s="214"/>
      <c r="B77" s="214" t="s">
        <v>350</v>
      </c>
      <c r="C77" s="250"/>
      <c r="D77" s="16"/>
      <c r="E77" s="250">
        <f t="shared" si="10"/>
        <v>0</v>
      </c>
      <c r="F77" s="250"/>
      <c r="G77" s="250">
        <f t="shared" si="10"/>
        <v>0</v>
      </c>
      <c r="H77" s="250"/>
      <c r="I77" s="249">
        <f t="shared" si="8"/>
        <v>0</v>
      </c>
      <c r="J77" s="303" t="e">
        <f t="shared" si="7"/>
        <v>#DIV/0!</v>
      </c>
      <c r="K77" s="303">
        <f t="shared" si="9"/>
        <v>0</v>
      </c>
    </row>
    <row r="78" spans="1:11" ht="14.25" hidden="1" customHeight="1">
      <c r="A78" s="214"/>
      <c r="B78" s="214" t="s">
        <v>351</v>
      </c>
      <c r="C78" s="250"/>
      <c r="D78" s="16"/>
      <c r="E78" s="250">
        <f t="shared" si="10"/>
        <v>0</v>
      </c>
      <c r="F78" s="250"/>
      <c r="G78" s="250">
        <f t="shared" si="10"/>
        <v>0</v>
      </c>
      <c r="H78" s="250"/>
      <c r="I78" s="249">
        <f t="shared" si="8"/>
        <v>0</v>
      </c>
      <c r="J78" s="303" t="e">
        <f t="shared" si="7"/>
        <v>#DIV/0!</v>
      </c>
      <c r="K78" s="303">
        <f t="shared" si="9"/>
        <v>0</v>
      </c>
    </row>
    <row r="79" spans="1:11" ht="14.25" hidden="1" customHeight="1">
      <c r="A79" s="214"/>
      <c r="B79" s="214" t="s">
        <v>352</v>
      </c>
      <c r="C79" s="250"/>
      <c r="D79" s="16"/>
      <c r="E79" s="250">
        <f t="shared" si="10"/>
        <v>0</v>
      </c>
      <c r="F79" s="250"/>
      <c r="G79" s="250">
        <f t="shared" si="10"/>
        <v>0</v>
      </c>
      <c r="H79" s="250"/>
      <c r="I79" s="249">
        <f t="shared" si="8"/>
        <v>0</v>
      </c>
      <c r="J79" s="303" t="e">
        <f t="shared" si="7"/>
        <v>#DIV/0!</v>
      </c>
      <c r="K79" s="303">
        <f t="shared" si="9"/>
        <v>0</v>
      </c>
    </row>
    <row r="80" spans="1:11" ht="14.25" hidden="1" customHeight="1">
      <c r="A80" s="214"/>
      <c r="B80" s="214" t="s">
        <v>353</v>
      </c>
      <c r="C80" s="250"/>
      <c r="D80" s="16"/>
      <c r="E80" s="250">
        <f t="shared" si="10"/>
        <v>0</v>
      </c>
      <c r="F80" s="250"/>
      <c r="G80" s="250">
        <f t="shared" si="10"/>
        <v>0</v>
      </c>
      <c r="H80" s="250"/>
      <c r="I80" s="249">
        <f t="shared" si="8"/>
        <v>0</v>
      </c>
      <c r="J80" s="303" t="e">
        <f t="shared" si="7"/>
        <v>#DIV/0!</v>
      </c>
      <c r="K80" s="303">
        <f t="shared" si="9"/>
        <v>0</v>
      </c>
    </row>
    <row r="81" spans="1:11" ht="14.25" hidden="1" customHeight="1">
      <c r="A81" s="214"/>
      <c r="B81" s="214" t="s">
        <v>354</v>
      </c>
      <c r="C81" s="250"/>
      <c r="D81" s="16"/>
      <c r="E81" s="250">
        <f t="shared" si="10"/>
        <v>0</v>
      </c>
      <c r="F81" s="250"/>
      <c r="G81" s="250">
        <f t="shared" si="10"/>
        <v>0</v>
      </c>
      <c r="H81" s="250"/>
      <c r="I81" s="249">
        <f t="shared" si="8"/>
        <v>0</v>
      </c>
      <c r="J81" s="303" t="e">
        <f t="shared" si="7"/>
        <v>#DIV/0!</v>
      </c>
      <c r="K81" s="303">
        <f t="shared" si="9"/>
        <v>0</v>
      </c>
    </row>
    <row r="82" spans="1:11" ht="14.25" customHeight="1">
      <c r="A82" s="246" t="s">
        <v>355</v>
      </c>
      <c r="B82" s="247" t="s">
        <v>356</v>
      </c>
      <c r="C82" s="113">
        <f t="shared" ref="C82:H82" si="11">SUM(C83:C91)</f>
        <v>2687.25</v>
      </c>
      <c r="D82" s="78">
        <f t="shared" si="11"/>
        <v>3676.66</v>
      </c>
      <c r="E82" s="113">
        <f t="shared" si="11"/>
        <v>2794.7</v>
      </c>
      <c r="F82" s="113">
        <f t="shared" si="11"/>
        <v>2601.1999999999998</v>
      </c>
      <c r="G82" s="78">
        <f t="shared" si="11"/>
        <v>2632.8</v>
      </c>
      <c r="H82" s="78">
        <f t="shared" si="11"/>
        <v>3784.8500000000004</v>
      </c>
      <c r="I82" s="249">
        <f t="shared" si="8"/>
        <v>-161.89999999999964</v>
      </c>
      <c r="J82" s="303">
        <f t="shared" si="7"/>
        <v>1.4550399815469786</v>
      </c>
      <c r="K82" s="303">
        <f t="shared" si="9"/>
        <v>1152.0500000000002</v>
      </c>
    </row>
    <row r="83" spans="1:11" ht="14.25" hidden="1" customHeight="1">
      <c r="A83" s="214"/>
      <c r="B83" s="214" t="s">
        <v>357</v>
      </c>
      <c r="C83" s="250"/>
      <c r="D83" s="16"/>
      <c r="E83" s="250"/>
      <c r="F83" s="250"/>
      <c r="G83" s="153"/>
      <c r="H83" s="250"/>
      <c r="I83" s="249">
        <f t="shared" si="8"/>
        <v>0</v>
      </c>
      <c r="J83" s="303" t="e">
        <f t="shared" si="7"/>
        <v>#DIV/0!</v>
      </c>
      <c r="K83" s="303">
        <f t="shared" si="9"/>
        <v>0</v>
      </c>
    </row>
    <row r="84" spans="1:11" ht="14.25" hidden="1" customHeight="1">
      <c r="A84" s="214"/>
      <c r="B84" s="214" t="s">
        <v>358</v>
      </c>
      <c r="C84" s="250">
        <v>0.25</v>
      </c>
      <c r="D84" s="250"/>
      <c r="E84" s="250"/>
      <c r="F84" s="250"/>
      <c r="G84" s="153"/>
      <c r="H84" s="250"/>
      <c r="I84" s="249">
        <f t="shared" si="8"/>
        <v>0</v>
      </c>
      <c r="J84" s="303" t="e">
        <f t="shared" si="7"/>
        <v>#DIV/0!</v>
      </c>
      <c r="K84" s="303">
        <f t="shared" si="9"/>
        <v>0</v>
      </c>
    </row>
    <row r="85" spans="1:11" ht="14.25" customHeight="1">
      <c r="A85" s="214"/>
      <c r="B85" s="214" t="s">
        <v>594</v>
      </c>
      <c r="C85" s="108">
        <v>2687</v>
      </c>
      <c r="D85" s="153">
        <v>2703.33</v>
      </c>
      <c r="E85" s="108">
        <v>2769.5</v>
      </c>
      <c r="F85" s="108">
        <v>2430.1</v>
      </c>
      <c r="G85" s="153">
        <v>2439</v>
      </c>
      <c r="H85" s="153">
        <v>1684.7</v>
      </c>
      <c r="I85" s="249">
        <f t="shared" si="8"/>
        <v>-330.5</v>
      </c>
      <c r="J85" s="303">
        <f t="shared" si="7"/>
        <v>0.69326365170157611</v>
      </c>
      <c r="K85" s="303">
        <f t="shared" si="9"/>
        <v>-754.3</v>
      </c>
    </row>
    <row r="86" spans="1:11" ht="14.25" hidden="1" customHeight="1">
      <c r="A86" s="214"/>
      <c r="B86" s="224" t="s">
        <v>359</v>
      </c>
      <c r="C86" s="250"/>
      <c r="D86" s="153"/>
      <c r="E86" s="250"/>
      <c r="F86" s="250"/>
      <c r="G86" s="153"/>
      <c r="H86" s="153"/>
      <c r="I86" s="249">
        <f t="shared" si="8"/>
        <v>0</v>
      </c>
      <c r="J86" s="303" t="e">
        <f t="shared" si="7"/>
        <v>#DIV/0!</v>
      </c>
      <c r="K86" s="303">
        <f t="shared" si="9"/>
        <v>0</v>
      </c>
    </row>
    <row r="87" spans="1:11" ht="14.25" customHeight="1">
      <c r="A87" s="214"/>
      <c r="B87" s="224" t="s">
        <v>552</v>
      </c>
      <c r="C87" s="153"/>
      <c r="D87" s="153"/>
      <c r="E87" s="153"/>
      <c r="F87" s="153">
        <v>54.65</v>
      </c>
      <c r="G87" s="153">
        <v>54.7</v>
      </c>
      <c r="H87" s="153">
        <v>1606.1</v>
      </c>
      <c r="I87" s="249">
        <f t="shared" si="8"/>
        <v>54.7</v>
      </c>
      <c r="J87" s="303">
        <f t="shared" si="7"/>
        <v>29.388838060384263</v>
      </c>
      <c r="K87" s="303">
        <f t="shared" si="9"/>
        <v>1551.3999999999999</v>
      </c>
    </row>
    <row r="88" spans="1:11" ht="14.25" customHeight="1">
      <c r="A88" s="214"/>
      <c r="B88" s="224" t="s">
        <v>360</v>
      </c>
      <c r="C88" s="153"/>
      <c r="D88" s="153"/>
      <c r="E88" s="153">
        <v>21.1</v>
      </c>
      <c r="F88" s="153">
        <v>21.1</v>
      </c>
      <c r="G88" s="153">
        <v>21.07</v>
      </c>
      <c r="H88" s="153">
        <v>21.07</v>
      </c>
      <c r="I88" s="249">
        <f t="shared" si="8"/>
        <v>-3.0000000000001137E-2</v>
      </c>
      <c r="J88" s="303">
        <f t="shared" si="7"/>
        <v>0.99857819905213263</v>
      </c>
      <c r="K88" s="303">
        <f t="shared" si="9"/>
        <v>0</v>
      </c>
    </row>
    <row r="89" spans="1:11" ht="14.25" hidden="1" customHeight="1">
      <c r="A89" s="214"/>
      <c r="B89" s="214" t="s">
        <v>553</v>
      </c>
      <c r="C89" s="153"/>
      <c r="D89" s="153"/>
      <c r="E89" s="153"/>
      <c r="F89" s="153"/>
      <c r="G89" s="153"/>
      <c r="H89" s="153"/>
      <c r="I89" s="249">
        <f t="shared" si="8"/>
        <v>0</v>
      </c>
      <c r="J89" s="303" t="e">
        <f t="shared" si="7"/>
        <v>#DIV/0!</v>
      </c>
      <c r="K89" s="303">
        <f t="shared" si="9"/>
        <v>0</v>
      </c>
    </row>
    <row r="90" spans="1:11" ht="14.25" customHeight="1">
      <c r="A90" s="214"/>
      <c r="B90" s="214" t="s">
        <v>595</v>
      </c>
      <c r="C90" s="153"/>
      <c r="D90" s="153"/>
      <c r="E90" s="153">
        <v>4.0999999999999996</v>
      </c>
      <c r="F90" s="153">
        <v>92.75</v>
      </c>
      <c r="G90" s="153">
        <v>115.15</v>
      </c>
      <c r="H90" s="153">
        <v>101.8</v>
      </c>
      <c r="I90" s="249">
        <f t="shared" si="8"/>
        <v>111.05000000000001</v>
      </c>
      <c r="J90" s="303">
        <f t="shared" si="7"/>
        <v>1.0975741239892183</v>
      </c>
      <c r="K90" s="303">
        <f t="shared" si="9"/>
        <v>-13.350000000000009</v>
      </c>
    </row>
    <row r="91" spans="1:11" ht="14.25" customHeight="1">
      <c r="A91" s="214"/>
      <c r="B91" s="214" t="s">
        <v>361</v>
      </c>
      <c r="C91" s="153">
        <v>0</v>
      </c>
      <c r="D91" s="153">
        <v>973.33</v>
      </c>
      <c r="E91" s="153"/>
      <c r="F91" s="153">
        <v>2.6</v>
      </c>
      <c r="G91" s="153">
        <v>2.88</v>
      </c>
      <c r="H91" s="153">
        <v>371.18</v>
      </c>
      <c r="I91" s="249">
        <f t="shared" si="8"/>
        <v>2.88</v>
      </c>
      <c r="J91" s="303">
        <f t="shared" si="7"/>
        <v>142.76153846153846</v>
      </c>
      <c r="K91" s="303">
        <f t="shared" si="9"/>
        <v>368.3</v>
      </c>
    </row>
    <row r="92" spans="1:11" ht="14.25" customHeight="1">
      <c r="A92" s="246" t="s">
        <v>362</v>
      </c>
      <c r="B92" s="247" t="s">
        <v>363</v>
      </c>
      <c r="C92" s="113">
        <f>SUM(C95:C139)</f>
        <v>3125.0399999999995</v>
      </c>
      <c r="D92" s="78">
        <f>SUM(D95:D139)</f>
        <v>5973.329999999999</v>
      </c>
      <c r="E92" s="113">
        <f>SUM(E95:E139)</f>
        <v>4042.1000000000008</v>
      </c>
      <c r="F92" s="78">
        <f>SUM(F93:F139)</f>
        <v>6499.56</v>
      </c>
      <c r="G92" s="78">
        <f>SUM(G93:G139)</f>
        <v>6251.03</v>
      </c>
      <c r="H92" s="78">
        <f>SUM(H93:H139)</f>
        <v>4140.3100000000004</v>
      </c>
      <c r="I92" s="249">
        <f t="shared" si="8"/>
        <v>2208.9299999999989</v>
      </c>
      <c r="J92" s="303">
        <f t="shared" si="7"/>
        <v>0.63701389017102694</v>
      </c>
      <c r="K92" s="303">
        <f t="shared" si="9"/>
        <v>-2110.7199999999993</v>
      </c>
    </row>
    <row r="93" spans="1:11" ht="14.25" hidden="1" customHeight="1">
      <c r="A93" s="229"/>
      <c r="B93" s="224" t="s">
        <v>364</v>
      </c>
      <c r="C93" s="250"/>
      <c r="D93" s="16"/>
      <c r="E93" s="250"/>
      <c r="F93" s="153"/>
      <c r="G93" s="250"/>
      <c r="H93" s="250"/>
      <c r="I93" s="249">
        <f t="shared" si="8"/>
        <v>0</v>
      </c>
      <c r="J93" s="303" t="e">
        <f t="shared" si="7"/>
        <v>#DIV/0!</v>
      </c>
      <c r="K93" s="303">
        <f t="shared" si="9"/>
        <v>0</v>
      </c>
    </row>
    <row r="94" spans="1:11" ht="14.25" hidden="1" customHeight="1">
      <c r="A94" s="229"/>
      <c r="B94" s="224" t="s">
        <v>596</v>
      </c>
      <c r="C94" s="250"/>
      <c r="D94" s="16"/>
      <c r="E94" s="250"/>
      <c r="F94" s="153"/>
      <c r="G94" s="250"/>
      <c r="H94" s="250"/>
      <c r="I94" s="249">
        <f t="shared" si="8"/>
        <v>0</v>
      </c>
      <c r="J94" s="303" t="e">
        <f t="shared" si="7"/>
        <v>#DIV/0!</v>
      </c>
      <c r="K94" s="303">
        <f t="shared" si="9"/>
        <v>0</v>
      </c>
    </row>
    <row r="95" spans="1:11" ht="14.25" customHeight="1">
      <c r="A95" s="229"/>
      <c r="B95" s="224" t="s">
        <v>597</v>
      </c>
      <c r="C95" s="250"/>
      <c r="D95" s="153"/>
      <c r="E95" s="250">
        <v>583.20000000000005</v>
      </c>
      <c r="F95" s="153">
        <v>775.8</v>
      </c>
      <c r="G95" s="250">
        <v>778.19</v>
      </c>
      <c r="H95" s="250">
        <v>780.4</v>
      </c>
      <c r="I95" s="249">
        <f t="shared" si="8"/>
        <v>194.99</v>
      </c>
      <c r="J95" s="303">
        <f t="shared" si="7"/>
        <v>1.005929363237948</v>
      </c>
      <c r="K95" s="303">
        <f t="shared" si="9"/>
        <v>2.2099999999999227</v>
      </c>
    </row>
    <row r="96" spans="1:11" ht="14.25" hidden="1" customHeight="1">
      <c r="A96" s="214"/>
      <c r="B96" s="214" t="s">
        <v>365</v>
      </c>
      <c r="C96" s="250"/>
      <c r="D96" s="153"/>
      <c r="E96" s="250"/>
      <c r="F96" s="153"/>
      <c r="G96" s="250"/>
      <c r="H96" s="250"/>
      <c r="I96" s="249">
        <f t="shared" si="8"/>
        <v>0</v>
      </c>
      <c r="J96" s="303" t="e">
        <f t="shared" si="7"/>
        <v>#DIV/0!</v>
      </c>
      <c r="K96" s="303">
        <f t="shared" si="9"/>
        <v>0</v>
      </c>
    </row>
    <row r="97" spans="1:11" ht="14.25" customHeight="1">
      <c r="A97" s="214"/>
      <c r="B97" s="214" t="s">
        <v>366</v>
      </c>
      <c r="C97" s="250"/>
      <c r="D97" s="153">
        <v>29.35</v>
      </c>
      <c r="E97" s="250"/>
      <c r="F97" s="153"/>
      <c r="G97" s="250"/>
      <c r="H97" s="250">
        <v>44.71</v>
      </c>
      <c r="I97" s="249">
        <f t="shared" si="8"/>
        <v>0</v>
      </c>
      <c r="J97" s="303" t="e">
        <f t="shared" si="7"/>
        <v>#DIV/0!</v>
      </c>
      <c r="K97" s="303">
        <f t="shared" si="9"/>
        <v>44.71</v>
      </c>
    </row>
    <row r="98" spans="1:11" ht="14.25" customHeight="1">
      <c r="A98" s="214"/>
      <c r="B98" s="214" t="s">
        <v>367</v>
      </c>
      <c r="C98" s="153">
        <v>9.1999999999999993</v>
      </c>
      <c r="D98" s="153">
        <v>42.1</v>
      </c>
      <c r="E98" s="153">
        <v>38.700000000000003</v>
      </c>
      <c r="F98" s="153">
        <v>72.8</v>
      </c>
      <c r="G98" s="153">
        <v>73.06</v>
      </c>
      <c r="H98" s="153">
        <v>90.9</v>
      </c>
      <c r="I98" s="249">
        <f t="shared" si="8"/>
        <v>34.36</v>
      </c>
      <c r="J98" s="303">
        <f t="shared" si="7"/>
        <v>1.2486263736263739</v>
      </c>
      <c r="K98" s="303">
        <f t="shared" si="9"/>
        <v>17.840000000000003</v>
      </c>
    </row>
    <row r="99" spans="1:11" ht="14.25" customHeight="1">
      <c r="A99" s="214"/>
      <c r="B99" s="214" t="s">
        <v>368</v>
      </c>
      <c r="C99" s="153">
        <v>2918.9</v>
      </c>
      <c r="D99" s="153">
        <v>2742.87</v>
      </c>
      <c r="E99" s="153">
        <v>2918.9</v>
      </c>
      <c r="F99" s="153">
        <v>2925.4</v>
      </c>
      <c r="G99" s="153">
        <v>2925.43</v>
      </c>
      <c r="H99" s="153">
        <v>1105.5999999999999</v>
      </c>
      <c r="I99" s="249">
        <f t="shared" si="8"/>
        <v>6.5299999999997453</v>
      </c>
      <c r="J99" s="303">
        <f t="shared" si="7"/>
        <v>0.37793122308060434</v>
      </c>
      <c r="K99" s="303">
        <f t="shared" si="9"/>
        <v>-1819.83</v>
      </c>
    </row>
    <row r="100" spans="1:11" ht="14.25" customHeight="1">
      <c r="A100" s="214"/>
      <c r="B100" s="214" t="s">
        <v>598</v>
      </c>
      <c r="C100" s="250"/>
      <c r="D100" s="153"/>
      <c r="E100" s="250"/>
      <c r="F100" s="153"/>
      <c r="G100" s="250">
        <v>1.96</v>
      </c>
      <c r="H100" s="250"/>
      <c r="I100" s="249">
        <f t="shared" si="8"/>
        <v>1.96</v>
      </c>
      <c r="J100" s="303"/>
      <c r="K100" s="303">
        <f t="shared" si="9"/>
        <v>-1.96</v>
      </c>
    </row>
    <row r="101" spans="1:11" ht="14.25" hidden="1" customHeight="1">
      <c r="A101" s="214"/>
      <c r="B101" s="214" t="s">
        <v>712</v>
      </c>
      <c r="C101" s="250"/>
      <c r="D101" s="153"/>
      <c r="E101" s="250"/>
      <c r="F101" s="153"/>
      <c r="G101" s="250"/>
      <c r="H101" s="250"/>
      <c r="I101" s="249">
        <f t="shared" si="8"/>
        <v>0</v>
      </c>
      <c r="J101" s="303" t="e">
        <f t="shared" si="7"/>
        <v>#DIV/0!</v>
      </c>
      <c r="K101" s="303">
        <f t="shared" si="9"/>
        <v>0</v>
      </c>
    </row>
    <row r="102" spans="1:11" ht="14.25" hidden="1" customHeight="1">
      <c r="A102" s="214"/>
      <c r="B102" s="214" t="s">
        <v>369</v>
      </c>
      <c r="C102" s="250"/>
      <c r="D102" s="153"/>
      <c r="E102" s="250"/>
      <c r="F102" s="153"/>
      <c r="G102" s="250"/>
      <c r="H102" s="250"/>
      <c r="I102" s="249">
        <f t="shared" si="8"/>
        <v>0</v>
      </c>
      <c r="J102" s="303" t="e">
        <f t="shared" si="7"/>
        <v>#DIV/0!</v>
      </c>
      <c r="K102" s="303">
        <f t="shared" si="9"/>
        <v>0</v>
      </c>
    </row>
    <row r="103" spans="1:11" ht="14.25" hidden="1" customHeight="1">
      <c r="A103" s="214"/>
      <c r="B103" s="214" t="s">
        <v>370</v>
      </c>
      <c r="C103" s="250"/>
      <c r="D103" s="153"/>
      <c r="E103" s="250"/>
      <c r="F103" s="153"/>
      <c r="G103" s="250"/>
      <c r="H103" s="250"/>
      <c r="I103" s="249">
        <f t="shared" si="8"/>
        <v>0</v>
      </c>
      <c r="J103" s="303" t="e">
        <f t="shared" si="7"/>
        <v>#DIV/0!</v>
      </c>
      <c r="K103" s="303">
        <f t="shared" si="9"/>
        <v>0</v>
      </c>
    </row>
    <row r="104" spans="1:11" ht="14.25" hidden="1" customHeight="1">
      <c r="A104" s="214"/>
      <c r="B104" s="214" t="s">
        <v>371</v>
      </c>
      <c r="C104" s="250"/>
      <c r="D104" s="153"/>
      <c r="E104" s="250"/>
      <c r="F104" s="153"/>
      <c r="G104" s="250"/>
      <c r="H104" s="250"/>
      <c r="I104" s="249">
        <f t="shared" si="8"/>
        <v>0</v>
      </c>
      <c r="J104" s="303" t="e">
        <f t="shared" si="7"/>
        <v>#DIV/0!</v>
      </c>
      <c r="K104" s="303">
        <f t="shared" si="9"/>
        <v>0</v>
      </c>
    </row>
    <row r="105" spans="1:11" ht="14.25" hidden="1" customHeight="1">
      <c r="A105" s="214"/>
      <c r="B105" s="214" t="s">
        <v>372</v>
      </c>
      <c r="C105" s="250"/>
      <c r="D105" s="153"/>
      <c r="E105" s="250"/>
      <c r="F105" s="153"/>
      <c r="G105" s="250"/>
      <c r="H105" s="250"/>
      <c r="I105" s="249">
        <f t="shared" si="8"/>
        <v>0</v>
      </c>
      <c r="J105" s="303" t="e">
        <f t="shared" si="7"/>
        <v>#DIV/0!</v>
      </c>
      <c r="K105" s="303">
        <f t="shared" si="9"/>
        <v>0</v>
      </c>
    </row>
    <row r="106" spans="1:11" ht="14.25" hidden="1" customHeight="1">
      <c r="A106" s="214"/>
      <c r="B106" s="214" t="s">
        <v>373</v>
      </c>
      <c r="C106" s="250"/>
      <c r="D106" s="153"/>
      <c r="E106" s="250"/>
      <c r="F106" s="153"/>
      <c r="G106" s="250"/>
      <c r="H106" s="250"/>
      <c r="I106" s="249">
        <f t="shared" si="8"/>
        <v>0</v>
      </c>
      <c r="J106" s="303" t="e">
        <f t="shared" si="7"/>
        <v>#DIV/0!</v>
      </c>
      <c r="K106" s="303">
        <f t="shared" si="9"/>
        <v>0</v>
      </c>
    </row>
    <row r="107" spans="1:11" ht="14.25" customHeight="1">
      <c r="A107" s="214"/>
      <c r="B107" s="214" t="s">
        <v>599</v>
      </c>
      <c r="C107" s="153">
        <v>57</v>
      </c>
      <c r="D107" s="153"/>
      <c r="E107" s="153">
        <v>113.3</v>
      </c>
      <c r="F107" s="153">
        <v>121.1</v>
      </c>
      <c r="G107" s="153">
        <v>123.7</v>
      </c>
      <c r="H107" s="153">
        <v>128.65</v>
      </c>
      <c r="I107" s="249">
        <f t="shared" si="8"/>
        <v>10.400000000000006</v>
      </c>
      <c r="J107" s="303">
        <f t="shared" si="7"/>
        <v>1.0623451692815855</v>
      </c>
      <c r="K107" s="303">
        <f t="shared" si="9"/>
        <v>4.9500000000000028</v>
      </c>
    </row>
    <row r="108" spans="1:11" ht="14.25" customHeight="1">
      <c r="A108" s="214"/>
      <c r="B108" s="214" t="s">
        <v>557</v>
      </c>
      <c r="C108" s="250"/>
      <c r="D108" s="153">
        <v>3.01</v>
      </c>
      <c r="E108" s="250">
        <v>3</v>
      </c>
      <c r="F108" s="153">
        <v>3.01</v>
      </c>
      <c r="G108" s="250">
        <v>3</v>
      </c>
      <c r="H108" s="250">
        <v>3</v>
      </c>
      <c r="I108" s="249">
        <f t="shared" si="8"/>
        <v>0</v>
      </c>
      <c r="J108" s="303">
        <f t="shared" si="7"/>
        <v>0.99667774086378746</v>
      </c>
      <c r="K108" s="303">
        <f t="shared" si="9"/>
        <v>0</v>
      </c>
    </row>
    <row r="109" spans="1:11" ht="14.25" hidden="1" customHeight="1">
      <c r="A109" s="214"/>
      <c r="B109" s="214" t="s">
        <v>647</v>
      </c>
      <c r="C109" s="153"/>
      <c r="D109" s="153"/>
      <c r="E109" s="153"/>
      <c r="F109" s="153"/>
      <c r="G109" s="153"/>
      <c r="H109" s="153"/>
      <c r="I109" s="249">
        <f t="shared" si="8"/>
        <v>0</v>
      </c>
      <c r="J109" s="303"/>
      <c r="K109" s="303">
        <f t="shared" si="9"/>
        <v>0</v>
      </c>
    </row>
    <row r="110" spans="1:11" ht="14.25" hidden="1" customHeight="1">
      <c r="A110" s="214"/>
      <c r="B110" s="214" t="s">
        <v>374</v>
      </c>
      <c r="C110" s="250"/>
      <c r="D110" s="153"/>
      <c r="E110" s="250"/>
      <c r="F110" s="153"/>
      <c r="G110" s="250"/>
      <c r="H110" s="250"/>
      <c r="I110" s="249">
        <f t="shared" si="8"/>
        <v>0</v>
      </c>
      <c r="J110" s="303"/>
      <c r="K110" s="303">
        <f t="shared" si="9"/>
        <v>0</v>
      </c>
    </row>
    <row r="111" spans="1:11" ht="14.25" customHeight="1">
      <c r="A111" s="214"/>
      <c r="B111" s="214" t="s">
        <v>375</v>
      </c>
      <c r="C111" s="250"/>
      <c r="D111" s="153"/>
      <c r="E111" s="250"/>
      <c r="F111" s="153"/>
      <c r="G111" s="250">
        <v>1.68</v>
      </c>
      <c r="H111" s="250">
        <v>3.3</v>
      </c>
      <c r="I111" s="249">
        <f t="shared" si="8"/>
        <v>1.68</v>
      </c>
      <c r="J111" s="303"/>
      <c r="K111" s="303">
        <f t="shared" si="9"/>
        <v>1.6199999999999999</v>
      </c>
    </row>
    <row r="112" spans="1:11" ht="15.75" hidden="1" customHeight="1">
      <c r="A112" s="214"/>
      <c r="B112" s="214" t="s">
        <v>376</v>
      </c>
      <c r="C112" s="250">
        <v>9.0399999999999991</v>
      </c>
      <c r="D112" s="250">
        <v>9.0399999999999991</v>
      </c>
      <c r="E112" s="250"/>
      <c r="F112" s="153"/>
      <c r="G112" s="250"/>
      <c r="H112" s="250"/>
      <c r="I112" s="249">
        <f t="shared" si="8"/>
        <v>0</v>
      </c>
      <c r="J112" s="303"/>
      <c r="K112" s="303">
        <f t="shared" si="9"/>
        <v>0</v>
      </c>
    </row>
    <row r="113" spans="1:11" ht="14.25" hidden="1" customHeight="1">
      <c r="A113" s="214"/>
      <c r="B113" s="214" t="s">
        <v>377</v>
      </c>
      <c r="C113" s="153"/>
      <c r="D113" s="153"/>
      <c r="E113" s="153"/>
      <c r="F113" s="153"/>
      <c r="G113" s="153"/>
      <c r="H113" s="153"/>
      <c r="I113" s="249">
        <f t="shared" si="8"/>
        <v>0</v>
      </c>
      <c r="J113" s="303"/>
      <c r="K113" s="303">
        <f t="shared" si="9"/>
        <v>0</v>
      </c>
    </row>
    <row r="114" spans="1:11" ht="14.25" hidden="1" customHeight="1">
      <c r="A114" s="214"/>
      <c r="B114" s="214" t="s">
        <v>644</v>
      </c>
      <c r="C114" s="250"/>
      <c r="D114" s="153">
        <v>12.2</v>
      </c>
      <c r="E114" s="250"/>
      <c r="F114" s="153"/>
      <c r="G114" s="250"/>
      <c r="H114" s="250"/>
      <c r="I114" s="249">
        <f t="shared" si="8"/>
        <v>0</v>
      </c>
      <c r="J114" s="303"/>
      <c r="K114" s="303">
        <f t="shared" si="9"/>
        <v>0</v>
      </c>
    </row>
    <row r="115" spans="1:11" ht="14.25" hidden="1" customHeight="1">
      <c r="A115" s="214"/>
      <c r="B115" s="214" t="s">
        <v>646</v>
      </c>
      <c r="C115" s="250"/>
      <c r="D115" s="153"/>
      <c r="E115" s="250"/>
      <c r="F115" s="153"/>
      <c r="G115" s="250"/>
      <c r="H115" s="250"/>
      <c r="I115" s="249">
        <f t="shared" si="8"/>
        <v>0</v>
      </c>
      <c r="J115" s="303"/>
      <c r="K115" s="303">
        <f t="shared" si="9"/>
        <v>0</v>
      </c>
    </row>
    <row r="116" spans="1:11" ht="14.25" customHeight="1">
      <c r="A116" s="214"/>
      <c r="B116" s="214" t="s">
        <v>562</v>
      </c>
      <c r="C116" s="250"/>
      <c r="D116" s="153">
        <v>1.1399999999999999</v>
      </c>
      <c r="E116" s="250">
        <v>0.5</v>
      </c>
      <c r="F116" s="153">
        <v>14.65</v>
      </c>
      <c r="G116" s="250">
        <v>9.6</v>
      </c>
      <c r="H116" s="153">
        <v>72.8</v>
      </c>
      <c r="I116" s="249">
        <f t="shared" si="8"/>
        <v>9.1</v>
      </c>
      <c r="J116" s="303">
        <f t="shared" si="7"/>
        <v>4.9692832764505113</v>
      </c>
      <c r="K116" s="303">
        <f t="shared" si="9"/>
        <v>63.199999999999996</v>
      </c>
    </row>
    <row r="117" spans="1:11" ht="14.25" customHeight="1">
      <c r="A117" s="214"/>
      <c r="B117" s="214" t="s">
        <v>600</v>
      </c>
      <c r="C117" s="250"/>
      <c r="D117" s="153"/>
      <c r="E117" s="250">
        <v>3.5</v>
      </c>
      <c r="F117" s="108">
        <v>7</v>
      </c>
      <c r="G117" s="250"/>
      <c r="H117" s="108"/>
      <c r="I117" s="249">
        <f t="shared" si="8"/>
        <v>-3.5</v>
      </c>
      <c r="J117" s="303">
        <f t="shared" si="7"/>
        <v>0</v>
      </c>
      <c r="K117" s="303">
        <f t="shared" si="9"/>
        <v>0</v>
      </c>
    </row>
    <row r="118" spans="1:11" ht="14.25" customHeight="1">
      <c r="A118" s="214"/>
      <c r="B118" s="214" t="s">
        <v>561</v>
      </c>
      <c r="C118" s="108"/>
      <c r="D118" s="153">
        <v>2.59</v>
      </c>
      <c r="E118" s="108"/>
      <c r="F118" s="153"/>
      <c r="G118" s="108"/>
      <c r="H118" s="108">
        <v>151.9</v>
      </c>
      <c r="I118" s="249">
        <f t="shared" si="8"/>
        <v>0</v>
      </c>
      <c r="J118" s="303" t="e">
        <f t="shared" si="7"/>
        <v>#DIV/0!</v>
      </c>
      <c r="K118" s="303">
        <f t="shared" si="9"/>
        <v>151.9</v>
      </c>
    </row>
    <row r="119" spans="1:11" ht="14.25" customHeight="1">
      <c r="A119" s="214"/>
      <c r="B119" s="214" t="s">
        <v>601</v>
      </c>
      <c r="C119" s="153"/>
      <c r="D119" s="153">
        <v>107.4</v>
      </c>
      <c r="E119" s="153">
        <v>107.4</v>
      </c>
      <c r="F119" s="153"/>
      <c r="G119" s="153"/>
      <c r="H119" s="153"/>
      <c r="I119" s="249">
        <f t="shared" si="8"/>
        <v>-107.4</v>
      </c>
      <c r="J119" s="303"/>
      <c r="K119" s="303">
        <f t="shared" si="9"/>
        <v>0</v>
      </c>
    </row>
    <row r="120" spans="1:11" ht="14.25" customHeight="1">
      <c r="A120" s="214"/>
      <c r="B120" s="214" t="s">
        <v>645</v>
      </c>
      <c r="C120" s="250"/>
      <c r="D120" s="153"/>
      <c r="E120" s="250"/>
      <c r="F120" s="153"/>
      <c r="G120" s="250"/>
      <c r="H120" s="250">
        <v>0.12</v>
      </c>
      <c r="I120" s="249">
        <f t="shared" si="8"/>
        <v>0</v>
      </c>
      <c r="J120" s="303"/>
      <c r="K120" s="303">
        <f t="shared" si="9"/>
        <v>0.12</v>
      </c>
    </row>
    <row r="121" spans="1:11" ht="14.25" customHeight="1">
      <c r="A121" s="214"/>
      <c r="B121" s="214" t="s">
        <v>602</v>
      </c>
      <c r="C121" s="250"/>
      <c r="D121" s="153"/>
      <c r="E121" s="250">
        <v>2.9</v>
      </c>
      <c r="F121" s="153"/>
      <c r="G121" s="250"/>
      <c r="H121" s="250"/>
      <c r="I121" s="249">
        <f t="shared" si="8"/>
        <v>-2.9</v>
      </c>
      <c r="J121" s="303"/>
      <c r="K121" s="303">
        <f t="shared" si="9"/>
        <v>0</v>
      </c>
    </row>
    <row r="122" spans="1:11" ht="14.25" hidden="1" customHeight="1">
      <c r="A122" s="214"/>
      <c r="B122" s="214" t="s">
        <v>564</v>
      </c>
      <c r="C122" s="250"/>
      <c r="D122" s="153"/>
      <c r="E122" s="250"/>
      <c r="F122" s="153"/>
      <c r="G122" s="250"/>
      <c r="H122" s="250"/>
      <c r="I122" s="249">
        <f t="shared" si="8"/>
        <v>0</v>
      </c>
      <c r="J122" s="303" t="e">
        <f t="shared" si="7"/>
        <v>#DIV/0!</v>
      </c>
      <c r="K122" s="303">
        <f t="shared" si="9"/>
        <v>0</v>
      </c>
    </row>
    <row r="123" spans="1:11" ht="14.25" hidden="1" customHeight="1">
      <c r="A123" s="214"/>
      <c r="B123" s="214" t="s">
        <v>378</v>
      </c>
      <c r="C123" s="153">
        <v>79.2</v>
      </c>
      <c r="D123" s="153">
        <v>82.3</v>
      </c>
      <c r="E123" s="153"/>
      <c r="F123" s="153"/>
      <c r="G123" s="153"/>
      <c r="H123" s="153"/>
      <c r="I123" s="249">
        <f t="shared" si="8"/>
        <v>0</v>
      </c>
      <c r="J123" s="303" t="e">
        <f t="shared" si="7"/>
        <v>#DIV/0!</v>
      </c>
      <c r="K123" s="303">
        <f t="shared" si="9"/>
        <v>0</v>
      </c>
    </row>
    <row r="124" spans="1:11" ht="14.25" customHeight="1">
      <c r="A124" s="214"/>
      <c r="B124" s="214" t="s">
        <v>603</v>
      </c>
      <c r="C124" s="250"/>
      <c r="D124" s="153"/>
      <c r="E124" s="250"/>
      <c r="F124" s="153">
        <v>2</v>
      </c>
      <c r="G124" s="250"/>
      <c r="H124" s="250"/>
      <c r="I124" s="249">
        <f t="shared" si="8"/>
        <v>0</v>
      </c>
      <c r="J124" s="303">
        <f t="shared" si="7"/>
        <v>0</v>
      </c>
      <c r="K124" s="303">
        <f t="shared" si="9"/>
        <v>0</v>
      </c>
    </row>
    <row r="125" spans="1:11" ht="14.25" customHeight="1">
      <c r="A125" s="214"/>
      <c r="B125" s="214" t="s">
        <v>714</v>
      </c>
      <c r="C125" s="250"/>
      <c r="D125" s="153"/>
      <c r="E125" s="250"/>
      <c r="F125" s="153"/>
      <c r="G125" s="250"/>
      <c r="H125" s="250">
        <v>6.44</v>
      </c>
      <c r="I125" s="249">
        <f t="shared" si="8"/>
        <v>0</v>
      </c>
      <c r="J125" s="303" t="e">
        <f t="shared" si="7"/>
        <v>#DIV/0!</v>
      </c>
      <c r="K125" s="303">
        <f t="shared" si="9"/>
        <v>6.44</v>
      </c>
    </row>
    <row r="126" spans="1:11" ht="14.25" hidden="1" customHeight="1">
      <c r="A126" s="214"/>
      <c r="B126" s="214" t="s">
        <v>379</v>
      </c>
      <c r="C126" s="250"/>
      <c r="D126" s="153"/>
      <c r="E126" s="250"/>
      <c r="F126" s="153"/>
      <c r="G126" s="250"/>
      <c r="H126" s="250"/>
      <c r="I126" s="249">
        <f t="shared" si="8"/>
        <v>0</v>
      </c>
      <c r="J126" s="303" t="e">
        <f t="shared" si="7"/>
        <v>#DIV/0!</v>
      </c>
      <c r="K126" s="303">
        <f t="shared" si="9"/>
        <v>0</v>
      </c>
    </row>
    <row r="127" spans="1:11" ht="14.25" customHeight="1">
      <c r="A127" s="214"/>
      <c r="B127" s="214" t="s">
        <v>380</v>
      </c>
      <c r="C127" s="250">
        <v>24.4</v>
      </c>
      <c r="D127" s="153">
        <v>2237.08</v>
      </c>
      <c r="E127" s="250"/>
      <c r="F127" s="153">
        <v>1690.46</v>
      </c>
      <c r="G127" s="250">
        <v>1197.24</v>
      </c>
      <c r="H127" s="153">
        <v>499.9</v>
      </c>
      <c r="I127" s="249">
        <f t="shared" si="8"/>
        <v>1197.24</v>
      </c>
      <c r="J127" s="303">
        <f t="shared" si="7"/>
        <v>0.29571832518959335</v>
      </c>
      <c r="K127" s="303">
        <f t="shared" si="9"/>
        <v>-697.34</v>
      </c>
    </row>
    <row r="128" spans="1:11" ht="14.25" hidden="1" customHeight="1">
      <c r="A128" s="214"/>
      <c r="B128" s="14" t="s">
        <v>381</v>
      </c>
      <c r="C128" s="250">
        <v>12.2</v>
      </c>
      <c r="D128" s="153">
        <v>0.11</v>
      </c>
      <c r="E128" s="250"/>
      <c r="F128" s="153"/>
      <c r="G128" s="250"/>
      <c r="H128" s="250"/>
      <c r="I128" s="249">
        <f t="shared" si="8"/>
        <v>0</v>
      </c>
      <c r="J128" s="303"/>
      <c r="K128" s="303">
        <f t="shared" si="9"/>
        <v>0</v>
      </c>
    </row>
    <row r="129" spans="1:11" ht="14.25" hidden="1" customHeight="1">
      <c r="A129" s="214"/>
      <c r="B129" s="14" t="s">
        <v>565</v>
      </c>
      <c r="C129" s="250"/>
      <c r="D129" s="153"/>
      <c r="E129" s="250"/>
      <c r="F129" s="153"/>
      <c r="G129" s="250"/>
      <c r="H129" s="250"/>
      <c r="I129" s="249">
        <f t="shared" si="8"/>
        <v>0</v>
      </c>
      <c r="J129" s="303" t="e">
        <f t="shared" si="7"/>
        <v>#DIV/0!</v>
      </c>
      <c r="K129" s="303">
        <f t="shared" si="9"/>
        <v>0</v>
      </c>
    </row>
    <row r="130" spans="1:11" ht="14.25" customHeight="1">
      <c r="A130" s="214"/>
      <c r="B130" s="14" t="s">
        <v>566</v>
      </c>
      <c r="C130" s="153"/>
      <c r="D130" s="153">
        <v>46</v>
      </c>
      <c r="E130" s="153"/>
      <c r="F130" s="153"/>
      <c r="G130" s="153"/>
      <c r="H130" s="153">
        <v>43.16</v>
      </c>
      <c r="I130" s="249">
        <f t="shared" si="8"/>
        <v>0</v>
      </c>
      <c r="J130" s="303" t="e">
        <f t="shared" si="7"/>
        <v>#DIV/0!</v>
      </c>
      <c r="K130" s="303">
        <f t="shared" si="9"/>
        <v>43.16</v>
      </c>
    </row>
    <row r="131" spans="1:11" ht="14.25" hidden="1" customHeight="1">
      <c r="A131" s="214"/>
      <c r="B131" s="14" t="s">
        <v>382</v>
      </c>
      <c r="C131" s="250"/>
      <c r="D131" s="153"/>
      <c r="E131" s="250"/>
      <c r="F131" s="153"/>
      <c r="G131" s="250"/>
      <c r="H131" s="250"/>
      <c r="I131" s="249">
        <f t="shared" si="8"/>
        <v>0</v>
      </c>
      <c r="J131" s="303" t="e">
        <f t="shared" si="7"/>
        <v>#DIV/0!</v>
      </c>
      <c r="K131" s="303">
        <f t="shared" si="9"/>
        <v>0</v>
      </c>
    </row>
    <row r="132" spans="1:11" ht="14.25" hidden="1" customHeight="1">
      <c r="A132" s="214"/>
      <c r="B132" s="14" t="s">
        <v>567</v>
      </c>
      <c r="C132" s="250"/>
      <c r="D132" s="153"/>
      <c r="E132" s="250"/>
      <c r="F132" s="153"/>
      <c r="G132" s="250"/>
      <c r="H132" s="250"/>
      <c r="I132" s="249">
        <f t="shared" si="8"/>
        <v>0</v>
      </c>
      <c r="J132" s="303" t="e">
        <f t="shared" si="7"/>
        <v>#DIV/0!</v>
      </c>
      <c r="K132" s="303">
        <f t="shared" si="9"/>
        <v>0</v>
      </c>
    </row>
    <row r="133" spans="1:11" ht="14.25" customHeight="1">
      <c r="A133" s="214"/>
      <c r="B133" s="214" t="s">
        <v>604</v>
      </c>
      <c r="C133" s="250"/>
      <c r="D133" s="153">
        <v>7.29</v>
      </c>
      <c r="E133" s="250"/>
      <c r="F133" s="153"/>
      <c r="G133" s="250">
        <v>2.2000000000000002</v>
      </c>
      <c r="H133" s="250"/>
      <c r="I133" s="249">
        <f t="shared" si="8"/>
        <v>2.2000000000000002</v>
      </c>
      <c r="J133" s="303" t="e">
        <f t="shared" si="7"/>
        <v>#DIV/0!</v>
      </c>
      <c r="K133" s="303">
        <f t="shared" si="9"/>
        <v>-2.2000000000000002</v>
      </c>
    </row>
    <row r="134" spans="1:11" ht="14.25" hidden="1" customHeight="1">
      <c r="A134" s="214"/>
      <c r="B134" s="214" t="s">
        <v>568</v>
      </c>
      <c r="C134" s="250"/>
      <c r="D134" s="153"/>
      <c r="E134" s="250"/>
      <c r="F134" s="153"/>
      <c r="G134" s="250"/>
      <c r="H134" s="250"/>
      <c r="I134" s="249">
        <f t="shared" si="8"/>
        <v>0</v>
      </c>
      <c r="J134" s="303" t="e">
        <f t="shared" si="7"/>
        <v>#DIV/0!</v>
      </c>
      <c r="K134" s="303">
        <f t="shared" si="9"/>
        <v>0</v>
      </c>
    </row>
    <row r="135" spans="1:11">
      <c r="A135" s="214"/>
      <c r="B135" s="214" t="s">
        <v>713</v>
      </c>
      <c r="C135" s="250"/>
      <c r="D135" s="153"/>
      <c r="E135" s="250"/>
      <c r="F135" s="153"/>
      <c r="G135" s="250"/>
      <c r="H135" s="250">
        <v>2.5299999999999998</v>
      </c>
      <c r="I135" s="249">
        <f t="shared" si="8"/>
        <v>0</v>
      </c>
      <c r="J135" s="303" t="e">
        <f t="shared" ref="J135:J143" si="12">H135/F135</f>
        <v>#DIV/0!</v>
      </c>
      <c r="K135" s="303">
        <f t="shared" si="9"/>
        <v>2.5299999999999998</v>
      </c>
    </row>
    <row r="136" spans="1:11" ht="14.25" hidden="1" customHeight="1">
      <c r="A136" s="214"/>
      <c r="B136" s="214" t="s">
        <v>383</v>
      </c>
      <c r="C136" s="250"/>
      <c r="D136" s="153">
        <v>29.19</v>
      </c>
      <c r="E136" s="250"/>
      <c r="F136" s="153"/>
      <c r="G136" s="250"/>
      <c r="H136" s="250"/>
      <c r="I136" s="249">
        <f t="shared" ref="I136:I143" si="13">G136-E136</f>
        <v>0</v>
      </c>
      <c r="J136" s="303" t="e">
        <f t="shared" si="12"/>
        <v>#DIV/0!</v>
      </c>
      <c r="K136" s="303">
        <f t="shared" ref="K136:K143" si="14">H136-G136</f>
        <v>0</v>
      </c>
    </row>
    <row r="137" spans="1:11" ht="14.25" customHeight="1">
      <c r="A137" s="214"/>
      <c r="B137" s="214" t="s">
        <v>556</v>
      </c>
      <c r="C137" s="250"/>
      <c r="D137" s="153">
        <v>606.52</v>
      </c>
      <c r="E137" s="250">
        <v>267.39999999999998</v>
      </c>
      <c r="F137" s="153">
        <v>884.04</v>
      </c>
      <c r="G137" s="250">
        <v>1131.67</v>
      </c>
      <c r="H137" s="153">
        <v>1203.5999999999999</v>
      </c>
      <c r="I137" s="249">
        <f t="shared" si="13"/>
        <v>864.2700000000001</v>
      </c>
      <c r="J137" s="303">
        <f t="shared" si="12"/>
        <v>1.3614768562508484</v>
      </c>
      <c r="K137" s="303">
        <f t="shared" si="14"/>
        <v>71.929999999999836</v>
      </c>
    </row>
    <row r="138" spans="1:11" ht="14.25" customHeight="1">
      <c r="A138" s="214"/>
      <c r="B138" s="214" t="s">
        <v>570</v>
      </c>
      <c r="C138" s="153">
        <v>4.0999999999999996</v>
      </c>
      <c r="D138" s="153">
        <v>4.0999999999999996</v>
      </c>
      <c r="E138" s="153">
        <v>3.3</v>
      </c>
      <c r="F138" s="153">
        <v>3.3</v>
      </c>
      <c r="G138" s="153">
        <v>3.3</v>
      </c>
      <c r="H138" s="153">
        <v>3.3</v>
      </c>
      <c r="I138" s="249">
        <f t="shared" si="13"/>
        <v>0</v>
      </c>
      <c r="J138" s="303">
        <f t="shared" si="12"/>
        <v>1</v>
      </c>
      <c r="K138" s="303">
        <f t="shared" si="14"/>
        <v>0</v>
      </c>
    </row>
    <row r="139" spans="1:11" ht="14.25" customHeight="1">
      <c r="A139" s="214"/>
      <c r="B139" s="214" t="s">
        <v>410</v>
      </c>
      <c r="C139" s="153">
        <v>11</v>
      </c>
      <c r="D139" s="153">
        <v>11.04</v>
      </c>
      <c r="E139" s="250"/>
      <c r="F139" s="153"/>
      <c r="G139" s="250"/>
      <c r="H139" s="250"/>
      <c r="I139" s="249">
        <f t="shared" si="13"/>
        <v>0</v>
      </c>
      <c r="J139" s="303"/>
      <c r="K139" s="303">
        <f t="shared" si="14"/>
        <v>0</v>
      </c>
    </row>
    <row r="140" spans="1:11" ht="14.25" customHeight="1">
      <c r="A140" s="251"/>
      <c r="B140" s="252" t="s">
        <v>384</v>
      </c>
      <c r="C140" s="113">
        <f t="shared" ref="C140:H140" si="15">C6+C19+C37+C74+C82+C92</f>
        <v>5847.2899999999991</v>
      </c>
      <c r="D140" s="113">
        <f t="shared" si="15"/>
        <v>9739.869999999999</v>
      </c>
      <c r="E140" s="113">
        <f t="shared" si="15"/>
        <v>6928.8000000000011</v>
      </c>
      <c r="F140" s="78">
        <f t="shared" si="15"/>
        <v>9275.6200000000008</v>
      </c>
      <c r="G140" s="78">
        <f t="shared" si="15"/>
        <v>9031.75</v>
      </c>
      <c r="H140" s="78">
        <f t="shared" si="15"/>
        <v>8702.82</v>
      </c>
      <c r="I140" s="249">
        <f t="shared" si="13"/>
        <v>2102.9499999999989</v>
      </c>
      <c r="J140" s="303">
        <f t="shared" si="12"/>
        <v>0.93824671558343253</v>
      </c>
      <c r="K140" s="303">
        <f t="shared" si="14"/>
        <v>-328.93000000000029</v>
      </c>
    </row>
    <row r="141" spans="1:11" ht="14.25" customHeight="1">
      <c r="A141" s="229" t="s">
        <v>385</v>
      </c>
      <c r="B141" s="231" t="s">
        <v>386</v>
      </c>
      <c r="C141" s="16">
        <v>359.5</v>
      </c>
      <c r="D141" s="16">
        <v>722.74</v>
      </c>
      <c r="E141" s="16">
        <v>539.79999999999995</v>
      </c>
      <c r="F141" s="16">
        <v>3613.36</v>
      </c>
      <c r="G141" s="16">
        <v>4013.8</v>
      </c>
      <c r="H141" s="16">
        <v>340.5</v>
      </c>
      <c r="I141" s="249">
        <f t="shared" si="13"/>
        <v>3474</v>
      </c>
      <c r="J141" s="303">
        <f t="shared" si="12"/>
        <v>9.423362189208935E-2</v>
      </c>
      <c r="K141" s="303">
        <f t="shared" si="14"/>
        <v>-3673.3</v>
      </c>
    </row>
    <row r="142" spans="1:11" ht="14.25" customHeight="1">
      <c r="A142" s="229" t="s">
        <v>387</v>
      </c>
      <c r="B142" s="231" t="s">
        <v>388</v>
      </c>
      <c r="C142" s="16">
        <v>3647.7</v>
      </c>
      <c r="D142" s="16">
        <v>3730.44</v>
      </c>
      <c r="E142" s="16">
        <v>5239.8</v>
      </c>
      <c r="F142" s="16">
        <v>3542.75</v>
      </c>
      <c r="G142" s="16">
        <v>4676.6000000000004</v>
      </c>
      <c r="H142" s="16">
        <v>5021</v>
      </c>
      <c r="I142" s="249">
        <f t="shared" si="13"/>
        <v>-563.19999999999982</v>
      </c>
      <c r="J142" s="303">
        <f t="shared" si="12"/>
        <v>1.4172606026391927</v>
      </c>
      <c r="K142" s="303">
        <f t="shared" si="14"/>
        <v>344.39999999999964</v>
      </c>
    </row>
    <row r="143" spans="1:11" ht="14.25" customHeight="1">
      <c r="A143" s="246"/>
      <c r="B143" s="247" t="s">
        <v>389</v>
      </c>
      <c r="C143" s="113">
        <f>C140+C142+C141</f>
        <v>9854.489999999998</v>
      </c>
      <c r="D143" s="78">
        <f>D142+D141+D140</f>
        <v>14193.05</v>
      </c>
      <c r="E143" s="113">
        <f>E140+E142+E141</f>
        <v>12708.400000000001</v>
      </c>
      <c r="F143" s="78">
        <f>F140+F142+F141</f>
        <v>16431.73</v>
      </c>
      <c r="G143" s="78">
        <f>G140+G142+G141</f>
        <v>17722.150000000001</v>
      </c>
      <c r="H143" s="78">
        <f>H140+H142+H141</f>
        <v>14064.32</v>
      </c>
      <c r="I143" s="249">
        <f t="shared" si="13"/>
        <v>5013.75</v>
      </c>
      <c r="J143" s="303">
        <f t="shared" si="12"/>
        <v>0.85592448269293619</v>
      </c>
      <c r="K143" s="303">
        <f t="shared" si="14"/>
        <v>-3657.8300000000017</v>
      </c>
    </row>
  </sheetData>
  <mergeCells count="7">
    <mergeCell ref="B2:K2"/>
    <mergeCell ref="K3:K5"/>
    <mergeCell ref="A3:A5"/>
    <mergeCell ref="B3:B5"/>
    <mergeCell ref="C3:H4"/>
    <mergeCell ref="I3:I5"/>
    <mergeCell ref="J3:J5"/>
  </mergeCells>
  <pageMargins left="0.5" right="0.19685039370078741" top="0.35433070866141736" bottom="0.19685039370078741" header="0.35433070866141736" footer="0.19685039370078741"/>
  <pageSetup paperSize="9" scale="81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4" enableFormatConditionsCalculation="0">
    <tabColor rgb="FF00B050"/>
  </sheetPr>
  <dimension ref="A1:DB153"/>
  <sheetViews>
    <sheetView view="pageBreakPreview" zoomScale="60" workbookViewId="0">
      <pane xSplit="3" ySplit="5" topLeftCell="D6" activePane="bottomRight" state="frozen"/>
      <selection activeCell="E21" sqref="E21"/>
      <selection pane="topRight" activeCell="E21" sqref="E21"/>
      <selection pane="bottomLeft" activeCell="E21" sqref="E21"/>
      <selection pane="bottomRight" activeCell="O148" sqref="O148"/>
    </sheetView>
  </sheetViews>
  <sheetFormatPr defaultRowHeight="12.75"/>
  <cols>
    <col min="1" max="1" width="4.85546875" style="326" customWidth="1"/>
    <col min="2" max="2" width="31" style="346" customWidth="1"/>
    <col min="3" max="3" width="7.7109375" style="347" customWidth="1"/>
    <col min="4" max="5" width="7.42578125" style="348" customWidth="1"/>
    <col min="6" max="6" width="8.85546875" style="326" customWidth="1"/>
    <col min="7" max="7" width="5.85546875" style="326" customWidth="1"/>
    <col min="8" max="8" width="7.140625" style="348" customWidth="1"/>
    <col min="9" max="9" width="6.5703125" style="348" customWidth="1"/>
    <col min="10" max="10" width="6.7109375" style="326" customWidth="1"/>
    <col min="11" max="11" width="4" style="326" customWidth="1"/>
    <col min="12" max="12" width="7.7109375" style="348" customWidth="1"/>
    <col min="13" max="13" width="7.42578125" style="348" customWidth="1"/>
    <col min="14" max="14" width="7.42578125" style="326" customWidth="1"/>
    <col min="15" max="15" width="5.85546875" style="326" customWidth="1"/>
    <col min="16" max="16" width="7.140625" style="348" customWidth="1"/>
    <col min="17" max="17" width="6.7109375" style="348" customWidth="1"/>
    <col min="18" max="18" width="7.42578125" style="326" customWidth="1"/>
    <col min="19" max="19" width="3.85546875" style="326" customWidth="1"/>
    <col min="20" max="20" width="6.7109375" style="348" customWidth="1"/>
    <col min="21" max="21" width="7" style="348" customWidth="1"/>
    <col min="22" max="22" width="6.7109375" style="326" customWidth="1"/>
    <col min="23" max="23" width="5.7109375" style="326" customWidth="1"/>
    <col min="24" max="24" width="4.140625" style="349" hidden="1" customWidth="1"/>
    <col min="25" max="25" width="9.140625" style="349" hidden="1" customWidth="1"/>
    <col min="26" max="27" width="9.140625" style="326" hidden="1" customWidth="1"/>
    <col min="28" max="29" width="9.140625" style="348" hidden="1" customWidth="1"/>
    <col min="30" max="34" width="9.140625" style="326" hidden="1" customWidth="1"/>
    <col min="35" max="35" width="9.140625" style="348" hidden="1" customWidth="1"/>
    <col min="36" max="36" width="6.28515625" style="348" hidden="1" customWidth="1"/>
    <col min="37" max="37" width="5.85546875" style="326" hidden="1" customWidth="1"/>
    <col min="38" max="38" width="5.7109375" style="326" hidden="1" customWidth="1"/>
    <col min="39" max="39" width="5.85546875" style="348" hidden="1" customWidth="1"/>
    <col min="40" max="40" width="6" style="348" hidden="1" customWidth="1"/>
    <col min="41" max="41" width="5.7109375" style="326" hidden="1" customWidth="1"/>
    <col min="42" max="42" width="4" style="326" customWidth="1"/>
    <col min="43" max="43" width="4.140625" style="326" hidden="1" customWidth="1"/>
    <col min="44" max="44" width="5.7109375" style="326" hidden="1" customWidth="1"/>
    <col min="45" max="45" width="5.85546875" style="326" hidden="1" customWidth="1"/>
    <col min="46" max="46" width="4.140625" style="326" hidden="1" customWidth="1"/>
    <col min="47" max="47" width="5.7109375" style="348" customWidth="1"/>
    <col min="48" max="48" width="7" style="348" customWidth="1"/>
    <col min="49" max="49" width="6.5703125" style="326" customWidth="1"/>
    <col min="50" max="50" width="4.140625" style="326" customWidth="1"/>
    <col min="51" max="51" width="4.28515625" style="326" hidden="1" customWidth="1"/>
    <col min="52" max="54" width="9.140625" style="326" hidden="1" customWidth="1"/>
    <col min="55" max="56" width="9.140625" style="348" hidden="1" customWidth="1"/>
    <col min="57" max="58" width="9.140625" style="326" hidden="1" customWidth="1"/>
    <col min="59" max="60" width="9.140625" style="348" hidden="1" customWidth="1"/>
    <col min="61" max="61" width="9.140625" style="326" hidden="1" customWidth="1"/>
    <col min="62" max="62" width="3.85546875" style="326" hidden="1" customWidth="1"/>
    <col min="63" max="64" width="6.42578125" style="326" customWidth="1"/>
    <col min="65" max="65" width="6.7109375" style="326" customWidth="1"/>
    <col min="66" max="66" width="5.140625" style="326" customWidth="1"/>
    <col min="67" max="67" width="5.85546875" style="326" customWidth="1"/>
    <col min="68" max="68" width="5.7109375" style="326" customWidth="1"/>
    <col min="69" max="69" width="5.28515625" style="326" customWidth="1"/>
    <col min="70" max="70" width="5" style="326" customWidth="1"/>
    <col min="71" max="71" width="4.7109375" style="326" hidden="1" customWidth="1"/>
    <col min="72" max="73" width="9.140625" style="326" hidden="1" customWidth="1"/>
    <col min="74" max="74" width="4.42578125" style="326" hidden="1" customWidth="1"/>
    <col min="75" max="75" width="4.28515625" style="348" hidden="1" customWidth="1"/>
    <col min="76" max="76" width="9.140625" style="348" hidden="1" customWidth="1"/>
    <col min="77" max="77" width="9.140625" style="326" hidden="1" customWidth="1"/>
    <col min="78" max="79" width="4.140625" style="326" hidden="1" customWidth="1"/>
    <col min="80" max="81" width="9.140625" style="326" hidden="1" customWidth="1"/>
    <col min="82" max="82" width="4.42578125" style="326" hidden="1" customWidth="1"/>
    <col min="83" max="83" width="6.42578125" style="348" customWidth="1"/>
    <col min="84" max="84" width="7.140625" style="348" customWidth="1"/>
    <col min="85" max="85" width="7.85546875" style="326" customWidth="1"/>
    <col min="86" max="86" width="5.42578125" style="326" customWidth="1"/>
    <col min="87" max="87" width="6.28515625" style="348" customWidth="1"/>
    <col min="88" max="88" width="6.140625" style="348" customWidth="1"/>
    <col min="89" max="89" width="5.42578125" style="326" customWidth="1"/>
    <col min="90" max="90" width="4" style="326" customWidth="1"/>
    <col min="91" max="91" width="6.28515625" style="326" customWidth="1"/>
    <col min="92" max="92" width="5.85546875" style="326" customWidth="1"/>
    <col min="93" max="93" width="6.140625" style="326" customWidth="1"/>
    <col min="94" max="94" width="4.7109375" style="326" customWidth="1"/>
    <col min="95" max="95" width="5.5703125" style="326" hidden="1" customWidth="1"/>
    <col min="96" max="97" width="9.140625" style="326" hidden="1" customWidth="1"/>
    <col min="98" max="98" width="4.7109375" style="326" hidden="1" customWidth="1"/>
    <col min="99" max="99" width="4.28515625" style="348" hidden="1" customWidth="1"/>
    <col min="100" max="100" width="9.140625" style="348" hidden="1" customWidth="1"/>
    <col min="101" max="101" width="9.140625" style="326" hidden="1" customWidth="1"/>
    <col min="102" max="102" width="4.5703125" style="326" hidden="1" customWidth="1"/>
    <col min="103" max="103" width="4.5703125" style="348" hidden="1" customWidth="1"/>
    <col min="104" max="104" width="9.140625" style="348" hidden="1" customWidth="1"/>
    <col min="105" max="105" width="9.140625" style="326" hidden="1" customWidth="1"/>
    <col min="106" max="106" width="4.28515625" style="326" hidden="1" customWidth="1"/>
    <col min="107" max="107" width="4.42578125" style="326" customWidth="1"/>
    <col min="108" max="16384" width="9.140625" style="326"/>
  </cols>
  <sheetData>
    <row r="1" spans="1:106" ht="28.5" customHeight="1">
      <c r="A1" s="201"/>
      <c r="B1" s="201" t="s">
        <v>685</v>
      </c>
      <c r="C1" s="324"/>
      <c r="D1" s="325" t="s">
        <v>764</v>
      </c>
      <c r="E1" s="202"/>
      <c r="F1" s="201"/>
      <c r="G1" s="201"/>
      <c r="H1" s="202"/>
      <c r="I1" s="202"/>
      <c r="J1" s="201"/>
      <c r="K1" s="201"/>
      <c r="L1" s="202"/>
      <c r="M1" s="202"/>
      <c r="N1" s="201"/>
      <c r="O1" s="201"/>
      <c r="P1" s="202"/>
      <c r="Q1" s="202"/>
      <c r="R1" s="201"/>
      <c r="S1" s="201"/>
      <c r="T1" s="202"/>
      <c r="U1" s="202"/>
      <c r="V1" s="201"/>
      <c r="W1" s="201"/>
      <c r="X1" s="203"/>
      <c r="Y1" s="203"/>
      <c r="Z1" s="201"/>
      <c r="AA1" s="201"/>
      <c r="AB1" s="202"/>
      <c r="AC1" s="202"/>
      <c r="AD1" s="201"/>
      <c r="AE1" s="201"/>
      <c r="AF1" s="201"/>
      <c r="AG1" s="201"/>
      <c r="AH1" s="201"/>
      <c r="AI1" s="202"/>
      <c r="AJ1" s="202"/>
      <c r="AK1" s="201"/>
      <c r="AL1" s="201"/>
      <c r="AM1" s="202"/>
      <c r="AN1" s="202"/>
      <c r="AO1" s="201"/>
      <c r="AP1" s="201"/>
      <c r="AQ1" s="201"/>
      <c r="AR1" s="201"/>
      <c r="AS1" s="201"/>
      <c r="AT1" s="201"/>
      <c r="AU1" s="202"/>
      <c r="AV1" s="202"/>
      <c r="AW1" s="201"/>
      <c r="AX1" s="201"/>
      <c r="AY1" s="201"/>
      <c r="AZ1" s="201"/>
      <c r="BA1" s="201"/>
      <c r="BB1" s="201"/>
      <c r="BC1" s="202"/>
      <c r="BD1" s="202"/>
      <c r="BE1" s="201"/>
      <c r="BF1" s="201"/>
      <c r="BG1" s="202"/>
      <c r="BH1" s="202"/>
      <c r="BI1" s="201"/>
      <c r="BJ1" s="201"/>
      <c r="BK1" s="204"/>
      <c r="BL1" s="204"/>
      <c r="BM1" s="204"/>
      <c r="BN1" s="204"/>
      <c r="BO1" s="204"/>
      <c r="BP1" s="204"/>
      <c r="BQ1" s="204"/>
      <c r="BR1" s="204"/>
      <c r="BS1" s="204"/>
      <c r="BT1" s="759" t="s">
        <v>500</v>
      </c>
      <c r="BU1" s="759"/>
      <c r="BV1" s="759"/>
      <c r="BW1" s="759"/>
      <c r="BX1" s="759"/>
      <c r="BY1" s="759"/>
      <c r="BZ1" s="759"/>
      <c r="CA1" s="759"/>
      <c r="CB1" s="759"/>
      <c r="CC1" s="759"/>
      <c r="CD1" s="759"/>
      <c r="CE1" s="759"/>
      <c r="CF1" s="759"/>
      <c r="CG1" s="759"/>
      <c r="CH1" s="759"/>
      <c r="CI1" s="759"/>
      <c r="CJ1" s="759"/>
      <c r="CK1" s="759"/>
      <c r="CL1" s="759"/>
      <c r="CM1" s="759"/>
      <c r="CN1" s="759"/>
      <c r="CO1" s="759"/>
      <c r="CP1" s="759"/>
      <c r="CQ1" s="1"/>
      <c r="CR1" s="1"/>
      <c r="CS1" s="1"/>
      <c r="CT1" s="1"/>
      <c r="CU1" s="11"/>
      <c r="CV1" s="11"/>
      <c r="CW1" s="1"/>
      <c r="CX1" s="1"/>
      <c r="CY1" s="11"/>
      <c r="CZ1" s="11"/>
      <c r="DA1" s="1"/>
      <c r="DB1" s="1"/>
    </row>
    <row r="2" spans="1:106" ht="11.25" customHeight="1">
      <c r="A2" s="757" t="s">
        <v>303</v>
      </c>
      <c r="B2" s="761" t="s">
        <v>304</v>
      </c>
      <c r="C2" s="764" t="s">
        <v>305</v>
      </c>
      <c r="D2" s="765"/>
      <c r="E2" s="766"/>
      <c r="F2" s="770" t="s">
        <v>501</v>
      </c>
      <c r="G2" s="770" t="s">
        <v>502</v>
      </c>
      <c r="H2" s="205"/>
      <c r="I2" s="205"/>
      <c r="J2" s="206"/>
      <c r="K2" s="206"/>
      <c r="L2" s="205"/>
      <c r="M2" s="205"/>
      <c r="N2" s="206"/>
      <c r="O2" s="206"/>
      <c r="P2" s="205"/>
      <c r="Q2" s="205"/>
      <c r="R2" s="206"/>
      <c r="S2" s="206"/>
      <c r="T2" s="205"/>
      <c r="U2" s="205"/>
      <c r="V2" s="206"/>
      <c r="W2" s="206"/>
      <c r="X2" s="205"/>
      <c r="Y2" s="205"/>
      <c r="Z2" s="206"/>
      <c r="AA2" s="206"/>
      <c r="AB2" s="205"/>
      <c r="AC2" s="205"/>
      <c r="AD2" s="206"/>
      <c r="AE2" s="206"/>
      <c r="AF2" s="206" t="s">
        <v>503</v>
      </c>
      <c r="AG2" s="206" t="s">
        <v>503</v>
      </c>
      <c r="AH2" s="206"/>
      <c r="AI2" s="205"/>
      <c r="AJ2" s="205"/>
      <c r="AK2" s="206"/>
      <c r="AL2" s="206"/>
      <c r="AM2" s="205"/>
      <c r="AN2" s="205"/>
      <c r="AO2" s="206"/>
      <c r="AP2" s="206"/>
      <c r="AQ2" s="206"/>
      <c r="AR2" s="206"/>
      <c r="AS2" s="206"/>
      <c r="AT2" s="206"/>
      <c r="AU2" s="205"/>
      <c r="AV2" s="205"/>
      <c r="AW2" s="206"/>
      <c r="AX2" s="206"/>
      <c r="AY2" s="206"/>
      <c r="AZ2" s="206"/>
      <c r="BA2" s="206"/>
      <c r="BB2" s="206"/>
      <c r="BC2" s="205"/>
      <c r="BD2" s="205"/>
      <c r="BE2" s="207"/>
      <c r="BF2" s="207"/>
      <c r="BG2" s="205"/>
      <c r="BH2" s="205"/>
      <c r="BI2" s="207"/>
      <c r="BJ2" s="207"/>
      <c r="BK2" s="207"/>
      <c r="BL2" s="207"/>
      <c r="BM2" s="207"/>
      <c r="BN2" s="207"/>
      <c r="BO2" s="207"/>
      <c r="BP2" s="207"/>
      <c r="BQ2" s="207"/>
      <c r="BR2" s="207"/>
      <c r="BS2" s="207"/>
      <c r="BT2" s="207"/>
      <c r="BU2" s="207"/>
      <c r="BV2" s="207"/>
      <c r="BW2" s="205"/>
      <c r="BX2" s="205"/>
      <c r="BY2" s="206"/>
      <c r="BZ2" s="207"/>
      <c r="CA2" s="207"/>
      <c r="CB2" s="207"/>
      <c r="CC2" s="207"/>
      <c r="CD2" s="207"/>
      <c r="CE2" s="205"/>
      <c r="CF2" s="205"/>
      <c r="CG2" s="207"/>
      <c r="CH2" s="207"/>
      <c r="CI2" s="205"/>
      <c r="CJ2" s="205"/>
      <c r="CK2" s="207"/>
      <c r="CL2" s="207"/>
      <c r="CM2" s="207"/>
      <c r="CN2" s="207"/>
      <c r="CO2" s="207"/>
      <c r="CP2" s="207"/>
      <c r="CQ2" s="14"/>
      <c r="CR2" s="14"/>
      <c r="CS2" s="14"/>
      <c r="CT2" s="14"/>
      <c r="CU2" s="13"/>
      <c r="CV2" s="13"/>
      <c r="CW2" s="14"/>
      <c r="CX2" s="14"/>
      <c r="CY2" s="13"/>
      <c r="CZ2" s="13"/>
      <c r="DA2" s="14"/>
      <c r="DB2" s="14"/>
    </row>
    <row r="3" spans="1:106" ht="27.75" customHeight="1">
      <c r="A3" s="760"/>
      <c r="B3" s="762"/>
      <c r="C3" s="767"/>
      <c r="D3" s="768"/>
      <c r="E3" s="769"/>
      <c r="F3" s="771"/>
      <c r="G3" s="771"/>
      <c r="H3" s="753" t="s">
        <v>504</v>
      </c>
      <c r="I3" s="754"/>
      <c r="J3" s="757" t="s">
        <v>505</v>
      </c>
      <c r="K3" s="757" t="s">
        <v>502</v>
      </c>
      <c r="L3" s="753" t="s">
        <v>506</v>
      </c>
      <c r="M3" s="754"/>
      <c r="N3" s="757" t="s">
        <v>505</v>
      </c>
      <c r="O3" s="757" t="s">
        <v>502</v>
      </c>
      <c r="P3" s="753" t="s">
        <v>507</v>
      </c>
      <c r="Q3" s="754"/>
      <c r="R3" s="757" t="s">
        <v>505</v>
      </c>
      <c r="S3" s="757" t="s">
        <v>502</v>
      </c>
      <c r="T3" s="753" t="s">
        <v>508</v>
      </c>
      <c r="U3" s="754"/>
      <c r="V3" s="757" t="s">
        <v>509</v>
      </c>
      <c r="W3" s="757" t="s">
        <v>502</v>
      </c>
      <c r="X3" s="753" t="s">
        <v>510</v>
      </c>
      <c r="Y3" s="754"/>
      <c r="Z3" s="757" t="s">
        <v>505</v>
      </c>
      <c r="AA3" s="757" t="s">
        <v>502</v>
      </c>
      <c r="AB3" s="753" t="s">
        <v>511</v>
      </c>
      <c r="AC3" s="754"/>
      <c r="AD3" s="757" t="s">
        <v>512</v>
      </c>
      <c r="AE3" s="757" t="s">
        <v>513</v>
      </c>
      <c r="AF3" s="753" t="s">
        <v>514</v>
      </c>
      <c r="AG3" s="754"/>
      <c r="AH3" s="757" t="s">
        <v>515</v>
      </c>
      <c r="AI3" s="753" t="s">
        <v>516</v>
      </c>
      <c r="AJ3" s="754"/>
      <c r="AK3" s="757" t="s">
        <v>512</v>
      </c>
      <c r="AL3" s="757" t="s">
        <v>502</v>
      </c>
      <c r="AM3" s="753" t="s">
        <v>517</v>
      </c>
      <c r="AN3" s="754"/>
      <c r="AO3" s="757" t="s">
        <v>505</v>
      </c>
      <c r="AP3" s="757" t="s">
        <v>502</v>
      </c>
      <c r="AQ3" s="753" t="s">
        <v>518</v>
      </c>
      <c r="AR3" s="754"/>
      <c r="AS3" s="757" t="s">
        <v>505</v>
      </c>
      <c r="AT3" s="757" t="s">
        <v>502</v>
      </c>
      <c r="AU3" s="753" t="s">
        <v>519</v>
      </c>
      <c r="AV3" s="754"/>
      <c r="AW3" s="757" t="s">
        <v>520</v>
      </c>
      <c r="AX3" s="757" t="s">
        <v>513</v>
      </c>
      <c r="AY3" s="753" t="s">
        <v>521</v>
      </c>
      <c r="AZ3" s="754"/>
      <c r="BA3" s="757" t="s">
        <v>520</v>
      </c>
      <c r="BB3" s="757" t="s">
        <v>513</v>
      </c>
      <c r="BC3" s="753" t="s">
        <v>522</v>
      </c>
      <c r="BD3" s="754"/>
      <c r="BE3" s="757" t="s">
        <v>520</v>
      </c>
      <c r="BF3" s="757" t="s">
        <v>513</v>
      </c>
      <c r="BG3" s="753" t="s">
        <v>523</v>
      </c>
      <c r="BH3" s="754"/>
      <c r="BI3" s="757" t="s">
        <v>520</v>
      </c>
      <c r="BJ3" s="757" t="s">
        <v>513</v>
      </c>
      <c r="BK3" s="753" t="s">
        <v>686</v>
      </c>
      <c r="BL3" s="754"/>
      <c r="BM3" s="757" t="s">
        <v>520</v>
      </c>
      <c r="BN3" s="757" t="s">
        <v>513</v>
      </c>
      <c r="BO3" s="753" t="s">
        <v>687</v>
      </c>
      <c r="BP3" s="754"/>
      <c r="BQ3" s="757" t="s">
        <v>520</v>
      </c>
      <c r="BR3" s="757" t="s">
        <v>513</v>
      </c>
      <c r="BS3" s="753" t="s">
        <v>524</v>
      </c>
      <c r="BT3" s="754"/>
      <c r="BU3" s="757" t="s">
        <v>520</v>
      </c>
      <c r="BV3" s="757" t="s">
        <v>513</v>
      </c>
      <c r="BW3" s="753" t="s">
        <v>525</v>
      </c>
      <c r="BX3" s="754"/>
      <c r="BY3" s="757" t="s">
        <v>520</v>
      </c>
      <c r="BZ3" s="757" t="s">
        <v>513</v>
      </c>
      <c r="CA3" s="753" t="s">
        <v>526</v>
      </c>
      <c r="CB3" s="754"/>
      <c r="CC3" s="757" t="s">
        <v>520</v>
      </c>
      <c r="CD3" s="757" t="s">
        <v>513</v>
      </c>
      <c r="CE3" s="753" t="s">
        <v>527</v>
      </c>
      <c r="CF3" s="754"/>
      <c r="CG3" s="757" t="s">
        <v>520</v>
      </c>
      <c r="CH3" s="757" t="s">
        <v>513</v>
      </c>
      <c r="CI3" s="753" t="s">
        <v>528</v>
      </c>
      <c r="CJ3" s="754"/>
      <c r="CK3" s="757" t="s">
        <v>520</v>
      </c>
      <c r="CL3" s="757" t="s">
        <v>513</v>
      </c>
      <c r="CM3" s="753" t="s">
        <v>529</v>
      </c>
      <c r="CN3" s="754"/>
      <c r="CO3" s="757" t="s">
        <v>520</v>
      </c>
      <c r="CP3" s="757" t="s">
        <v>513</v>
      </c>
      <c r="CQ3" s="751" t="s">
        <v>612</v>
      </c>
      <c r="CR3" s="752"/>
      <c r="CS3" s="749" t="s">
        <v>520</v>
      </c>
      <c r="CT3" s="749" t="s">
        <v>513</v>
      </c>
      <c r="CU3" s="751" t="s">
        <v>613</v>
      </c>
      <c r="CV3" s="752"/>
      <c r="CW3" s="749" t="s">
        <v>520</v>
      </c>
      <c r="CX3" s="749" t="s">
        <v>513</v>
      </c>
      <c r="CY3" s="751" t="s">
        <v>614</v>
      </c>
      <c r="CZ3" s="752"/>
      <c r="DA3" s="749" t="s">
        <v>520</v>
      </c>
      <c r="DB3" s="749" t="s">
        <v>513</v>
      </c>
    </row>
    <row r="4" spans="1:106" ht="25.5" customHeight="1">
      <c r="A4" s="758"/>
      <c r="B4" s="763"/>
      <c r="C4" s="208" t="s">
        <v>530</v>
      </c>
      <c r="D4" s="208" t="s">
        <v>688</v>
      </c>
      <c r="E4" s="209" t="s">
        <v>765</v>
      </c>
      <c r="F4" s="772"/>
      <c r="G4" s="772"/>
      <c r="H4" s="208" t="s">
        <v>688</v>
      </c>
      <c r="I4" s="209" t="s">
        <v>765</v>
      </c>
      <c r="J4" s="758"/>
      <c r="K4" s="758"/>
      <c r="L4" s="208" t="s">
        <v>688</v>
      </c>
      <c r="M4" s="209" t="s">
        <v>765</v>
      </c>
      <c r="N4" s="758"/>
      <c r="O4" s="758"/>
      <c r="P4" s="208" t="s">
        <v>688</v>
      </c>
      <c r="Q4" s="209" t="s">
        <v>765</v>
      </c>
      <c r="R4" s="758"/>
      <c r="S4" s="758"/>
      <c r="T4" s="208" t="s">
        <v>688</v>
      </c>
      <c r="U4" s="209" t="s">
        <v>765</v>
      </c>
      <c r="V4" s="758"/>
      <c r="W4" s="758"/>
      <c r="X4" s="208" t="s">
        <v>531</v>
      </c>
      <c r="Y4" s="208" t="s">
        <v>532</v>
      </c>
      <c r="Z4" s="758"/>
      <c r="AA4" s="758"/>
      <c r="AB4" s="208" t="s">
        <v>533</v>
      </c>
      <c r="AC4" s="208" t="s">
        <v>532</v>
      </c>
      <c r="AD4" s="758"/>
      <c r="AE4" s="758"/>
      <c r="AF4" s="208" t="s">
        <v>531</v>
      </c>
      <c r="AG4" s="208" t="s">
        <v>532</v>
      </c>
      <c r="AH4" s="758"/>
      <c r="AI4" s="208" t="s">
        <v>688</v>
      </c>
      <c r="AJ4" s="209" t="s">
        <v>765</v>
      </c>
      <c r="AK4" s="758"/>
      <c r="AL4" s="758"/>
      <c r="AM4" s="208" t="s">
        <v>688</v>
      </c>
      <c r="AN4" s="209" t="s">
        <v>765</v>
      </c>
      <c r="AO4" s="758"/>
      <c r="AP4" s="758"/>
      <c r="AQ4" s="208" t="s">
        <v>499</v>
      </c>
      <c r="AR4" s="209" t="s">
        <v>689</v>
      </c>
      <c r="AS4" s="758"/>
      <c r="AT4" s="758"/>
      <c r="AU4" s="208" t="s">
        <v>688</v>
      </c>
      <c r="AV4" s="209" t="s">
        <v>765</v>
      </c>
      <c r="AW4" s="758"/>
      <c r="AX4" s="758"/>
      <c r="AY4" s="208" t="s">
        <v>690</v>
      </c>
      <c r="AZ4" s="208" t="s">
        <v>691</v>
      </c>
      <c r="BA4" s="758"/>
      <c r="BB4" s="758"/>
      <c r="BC4" s="208" t="s">
        <v>531</v>
      </c>
      <c r="BD4" s="208" t="s">
        <v>532</v>
      </c>
      <c r="BE4" s="758"/>
      <c r="BF4" s="758"/>
      <c r="BG4" s="208" t="s">
        <v>531</v>
      </c>
      <c r="BH4" s="208" t="s">
        <v>532</v>
      </c>
      <c r="BI4" s="758"/>
      <c r="BJ4" s="758"/>
      <c r="BK4" s="208" t="s">
        <v>688</v>
      </c>
      <c r="BL4" s="209" t="s">
        <v>765</v>
      </c>
      <c r="BM4" s="758"/>
      <c r="BN4" s="758"/>
      <c r="BO4" s="208" t="s">
        <v>688</v>
      </c>
      <c r="BP4" s="209" t="s">
        <v>765</v>
      </c>
      <c r="BQ4" s="758"/>
      <c r="BR4" s="758"/>
      <c r="BS4" s="208" t="s">
        <v>688</v>
      </c>
      <c r="BT4" s="209" t="s">
        <v>692</v>
      </c>
      <c r="BU4" s="758"/>
      <c r="BV4" s="758"/>
      <c r="BW4" s="208" t="s">
        <v>531</v>
      </c>
      <c r="BX4" s="208" t="s">
        <v>532</v>
      </c>
      <c r="BY4" s="758"/>
      <c r="BZ4" s="758"/>
      <c r="CA4" s="208" t="s">
        <v>531</v>
      </c>
      <c r="CB4" s="208" t="s">
        <v>534</v>
      </c>
      <c r="CC4" s="758"/>
      <c r="CD4" s="758"/>
      <c r="CE4" s="208" t="s">
        <v>688</v>
      </c>
      <c r="CF4" s="209" t="s">
        <v>765</v>
      </c>
      <c r="CG4" s="758"/>
      <c r="CH4" s="758"/>
      <c r="CI4" s="208" t="s">
        <v>688</v>
      </c>
      <c r="CJ4" s="209" t="s">
        <v>765</v>
      </c>
      <c r="CK4" s="758"/>
      <c r="CL4" s="758"/>
      <c r="CM4" s="208" t="s">
        <v>688</v>
      </c>
      <c r="CN4" s="209" t="s">
        <v>765</v>
      </c>
      <c r="CO4" s="758"/>
      <c r="CP4" s="758"/>
      <c r="CQ4" s="369" t="s">
        <v>531</v>
      </c>
      <c r="CR4" s="369" t="s">
        <v>532</v>
      </c>
      <c r="CS4" s="750"/>
      <c r="CT4" s="750"/>
      <c r="CU4" s="369" t="s">
        <v>531</v>
      </c>
      <c r="CV4" s="369" t="s">
        <v>615</v>
      </c>
      <c r="CW4" s="750"/>
      <c r="CX4" s="750"/>
      <c r="CY4" s="369" t="s">
        <v>531</v>
      </c>
      <c r="CZ4" s="369" t="s">
        <v>532</v>
      </c>
      <c r="DA4" s="750"/>
      <c r="DB4" s="750"/>
    </row>
    <row r="5" spans="1:106" s="327" customFormat="1" ht="24.75" customHeight="1">
      <c r="A5" s="370" t="s">
        <v>306</v>
      </c>
      <c r="B5" s="331" t="s">
        <v>307</v>
      </c>
      <c r="C5" s="210">
        <f>SUM(C6:C17)</f>
        <v>0</v>
      </c>
      <c r="D5" s="211">
        <f>SUM(D6:D17)</f>
        <v>0</v>
      </c>
      <c r="E5" s="211">
        <f>SUM(E6:E17)</f>
        <v>301.565</v>
      </c>
      <c r="F5" s="212">
        <f>E5-D5</f>
        <v>301.565</v>
      </c>
      <c r="G5" s="258" t="e">
        <f>E5/D5</f>
        <v>#DIV/0!</v>
      </c>
      <c r="H5" s="211">
        <f t="shared" ref="H5:AC5" si="0">SUM(H6:H17)</f>
        <v>0</v>
      </c>
      <c r="I5" s="211">
        <f t="shared" si="0"/>
        <v>301.05599999999998</v>
      </c>
      <c r="J5" s="212">
        <f t="shared" si="0"/>
        <v>301.05599999999998</v>
      </c>
      <c r="K5" s="212" t="e">
        <f t="shared" si="0"/>
        <v>#DIV/0!</v>
      </c>
      <c r="L5" s="211">
        <f t="shared" si="0"/>
        <v>0</v>
      </c>
      <c r="M5" s="211">
        <f t="shared" si="0"/>
        <v>0.50700000000000001</v>
      </c>
      <c r="N5" s="212">
        <f t="shared" si="0"/>
        <v>0.50700000000000001</v>
      </c>
      <c r="O5" s="212">
        <f t="shared" si="0"/>
        <v>0</v>
      </c>
      <c r="P5" s="211">
        <f t="shared" si="0"/>
        <v>0</v>
      </c>
      <c r="Q5" s="211">
        <f t="shared" si="0"/>
        <v>0</v>
      </c>
      <c r="R5" s="212">
        <f t="shared" si="0"/>
        <v>0</v>
      </c>
      <c r="S5" s="212">
        <f t="shared" si="0"/>
        <v>0</v>
      </c>
      <c r="T5" s="211">
        <f t="shared" si="0"/>
        <v>0</v>
      </c>
      <c r="U5" s="211">
        <f t="shared" si="0"/>
        <v>2E-3</v>
      </c>
      <c r="V5" s="212">
        <f t="shared" si="0"/>
        <v>0</v>
      </c>
      <c r="W5" s="212">
        <f t="shared" si="0"/>
        <v>0</v>
      </c>
      <c r="X5" s="211">
        <f t="shared" si="0"/>
        <v>0</v>
      </c>
      <c r="Y5" s="211">
        <f t="shared" si="0"/>
        <v>0</v>
      </c>
      <c r="Z5" s="212">
        <f t="shared" si="0"/>
        <v>0</v>
      </c>
      <c r="AA5" s="212">
        <f t="shared" si="0"/>
        <v>0</v>
      </c>
      <c r="AB5" s="211">
        <f t="shared" si="0"/>
        <v>0</v>
      </c>
      <c r="AC5" s="211">
        <f t="shared" si="0"/>
        <v>0</v>
      </c>
      <c r="AD5" s="212">
        <f>AC5-AB5</f>
        <v>0</v>
      </c>
      <c r="AE5" s="212"/>
      <c r="AF5" s="211">
        <f t="shared" ref="AF5:AR5" si="1">SUM(AF6:AF17)</f>
        <v>0</v>
      </c>
      <c r="AG5" s="211">
        <f t="shared" si="1"/>
        <v>0</v>
      </c>
      <c r="AH5" s="212">
        <f t="shared" si="1"/>
        <v>0</v>
      </c>
      <c r="AI5" s="211">
        <f t="shared" si="1"/>
        <v>0</v>
      </c>
      <c r="AJ5" s="211">
        <f t="shared" si="1"/>
        <v>0</v>
      </c>
      <c r="AK5" s="212">
        <f t="shared" si="1"/>
        <v>0</v>
      </c>
      <c r="AL5" s="212">
        <f t="shared" si="1"/>
        <v>0</v>
      </c>
      <c r="AM5" s="211">
        <f t="shared" si="1"/>
        <v>0</v>
      </c>
      <c r="AN5" s="211">
        <f t="shared" si="1"/>
        <v>0</v>
      </c>
      <c r="AO5" s="212">
        <f t="shared" si="1"/>
        <v>0</v>
      </c>
      <c r="AP5" s="212">
        <f t="shared" si="1"/>
        <v>0</v>
      </c>
      <c r="AQ5" s="212">
        <f t="shared" si="1"/>
        <v>0</v>
      </c>
      <c r="AR5" s="212">
        <f t="shared" si="1"/>
        <v>0</v>
      </c>
      <c r="AS5" s="212">
        <f>AR5-AQ5</f>
        <v>0</v>
      </c>
      <c r="AT5" s="212"/>
      <c r="AU5" s="211">
        <f t="shared" ref="AU5:CN5" si="2">SUM(AU6:AU17)</f>
        <v>0</v>
      </c>
      <c r="AV5" s="211">
        <f t="shared" si="2"/>
        <v>0</v>
      </c>
      <c r="AW5" s="212">
        <f t="shared" si="2"/>
        <v>0</v>
      </c>
      <c r="AX5" s="212">
        <f t="shared" si="2"/>
        <v>0</v>
      </c>
      <c r="AY5" s="211">
        <f t="shared" si="2"/>
        <v>0</v>
      </c>
      <c r="AZ5" s="211">
        <f t="shared" si="2"/>
        <v>0</v>
      </c>
      <c r="BA5" s="212">
        <f t="shared" si="2"/>
        <v>0</v>
      </c>
      <c r="BB5" s="212">
        <f t="shared" si="2"/>
        <v>0</v>
      </c>
      <c r="BC5" s="211">
        <f t="shared" si="2"/>
        <v>0</v>
      </c>
      <c r="BD5" s="211">
        <f t="shared" si="2"/>
        <v>0</v>
      </c>
      <c r="BE5" s="212">
        <f t="shared" si="2"/>
        <v>0</v>
      </c>
      <c r="BF5" s="212">
        <f t="shared" si="2"/>
        <v>0</v>
      </c>
      <c r="BG5" s="211">
        <f t="shared" si="2"/>
        <v>0</v>
      </c>
      <c r="BH5" s="211">
        <f t="shared" si="2"/>
        <v>0</v>
      </c>
      <c r="BI5" s="212">
        <f t="shared" si="2"/>
        <v>0</v>
      </c>
      <c r="BJ5" s="212">
        <f t="shared" si="2"/>
        <v>0</v>
      </c>
      <c r="BK5" s="211">
        <f t="shared" si="2"/>
        <v>0</v>
      </c>
      <c r="BL5" s="211">
        <f t="shared" si="2"/>
        <v>0</v>
      </c>
      <c r="BM5" s="212">
        <f t="shared" si="2"/>
        <v>0</v>
      </c>
      <c r="BN5" s="212">
        <f t="shared" si="2"/>
        <v>0</v>
      </c>
      <c r="BO5" s="211">
        <f>SUM(BO6:BO17)</f>
        <v>0</v>
      </c>
      <c r="BP5" s="211">
        <f>SUM(BP6:BP17)</f>
        <v>0</v>
      </c>
      <c r="BQ5" s="212">
        <f>SUM(BQ6:BQ17)</f>
        <v>0</v>
      </c>
      <c r="BR5" s="212">
        <f>SUM(BR6:BR17)</f>
        <v>0</v>
      </c>
      <c r="BS5" s="211">
        <f t="shared" si="2"/>
        <v>0</v>
      </c>
      <c r="BT5" s="211">
        <f t="shared" si="2"/>
        <v>0</v>
      </c>
      <c r="BU5" s="212">
        <f t="shared" si="2"/>
        <v>0</v>
      </c>
      <c r="BV5" s="212">
        <f t="shared" si="2"/>
        <v>0</v>
      </c>
      <c r="BW5" s="211">
        <f t="shared" si="2"/>
        <v>0</v>
      </c>
      <c r="BX5" s="211">
        <f t="shared" si="2"/>
        <v>0</v>
      </c>
      <c r="BY5" s="212">
        <f t="shared" si="2"/>
        <v>0</v>
      </c>
      <c r="BZ5" s="212">
        <f t="shared" si="2"/>
        <v>0</v>
      </c>
      <c r="CA5" s="211">
        <f>SUM(CA6:CA17)</f>
        <v>0</v>
      </c>
      <c r="CB5" s="211">
        <f>SUM(CB6:CB17)</f>
        <v>0</v>
      </c>
      <c r="CC5" s="212">
        <f>SUM(CC6:CC17)</f>
        <v>0</v>
      </c>
      <c r="CD5" s="212">
        <f>SUM(CD6:CD17)</f>
        <v>0</v>
      </c>
      <c r="CE5" s="211">
        <f t="shared" si="2"/>
        <v>0</v>
      </c>
      <c r="CF5" s="211">
        <f t="shared" si="2"/>
        <v>0</v>
      </c>
      <c r="CG5" s="212">
        <f t="shared" si="2"/>
        <v>0</v>
      </c>
      <c r="CH5" s="212">
        <f t="shared" si="2"/>
        <v>0</v>
      </c>
      <c r="CI5" s="211">
        <f t="shared" si="2"/>
        <v>0</v>
      </c>
      <c r="CJ5" s="211">
        <f t="shared" si="2"/>
        <v>0</v>
      </c>
      <c r="CK5" s="212">
        <f t="shared" si="2"/>
        <v>0</v>
      </c>
      <c r="CL5" s="213">
        <f t="shared" si="2"/>
        <v>0</v>
      </c>
      <c r="CM5" s="213">
        <f t="shared" si="2"/>
        <v>0</v>
      </c>
      <c r="CN5" s="213">
        <f t="shared" si="2"/>
        <v>0</v>
      </c>
      <c r="CO5" s="213">
        <f>CN5-CM5</f>
        <v>0</v>
      </c>
      <c r="CP5" s="213"/>
      <c r="CQ5" s="7">
        <f>SUM(CQ6:CQ17)</f>
        <v>0</v>
      </c>
      <c r="CR5" s="7">
        <f>SUM(CR6:CR17)</f>
        <v>0</v>
      </c>
      <c r="CS5" s="259">
        <f>CR5-CQ5</f>
        <v>0</v>
      </c>
      <c r="CT5" s="260"/>
      <c r="CU5" s="15">
        <f t="shared" ref="CU5:DB5" si="3">SUM(CU6:CU17)</f>
        <v>0</v>
      </c>
      <c r="CV5" s="15">
        <f t="shared" si="3"/>
        <v>0</v>
      </c>
      <c r="CW5" s="7">
        <f t="shared" si="3"/>
        <v>0</v>
      </c>
      <c r="CX5" s="7">
        <f t="shared" si="3"/>
        <v>0</v>
      </c>
      <c r="CY5" s="15">
        <f t="shared" si="3"/>
        <v>0</v>
      </c>
      <c r="CZ5" s="15">
        <f t="shared" si="3"/>
        <v>0</v>
      </c>
      <c r="DA5" s="7">
        <f t="shared" si="3"/>
        <v>0</v>
      </c>
      <c r="DB5" s="7">
        <f t="shared" si="3"/>
        <v>0</v>
      </c>
    </row>
    <row r="6" spans="1:106" ht="14.25" hidden="1" customHeight="1">
      <c r="A6" s="335"/>
      <c r="B6" s="335" t="s">
        <v>308</v>
      </c>
      <c r="C6" s="215"/>
      <c r="D6" s="217">
        <f t="shared" ref="D6:D16" si="4">H6+L6+P6+T6+X6+AI6+AM6+AQ6+AU6+BC6+BG6+BW6+CE6+CI6+CM6+CQ6+CU6+CY6+AY6+BK6+BS6</f>
        <v>0</v>
      </c>
      <c r="E6" s="217">
        <f t="shared" ref="E6:E17" si="5">I6+M6+Q6+U6+Y6+AJ6+AN6+AR6+AV6+BD6+BH6+BX6+CF6+CJ6+CN6+CR6+CV6+CZ6+BL6+BT6</f>
        <v>0</v>
      </c>
      <c r="F6" s="218">
        <f t="shared" ref="F6:F33" si="6">E6-D6</f>
        <v>0</v>
      </c>
      <c r="G6" s="218"/>
      <c r="H6" s="217"/>
      <c r="I6" s="217"/>
      <c r="J6" s="219">
        <f>I6-H6</f>
        <v>0</v>
      </c>
      <c r="K6" s="219"/>
      <c r="L6" s="217"/>
      <c r="M6" s="217"/>
      <c r="N6" s="219">
        <f>M6-L6</f>
        <v>0</v>
      </c>
      <c r="O6" s="219"/>
      <c r="P6" s="217"/>
      <c r="Q6" s="217"/>
      <c r="R6" s="219">
        <f>Q6-P6</f>
        <v>0</v>
      </c>
      <c r="S6" s="219"/>
      <c r="T6" s="217"/>
      <c r="U6" s="217"/>
      <c r="V6" s="219">
        <f>U6-T6</f>
        <v>0</v>
      </c>
      <c r="W6" s="219"/>
      <c r="X6" s="217">
        <f t="shared" ref="X6:Y40" si="7">AB6</f>
        <v>0</v>
      </c>
      <c r="Y6" s="217">
        <f t="shared" si="7"/>
        <v>0</v>
      </c>
      <c r="Z6" s="219">
        <f>Y6-X6</f>
        <v>0</v>
      </c>
      <c r="AA6" s="219"/>
      <c r="AB6" s="217"/>
      <c r="AC6" s="217"/>
      <c r="AD6" s="219">
        <f>AC6-AB6</f>
        <v>0</v>
      </c>
      <c r="AE6" s="219"/>
      <c r="AF6" s="217"/>
      <c r="AG6" s="217"/>
      <c r="AH6" s="219">
        <f>AG6-AF6</f>
        <v>0</v>
      </c>
      <c r="AI6" s="217"/>
      <c r="AJ6" s="217"/>
      <c r="AK6" s="219">
        <f>AJ6-AI6</f>
        <v>0</v>
      </c>
      <c r="AL6" s="219"/>
      <c r="AM6" s="217"/>
      <c r="AN6" s="217"/>
      <c r="AO6" s="219">
        <f>AN6-AM6</f>
        <v>0</v>
      </c>
      <c r="AP6" s="219"/>
      <c r="AQ6" s="219"/>
      <c r="AR6" s="219"/>
      <c r="AS6" s="219">
        <f>AR6-AQ6</f>
        <v>0</v>
      </c>
      <c r="AT6" s="219"/>
      <c r="AU6" s="217"/>
      <c r="AV6" s="217"/>
      <c r="AW6" s="219">
        <f>AV6-AU6</f>
        <v>0</v>
      </c>
      <c r="AX6" s="219"/>
      <c r="AY6" s="217"/>
      <c r="AZ6" s="217"/>
      <c r="BA6" s="219">
        <f>AZ6-AY6</f>
        <v>0</v>
      </c>
      <c r="BB6" s="219"/>
      <c r="BC6" s="217"/>
      <c r="BD6" s="217"/>
      <c r="BE6" s="219">
        <f>BD6-BC6</f>
        <v>0</v>
      </c>
      <c r="BF6" s="219"/>
      <c r="BG6" s="217"/>
      <c r="BH6" s="217"/>
      <c r="BI6" s="219">
        <f>BH6-BG6</f>
        <v>0</v>
      </c>
      <c r="BJ6" s="219"/>
      <c r="BK6" s="217"/>
      <c r="BL6" s="217"/>
      <c r="BM6" s="219">
        <f>BL6-BK6</f>
        <v>0</v>
      </c>
      <c r="BN6" s="219"/>
      <c r="BO6" s="217"/>
      <c r="BP6" s="217"/>
      <c r="BQ6" s="219">
        <f>BP6-BO6</f>
        <v>0</v>
      </c>
      <c r="BR6" s="219"/>
      <c r="BS6" s="217"/>
      <c r="BT6" s="217"/>
      <c r="BU6" s="219">
        <f>BT6-BS6</f>
        <v>0</v>
      </c>
      <c r="BV6" s="219"/>
      <c r="BW6" s="217"/>
      <c r="BX6" s="217"/>
      <c r="BY6" s="219">
        <f>BX6-BW6</f>
        <v>0</v>
      </c>
      <c r="BZ6" s="219"/>
      <c r="CA6" s="217"/>
      <c r="CB6" s="217"/>
      <c r="CC6" s="219">
        <f>CB6-CA6</f>
        <v>0</v>
      </c>
      <c r="CD6" s="219"/>
      <c r="CE6" s="217"/>
      <c r="CF6" s="217"/>
      <c r="CG6" s="219">
        <f>CF6-CE6</f>
        <v>0</v>
      </c>
      <c r="CH6" s="219"/>
      <c r="CI6" s="217"/>
      <c r="CJ6" s="217"/>
      <c r="CK6" s="219">
        <f>CJ6-CI6</f>
        <v>0</v>
      </c>
      <c r="CL6" s="220"/>
      <c r="CM6" s="220"/>
      <c r="CN6" s="220"/>
      <c r="CO6" s="220">
        <f>CN6-CM6</f>
        <v>0</v>
      </c>
      <c r="CP6" s="220"/>
      <c r="CQ6" s="14"/>
      <c r="CR6" s="14"/>
      <c r="CS6" s="261">
        <f>CR6-CQ6</f>
        <v>0</v>
      </c>
      <c r="CT6" s="262"/>
      <c r="CU6" s="13"/>
      <c r="CV6" s="13"/>
      <c r="CW6" s="261">
        <f>CV6-CU6</f>
        <v>0</v>
      </c>
      <c r="CX6" s="262"/>
      <c r="CY6" s="13"/>
      <c r="CZ6" s="13"/>
      <c r="DA6" s="261">
        <f>CZ6-CY6</f>
        <v>0</v>
      </c>
      <c r="DB6" s="262"/>
    </row>
    <row r="7" spans="1:106" ht="14.25" hidden="1" customHeight="1">
      <c r="A7" s="335"/>
      <c r="B7" s="335" t="s">
        <v>309</v>
      </c>
      <c r="C7" s="221"/>
      <c r="D7" s="153">
        <f t="shared" si="4"/>
        <v>0</v>
      </c>
      <c r="E7" s="153">
        <f t="shared" si="5"/>
        <v>0</v>
      </c>
      <c r="F7" s="192">
        <f t="shared" si="6"/>
        <v>0</v>
      </c>
      <c r="G7" s="192"/>
      <c r="H7" s="153"/>
      <c r="I7" s="153"/>
      <c r="J7" s="156">
        <f>I7-H7</f>
        <v>0</v>
      </c>
      <c r="K7" s="156"/>
      <c r="L7" s="153"/>
      <c r="M7" s="153"/>
      <c r="N7" s="156">
        <f>M7-L7</f>
        <v>0</v>
      </c>
      <c r="O7" s="156"/>
      <c r="P7" s="153"/>
      <c r="Q7" s="153"/>
      <c r="R7" s="156">
        <f>Q7-P7</f>
        <v>0</v>
      </c>
      <c r="S7" s="156"/>
      <c r="T7" s="153"/>
      <c r="U7" s="153"/>
      <c r="V7" s="156">
        <f>U7-T7</f>
        <v>0</v>
      </c>
      <c r="W7" s="156"/>
      <c r="X7" s="153">
        <f t="shared" si="7"/>
        <v>0</v>
      </c>
      <c r="Y7" s="153">
        <f t="shared" si="7"/>
        <v>0</v>
      </c>
      <c r="Z7" s="156">
        <f>Y7-X7</f>
        <v>0</v>
      </c>
      <c r="AA7" s="156"/>
      <c r="AB7" s="153"/>
      <c r="AC7" s="153"/>
      <c r="AD7" s="156">
        <f>AC7-AB7</f>
        <v>0</v>
      </c>
      <c r="AE7" s="156"/>
      <c r="AF7" s="153"/>
      <c r="AG7" s="153"/>
      <c r="AH7" s="156">
        <f>AG7-AF7</f>
        <v>0</v>
      </c>
      <c r="AI7" s="153"/>
      <c r="AJ7" s="153"/>
      <c r="AK7" s="156">
        <f>AJ7-AI7</f>
        <v>0</v>
      </c>
      <c r="AL7" s="156"/>
      <c r="AM7" s="153"/>
      <c r="AN7" s="153"/>
      <c r="AO7" s="156">
        <f>AN7-AM7</f>
        <v>0</v>
      </c>
      <c r="AP7" s="156"/>
      <c r="AQ7" s="156"/>
      <c r="AR7" s="156"/>
      <c r="AS7" s="156">
        <f>AR7-AQ7</f>
        <v>0</v>
      </c>
      <c r="AT7" s="156"/>
      <c r="AU7" s="153"/>
      <c r="AV7" s="153"/>
      <c r="AW7" s="156">
        <f>AV7-AU7</f>
        <v>0</v>
      </c>
      <c r="AX7" s="156"/>
      <c r="AY7" s="153"/>
      <c r="AZ7" s="153"/>
      <c r="BA7" s="156">
        <f>AZ7-AY7</f>
        <v>0</v>
      </c>
      <c r="BB7" s="156"/>
      <c r="BC7" s="153"/>
      <c r="BD7" s="153"/>
      <c r="BE7" s="156">
        <f>BD7-BC7</f>
        <v>0</v>
      </c>
      <c r="BF7" s="156"/>
      <c r="BG7" s="153"/>
      <c r="BH7" s="153"/>
      <c r="BI7" s="156">
        <f>BH7-BG7</f>
        <v>0</v>
      </c>
      <c r="BJ7" s="156"/>
      <c r="BK7" s="153"/>
      <c r="BL7" s="153"/>
      <c r="BM7" s="156">
        <f>BL7-BK7</f>
        <v>0</v>
      </c>
      <c r="BN7" s="156"/>
      <c r="BO7" s="153"/>
      <c r="BP7" s="153"/>
      <c r="BQ7" s="156">
        <f>BP7-BO7</f>
        <v>0</v>
      </c>
      <c r="BR7" s="156"/>
      <c r="BS7" s="153"/>
      <c r="BT7" s="153"/>
      <c r="BU7" s="156">
        <f>BT7-BS7</f>
        <v>0</v>
      </c>
      <c r="BV7" s="156"/>
      <c r="BW7" s="153"/>
      <c r="BX7" s="153"/>
      <c r="BY7" s="156">
        <f>BX7-BW7</f>
        <v>0</v>
      </c>
      <c r="BZ7" s="156"/>
      <c r="CA7" s="153"/>
      <c r="CB7" s="153"/>
      <c r="CC7" s="156">
        <f>CB7-CA7</f>
        <v>0</v>
      </c>
      <c r="CD7" s="156"/>
      <c r="CE7" s="153"/>
      <c r="CF7" s="153"/>
      <c r="CG7" s="156">
        <f>CF7-CE7</f>
        <v>0</v>
      </c>
      <c r="CH7" s="156"/>
      <c r="CI7" s="153"/>
      <c r="CJ7" s="153"/>
      <c r="CK7" s="156">
        <f>CJ7-CI7</f>
        <v>0</v>
      </c>
      <c r="CL7" s="222"/>
      <c r="CM7" s="222"/>
      <c r="CN7" s="222"/>
      <c r="CO7" s="222">
        <f>CN7-CM7</f>
        <v>0</v>
      </c>
      <c r="CP7" s="222"/>
      <c r="CQ7" s="14"/>
      <c r="CR7" s="14"/>
      <c r="CS7" s="261">
        <f>CR7-CQ7</f>
        <v>0</v>
      </c>
      <c r="CT7" s="262"/>
      <c r="CU7" s="13"/>
      <c r="CV7" s="13"/>
      <c r="CW7" s="261">
        <f>CV7-CU7</f>
        <v>0</v>
      </c>
      <c r="CX7" s="262"/>
      <c r="CY7" s="13"/>
      <c r="CZ7" s="13"/>
      <c r="DA7" s="261">
        <f>CZ7-CY7</f>
        <v>0</v>
      </c>
      <c r="DB7" s="262"/>
    </row>
    <row r="8" spans="1:106" ht="14.25" hidden="1" customHeight="1">
      <c r="A8" s="335"/>
      <c r="B8" s="334" t="s">
        <v>535</v>
      </c>
      <c r="C8" s="225"/>
      <c r="D8" s="153">
        <f t="shared" si="4"/>
        <v>0</v>
      </c>
      <c r="E8" s="153">
        <f t="shared" si="5"/>
        <v>0</v>
      </c>
      <c r="F8" s="192">
        <f t="shared" si="6"/>
        <v>0</v>
      </c>
      <c r="G8" s="192" t="e">
        <f t="shared" ref="G8:G20" si="8">E8/D8</f>
        <v>#DIV/0!</v>
      </c>
      <c r="H8" s="153"/>
      <c r="I8" s="153"/>
      <c r="J8" s="156">
        <f>I8-H8</f>
        <v>0</v>
      </c>
      <c r="K8" s="156"/>
      <c r="L8" s="153"/>
      <c r="M8" s="153"/>
      <c r="N8" s="156">
        <f>M8-L8</f>
        <v>0</v>
      </c>
      <c r="O8" s="156"/>
      <c r="P8" s="153"/>
      <c r="Q8" s="153"/>
      <c r="R8" s="156">
        <f>Q8-P8</f>
        <v>0</v>
      </c>
      <c r="S8" s="156"/>
      <c r="T8" s="153"/>
      <c r="U8" s="153"/>
      <c r="V8" s="156">
        <f>U8-T8</f>
        <v>0</v>
      </c>
      <c r="W8" s="156"/>
      <c r="X8" s="153">
        <f t="shared" si="7"/>
        <v>0</v>
      </c>
      <c r="Y8" s="153">
        <f t="shared" si="7"/>
        <v>0</v>
      </c>
      <c r="Z8" s="156">
        <f>Y8-X8</f>
        <v>0</v>
      </c>
      <c r="AA8" s="156"/>
      <c r="AB8" s="153"/>
      <c r="AC8" s="153"/>
      <c r="AD8" s="156">
        <f>AC8-AB8</f>
        <v>0</v>
      </c>
      <c r="AE8" s="156"/>
      <c r="AF8" s="153"/>
      <c r="AG8" s="153"/>
      <c r="AH8" s="156">
        <f>AG8-AF8</f>
        <v>0</v>
      </c>
      <c r="AI8" s="153"/>
      <c r="AJ8" s="153"/>
      <c r="AK8" s="156">
        <f>AJ8-AI8</f>
        <v>0</v>
      </c>
      <c r="AL8" s="156"/>
      <c r="AM8" s="153"/>
      <c r="AN8" s="153"/>
      <c r="AO8" s="156">
        <f>AN8-AM8</f>
        <v>0</v>
      </c>
      <c r="AP8" s="156"/>
      <c r="AQ8" s="156"/>
      <c r="AR8" s="156"/>
      <c r="AS8" s="156">
        <f>AR8-AQ8</f>
        <v>0</v>
      </c>
      <c r="AT8" s="156"/>
      <c r="AU8" s="153"/>
      <c r="AV8" s="153"/>
      <c r="AW8" s="156">
        <f>AV8-AU8</f>
        <v>0</v>
      </c>
      <c r="AX8" s="156"/>
      <c r="AY8" s="153"/>
      <c r="AZ8" s="153"/>
      <c r="BA8" s="156">
        <f>AZ8-AY8</f>
        <v>0</v>
      </c>
      <c r="BB8" s="156"/>
      <c r="BC8" s="153"/>
      <c r="BD8" s="153"/>
      <c r="BE8" s="156">
        <f>BD8-BC8</f>
        <v>0</v>
      </c>
      <c r="BF8" s="156"/>
      <c r="BG8" s="153"/>
      <c r="BH8" s="153"/>
      <c r="BI8" s="156">
        <f>BH8-BG8</f>
        <v>0</v>
      </c>
      <c r="BJ8" s="156"/>
      <c r="BK8" s="153"/>
      <c r="BL8" s="153"/>
      <c r="BM8" s="156">
        <f>BL8-BK8</f>
        <v>0</v>
      </c>
      <c r="BN8" s="156"/>
      <c r="BO8" s="153"/>
      <c r="BP8" s="153"/>
      <c r="BQ8" s="156">
        <f>BP8-BO8</f>
        <v>0</v>
      </c>
      <c r="BR8" s="156"/>
      <c r="BS8" s="153"/>
      <c r="BT8" s="153"/>
      <c r="BU8" s="156">
        <f>BT8-BS8</f>
        <v>0</v>
      </c>
      <c r="BV8" s="156"/>
      <c r="BW8" s="153"/>
      <c r="BX8" s="153"/>
      <c r="BY8" s="156">
        <f>BX8-BW8</f>
        <v>0</v>
      </c>
      <c r="BZ8" s="156"/>
      <c r="CA8" s="153"/>
      <c r="CB8" s="153"/>
      <c r="CC8" s="156">
        <f>CB8-CA8</f>
        <v>0</v>
      </c>
      <c r="CD8" s="156"/>
      <c r="CE8" s="153"/>
      <c r="CF8" s="153"/>
      <c r="CG8" s="156">
        <f>CF8-CE8</f>
        <v>0</v>
      </c>
      <c r="CH8" s="156"/>
      <c r="CI8" s="153"/>
      <c r="CJ8" s="153"/>
      <c r="CK8" s="156">
        <f>CJ8-CI8</f>
        <v>0</v>
      </c>
      <c r="CL8" s="222"/>
      <c r="CM8" s="222"/>
      <c r="CN8" s="222"/>
      <c r="CO8" s="222">
        <f>CN8-CM8</f>
        <v>0</v>
      </c>
      <c r="CP8" s="222"/>
      <c r="CQ8" s="14"/>
      <c r="CR8" s="14"/>
      <c r="CS8" s="261">
        <f>CR8-CQ8</f>
        <v>0</v>
      </c>
      <c r="CT8" s="262"/>
      <c r="CU8" s="13"/>
      <c r="CV8" s="13"/>
      <c r="CW8" s="261">
        <f>CV8-CU8</f>
        <v>0</v>
      </c>
      <c r="CX8" s="262"/>
      <c r="CY8" s="13"/>
      <c r="CZ8" s="13"/>
      <c r="DA8" s="261">
        <f>CZ8-CY8</f>
        <v>0</v>
      </c>
      <c r="DB8" s="262"/>
    </row>
    <row r="9" spans="1:106" ht="14.25" hidden="1" customHeight="1">
      <c r="A9" s="335"/>
      <c r="B9" s="334" t="s">
        <v>310</v>
      </c>
      <c r="C9" s="225"/>
      <c r="D9" s="153">
        <f t="shared" si="4"/>
        <v>0</v>
      </c>
      <c r="E9" s="153">
        <f t="shared" si="5"/>
        <v>0</v>
      </c>
      <c r="F9" s="192">
        <f t="shared" si="6"/>
        <v>0</v>
      </c>
      <c r="G9" s="192" t="e">
        <f t="shared" si="8"/>
        <v>#DIV/0!</v>
      </c>
      <c r="H9" s="153"/>
      <c r="I9" s="153"/>
      <c r="J9" s="156">
        <f>I9-H9</f>
        <v>0</v>
      </c>
      <c r="K9" s="156"/>
      <c r="L9" s="153"/>
      <c r="M9" s="153"/>
      <c r="N9" s="156">
        <f>M9-L9</f>
        <v>0</v>
      </c>
      <c r="O9" s="156"/>
      <c r="P9" s="153"/>
      <c r="Q9" s="153"/>
      <c r="R9" s="156">
        <f>Q9-P9</f>
        <v>0</v>
      </c>
      <c r="S9" s="156"/>
      <c r="T9" s="153"/>
      <c r="U9" s="153"/>
      <c r="V9" s="156">
        <f>U9-T9</f>
        <v>0</v>
      </c>
      <c r="W9" s="156"/>
      <c r="X9" s="153">
        <f t="shared" si="7"/>
        <v>0</v>
      </c>
      <c r="Y9" s="153">
        <f t="shared" si="7"/>
        <v>0</v>
      </c>
      <c r="Z9" s="156">
        <f>Y9-X9</f>
        <v>0</v>
      </c>
      <c r="AA9" s="156"/>
      <c r="AB9" s="153"/>
      <c r="AC9" s="153"/>
      <c r="AD9" s="156">
        <f>AC9-AB9</f>
        <v>0</v>
      </c>
      <c r="AE9" s="156"/>
      <c r="AF9" s="153"/>
      <c r="AG9" s="153"/>
      <c r="AH9" s="156">
        <f>AG9-AF9</f>
        <v>0</v>
      </c>
      <c r="AI9" s="153"/>
      <c r="AJ9" s="153"/>
      <c r="AK9" s="156">
        <f>AJ9-AI9</f>
        <v>0</v>
      </c>
      <c r="AL9" s="156"/>
      <c r="AM9" s="153"/>
      <c r="AN9" s="153"/>
      <c r="AO9" s="156">
        <f>AN9-AM9</f>
        <v>0</v>
      </c>
      <c r="AP9" s="156"/>
      <c r="AQ9" s="156"/>
      <c r="AR9" s="156"/>
      <c r="AS9" s="156">
        <f>AR9-AQ9</f>
        <v>0</v>
      </c>
      <c r="AT9" s="156"/>
      <c r="AU9" s="153"/>
      <c r="AV9" s="153"/>
      <c r="AW9" s="156">
        <f>AV9-AU9</f>
        <v>0</v>
      </c>
      <c r="AX9" s="156"/>
      <c r="AY9" s="153"/>
      <c r="AZ9" s="153"/>
      <c r="BA9" s="156">
        <f>AZ9-AY9</f>
        <v>0</v>
      </c>
      <c r="BB9" s="156"/>
      <c r="BC9" s="153"/>
      <c r="BD9" s="153"/>
      <c r="BE9" s="156">
        <f>BD9-BC9</f>
        <v>0</v>
      </c>
      <c r="BF9" s="156"/>
      <c r="BG9" s="153"/>
      <c r="BH9" s="153"/>
      <c r="BI9" s="156">
        <f>BH9-BG9</f>
        <v>0</v>
      </c>
      <c r="BJ9" s="156"/>
      <c r="BK9" s="153"/>
      <c r="BL9" s="153"/>
      <c r="BM9" s="156">
        <f>BL9-BK9</f>
        <v>0</v>
      </c>
      <c r="BN9" s="156"/>
      <c r="BO9" s="153"/>
      <c r="BP9" s="153"/>
      <c r="BQ9" s="156">
        <f>BP9-BO9</f>
        <v>0</v>
      </c>
      <c r="BR9" s="156"/>
      <c r="BS9" s="153"/>
      <c r="BT9" s="153"/>
      <c r="BU9" s="156">
        <f>BT9-BS9</f>
        <v>0</v>
      </c>
      <c r="BV9" s="156"/>
      <c r="BW9" s="153"/>
      <c r="BX9" s="153"/>
      <c r="BY9" s="156">
        <f>BX9-BW9</f>
        <v>0</v>
      </c>
      <c r="BZ9" s="156"/>
      <c r="CA9" s="153"/>
      <c r="CB9" s="153"/>
      <c r="CC9" s="156">
        <f>CB9-CA9</f>
        <v>0</v>
      </c>
      <c r="CD9" s="156"/>
      <c r="CE9" s="153"/>
      <c r="CF9" s="153"/>
      <c r="CG9" s="156">
        <f>CF9-CE9</f>
        <v>0</v>
      </c>
      <c r="CH9" s="156"/>
      <c r="CI9" s="153"/>
      <c r="CJ9" s="153"/>
      <c r="CK9" s="156">
        <f>CJ9-CI9</f>
        <v>0</v>
      </c>
      <c r="CL9" s="222"/>
      <c r="CM9" s="222"/>
      <c r="CN9" s="222"/>
      <c r="CO9" s="222">
        <f>CN9-CM9</f>
        <v>0</v>
      </c>
      <c r="CP9" s="222"/>
      <c r="CQ9" s="14"/>
      <c r="CR9" s="14"/>
      <c r="CS9" s="261">
        <f>CR9-CQ9</f>
        <v>0</v>
      </c>
      <c r="CT9" s="262"/>
      <c r="CU9" s="13"/>
      <c r="CV9" s="13"/>
      <c r="CW9" s="261">
        <f>CV9-CU9</f>
        <v>0</v>
      </c>
      <c r="CX9" s="262"/>
      <c r="CY9" s="13"/>
      <c r="CZ9" s="13"/>
      <c r="DA9" s="261">
        <f>CZ9-CY9</f>
        <v>0</v>
      </c>
      <c r="DB9" s="262"/>
    </row>
    <row r="10" spans="1:106" ht="14.25" hidden="1" customHeight="1">
      <c r="A10" s="335"/>
      <c r="B10" s="334" t="s">
        <v>536</v>
      </c>
      <c r="C10" s="225">
        <v>0</v>
      </c>
      <c r="D10" s="153">
        <f t="shared" si="4"/>
        <v>0</v>
      </c>
      <c r="E10" s="153">
        <f t="shared" si="5"/>
        <v>0</v>
      </c>
      <c r="F10" s="192">
        <f t="shared" si="6"/>
        <v>0</v>
      </c>
      <c r="G10" s="192" t="e">
        <f t="shared" si="8"/>
        <v>#DIV/0!</v>
      </c>
      <c r="H10" s="153"/>
      <c r="I10" s="153"/>
      <c r="J10" s="156"/>
      <c r="K10" s="156"/>
      <c r="L10" s="153"/>
      <c r="M10" s="153"/>
      <c r="N10" s="156"/>
      <c r="O10" s="156"/>
      <c r="P10" s="153"/>
      <c r="Q10" s="153"/>
      <c r="R10" s="156"/>
      <c r="S10" s="156"/>
      <c r="T10" s="153"/>
      <c r="U10" s="153"/>
      <c r="V10" s="156"/>
      <c r="W10" s="156"/>
      <c r="X10" s="153">
        <f t="shared" si="7"/>
        <v>0</v>
      </c>
      <c r="Y10" s="153">
        <f t="shared" si="7"/>
        <v>0</v>
      </c>
      <c r="Z10" s="156"/>
      <c r="AA10" s="156"/>
      <c r="AB10" s="153"/>
      <c r="AC10" s="153"/>
      <c r="AD10" s="156"/>
      <c r="AE10" s="156"/>
      <c r="AF10" s="153"/>
      <c r="AG10" s="153"/>
      <c r="AH10" s="156"/>
      <c r="AI10" s="153"/>
      <c r="AJ10" s="153"/>
      <c r="AK10" s="156"/>
      <c r="AL10" s="156"/>
      <c r="AM10" s="153"/>
      <c r="AN10" s="153"/>
      <c r="AO10" s="156"/>
      <c r="AP10" s="156"/>
      <c r="AQ10" s="156"/>
      <c r="AR10" s="156"/>
      <c r="AS10" s="156"/>
      <c r="AT10" s="156"/>
      <c r="AU10" s="153"/>
      <c r="AV10" s="153"/>
      <c r="AW10" s="156"/>
      <c r="AX10" s="156"/>
      <c r="AY10" s="153"/>
      <c r="AZ10" s="153"/>
      <c r="BA10" s="156"/>
      <c r="BB10" s="156"/>
      <c r="BC10" s="153"/>
      <c r="BD10" s="153"/>
      <c r="BE10" s="156"/>
      <c r="BF10" s="156"/>
      <c r="BG10" s="153"/>
      <c r="BH10" s="153"/>
      <c r="BI10" s="156"/>
      <c r="BJ10" s="156"/>
      <c r="BK10" s="153"/>
      <c r="BL10" s="153"/>
      <c r="BM10" s="156"/>
      <c r="BN10" s="156"/>
      <c r="BO10" s="153"/>
      <c r="BP10" s="153"/>
      <c r="BQ10" s="156"/>
      <c r="BR10" s="156"/>
      <c r="BS10" s="153"/>
      <c r="BT10" s="153"/>
      <c r="BU10" s="156"/>
      <c r="BV10" s="156"/>
      <c r="BW10" s="153"/>
      <c r="BX10" s="153"/>
      <c r="BY10" s="156"/>
      <c r="BZ10" s="156"/>
      <c r="CA10" s="153"/>
      <c r="CB10" s="153"/>
      <c r="CC10" s="156"/>
      <c r="CD10" s="156"/>
      <c r="CE10" s="153"/>
      <c r="CF10" s="153"/>
      <c r="CG10" s="156"/>
      <c r="CH10" s="156"/>
      <c r="CI10" s="153"/>
      <c r="CJ10" s="153"/>
      <c r="CK10" s="156"/>
      <c r="CL10" s="222"/>
      <c r="CM10" s="222"/>
      <c r="CN10" s="222"/>
      <c r="CO10" s="222"/>
      <c r="CP10" s="222"/>
      <c r="CQ10" s="14"/>
      <c r="CR10" s="14"/>
      <c r="CS10" s="261"/>
      <c r="CT10" s="262"/>
      <c r="CU10" s="13"/>
      <c r="CV10" s="13"/>
      <c r="CW10" s="261"/>
      <c r="CX10" s="262"/>
      <c r="CY10" s="13"/>
      <c r="CZ10" s="13"/>
      <c r="DA10" s="261"/>
      <c r="DB10" s="262"/>
    </row>
    <row r="11" spans="1:106" ht="14.25" hidden="1" customHeight="1">
      <c r="A11" s="335"/>
      <c r="B11" s="334" t="s">
        <v>537</v>
      </c>
      <c r="C11" s="225"/>
      <c r="D11" s="153">
        <f t="shared" si="4"/>
        <v>0</v>
      </c>
      <c r="E11" s="153">
        <f t="shared" si="5"/>
        <v>2E-3</v>
      </c>
      <c r="F11" s="192">
        <f t="shared" si="6"/>
        <v>2E-3</v>
      </c>
      <c r="G11" s="192" t="e">
        <f t="shared" si="8"/>
        <v>#DIV/0!</v>
      </c>
      <c r="H11" s="153"/>
      <c r="I11" s="153"/>
      <c r="J11" s="156"/>
      <c r="K11" s="156"/>
      <c r="L11" s="153"/>
      <c r="M11" s="153"/>
      <c r="N11" s="156"/>
      <c r="O11" s="156"/>
      <c r="P11" s="153"/>
      <c r="Q11" s="153"/>
      <c r="R11" s="156"/>
      <c r="S11" s="156"/>
      <c r="T11" s="153"/>
      <c r="U11" s="153">
        <v>2E-3</v>
      </c>
      <c r="V11" s="156"/>
      <c r="W11" s="156"/>
      <c r="X11" s="153"/>
      <c r="Y11" s="153"/>
      <c r="Z11" s="156"/>
      <c r="AA11" s="156"/>
      <c r="AB11" s="153"/>
      <c r="AC11" s="153"/>
      <c r="AD11" s="156"/>
      <c r="AE11" s="156"/>
      <c r="AF11" s="153"/>
      <c r="AG11" s="153"/>
      <c r="AH11" s="156"/>
      <c r="AI11" s="153"/>
      <c r="AJ11" s="153"/>
      <c r="AK11" s="156"/>
      <c r="AL11" s="156"/>
      <c r="AM11" s="153"/>
      <c r="AN11" s="153"/>
      <c r="AO11" s="156"/>
      <c r="AP11" s="156"/>
      <c r="AQ11" s="156"/>
      <c r="AR11" s="156"/>
      <c r="AS11" s="156"/>
      <c r="AT11" s="156"/>
      <c r="AU11" s="153"/>
      <c r="AV11" s="153"/>
      <c r="AW11" s="156"/>
      <c r="AX11" s="156"/>
      <c r="AY11" s="153"/>
      <c r="AZ11" s="153"/>
      <c r="BA11" s="156"/>
      <c r="BB11" s="156"/>
      <c r="BC11" s="153"/>
      <c r="BD11" s="153"/>
      <c r="BE11" s="156"/>
      <c r="BF11" s="156"/>
      <c r="BG11" s="153"/>
      <c r="BH11" s="153"/>
      <c r="BI11" s="156"/>
      <c r="BJ11" s="156"/>
      <c r="BK11" s="153"/>
      <c r="BL11" s="153"/>
      <c r="BM11" s="156"/>
      <c r="BN11" s="156"/>
      <c r="BO11" s="153"/>
      <c r="BP11" s="153"/>
      <c r="BQ11" s="156"/>
      <c r="BR11" s="156"/>
      <c r="BS11" s="153"/>
      <c r="BT11" s="153"/>
      <c r="BU11" s="156"/>
      <c r="BV11" s="156"/>
      <c r="BW11" s="153"/>
      <c r="BX11" s="153"/>
      <c r="BY11" s="156"/>
      <c r="BZ11" s="156"/>
      <c r="CA11" s="153"/>
      <c r="CB11" s="153"/>
      <c r="CC11" s="156"/>
      <c r="CD11" s="156"/>
      <c r="CE11" s="153"/>
      <c r="CF11" s="153"/>
      <c r="CG11" s="156"/>
      <c r="CH11" s="156"/>
      <c r="CI11" s="153"/>
      <c r="CJ11" s="153"/>
      <c r="CK11" s="156"/>
      <c r="CL11" s="222"/>
      <c r="CM11" s="222"/>
      <c r="CN11" s="222"/>
      <c r="CO11" s="222"/>
      <c r="CP11" s="222"/>
      <c r="CQ11" s="14"/>
      <c r="CR11" s="14"/>
      <c r="CS11" s="261"/>
      <c r="CT11" s="262"/>
      <c r="CU11" s="13"/>
      <c r="CV11" s="13"/>
      <c r="CW11" s="261"/>
      <c r="CX11" s="262"/>
      <c r="CY11" s="13"/>
      <c r="CZ11" s="13"/>
      <c r="DA11" s="261"/>
      <c r="DB11" s="262"/>
    </row>
    <row r="12" spans="1:106" ht="14.25" hidden="1" customHeight="1">
      <c r="A12" s="335"/>
      <c r="B12" s="334" t="s">
        <v>311</v>
      </c>
      <c r="C12" s="225"/>
      <c r="D12" s="153">
        <f t="shared" si="4"/>
        <v>0</v>
      </c>
      <c r="E12" s="153">
        <f t="shared" si="5"/>
        <v>0</v>
      </c>
      <c r="F12" s="192">
        <f t="shared" si="6"/>
        <v>0</v>
      </c>
      <c r="G12" s="192" t="e">
        <f t="shared" si="8"/>
        <v>#DIV/0!</v>
      </c>
      <c r="H12" s="153"/>
      <c r="I12" s="153"/>
      <c r="J12" s="156">
        <f t="shared" ref="J12:J66" si="9">I12-H12</f>
        <v>0</v>
      </c>
      <c r="K12" s="156"/>
      <c r="L12" s="153"/>
      <c r="M12" s="153"/>
      <c r="N12" s="156">
        <f t="shared" ref="N12:N34" si="10">M12-L12</f>
        <v>0</v>
      </c>
      <c r="O12" s="156"/>
      <c r="P12" s="153"/>
      <c r="Q12" s="153"/>
      <c r="R12" s="156">
        <f t="shared" ref="R12:R34" si="11">Q12-P12</f>
        <v>0</v>
      </c>
      <c r="S12" s="156"/>
      <c r="T12" s="153"/>
      <c r="U12" s="153"/>
      <c r="V12" s="156">
        <f t="shared" ref="V12:V34" si="12">U12-T12</f>
        <v>0</v>
      </c>
      <c r="W12" s="156"/>
      <c r="X12" s="153">
        <f t="shared" si="7"/>
        <v>0</v>
      </c>
      <c r="Y12" s="153">
        <f t="shared" si="7"/>
        <v>0</v>
      </c>
      <c r="Z12" s="156">
        <f t="shared" ref="Z12:Z34" si="13">Y12-X12</f>
        <v>0</v>
      </c>
      <c r="AA12" s="156"/>
      <c r="AB12" s="153"/>
      <c r="AC12" s="153"/>
      <c r="AD12" s="156">
        <f t="shared" ref="AD12:AD20" si="14">AC12-AB12</f>
        <v>0</v>
      </c>
      <c r="AE12" s="156"/>
      <c r="AF12" s="153"/>
      <c r="AG12" s="153"/>
      <c r="AH12" s="156">
        <f t="shared" ref="AH12:AH34" si="15">AG12-AF12</f>
        <v>0</v>
      </c>
      <c r="AI12" s="153"/>
      <c r="AJ12" s="153"/>
      <c r="AK12" s="156">
        <f t="shared" ref="AK12:AK34" si="16">AJ12-AI12</f>
        <v>0</v>
      </c>
      <c r="AL12" s="156"/>
      <c r="AM12" s="153"/>
      <c r="AN12" s="153"/>
      <c r="AO12" s="156">
        <f t="shared" ref="AO12:AO34" si="17">AN12-AM12</f>
        <v>0</v>
      </c>
      <c r="AP12" s="156"/>
      <c r="AQ12" s="156"/>
      <c r="AR12" s="156"/>
      <c r="AS12" s="156">
        <f>AR12-AQ12</f>
        <v>0</v>
      </c>
      <c r="AT12" s="156"/>
      <c r="AU12" s="153"/>
      <c r="AV12" s="153"/>
      <c r="AW12" s="156">
        <f t="shared" ref="AW12:AW34" si="18">AV12-AU12</f>
        <v>0</v>
      </c>
      <c r="AX12" s="156"/>
      <c r="AY12" s="153"/>
      <c r="AZ12" s="153"/>
      <c r="BA12" s="156">
        <f t="shared" ref="BA12:BA34" si="19">AZ12-AY12</f>
        <v>0</v>
      </c>
      <c r="BB12" s="156"/>
      <c r="BC12" s="153"/>
      <c r="BD12" s="153"/>
      <c r="BE12" s="156">
        <f t="shared" ref="BE12:BE34" si="20">BD12-BC12</f>
        <v>0</v>
      </c>
      <c r="BF12" s="156"/>
      <c r="BG12" s="153"/>
      <c r="BH12" s="153"/>
      <c r="BI12" s="156">
        <f t="shared" ref="BI12:BI34" si="21">BH12-BG12</f>
        <v>0</v>
      </c>
      <c r="BJ12" s="156"/>
      <c r="BK12" s="153"/>
      <c r="BL12" s="153"/>
      <c r="BM12" s="156">
        <f t="shared" ref="BM12:BM34" si="22">BL12-BK12</f>
        <v>0</v>
      </c>
      <c r="BN12" s="156"/>
      <c r="BO12" s="153"/>
      <c r="BP12" s="153"/>
      <c r="BQ12" s="156">
        <f t="shared" ref="BQ12:BQ34" si="23">BP12-BO12</f>
        <v>0</v>
      </c>
      <c r="BR12" s="156"/>
      <c r="BS12" s="153"/>
      <c r="BT12" s="153"/>
      <c r="BU12" s="156">
        <f t="shared" ref="BU12:BU34" si="24">BT12-BS12</f>
        <v>0</v>
      </c>
      <c r="BV12" s="156"/>
      <c r="BW12" s="153"/>
      <c r="BX12" s="153"/>
      <c r="BY12" s="156">
        <f t="shared" ref="BY12:BY34" si="25">BX12-BW12</f>
        <v>0</v>
      </c>
      <c r="BZ12" s="156"/>
      <c r="CA12" s="153"/>
      <c r="CB12" s="153"/>
      <c r="CC12" s="156">
        <f t="shared" ref="CC12:CC34" si="26">CB12-CA12</f>
        <v>0</v>
      </c>
      <c r="CD12" s="156"/>
      <c r="CE12" s="153"/>
      <c r="CF12" s="153"/>
      <c r="CG12" s="156">
        <f t="shared" ref="CG12:CG34" si="27">CF12-CE12</f>
        <v>0</v>
      </c>
      <c r="CH12" s="156"/>
      <c r="CI12" s="153"/>
      <c r="CJ12" s="153"/>
      <c r="CK12" s="156">
        <f t="shared" ref="CK12:CK34" si="28">CJ12-CI12</f>
        <v>0</v>
      </c>
      <c r="CL12" s="222"/>
      <c r="CM12" s="222"/>
      <c r="CN12" s="222"/>
      <c r="CO12" s="222">
        <f>CN12-CM12</f>
        <v>0</v>
      </c>
      <c r="CP12" s="222"/>
      <c r="CQ12" s="14"/>
      <c r="CR12" s="14"/>
      <c r="CS12" s="261">
        <f>CR12-CQ12</f>
        <v>0</v>
      </c>
      <c r="CT12" s="262"/>
      <c r="CU12" s="13"/>
      <c r="CV12" s="13"/>
      <c r="CW12" s="261">
        <f t="shared" ref="CW12:CW34" si="29">CV12-CU12</f>
        <v>0</v>
      </c>
      <c r="CX12" s="262"/>
      <c r="CY12" s="13"/>
      <c r="CZ12" s="13"/>
      <c r="DA12" s="261">
        <f t="shared" ref="DA12:DA34" si="30">CZ12-CY12</f>
        <v>0</v>
      </c>
      <c r="DB12" s="262"/>
    </row>
    <row r="13" spans="1:106" ht="14.25" hidden="1" customHeight="1">
      <c r="A13" s="335"/>
      <c r="B13" s="334" t="s">
        <v>693</v>
      </c>
      <c r="C13" s="225">
        <v>0</v>
      </c>
      <c r="D13" s="153">
        <f>H13+L13+P13+T13+X13+AI13+AM13+AQ13+AU13+BC13+BG13+BW13+CE13+CI13+CM13+CQ13+CU13+CY13+AY13+BK13+BS13</f>
        <v>0</v>
      </c>
      <c r="E13" s="153">
        <f>I13+M13+Q13+U13+Y13+AJ13+AN13+AR13+AV13+BD13+BH13+BX13+CF13+CJ13+CN13+CR13+CV13+CZ13+BL13+BT13</f>
        <v>8.9999999999999993E-3</v>
      </c>
      <c r="F13" s="192">
        <f>E13-D13</f>
        <v>8.9999999999999993E-3</v>
      </c>
      <c r="G13" s="192" t="e">
        <f>E13/D13</f>
        <v>#DIV/0!</v>
      </c>
      <c r="H13" s="153"/>
      <c r="I13" s="153"/>
      <c r="J13" s="156">
        <f>I13-H13</f>
        <v>0</v>
      </c>
      <c r="K13" s="156"/>
      <c r="L13" s="153"/>
      <c r="M13" s="153">
        <v>8.9999999999999993E-3</v>
      </c>
      <c r="N13" s="156">
        <f>M13-L13</f>
        <v>8.9999999999999993E-3</v>
      </c>
      <c r="O13" s="156"/>
      <c r="P13" s="153"/>
      <c r="Q13" s="153"/>
      <c r="R13" s="156">
        <f>Q13-P13</f>
        <v>0</v>
      </c>
      <c r="S13" s="156"/>
      <c r="T13" s="153"/>
      <c r="U13" s="153"/>
      <c r="V13" s="156">
        <f>U13-T13</f>
        <v>0</v>
      </c>
      <c r="W13" s="156"/>
      <c r="X13" s="153">
        <f>AB13</f>
        <v>0</v>
      </c>
      <c r="Y13" s="153">
        <f>AC13</f>
        <v>0</v>
      </c>
      <c r="Z13" s="156">
        <f>Y13-X13</f>
        <v>0</v>
      </c>
      <c r="AA13" s="156"/>
      <c r="AB13" s="153"/>
      <c r="AC13" s="153"/>
      <c r="AD13" s="156">
        <f>AC13-AB13</f>
        <v>0</v>
      </c>
      <c r="AE13" s="156"/>
      <c r="AF13" s="153"/>
      <c r="AG13" s="153"/>
      <c r="AH13" s="156">
        <f>AG13-AF13</f>
        <v>0</v>
      </c>
      <c r="AI13" s="153"/>
      <c r="AJ13" s="153"/>
      <c r="AK13" s="156">
        <f>AJ13-AI13</f>
        <v>0</v>
      </c>
      <c r="AL13" s="156"/>
      <c r="AM13" s="153"/>
      <c r="AN13" s="153"/>
      <c r="AO13" s="156">
        <f>AN13-AM13</f>
        <v>0</v>
      </c>
      <c r="AP13" s="156"/>
      <c r="AQ13" s="156"/>
      <c r="AR13" s="156"/>
      <c r="AS13" s="156"/>
      <c r="AT13" s="156"/>
      <c r="AU13" s="153"/>
      <c r="AV13" s="153"/>
      <c r="AW13" s="156">
        <f>AV13-AU13</f>
        <v>0</v>
      </c>
      <c r="AX13" s="156"/>
      <c r="AY13" s="153"/>
      <c r="AZ13" s="153"/>
      <c r="BA13" s="156">
        <f>AZ13-AY13</f>
        <v>0</v>
      </c>
      <c r="BB13" s="156"/>
      <c r="BC13" s="153"/>
      <c r="BD13" s="153"/>
      <c r="BE13" s="156">
        <f>BD13-BC13</f>
        <v>0</v>
      </c>
      <c r="BF13" s="156"/>
      <c r="BG13" s="153"/>
      <c r="BH13" s="153"/>
      <c r="BI13" s="156">
        <f>BH13-BG13</f>
        <v>0</v>
      </c>
      <c r="BJ13" s="156"/>
      <c r="BK13" s="153"/>
      <c r="BL13" s="153"/>
      <c r="BM13" s="156">
        <f>BL13-BK13</f>
        <v>0</v>
      </c>
      <c r="BN13" s="156"/>
      <c r="BO13" s="153"/>
      <c r="BP13" s="153"/>
      <c r="BQ13" s="156">
        <f>BP13-BO13</f>
        <v>0</v>
      </c>
      <c r="BR13" s="156"/>
      <c r="BS13" s="153"/>
      <c r="BT13" s="153"/>
      <c r="BU13" s="156">
        <f>BT13-BS13</f>
        <v>0</v>
      </c>
      <c r="BV13" s="156"/>
      <c r="BW13" s="153"/>
      <c r="BX13" s="153"/>
      <c r="BY13" s="156">
        <f>BX13-BW13</f>
        <v>0</v>
      </c>
      <c r="BZ13" s="156"/>
      <c r="CA13" s="153"/>
      <c r="CB13" s="153"/>
      <c r="CC13" s="156">
        <f>CB13-CA13</f>
        <v>0</v>
      </c>
      <c r="CD13" s="156"/>
      <c r="CE13" s="153"/>
      <c r="CF13" s="153"/>
      <c r="CG13" s="156">
        <f>CF13-CE13</f>
        <v>0</v>
      </c>
      <c r="CH13" s="156"/>
      <c r="CI13" s="153"/>
      <c r="CJ13" s="153"/>
      <c r="CK13" s="156">
        <f>CJ13-CI13</f>
        <v>0</v>
      </c>
      <c r="CL13" s="222"/>
      <c r="CM13" s="222"/>
      <c r="CN13" s="222"/>
      <c r="CO13" s="222"/>
      <c r="CP13" s="222"/>
      <c r="CQ13" s="14"/>
      <c r="CR13" s="14"/>
      <c r="CS13" s="261"/>
      <c r="CT13" s="262"/>
      <c r="CU13" s="13"/>
      <c r="CV13" s="13"/>
      <c r="CW13" s="261">
        <f>CV13-CU13</f>
        <v>0</v>
      </c>
      <c r="CX13" s="262"/>
      <c r="CY13" s="13"/>
      <c r="CZ13" s="13"/>
      <c r="DA13" s="261">
        <f>CZ13-CY13</f>
        <v>0</v>
      </c>
      <c r="DB13" s="262"/>
    </row>
    <row r="14" spans="1:106" ht="14.25" hidden="1" customHeight="1">
      <c r="A14" s="335"/>
      <c r="B14" s="334" t="s">
        <v>312</v>
      </c>
      <c r="C14" s="225">
        <v>0</v>
      </c>
      <c r="D14" s="153">
        <f t="shared" si="4"/>
        <v>0</v>
      </c>
      <c r="E14" s="153">
        <f t="shared" si="5"/>
        <v>0</v>
      </c>
      <c r="F14" s="192">
        <f t="shared" si="6"/>
        <v>0</v>
      </c>
      <c r="G14" s="192" t="e">
        <f t="shared" si="8"/>
        <v>#DIV/0!</v>
      </c>
      <c r="H14" s="153"/>
      <c r="I14" s="153"/>
      <c r="J14" s="156">
        <f t="shared" si="9"/>
        <v>0</v>
      </c>
      <c r="K14" s="156"/>
      <c r="L14" s="153"/>
      <c r="M14" s="153"/>
      <c r="N14" s="156">
        <f t="shared" si="10"/>
        <v>0</v>
      </c>
      <c r="O14" s="156"/>
      <c r="P14" s="153"/>
      <c r="Q14" s="153"/>
      <c r="R14" s="156">
        <f t="shared" si="11"/>
        <v>0</v>
      </c>
      <c r="S14" s="156"/>
      <c r="T14" s="153"/>
      <c r="U14" s="153"/>
      <c r="V14" s="156">
        <f t="shared" si="12"/>
        <v>0</v>
      </c>
      <c r="W14" s="156"/>
      <c r="X14" s="153">
        <f t="shared" si="7"/>
        <v>0</v>
      </c>
      <c r="Y14" s="153">
        <f t="shared" si="7"/>
        <v>0</v>
      </c>
      <c r="Z14" s="156">
        <f t="shared" si="13"/>
        <v>0</v>
      </c>
      <c r="AA14" s="156"/>
      <c r="AB14" s="153"/>
      <c r="AC14" s="153"/>
      <c r="AD14" s="156">
        <f t="shared" si="14"/>
        <v>0</v>
      </c>
      <c r="AE14" s="156"/>
      <c r="AF14" s="153"/>
      <c r="AG14" s="153"/>
      <c r="AH14" s="156">
        <f t="shared" si="15"/>
        <v>0</v>
      </c>
      <c r="AI14" s="153"/>
      <c r="AJ14" s="153"/>
      <c r="AK14" s="156">
        <f t="shared" si="16"/>
        <v>0</v>
      </c>
      <c r="AL14" s="156"/>
      <c r="AM14" s="153"/>
      <c r="AN14" s="153"/>
      <c r="AO14" s="156">
        <f t="shared" si="17"/>
        <v>0</v>
      </c>
      <c r="AP14" s="156"/>
      <c r="AQ14" s="156"/>
      <c r="AR14" s="156"/>
      <c r="AS14" s="156"/>
      <c r="AT14" s="156"/>
      <c r="AU14" s="153"/>
      <c r="AV14" s="153"/>
      <c r="AW14" s="156">
        <f t="shared" si="18"/>
        <v>0</v>
      </c>
      <c r="AX14" s="156"/>
      <c r="AY14" s="153"/>
      <c r="AZ14" s="153"/>
      <c r="BA14" s="156">
        <f t="shared" si="19"/>
        <v>0</v>
      </c>
      <c r="BB14" s="156"/>
      <c r="BC14" s="153"/>
      <c r="BD14" s="153"/>
      <c r="BE14" s="156">
        <f t="shared" si="20"/>
        <v>0</v>
      </c>
      <c r="BF14" s="156"/>
      <c r="BG14" s="153"/>
      <c r="BH14" s="153"/>
      <c r="BI14" s="156">
        <f t="shared" si="21"/>
        <v>0</v>
      </c>
      <c r="BJ14" s="156"/>
      <c r="BK14" s="153"/>
      <c r="BL14" s="153"/>
      <c r="BM14" s="156">
        <f t="shared" si="22"/>
        <v>0</v>
      </c>
      <c r="BN14" s="156"/>
      <c r="BO14" s="153"/>
      <c r="BP14" s="153"/>
      <c r="BQ14" s="156">
        <f t="shared" si="23"/>
        <v>0</v>
      </c>
      <c r="BR14" s="156"/>
      <c r="BS14" s="153"/>
      <c r="BT14" s="153"/>
      <c r="BU14" s="156">
        <f t="shared" si="24"/>
        <v>0</v>
      </c>
      <c r="BV14" s="156"/>
      <c r="BW14" s="153"/>
      <c r="BX14" s="153"/>
      <c r="BY14" s="156">
        <f t="shared" si="25"/>
        <v>0</v>
      </c>
      <c r="BZ14" s="156"/>
      <c r="CA14" s="153"/>
      <c r="CB14" s="153"/>
      <c r="CC14" s="156">
        <f t="shared" si="26"/>
        <v>0</v>
      </c>
      <c r="CD14" s="156"/>
      <c r="CE14" s="153"/>
      <c r="CF14" s="153"/>
      <c r="CG14" s="156">
        <f t="shared" si="27"/>
        <v>0</v>
      </c>
      <c r="CH14" s="156"/>
      <c r="CI14" s="153"/>
      <c r="CJ14" s="153"/>
      <c r="CK14" s="156">
        <f t="shared" si="28"/>
        <v>0</v>
      </c>
      <c r="CL14" s="222"/>
      <c r="CM14" s="222"/>
      <c r="CN14" s="222"/>
      <c r="CO14" s="222"/>
      <c r="CP14" s="222"/>
      <c r="CQ14" s="14"/>
      <c r="CR14" s="14"/>
      <c r="CS14" s="261"/>
      <c r="CT14" s="262"/>
      <c r="CU14" s="13"/>
      <c r="CV14" s="13"/>
      <c r="CW14" s="261">
        <f t="shared" si="29"/>
        <v>0</v>
      </c>
      <c r="CX14" s="262"/>
      <c r="CY14" s="13"/>
      <c r="CZ14" s="13"/>
      <c r="DA14" s="261">
        <f t="shared" si="30"/>
        <v>0</v>
      </c>
      <c r="DB14" s="262"/>
    </row>
    <row r="15" spans="1:106" ht="14.25" customHeight="1">
      <c r="A15" s="335"/>
      <c r="B15" s="334" t="s">
        <v>694</v>
      </c>
      <c r="C15" s="225"/>
      <c r="D15" s="153">
        <f>H15+L15+P15+T15+X15+AI15+AM15+AQ15+AU15+BC15+BG15+BW15+CE15+CI15+CM15+CQ15+CU15+CY15+AY15+BK15+BS15</f>
        <v>0</v>
      </c>
      <c r="E15" s="153">
        <f>I15+M15+Q15+U15+Y15+AJ15+AN15+AR15+AV15+BD15+BH15+BX15+CF15+CJ15+CN15+CR15+CV15+CZ15+BL15+BT15</f>
        <v>301.05599999999998</v>
      </c>
      <c r="F15" s="192">
        <f>E15-D15</f>
        <v>301.05599999999998</v>
      </c>
      <c r="G15" s="192" t="e">
        <f>E15/D15</f>
        <v>#DIV/0!</v>
      </c>
      <c r="H15" s="153"/>
      <c r="I15" s="153">
        <v>301.05599999999998</v>
      </c>
      <c r="J15" s="156">
        <f>I15-H15</f>
        <v>301.05599999999998</v>
      </c>
      <c r="K15" s="156" t="e">
        <f>I15/H15</f>
        <v>#DIV/0!</v>
      </c>
      <c r="L15" s="153"/>
      <c r="M15" s="153"/>
      <c r="N15" s="156">
        <f>M15-L15</f>
        <v>0</v>
      </c>
      <c r="O15" s="156"/>
      <c r="P15" s="153"/>
      <c r="Q15" s="153"/>
      <c r="R15" s="156">
        <f>Q15-P15</f>
        <v>0</v>
      </c>
      <c r="S15" s="156"/>
      <c r="T15" s="153"/>
      <c r="U15" s="153"/>
      <c r="V15" s="156">
        <f>U15-T15</f>
        <v>0</v>
      </c>
      <c r="W15" s="156"/>
      <c r="X15" s="153">
        <f>AB15</f>
        <v>0</v>
      </c>
      <c r="Y15" s="153">
        <f>AC15</f>
        <v>0</v>
      </c>
      <c r="Z15" s="156">
        <f>Y15-X15</f>
        <v>0</v>
      </c>
      <c r="AA15" s="156"/>
      <c r="AB15" s="153"/>
      <c r="AC15" s="153"/>
      <c r="AD15" s="156">
        <f>AC15-AB15</f>
        <v>0</v>
      </c>
      <c r="AE15" s="156"/>
      <c r="AF15" s="153"/>
      <c r="AG15" s="153"/>
      <c r="AH15" s="156">
        <f>AG15-AF15</f>
        <v>0</v>
      </c>
      <c r="AI15" s="153"/>
      <c r="AJ15" s="153"/>
      <c r="AK15" s="156">
        <f>AJ15-AI15</f>
        <v>0</v>
      </c>
      <c r="AL15" s="156"/>
      <c r="AM15" s="153"/>
      <c r="AN15" s="153"/>
      <c r="AO15" s="156">
        <f>AN15-AM15</f>
        <v>0</v>
      </c>
      <c r="AP15" s="156"/>
      <c r="AQ15" s="156"/>
      <c r="AR15" s="156"/>
      <c r="AS15" s="156"/>
      <c r="AT15" s="156"/>
      <c r="AU15" s="153"/>
      <c r="AV15" s="153"/>
      <c r="AW15" s="156">
        <f>AV15-AU15</f>
        <v>0</v>
      </c>
      <c r="AX15" s="156"/>
      <c r="AY15" s="153"/>
      <c r="AZ15" s="153"/>
      <c r="BA15" s="156">
        <f>AZ15-AY15</f>
        <v>0</v>
      </c>
      <c r="BB15" s="156"/>
      <c r="BC15" s="153"/>
      <c r="BD15" s="153"/>
      <c r="BE15" s="156">
        <f>BD15-BC15</f>
        <v>0</v>
      </c>
      <c r="BF15" s="156"/>
      <c r="BG15" s="153"/>
      <c r="BH15" s="153"/>
      <c r="BI15" s="156">
        <f>BH15-BG15</f>
        <v>0</v>
      </c>
      <c r="BJ15" s="156"/>
      <c r="BK15" s="153"/>
      <c r="BL15" s="153"/>
      <c r="BM15" s="156">
        <f>BL15-BK15</f>
        <v>0</v>
      </c>
      <c r="BN15" s="156"/>
      <c r="BO15" s="153"/>
      <c r="BP15" s="153"/>
      <c r="BQ15" s="156">
        <f>BP15-BO15</f>
        <v>0</v>
      </c>
      <c r="BR15" s="156"/>
      <c r="BS15" s="153"/>
      <c r="BT15" s="153"/>
      <c r="BU15" s="156">
        <f>BT15-BS15</f>
        <v>0</v>
      </c>
      <c r="BV15" s="156"/>
      <c r="BW15" s="153"/>
      <c r="BX15" s="153"/>
      <c r="BY15" s="156">
        <f>BX15-BW15</f>
        <v>0</v>
      </c>
      <c r="BZ15" s="156"/>
      <c r="CA15" s="153"/>
      <c r="CB15" s="153"/>
      <c r="CC15" s="156">
        <f>CB15-CA15</f>
        <v>0</v>
      </c>
      <c r="CD15" s="156"/>
      <c r="CE15" s="153"/>
      <c r="CF15" s="153"/>
      <c r="CG15" s="156">
        <f>CF15-CE15</f>
        <v>0</v>
      </c>
      <c r="CH15" s="156"/>
      <c r="CI15" s="153"/>
      <c r="CJ15" s="153"/>
      <c r="CK15" s="156">
        <f>CJ15-CI15</f>
        <v>0</v>
      </c>
      <c r="CL15" s="222"/>
      <c r="CM15" s="222"/>
      <c r="CN15" s="222"/>
      <c r="CO15" s="222">
        <v>0</v>
      </c>
      <c r="CP15" s="222"/>
      <c r="CQ15" s="14"/>
      <c r="CR15" s="14"/>
      <c r="CS15" s="261"/>
      <c r="CT15" s="262"/>
      <c r="CU15" s="13"/>
      <c r="CV15" s="13"/>
      <c r="CW15" s="261">
        <f>CV15-CU15</f>
        <v>0</v>
      </c>
      <c r="CX15" s="262"/>
      <c r="CY15" s="13"/>
      <c r="CZ15" s="13"/>
      <c r="DA15" s="261">
        <f>CZ15-CY15</f>
        <v>0</v>
      </c>
      <c r="DB15" s="262"/>
    </row>
    <row r="16" spans="1:106" ht="14.25" hidden="1" customHeight="1">
      <c r="A16" s="335"/>
      <c r="B16" s="334" t="s">
        <v>313</v>
      </c>
      <c r="C16" s="225"/>
      <c r="D16" s="153">
        <f t="shared" si="4"/>
        <v>0</v>
      </c>
      <c r="E16" s="153">
        <f t="shared" si="5"/>
        <v>0</v>
      </c>
      <c r="F16" s="192">
        <f t="shared" si="6"/>
        <v>0</v>
      </c>
      <c r="G16" s="192" t="e">
        <f t="shared" si="8"/>
        <v>#DIV/0!</v>
      </c>
      <c r="H16" s="153"/>
      <c r="I16" s="153"/>
      <c r="J16" s="156">
        <f t="shared" si="9"/>
        <v>0</v>
      </c>
      <c r="K16" s="156" t="e">
        <f>I16/H16</f>
        <v>#DIV/0!</v>
      </c>
      <c r="L16" s="153"/>
      <c r="M16" s="153"/>
      <c r="N16" s="156">
        <f t="shared" si="10"/>
        <v>0</v>
      </c>
      <c r="O16" s="156"/>
      <c r="P16" s="153"/>
      <c r="Q16" s="153"/>
      <c r="R16" s="156">
        <f t="shared" si="11"/>
        <v>0</v>
      </c>
      <c r="S16" s="156"/>
      <c r="T16" s="153"/>
      <c r="U16" s="153"/>
      <c r="V16" s="156">
        <f t="shared" si="12"/>
        <v>0</v>
      </c>
      <c r="W16" s="156"/>
      <c r="X16" s="153">
        <f t="shared" si="7"/>
        <v>0</v>
      </c>
      <c r="Y16" s="153">
        <f t="shared" si="7"/>
        <v>0</v>
      </c>
      <c r="Z16" s="156">
        <f t="shared" si="13"/>
        <v>0</v>
      </c>
      <c r="AA16" s="156"/>
      <c r="AB16" s="153"/>
      <c r="AC16" s="153"/>
      <c r="AD16" s="156">
        <f t="shared" si="14"/>
        <v>0</v>
      </c>
      <c r="AE16" s="156"/>
      <c r="AF16" s="153"/>
      <c r="AG16" s="153"/>
      <c r="AH16" s="156">
        <f t="shared" si="15"/>
        <v>0</v>
      </c>
      <c r="AI16" s="153"/>
      <c r="AJ16" s="153"/>
      <c r="AK16" s="156">
        <f t="shared" si="16"/>
        <v>0</v>
      </c>
      <c r="AL16" s="156"/>
      <c r="AM16" s="153"/>
      <c r="AN16" s="153"/>
      <c r="AO16" s="156">
        <f t="shared" si="17"/>
        <v>0</v>
      </c>
      <c r="AP16" s="156"/>
      <c r="AQ16" s="156"/>
      <c r="AR16" s="156"/>
      <c r="AS16" s="156"/>
      <c r="AT16" s="156"/>
      <c r="AU16" s="153"/>
      <c r="AV16" s="153"/>
      <c r="AW16" s="156">
        <f t="shared" si="18"/>
        <v>0</v>
      </c>
      <c r="AX16" s="156"/>
      <c r="AY16" s="153"/>
      <c r="AZ16" s="153"/>
      <c r="BA16" s="156">
        <f t="shared" si="19"/>
        <v>0</v>
      </c>
      <c r="BB16" s="156"/>
      <c r="BC16" s="153"/>
      <c r="BD16" s="153"/>
      <c r="BE16" s="156">
        <f t="shared" si="20"/>
        <v>0</v>
      </c>
      <c r="BF16" s="156"/>
      <c r="BG16" s="153"/>
      <c r="BH16" s="153"/>
      <c r="BI16" s="156">
        <f t="shared" si="21"/>
        <v>0</v>
      </c>
      <c r="BJ16" s="156"/>
      <c r="BK16" s="153"/>
      <c r="BL16" s="153"/>
      <c r="BM16" s="156">
        <f t="shared" si="22"/>
        <v>0</v>
      </c>
      <c r="BN16" s="156"/>
      <c r="BO16" s="153"/>
      <c r="BP16" s="153"/>
      <c r="BQ16" s="156">
        <f t="shared" si="23"/>
        <v>0</v>
      </c>
      <c r="BR16" s="156"/>
      <c r="BS16" s="153"/>
      <c r="BT16" s="153"/>
      <c r="BU16" s="156">
        <f t="shared" si="24"/>
        <v>0</v>
      </c>
      <c r="BV16" s="156"/>
      <c r="BW16" s="153"/>
      <c r="BX16" s="153"/>
      <c r="BY16" s="156">
        <f t="shared" si="25"/>
        <v>0</v>
      </c>
      <c r="BZ16" s="156"/>
      <c r="CA16" s="153"/>
      <c r="CB16" s="153"/>
      <c r="CC16" s="156">
        <f t="shared" si="26"/>
        <v>0</v>
      </c>
      <c r="CD16" s="156"/>
      <c r="CE16" s="153"/>
      <c r="CF16" s="153"/>
      <c r="CG16" s="156">
        <f t="shared" si="27"/>
        <v>0</v>
      </c>
      <c r="CH16" s="156"/>
      <c r="CI16" s="153"/>
      <c r="CJ16" s="153"/>
      <c r="CK16" s="156">
        <f t="shared" si="28"/>
        <v>0</v>
      </c>
      <c r="CL16" s="222"/>
      <c r="CM16" s="222"/>
      <c r="CN16" s="222"/>
      <c r="CO16" s="222">
        <v>0</v>
      </c>
      <c r="CP16" s="222"/>
      <c r="CQ16" s="14"/>
      <c r="CR16" s="14"/>
      <c r="CS16" s="261"/>
      <c r="CT16" s="262"/>
      <c r="CU16" s="13"/>
      <c r="CV16" s="13"/>
      <c r="CW16" s="261">
        <f t="shared" si="29"/>
        <v>0</v>
      </c>
      <c r="CX16" s="262"/>
      <c r="CY16" s="13"/>
      <c r="CZ16" s="13"/>
      <c r="DA16" s="261">
        <f t="shared" si="30"/>
        <v>0</v>
      </c>
      <c r="DB16" s="262"/>
    </row>
    <row r="17" spans="1:106" ht="14.25" customHeight="1">
      <c r="A17" s="335"/>
      <c r="B17" s="334" t="s">
        <v>538</v>
      </c>
      <c r="C17" s="225"/>
      <c r="D17" s="153">
        <f>H17+L17+P17+T17+X17+AI17+AM17+AQ17+AU17+BC17+BG17+BW17+CE17+CI17+CM17+CQ17+CU17+CY17</f>
        <v>0</v>
      </c>
      <c r="E17" s="153">
        <f t="shared" si="5"/>
        <v>0.498</v>
      </c>
      <c r="F17" s="192">
        <f t="shared" si="6"/>
        <v>0.498</v>
      </c>
      <c r="G17" s="192" t="e">
        <f t="shared" si="8"/>
        <v>#DIV/0!</v>
      </c>
      <c r="H17" s="153"/>
      <c r="I17" s="153"/>
      <c r="J17" s="156">
        <f t="shared" si="9"/>
        <v>0</v>
      </c>
      <c r="K17" s="156"/>
      <c r="L17" s="153"/>
      <c r="M17" s="153">
        <v>0.498</v>
      </c>
      <c r="N17" s="156">
        <f t="shared" si="10"/>
        <v>0.498</v>
      </c>
      <c r="O17" s="156"/>
      <c r="P17" s="153"/>
      <c r="Q17" s="153"/>
      <c r="R17" s="156">
        <f t="shared" si="11"/>
        <v>0</v>
      </c>
      <c r="S17" s="156"/>
      <c r="T17" s="153"/>
      <c r="U17" s="153"/>
      <c r="V17" s="156">
        <f t="shared" si="12"/>
        <v>0</v>
      </c>
      <c r="W17" s="156"/>
      <c r="X17" s="153">
        <f t="shared" si="7"/>
        <v>0</v>
      </c>
      <c r="Y17" s="153">
        <f t="shared" si="7"/>
        <v>0</v>
      </c>
      <c r="Z17" s="156">
        <f t="shared" si="13"/>
        <v>0</v>
      </c>
      <c r="AA17" s="156"/>
      <c r="AB17" s="153"/>
      <c r="AC17" s="153"/>
      <c r="AD17" s="156">
        <f t="shared" si="14"/>
        <v>0</v>
      </c>
      <c r="AE17" s="156"/>
      <c r="AF17" s="153"/>
      <c r="AG17" s="153"/>
      <c r="AH17" s="156">
        <f t="shared" si="15"/>
        <v>0</v>
      </c>
      <c r="AI17" s="153"/>
      <c r="AJ17" s="153"/>
      <c r="AK17" s="156">
        <f t="shared" si="16"/>
        <v>0</v>
      </c>
      <c r="AL17" s="156"/>
      <c r="AM17" s="153"/>
      <c r="AN17" s="153"/>
      <c r="AO17" s="156">
        <f t="shared" si="17"/>
        <v>0</v>
      </c>
      <c r="AP17" s="156"/>
      <c r="AQ17" s="156"/>
      <c r="AR17" s="156"/>
      <c r="AS17" s="156">
        <f>AR17-AQ17</f>
        <v>0</v>
      </c>
      <c r="AT17" s="156"/>
      <c r="AU17" s="153"/>
      <c r="AV17" s="153"/>
      <c r="AW17" s="156">
        <f t="shared" si="18"/>
        <v>0</v>
      </c>
      <c r="AX17" s="156"/>
      <c r="AY17" s="153"/>
      <c r="AZ17" s="153"/>
      <c r="BA17" s="156">
        <f t="shared" si="19"/>
        <v>0</v>
      </c>
      <c r="BB17" s="156"/>
      <c r="BC17" s="153"/>
      <c r="BD17" s="153"/>
      <c r="BE17" s="156">
        <f t="shared" si="20"/>
        <v>0</v>
      </c>
      <c r="BF17" s="156"/>
      <c r="BG17" s="153"/>
      <c r="BH17" s="153"/>
      <c r="BI17" s="156">
        <f t="shared" si="21"/>
        <v>0</v>
      </c>
      <c r="BJ17" s="156"/>
      <c r="BK17" s="153"/>
      <c r="BL17" s="153"/>
      <c r="BM17" s="156">
        <f t="shared" si="22"/>
        <v>0</v>
      </c>
      <c r="BN17" s="156"/>
      <c r="BO17" s="153"/>
      <c r="BP17" s="153"/>
      <c r="BQ17" s="156">
        <f t="shared" si="23"/>
        <v>0</v>
      </c>
      <c r="BR17" s="156"/>
      <c r="BS17" s="153"/>
      <c r="BT17" s="153"/>
      <c r="BU17" s="156">
        <f t="shared" si="24"/>
        <v>0</v>
      </c>
      <c r="BV17" s="156"/>
      <c r="BW17" s="153"/>
      <c r="BX17" s="153"/>
      <c r="BY17" s="156">
        <f t="shared" si="25"/>
        <v>0</v>
      </c>
      <c r="BZ17" s="156"/>
      <c r="CA17" s="153"/>
      <c r="CB17" s="153"/>
      <c r="CC17" s="156">
        <f t="shared" si="26"/>
        <v>0</v>
      </c>
      <c r="CD17" s="156"/>
      <c r="CE17" s="153"/>
      <c r="CF17" s="153"/>
      <c r="CG17" s="156">
        <f t="shared" si="27"/>
        <v>0</v>
      </c>
      <c r="CH17" s="156"/>
      <c r="CI17" s="153"/>
      <c r="CJ17" s="153"/>
      <c r="CK17" s="156">
        <f t="shared" si="28"/>
        <v>0</v>
      </c>
      <c r="CL17" s="222"/>
      <c r="CM17" s="222"/>
      <c r="CN17" s="222"/>
      <c r="CO17" s="222">
        <f>CN17-CM17</f>
        <v>0</v>
      </c>
      <c r="CP17" s="222"/>
      <c r="CQ17" s="14"/>
      <c r="CR17" s="14"/>
      <c r="CS17" s="261">
        <f>CR17-CQ17</f>
        <v>0</v>
      </c>
      <c r="CT17" s="262"/>
      <c r="CU17" s="13"/>
      <c r="CV17" s="13"/>
      <c r="CW17" s="261">
        <f t="shared" si="29"/>
        <v>0</v>
      </c>
      <c r="CX17" s="262"/>
      <c r="CY17" s="13"/>
      <c r="CZ17" s="13"/>
      <c r="DA17" s="261">
        <f t="shared" si="30"/>
        <v>0</v>
      </c>
      <c r="DB17" s="262"/>
    </row>
    <row r="18" spans="1:106" s="327" customFormat="1" ht="14.25" customHeight="1">
      <c r="A18" s="370" t="s">
        <v>314</v>
      </c>
      <c r="B18" s="331" t="s">
        <v>315</v>
      </c>
      <c r="C18" s="328">
        <f>SUM(C19:C33)</f>
        <v>7.6</v>
      </c>
      <c r="D18" s="193">
        <f>SUM(D19:D33)</f>
        <v>0</v>
      </c>
      <c r="E18" s="193">
        <f>SUM(E19:E33)</f>
        <v>1.165</v>
      </c>
      <c r="F18" s="329">
        <f>E18-D18</f>
        <v>1.165</v>
      </c>
      <c r="G18" s="329" t="e">
        <f>E18/D18</f>
        <v>#DIV/0!</v>
      </c>
      <c r="H18" s="193">
        <f>SUM(H19:H33)</f>
        <v>0</v>
      </c>
      <c r="I18" s="193">
        <f>SUM(I19:I33)</f>
        <v>0</v>
      </c>
      <c r="J18" s="226">
        <f t="shared" si="9"/>
        <v>0</v>
      </c>
      <c r="K18" s="226" t="e">
        <f>I18/H18</f>
        <v>#DIV/0!</v>
      </c>
      <c r="L18" s="193">
        <f>SUM(L19:L33)</f>
        <v>0</v>
      </c>
      <c r="M18" s="193">
        <f>SUM(M19:M33)</f>
        <v>0.76100000000000001</v>
      </c>
      <c r="N18" s="226">
        <f t="shared" si="10"/>
        <v>0.76100000000000001</v>
      </c>
      <c r="O18" s="226" t="e">
        <f>M18/L18</f>
        <v>#DIV/0!</v>
      </c>
      <c r="P18" s="193">
        <f>SUM(P19:P33)</f>
        <v>0</v>
      </c>
      <c r="Q18" s="193">
        <f>SUM(Q19:Q33)</f>
        <v>0.40400000000000003</v>
      </c>
      <c r="R18" s="226">
        <f t="shared" si="11"/>
        <v>0.40400000000000003</v>
      </c>
      <c r="S18" s="226"/>
      <c r="T18" s="193">
        <f>SUM(T19:T33)</f>
        <v>0</v>
      </c>
      <c r="U18" s="193">
        <f>SUM(U19:U33)</f>
        <v>0</v>
      </c>
      <c r="V18" s="226">
        <f t="shared" si="12"/>
        <v>0</v>
      </c>
      <c r="W18" s="226" t="e">
        <f>U18/T18</f>
        <v>#DIV/0!</v>
      </c>
      <c r="X18" s="193">
        <f t="shared" si="7"/>
        <v>0</v>
      </c>
      <c r="Y18" s="193">
        <f t="shared" si="7"/>
        <v>0</v>
      </c>
      <c r="Z18" s="226">
        <f t="shared" si="13"/>
        <v>0</v>
      </c>
      <c r="AA18" s="226"/>
      <c r="AB18" s="193">
        <f>SUM(AB19:AB33)</f>
        <v>0</v>
      </c>
      <c r="AC18" s="193">
        <f>SUM(AC19:AC33)</f>
        <v>0</v>
      </c>
      <c r="AD18" s="226">
        <f t="shared" si="14"/>
        <v>0</v>
      </c>
      <c r="AE18" s="226"/>
      <c r="AF18" s="193">
        <f>SUM(AF19:AF33)</f>
        <v>0</v>
      </c>
      <c r="AG18" s="193">
        <f>SUM(AG19:AG33)</f>
        <v>0</v>
      </c>
      <c r="AH18" s="226">
        <f t="shared" si="15"/>
        <v>0</v>
      </c>
      <c r="AI18" s="193">
        <f>SUM(AI19:AI33)</f>
        <v>0</v>
      </c>
      <c r="AJ18" s="193">
        <f>SUM(AJ19:AJ33)</f>
        <v>0</v>
      </c>
      <c r="AK18" s="226">
        <f t="shared" si="16"/>
        <v>0</v>
      </c>
      <c r="AL18" s="226"/>
      <c r="AM18" s="193">
        <f>SUM(AM19:AM33)</f>
        <v>0</v>
      </c>
      <c r="AN18" s="193">
        <f>SUM(AN19:AN33)</f>
        <v>0</v>
      </c>
      <c r="AO18" s="226">
        <f t="shared" si="17"/>
        <v>0</v>
      </c>
      <c r="AP18" s="226"/>
      <c r="AQ18" s="193">
        <f>SUM(AQ19:AQ33)</f>
        <v>0</v>
      </c>
      <c r="AR18" s="193">
        <f>SUM(AR19:AR33)</f>
        <v>0</v>
      </c>
      <c r="AS18" s="226">
        <f>AR18-AQ18</f>
        <v>0</v>
      </c>
      <c r="AT18" s="226"/>
      <c r="AU18" s="193">
        <f>SUM(AU19:AU33)</f>
        <v>0</v>
      </c>
      <c r="AV18" s="193">
        <f>SUM(AV19:AV33)</f>
        <v>0</v>
      </c>
      <c r="AW18" s="226">
        <f t="shared" si="18"/>
        <v>0</v>
      </c>
      <c r="AX18" s="226" t="e">
        <f>AV18/AU18</f>
        <v>#DIV/0!</v>
      </c>
      <c r="AY18" s="193">
        <f>SUM(AY19:AY33)</f>
        <v>0</v>
      </c>
      <c r="AZ18" s="193">
        <f>SUM(AZ19:AZ33)</f>
        <v>0</v>
      </c>
      <c r="BA18" s="226">
        <f t="shared" si="19"/>
        <v>0</v>
      </c>
      <c r="BB18" s="226"/>
      <c r="BC18" s="193">
        <f>SUM(BC19:BC33)</f>
        <v>0</v>
      </c>
      <c r="BD18" s="193">
        <f>SUM(BD19:BD33)</f>
        <v>0</v>
      </c>
      <c r="BE18" s="226">
        <f t="shared" si="20"/>
        <v>0</v>
      </c>
      <c r="BF18" s="226"/>
      <c r="BG18" s="193">
        <f>SUM(BG19:BG33)</f>
        <v>0</v>
      </c>
      <c r="BH18" s="193">
        <f>SUM(BH19:BH33)</f>
        <v>0</v>
      </c>
      <c r="BI18" s="226">
        <f t="shared" si="21"/>
        <v>0</v>
      </c>
      <c r="BJ18" s="226"/>
      <c r="BK18" s="193">
        <f>SUM(BK19:BK33)</f>
        <v>0</v>
      </c>
      <c r="BL18" s="193">
        <f>SUM(BL19:BL33)</f>
        <v>0</v>
      </c>
      <c r="BM18" s="226">
        <f t="shared" si="22"/>
        <v>0</v>
      </c>
      <c r="BN18" s="226"/>
      <c r="BO18" s="193">
        <f>SUM(BO19:BO33)</f>
        <v>0</v>
      </c>
      <c r="BP18" s="193">
        <f>SUM(BP19:BP33)</f>
        <v>0</v>
      </c>
      <c r="BQ18" s="226">
        <f t="shared" si="23"/>
        <v>0</v>
      </c>
      <c r="BR18" s="226"/>
      <c r="BS18" s="193">
        <f>SUM(BS19:BS33)</f>
        <v>0</v>
      </c>
      <c r="BT18" s="193">
        <f>SUM(BT19:BT33)</f>
        <v>0</v>
      </c>
      <c r="BU18" s="226">
        <f t="shared" si="24"/>
        <v>0</v>
      </c>
      <c r="BV18" s="226"/>
      <c r="BW18" s="193">
        <f>SUM(BW19:BW33)</f>
        <v>0</v>
      </c>
      <c r="BX18" s="193">
        <f>SUM(BX19:BX33)</f>
        <v>0</v>
      </c>
      <c r="BY18" s="226">
        <f t="shared" si="25"/>
        <v>0</v>
      </c>
      <c r="BZ18" s="226"/>
      <c r="CA18" s="193">
        <f>SUM(CA19:CA33)</f>
        <v>0</v>
      </c>
      <c r="CB18" s="193">
        <f>SUM(CB19:CB33)</f>
        <v>0</v>
      </c>
      <c r="CC18" s="226">
        <f t="shared" si="26"/>
        <v>0</v>
      </c>
      <c r="CD18" s="226"/>
      <c r="CE18" s="193">
        <f>SUM(CE19:CE33)</f>
        <v>0</v>
      </c>
      <c r="CF18" s="193">
        <f>SUM(CF19:CF33)</f>
        <v>0</v>
      </c>
      <c r="CG18" s="226">
        <f t="shared" si="27"/>
        <v>0</v>
      </c>
      <c r="CH18" s="226"/>
      <c r="CI18" s="193">
        <f>SUM(CI19:CI33)</f>
        <v>0</v>
      </c>
      <c r="CJ18" s="193">
        <f>SUM(CJ19:CJ33)</f>
        <v>0</v>
      </c>
      <c r="CK18" s="226">
        <f t="shared" si="28"/>
        <v>0</v>
      </c>
      <c r="CL18" s="227"/>
      <c r="CM18" s="15">
        <f>SUM(CM19:CM33)</f>
        <v>0</v>
      </c>
      <c r="CN18" s="15">
        <f>SUM(CN19:CN33)</f>
        <v>0</v>
      </c>
      <c r="CO18" s="227">
        <f>CN18-CM18</f>
        <v>0</v>
      </c>
      <c r="CP18" s="227"/>
      <c r="CQ18" s="263">
        <f>SUM(CQ19:CQ33)</f>
        <v>0</v>
      </c>
      <c r="CR18" s="263">
        <f>SUM(CR19:CR33)</f>
        <v>0</v>
      </c>
      <c r="CS18" s="259">
        <f>CR18-CQ18</f>
        <v>0</v>
      </c>
      <c r="CT18" s="260" t="e">
        <f>CR18/CQ18</f>
        <v>#DIV/0!</v>
      </c>
      <c r="CU18" s="263">
        <f>SUM(CU19:CU33)</f>
        <v>0</v>
      </c>
      <c r="CV18" s="263">
        <f>SUM(CV19:CV33)</f>
        <v>0</v>
      </c>
      <c r="CW18" s="259">
        <f t="shared" si="29"/>
        <v>0</v>
      </c>
      <c r="CX18" s="260"/>
      <c r="CY18" s="263">
        <f>SUM(CY19:CY33)</f>
        <v>0</v>
      </c>
      <c r="CZ18" s="263">
        <f>SUM(CZ19:CZ33)</f>
        <v>0</v>
      </c>
      <c r="DA18" s="259">
        <f t="shared" si="30"/>
        <v>0</v>
      </c>
      <c r="DB18" s="260"/>
    </row>
    <row r="19" spans="1:106" ht="14.25" customHeight="1">
      <c r="A19" s="335"/>
      <c r="B19" s="335" t="s">
        <v>316</v>
      </c>
      <c r="C19" s="221"/>
      <c r="D19" s="153">
        <f>H19+L19+P19+T19+X19+AI19+AM19+AQ19+AU19+BC19+BG19+BW19+CE19+CI19+CM19+CQ19+CU19+CY19</f>
        <v>0</v>
      </c>
      <c r="E19" s="153">
        <f>I19+M19+Q19+U19+Y19+AJ19+AN19+AR19+AV19+BD19+BH19+BX19+CF19+CJ19+CN19+CR19+CV19+CZ19+BL19+BT19</f>
        <v>0.40400000000000003</v>
      </c>
      <c r="F19" s="192">
        <f t="shared" si="6"/>
        <v>0.40400000000000003</v>
      </c>
      <c r="G19" s="192" t="e">
        <f t="shared" si="8"/>
        <v>#DIV/0!</v>
      </c>
      <c r="H19" s="153"/>
      <c r="I19" s="153"/>
      <c r="J19" s="156">
        <f t="shared" si="9"/>
        <v>0</v>
      </c>
      <c r="K19" s="156"/>
      <c r="L19" s="153"/>
      <c r="M19" s="153"/>
      <c r="N19" s="156">
        <f t="shared" si="10"/>
        <v>0</v>
      </c>
      <c r="O19" s="156"/>
      <c r="P19" s="153"/>
      <c r="Q19" s="153">
        <v>0.40400000000000003</v>
      </c>
      <c r="R19" s="156">
        <f t="shared" si="11"/>
        <v>0.40400000000000003</v>
      </c>
      <c r="S19" s="156" t="e">
        <f>Q19/P19</f>
        <v>#DIV/0!</v>
      </c>
      <c r="T19" s="153"/>
      <c r="U19" s="153"/>
      <c r="V19" s="156">
        <f t="shared" si="12"/>
        <v>0</v>
      </c>
      <c r="W19" s="156"/>
      <c r="X19" s="153">
        <f t="shared" si="7"/>
        <v>0</v>
      </c>
      <c r="Y19" s="153">
        <f t="shared" si="7"/>
        <v>0</v>
      </c>
      <c r="Z19" s="156">
        <f t="shared" si="13"/>
        <v>0</v>
      </c>
      <c r="AA19" s="156"/>
      <c r="AB19" s="153"/>
      <c r="AC19" s="153"/>
      <c r="AD19" s="156">
        <f t="shared" si="14"/>
        <v>0</v>
      </c>
      <c r="AE19" s="156"/>
      <c r="AF19" s="153"/>
      <c r="AG19" s="153"/>
      <c r="AH19" s="156">
        <f t="shared" si="15"/>
        <v>0</v>
      </c>
      <c r="AI19" s="153"/>
      <c r="AJ19" s="153"/>
      <c r="AK19" s="156">
        <f t="shared" si="16"/>
        <v>0</v>
      </c>
      <c r="AL19" s="156"/>
      <c r="AM19" s="153"/>
      <c r="AN19" s="153"/>
      <c r="AO19" s="156">
        <f t="shared" si="17"/>
        <v>0</v>
      </c>
      <c r="AP19" s="156"/>
      <c r="AQ19" s="156"/>
      <c r="AR19" s="156"/>
      <c r="AS19" s="156">
        <f>AR19-AQ19</f>
        <v>0</v>
      </c>
      <c r="AT19" s="156"/>
      <c r="AU19" s="153"/>
      <c r="AV19" s="153"/>
      <c r="AW19" s="156">
        <f t="shared" si="18"/>
        <v>0</v>
      </c>
      <c r="AX19" s="156"/>
      <c r="AY19" s="153"/>
      <c r="AZ19" s="153"/>
      <c r="BA19" s="156">
        <f t="shared" si="19"/>
        <v>0</v>
      </c>
      <c r="BB19" s="156"/>
      <c r="BC19" s="153"/>
      <c r="BD19" s="153"/>
      <c r="BE19" s="156">
        <f t="shared" si="20"/>
        <v>0</v>
      </c>
      <c r="BF19" s="156"/>
      <c r="BG19" s="153"/>
      <c r="BH19" s="153"/>
      <c r="BI19" s="156">
        <f t="shared" si="21"/>
        <v>0</v>
      </c>
      <c r="BJ19" s="156"/>
      <c r="BK19" s="153"/>
      <c r="BL19" s="153"/>
      <c r="BM19" s="156">
        <f t="shared" si="22"/>
        <v>0</v>
      </c>
      <c r="BN19" s="156"/>
      <c r="BO19" s="153"/>
      <c r="BP19" s="153"/>
      <c r="BQ19" s="156">
        <f t="shared" si="23"/>
        <v>0</v>
      </c>
      <c r="BR19" s="156"/>
      <c r="BS19" s="153"/>
      <c r="BT19" s="153"/>
      <c r="BU19" s="156">
        <f t="shared" si="24"/>
        <v>0</v>
      </c>
      <c r="BV19" s="156"/>
      <c r="BW19" s="153"/>
      <c r="BX19" s="153"/>
      <c r="BY19" s="156">
        <f t="shared" si="25"/>
        <v>0</v>
      </c>
      <c r="BZ19" s="156"/>
      <c r="CA19" s="153"/>
      <c r="CB19" s="153"/>
      <c r="CC19" s="156">
        <f t="shared" si="26"/>
        <v>0</v>
      </c>
      <c r="CD19" s="156"/>
      <c r="CE19" s="153"/>
      <c r="CF19" s="153"/>
      <c r="CG19" s="156">
        <f t="shared" si="27"/>
        <v>0</v>
      </c>
      <c r="CH19" s="156"/>
      <c r="CI19" s="153"/>
      <c r="CJ19" s="153"/>
      <c r="CK19" s="156">
        <f t="shared" si="28"/>
        <v>0</v>
      </c>
      <c r="CL19" s="222"/>
      <c r="CM19" s="222"/>
      <c r="CN19" s="222"/>
      <c r="CO19" s="222">
        <f>CN19-CM19</f>
        <v>0</v>
      </c>
      <c r="CP19" s="222"/>
      <c r="CQ19" s="14"/>
      <c r="CR19" s="14"/>
      <c r="CS19" s="261">
        <f>CR19-CQ19</f>
        <v>0</v>
      </c>
      <c r="CT19" s="262"/>
      <c r="CU19" s="13"/>
      <c r="CV19" s="13"/>
      <c r="CW19" s="261">
        <f t="shared" si="29"/>
        <v>0</v>
      </c>
      <c r="CX19" s="262"/>
      <c r="CY19" s="13"/>
      <c r="CZ19" s="13"/>
      <c r="DA19" s="261">
        <f t="shared" si="30"/>
        <v>0</v>
      </c>
      <c r="DB19" s="262"/>
    </row>
    <row r="20" spans="1:106" ht="14.25" hidden="1" customHeight="1">
      <c r="A20" s="335"/>
      <c r="B20" s="334" t="s">
        <v>317</v>
      </c>
      <c r="C20" s="225"/>
      <c r="D20" s="153">
        <f>H20+L20+P20+T20+X20+AI20+AM20+AQ20+AU20+BC20+BG20+BW20+CE20+CI20+CM20+CQ20+CU20+CY20</f>
        <v>0</v>
      </c>
      <c r="E20" s="153">
        <f>I20+M20+Q20+U20+Y20+AJ20+AN20+AR20+AV20+BD20+BH20+BX20+CF20+CJ20+CN20+CR20+CV20+CZ20+BL20+BT20</f>
        <v>0</v>
      </c>
      <c r="F20" s="192">
        <f t="shared" si="6"/>
        <v>0</v>
      </c>
      <c r="G20" s="192" t="e">
        <f t="shared" si="8"/>
        <v>#DIV/0!</v>
      </c>
      <c r="H20" s="153"/>
      <c r="I20" s="153"/>
      <c r="J20" s="156">
        <f t="shared" si="9"/>
        <v>0</v>
      </c>
      <c r="K20" s="156" t="e">
        <f>I20/H20</f>
        <v>#DIV/0!</v>
      </c>
      <c r="L20" s="153"/>
      <c r="M20" s="153"/>
      <c r="N20" s="156">
        <f t="shared" si="10"/>
        <v>0</v>
      </c>
      <c r="O20" s="156" t="e">
        <f>M20/L20</f>
        <v>#DIV/0!</v>
      </c>
      <c r="P20" s="153"/>
      <c r="Q20" s="153"/>
      <c r="R20" s="156">
        <f t="shared" si="11"/>
        <v>0</v>
      </c>
      <c r="S20" s="156" t="e">
        <f>Q20/P20</f>
        <v>#DIV/0!</v>
      </c>
      <c r="T20" s="153"/>
      <c r="U20" s="153"/>
      <c r="V20" s="156">
        <f t="shared" si="12"/>
        <v>0</v>
      </c>
      <c r="W20" s="156" t="e">
        <f>U20/T20</f>
        <v>#DIV/0!</v>
      </c>
      <c r="X20" s="153">
        <f t="shared" si="7"/>
        <v>0</v>
      </c>
      <c r="Y20" s="153">
        <f t="shared" si="7"/>
        <v>0</v>
      </c>
      <c r="Z20" s="156">
        <f t="shared" si="13"/>
        <v>0</v>
      </c>
      <c r="AA20" s="156" t="e">
        <f>Y20/X20</f>
        <v>#DIV/0!</v>
      </c>
      <c r="AB20" s="153"/>
      <c r="AC20" s="153"/>
      <c r="AD20" s="156">
        <f t="shared" si="14"/>
        <v>0</v>
      </c>
      <c r="AE20" s="156" t="e">
        <f>AC20/AB20</f>
        <v>#DIV/0!</v>
      </c>
      <c r="AF20" s="153"/>
      <c r="AG20" s="153"/>
      <c r="AH20" s="156">
        <f t="shared" si="15"/>
        <v>0</v>
      </c>
      <c r="AI20" s="153"/>
      <c r="AJ20" s="153"/>
      <c r="AK20" s="156">
        <f t="shared" si="16"/>
        <v>0</v>
      </c>
      <c r="AL20" s="156"/>
      <c r="AM20" s="153"/>
      <c r="AN20" s="153"/>
      <c r="AO20" s="156">
        <f t="shared" si="17"/>
        <v>0</v>
      </c>
      <c r="AP20" s="156" t="e">
        <f>AN20/AM20</f>
        <v>#DIV/0!</v>
      </c>
      <c r="AQ20" s="156"/>
      <c r="AR20" s="156"/>
      <c r="AS20" s="156">
        <f>AR20-AQ20</f>
        <v>0</v>
      </c>
      <c r="AT20" s="156"/>
      <c r="AU20" s="153"/>
      <c r="AV20" s="153"/>
      <c r="AW20" s="156">
        <f t="shared" si="18"/>
        <v>0</v>
      </c>
      <c r="AX20" s="156"/>
      <c r="AY20" s="153"/>
      <c r="AZ20" s="153"/>
      <c r="BA20" s="156">
        <f t="shared" si="19"/>
        <v>0</v>
      </c>
      <c r="BB20" s="156"/>
      <c r="BC20" s="153"/>
      <c r="BD20" s="153"/>
      <c r="BE20" s="156">
        <f t="shared" si="20"/>
        <v>0</v>
      </c>
      <c r="BF20" s="156"/>
      <c r="BG20" s="153"/>
      <c r="BH20" s="153"/>
      <c r="BI20" s="156">
        <f t="shared" si="21"/>
        <v>0</v>
      </c>
      <c r="BJ20" s="156"/>
      <c r="BK20" s="153"/>
      <c r="BL20" s="153"/>
      <c r="BM20" s="156">
        <f t="shared" si="22"/>
        <v>0</v>
      </c>
      <c r="BN20" s="156"/>
      <c r="BO20" s="153"/>
      <c r="BP20" s="153"/>
      <c r="BQ20" s="156">
        <f t="shared" si="23"/>
        <v>0</v>
      </c>
      <c r="BR20" s="156"/>
      <c r="BS20" s="153"/>
      <c r="BT20" s="153"/>
      <c r="BU20" s="156">
        <f t="shared" si="24"/>
        <v>0</v>
      </c>
      <c r="BV20" s="156"/>
      <c r="BW20" s="153"/>
      <c r="BX20" s="153"/>
      <c r="BY20" s="156">
        <f t="shared" si="25"/>
        <v>0</v>
      </c>
      <c r="BZ20" s="156"/>
      <c r="CA20" s="153"/>
      <c r="CB20" s="153"/>
      <c r="CC20" s="156">
        <f t="shared" si="26"/>
        <v>0</v>
      </c>
      <c r="CD20" s="156"/>
      <c r="CE20" s="153"/>
      <c r="CF20" s="153"/>
      <c r="CG20" s="156">
        <f t="shared" si="27"/>
        <v>0</v>
      </c>
      <c r="CH20" s="156"/>
      <c r="CI20" s="153"/>
      <c r="CJ20" s="153"/>
      <c r="CK20" s="156">
        <f t="shared" si="28"/>
        <v>0</v>
      </c>
      <c r="CL20" s="222"/>
      <c r="CM20" s="222"/>
      <c r="CN20" s="222"/>
      <c r="CO20" s="222">
        <f>CN20-CM20</f>
        <v>0</v>
      </c>
      <c r="CP20" s="222"/>
      <c r="CQ20" s="14"/>
      <c r="CR20" s="14"/>
      <c r="CS20" s="261">
        <f>CR20-CQ20</f>
        <v>0</v>
      </c>
      <c r="CT20" s="262"/>
      <c r="CU20" s="13"/>
      <c r="CV20" s="13"/>
      <c r="CW20" s="261">
        <f t="shared" si="29"/>
        <v>0</v>
      </c>
      <c r="CX20" s="262"/>
      <c r="CY20" s="13"/>
      <c r="CZ20" s="13"/>
      <c r="DA20" s="261">
        <f t="shared" si="30"/>
        <v>0</v>
      </c>
      <c r="DB20" s="262"/>
    </row>
    <row r="21" spans="1:106" ht="14.25" hidden="1" customHeight="1">
      <c r="A21" s="335"/>
      <c r="B21" s="334" t="s">
        <v>582</v>
      </c>
      <c r="C21" s="225">
        <v>0</v>
      </c>
      <c r="D21" s="153">
        <f>H21+L21+P21+T21+X21+AI21+AM21+AQ21+AU21+BC21+BG21+BW21+CE21+CI21+CM21+CQ21+CU21+CY21</f>
        <v>0</v>
      </c>
      <c r="E21" s="153">
        <f>I21+M21+Q21+U21+Y21+AJ21+AN21+AR21+AV21+BD21+BH21+BX21+CF21+CJ21+CN21+CR21+CV21+CZ21+BL21+BT21</f>
        <v>0</v>
      </c>
      <c r="F21" s="192">
        <f t="shared" si="6"/>
        <v>0</v>
      </c>
      <c r="G21" s="192"/>
      <c r="H21" s="153"/>
      <c r="I21" s="153"/>
      <c r="J21" s="156">
        <f t="shared" si="9"/>
        <v>0</v>
      </c>
      <c r="K21" s="156"/>
      <c r="L21" s="153"/>
      <c r="M21" s="153"/>
      <c r="N21" s="156">
        <f t="shared" si="10"/>
        <v>0</v>
      </c>
      <c r="O21" s="156"/>
      <c r="P21" s="153"/>
      <c r="Q21" s="153"/>
      <c r="R21" s="156">
        <f t="shared" si="11"/>
        <v>0</v>
      </c>
      <c r="S21" s="156"/>
      <c r="T21" s="153"/>
      <c r="U21" s="153"/>
      <c r="V21" s="156">
        <f t="shared" si="12"/>
        <v>0</v>
      </c>
      <c r="W21" s="156"/>
      <c r="X21" s="153">
        <f t="shared" si="7"/>
        <v>0</v>
      </c>
      <c r="Y21" s="153">
        <f t="shared" si="7"/>
        <v>0</v>
      </c>
      <c r="Z21" s="156">
        <f t="shared" si="13"/>
        <v>0</v>
      </c>
      <c r="AA21" s="156"/>
      <c r="AB21" s="153"/>
      <c r="AC21" s="153"/>
      <c r="AD21" s="156"/>
      <c r="AE21" s="156"/>
      <c r="AF21" s="153"/>
      <c r="AG21" s="153"/>
      <c r="AH21" s="156">
        <f t="shared" si="15"/>
        <v>0</v>
      </c>
      <c r="AI21" s="153"/>
      <c r="AJ21" s="153"/>
      <c r="AK21" s="156">
        <f t="shared" si="16"/>
        <v>0</v>
      </c>
      <c r="AL21" s="156"/>
      <c r="AM21" s="153"/>
      <c r="AN21" s="153"/>
      <c r="AO21" s="156">
        <f t="shared" si="17"/>
        <v>0</v>
      </c>
      <c r="AP21" s="156" t="e">
        <f>AN21/AM21</f>
        <v>#DIV/0!</v>
      </c>
      <c r="AQ21" s="156"/>
      <c r="AR21" s="156"/>
      <c r="AS21" s="156"/>
      <c r="AT21" s="156"/>
      <c r="AU21" s="153"/>
      <c r="AV21" s="153"/>
      <c r="AW21" s="156">
        <f t="shared" si="18"/>
        <v>0</v>
      </c>
      <c r="AX21" s="156"/>
      <c r="AY21" s="153"/>
      <c r="AZ21" s="153"/>
      <c r="BA21" s="156">
        <f t="shared" si="19"/>
        <v>0</v>
      </c>
      <c r="BB21" s="156"/>
      <c r="BC21" s="153"/>
      <c r="BD21" s="153"/>
      <c r="BE21" s="156">
        <f t="shared" si="20"/>
        <v>0</v>
      </c>
      <c r="BF21" s="156"/>
      <c r="BG21" s="153"/>
      <c r="BH21" s="153"/>
      <c r="BI21" s="156">
        <f t="shared" si="21"/>
        <v>0</v>
      </c>
      <c r="BJ21" s="156"/>
      <c r="BK21" s="153"/>
      <c r="BL21" s="153"/>
      <c r="BM21" s="156">
        <f t="shared" si="22"/>
        <v>0</v>
      </c>
      <c r="BN21" s="156"/>
      <c r="BO21" s="153"/>
      <c r="BP21" s="153"/>
      <c r="BQ21" s="156">
        <f t="shared" si="23"/>
        <v>0</v>
      </c>
      <c r="BR21" s="156"/>
      <c r="BS21" s="153"/>
      <c r="BT21" s="153"/>
      <c r="BU21" s="156">
        <f t="shared" si="24"/>
        <v>0</v>
      </c>
      <c r="BV21" s="156"/>
      <c r="BW21" s="153"/>
      <c r="BX21" s="153"/>
      <c r="BY21" s="156">
        <f t="shared" si="25"/>
        <v>0</v>
      </c>
      <c r="BZ21" s="156"/>
      <c r="CA21" s="153"/>
      <c r="CB21" s="153"/>
      <c r="CC21" s="156">
        <f t="shared" si="26"/>
        <v>0</v>
      </c>
      <c r="CD21" s="156"/>
      <c r="CE21" s="153"/>
      <c r="CF21" s="153"/>
      <c r="CG21" s="156">
        <f t="shared" si="27"/>
        <v>0</v>
      </c>
      <c r="CH21" s="156"/>
      <c r="CI21" s="153"/>
      <c r="CJ21" s="153"/>
      <c r="CK21" s="156">
        <f t="shared" si="28"/>
        <v>0</v>
      </c>
      <c r="CL21" s="222"/>
      <c r="CM21" s="222"/>
      <c r="CN21" s="222"/>
      <c r="CO21" s="222"/>
      <c r="CP21" s="222"/>
      <c r="CQ21" s="14"/>
      <c r="CR21" s="14"/>
      <c r="CS21" s="261"/>
      <c r="CT21" s="262"/>
      <c r="CU21" s="13"/>
      <c r="CV21" s="13"/>
      <c r="CW21" s="261">
        <f t="shared" si="29"/>
        <v>0</v>
      </c>
      <c r="CX21" s="262"/>
      <c r="CY21" s="13"/>
      <c r="CZ21" s="13"/>
      <c r="DA21" s="261">
        <f t="shared" si="30"/>
        <v>0</v>
      </c>
      <c r="DB21" s="262"/>
    </row>
    <row r="22" spans="1:106" ht="14.25" hidden="1" customHeight="1">
      <c r="A22" s="335"/>
      <c r="B22" s="335" t="s">
        <v>318</v>
      </c>
      <c r="C22" s="221">
        <v>7.6</v>
      </c>
      <c r="D22" s="153">
        <f t="shared" ref="D22:E33" si="31">H22+L22+P22+T22+X22+AI22+AM22+AQ22+AU22+BC22+BG22+BW22+CE22+CI22+CM22+CQ22+CU22+CY22+AY22+BK22+BS22</f>
        <v>0</v>
      </c>
      <c r="E22" s="153">
        <f>I22+M22+Q22+U22+Y22+AJ22+AN22+AR22+AV22+BD22+BH22+BX22+CF22+CJ22+CN22+CR22+CV22+CZ22+BL22+BT22</f>
        <v>0</v>
      </c>
      <c r="F22" s="192">
        <f t="shared" si="6"/>
        <v>0</v>
      </c>
      <c r="G22" s="192" t="e">
        <f>E22/D22</f>
        <v>#DIV/0!</v>
      </c>
      <c r="H22" s="153"/>
      <c r="I22" s="153"/>
      <c r="J22" s="156">
        <f t="shared" si="9"/>
        <v>0</v>
      </c>
      <c r="K22" s="156"/>
      <c r="L22" s="153"/>
      <c r="M22" s="153"/>
      <c r="N22" s="156">
        <f t="shared" si="10"/>
        <v>0</v>
      </c>
      <c r="O22" s="156" t="e">
        <f>M22/L22</f>
        <v>#DIV/0!</v>
      </c>
      <c r="P22" s="153"/>
      <c r="Q22" s="153"/>
      <c r="R22" s="156">
        <f t="shared" si="11"/>
        <v>0</v>
      </c>
      <c r="S22" s="156" t="e">
        <f>Q22/P22</f>
        <v>#DIV/0!</v>
      </c>
      <c r="T22" s="153"/>
      <c r="U22" s="153"/>
      <c r="V22" s="156">
        <f t="shared" si="12"/>
        <v>0</v>
      </c>
      <c r="W22" s="156" t="e">
        <f>U22/T22</f>
        <v>#DIV/0!</v>
      </c>
      <c r="X22" s="153">
        <f t="shared" si="7"/>
        <v>0</v>
      </c>
      <c r="Y22" s="153">
        <f t="shared" si="7"/>
        <v>0</v>
      </c>
      <c r="Z22" s="156">
        <f t="shared" si="13"/>
        <v>0</v>
      </c>
      <c r="AA22" s="156" t="e">
        <f>Y22/X22</f>
        <v>#DIV/0!</v>
      </c>
      <c r="AB22" s="153"/>
      <c r="AC22" s="153"/>
      <c r="AD22" s="156">
        <f t="shared" ref="AD22:AD27" si="32">AC22-AB22</f>
        <v>0</v>
      </c>
      <c r="AE22" s="156" t="e">
        <f>AC22/AB22</f>
        <v>#DIV/0!</v>
      </c>
      <c r="AF22" s="153"/>
      <c r="AG22" s="153"/>
      <c r="AH22" s="156">
        <f t="shared" si="15"/>
        <v>0</v>
      </c>
      <c r="AI22" s="153"/>
      <c r="AJ22" s="153"/>
      <c r="AK22" s="156">
        <f t="shared" si="16"/>
        <v>0</v>
      </c>
      <c r="AL22" s="156" t="e">
        <f>AJ22/AI22</f>
        <v>#DIV/0!</v>
      </c>
      <c r="AM22" s="153"/>
      <c r="AN22" s="153"/>
      <c r="AO22" s="156">
        <f t="shared" si="17"/>
        <v>0</v>
      </c>
      <c r="AP22" s="156" t="e">
        <f>AN22/AM22</f>
        <v>#DIV/0!</v>
      </c>
      <c r="AQ22" s="156"/>
      <c r="AR22" s="156"/>
      <c r="AS22" s="156">
        <f>AR22-AQ22</f>
        <v>0</v>
      </c>
      <c r="AT22" s="156"/>
      <c r="AU22" s="153"/>
      <c r="AV22" s="153"/>
      <c r="AW22" s="156">
        <f t="shared" si="18"/>
        <v>0</v>
      </c>
      <c r="AX22" s="156"/>
      <c r="AY22" s="153"/>
      <c r="AZ22" s="153"/>
      <c r="BA22" s="156">
        <f t="shared" si="19"/>
        <v>0</v>
      </c>
      <c r="BB22" s="156" t="e">
        <f>AZ22/AY22</f>
        <v>#DIV/0!</v>
      </c>
      <c r="BC22" s="153"/>
      <c r="BD22" s="153"/>
      <c r="BE22" s="156">
        <f t="shared" si="20"/>
        <v>0</v>
      </c>
      <c r="BF22" s="156" t="e">
        <f>BD22/BC22</f>
        <v>#DIV/0!</v>
      </c>
      <c r="BG22" s="153"/>
      <c r="BH22" s="153"/>
      <c r="BI22" s="156">
        <f t="shared" si="21"/>
        <v>0</v>
      </c>
      <c r="BJ22" s="156" t="e">
        <f>BH22/BG22</f>
        <v>#DIV/0!</v>
      </c>
      <c r="BK22" s="153"/>
      <c r="BL22" s="153"/>
      <c r="BM22" s="156">
        <f t="shared" si="22"/>
        <v>0</v>
      </c>
      <c r="BN22" s="156"/>
      <c r="BO22" s="153"/>
      <c r="BP22" s="153"/>
      <c r="BQ22" s="156">
        <f t="shared" si="23"/>
        <v>0</v>
      </c>
      <c r="BR22" s="156"/>
      <c r="BS22" s="153"/>
      <c r="BT22" s="153"/>
      <c r="BU22" s="156">
        <f t="shared" si="24"/>
        <v>0</v>
      </c>
      <c r="BV22" s="156"/>
      <c r="BW22" s="153"/>
      <c r="BX22" s="153"/>
      <c r="BY22" s="156">
        <f t="shared" si="25"/>
        <v>0</v>
      </c>
      <c r="BZ22" s="156" t="e">
        <f>BX22/BW22</f>
        <v>#DIV/0!</v>
      </c>
      <c r="CA22" s="153"/>
      <c r="CB22" s="153"/>
      <c r="CC22" s="156">
        <f t="shared" si="26"/>
        <v>0</v>
      </c>
      <c r="CD22" s="156"/>
      <c r="CE22" s="153"/>
      <c r="CF22" s="153"/>
      <c r="CG22" s="156">
        <f t="shared" si="27"/>
        <v>0</v>
      </c>
      <c r="CH22" s="156"/>
      <c r="CI22" s="153"/>
      <c r="CJ22" s="153"/>
      <c r="CK22" s="156">
        <f t="shared" si="28"/>
        <v>0</v>
      </c>
      <c r="CL22" s="222"/>
      <c r="CM22" s="222"/>
      <c r="CN22" s="222"/>
      <c r="CO22" s="222">
        <f>CN22-CM22</f>
        <v>0</v>
      </c>
      <c r="CP22" s="222"/>
      <c r="CQ22" s="14"/>
      <c r="CR22" s="14"/>
      <c r="CS22" s="261">
        <f>CR22-CQ22</f>
        <v>0</v>
      </c>
      <c r="CT22" s="262"/>
      <c r="CU22" s="13"/>
      <c r="CV22" s="13"/>
      <c r="CW22" s="261">
        <f t="shared" si="29"/>
        <v>0</v>
      </c>
      <c r="CX22" s="262" t="e">
        <f>CV22/CU22</f>
        <v>#DIV/0!</v>
      </c>
      <c r="CY22" s="13"/>
      <c r="CZ22" s="13"/>
      <c r="DA22" s="261">
        <f t="shared" si="30"/>
        <v>0</v>
      </c>
      <c r="DB22" s="262" t="e">
        <f>CZ22/CY22</f>
        <v>#DIV/0!</v>
      </c>
    </row>
    <row r="23" spans="1:106" ht="14.25" hidden="1" customHeight="1">
      <c r="A23" s="335"/>
      <c r="B23" s="335" t="s">
        <v>695</v>
      </c>
      <c r="C23" s="221"/>
      <c r="D23" s="153">
        <f t="shared" si="31"/>
        <v>0</v>
      </c>
      <c r="E23" s="153">
        <f>I23+M23+Q23+U23+Y23+AJ23+AN23+AR23+AV23+BD23+BH23+BX23+CF23+CJ23+CN23+CR23+CV23+CZ23+BL23+BT23</f>
        <v>0</v>
      </c>
      <c r="F23" s="192">
        <f t="shared" si="6"/>
        <v>0</v>
      </c>
      <c r="G23" s="192" t="e">
        <f>E23/D23</f>
        <v>#DIV/0!</v>
      </c>
      <c r="H23" s="153"/>
      <c r="I23" s="153"/>
      <c r="J23" s="156">
        <f t="shared" si="9"/>
        <v>0</v>
      </c>
      <c r="K23" s="156"/>
      <c r="L23" s="153"/>
      <c r="M23" s="153"/>
      <c r="N23" s="156">
        <f t="shared" si="10"/>
        <v>0</v>
      </c>
      <c r="O23" s="156"/>
      <c r="P23" s="153"/>
      <c r="Q23" s="153"/>
      <c r="R23" s="156">
        <f t="shared" si="11"/>
        <v>0</v>
      </c>
      <c r="S23" s="156"/>
      <c r="T23" s="153"/>
      <c r="U23" s="153"/>
      <c r="V23" s="156">
        <f t="shared" si="12"/>
        <v>0</v>
      </c>
      <c r="W23" s="156"/>
      <c r="X23" s="153">
        <f t="shared" si="7"/>
        <v>0</v>
      </c>
      <c r="Y23" s="153">
        <f t="shared" si="7"/>
        <v>0</v>
      </c>
      <c r="Z23" s="156">
        <f t="shared" si="13"/>
        <v>0</v>
      </c>
      <c r="AA23" s="156"/>
      <c r="AB23" s="153"/>
      <c r="AC23" s="153"/>
      <c r="AD23" s="156">
        <f t="shared" si="32"/>
        <v>0</v>
      </c>
      <c r="AE23" s="156"/>
      <c r="AF23" s="153"/>
      <c r="AG23" s="153"/>
      <c r="AH23" s="156">
        <f t="shared" si="15"/>
        <v>0</v>
      </c>
      <c r="AI23" s="153"/>
      <c r="AJ23" s="153"/>
      <c r="AK23" s="156">
        <f t="shared" si="16"/>
        <v>0</v>
      </c>
      <c r="AL23" s="156"/>
      <c r="AM23" s="153"/>
      <c r="AN23" s="153"/>
      <c r="AO23" s="156">
        <f t="shared" si="17"/>
        <v>0</v>
      </c>
      <c r="AP23" s="156"/>
      <c r="AQ23" s="156"/>
      <c r="AR23" s="156"/>
      <c r="AS23" s="156">
        <f>AR23-AQ23</f>
        <v>0</v>
      </c>
      <c r="AT23" s="156"/>
      <c r="AU23" s="153"/>
      <c r="AV23" s="153"/>
      <c r="AW23" s="156">
        <f t="shared" si="18"/>
        <v>0</v>
      </c>
      <c r="AX23" s="156"/>
      <c r="AY23" s="153"/>
      <c r="AZ23" s="153"/>
      <c r="BA23" s="156">
        <f t="shared" si="19"/>
        <v>0</v>
      </c>
      <c r="BB23" s="156"/>
      <c r="BC23" s="153"/>
      <c r="BD23" s="153"/>
      <c r="BE23" s="156">
        <f t="shared" si="20"/>
        <v>0</v>
      </c>
      <c r="BF23" s="156"/>
      <c r="BG23" s="153"/>
      <c r="BH23" s="153"/>
      <c r="BI23" s="156">
        <f t="shared" si="21"/>
        <v>0</v>
      </c>
      <c r="BJ23" s="156"/>
      <c r="BK23" s="153"/>
      <c r="BL23" s="153"/>
      <c r="BM23" s="156">
        <f t="shared" si="22"/>
        <v>0</v>
      </c>
      <c r="BN23" s="156"/>
      <c r="BO23" s="153"/>
      <c r="BP23" s="153"/>
      <c r="BQ23" s="156">
        <f t="shared" si="23"/>
        <v>0</v>
      </c>
      <c r="BR23" s="156"/>
      <c r="BS23" s="153"/>
      <c r="BT23" s="153"/>
      <c r="BU23" s="156">
        <f t="shared" si="24"/>
        <v>0</v>
      </c>
      <c r="BV23" s="156"/>
      <c r="BW23" s="153"/>
      <c r="BX23" s="153"/>
      <c r="BY23" s="156">
        <f t="shared" si="25"/>
        <v>0</v>
      </c>
      <c r="BZ23" s="156"/>
      <c r="CA23" s="153"/>
      <c r="CB23" s="153"/>
      <c r="CC23" s="156">
        <f t="shared" si="26"/>
        <v>0</v>
      </c>
      <c r="CD23" s="156"/>
      <c r="CE23" s="153"/>
      <c r="CF23" s="153"/>
      <c r="CG23" s="156">
        <f t="shared" si="27"/>
        <v>0</v>
      </c>
      <c r="CH23" s="156"/>
      <c r="CI23" s="153"/>
      <c r="CJ23" s="153"/>
      <c r="CK23" s="156">
        <f t="shared" si="28"/>
        <v>0</v>
      </c>
      <c r="CL23" s="222"/>
      <c r="CM23" s="222"/>
      <c r="CN23" s="222"/>
      <c r="CO23" s="222">
        <f>CN23-CM23</f>
        <v>0</v>
      </c>
      <c r="CP23" s="222"/>
      <c r="CQ23" s="14"/>
      <c r="CR23" s="14"/>
      <c r="CS23" s="261">
        <f>CR23-CQ23</f>
        <v>0</v>
      </c>
      <c r="CT23" s="262"/>
      <c r="CU23" s="13"/>
      <c r="CV23" s="13"/>
      <c r="CW23" s="261">
        <f t="shared" si="29"/>
        <v>0</v>
      </c>
      <c r="CX23" s="262"/>
      <c r="CY23" s="13"/>
      <c r="CZ23" s="13"/>
      <c r="DA23" s="261">
        <f t="shared" si="30"/>
        <v>0</v>
      </c>
      <c r="DB23" s="262"/>
    </row>
    <row r="24" spans="1:106" ht="14.25" hidden="1" customHeight="1">
      <c r="A24" s="335"/>
      <c r="B24" s="334" t="s">
        <v>539</v>
      </c>
      <c r="C24" s="225"/>
      <c r="D24" s="153">
        <f t="shared" si="31"/>
        <v>0</v>
      </c>
      <c r="E24" s="153">
        <f t="shared" si="31"/>
        <v>0</v>
      </c>
      <c r="F24" s="192">
        <f t="shared" si="6"/>
        <v>0</v>
      </c>
      <c r="G24" s="192" t="e">
        <f>E24/D24</f>
        <v>#DIV/0!</v>
      </c>
      <c r="H24" s="153"/>
      <c r="I24" s="153"/>
      <c r="J24" s="156">
        <f t="shared" si="9"/>
        <v>0</v>
      </c>
      <c r="K24" s="156"/>
      <c r="L24" s="153"/>
      <c r="M24" s="153"/>
      <c r="N24" s="156">
        <f t="shared" si="10"/>
        <v>0</v>
      </c>
      <c r="O24" s="156"/>
      <c r="P24" s="153"/>
      <c r="Q24" s="153"/>
      <c r="R24" s="156">
        <f t="shared" si="11"/>
        <v>0</v>
      </c>
      <c r="S24" s="156"/>
      <c r="T24" s="153"/>
      <c r="U24" s="153"/>
      <c r="V24" s="156">
        <f t="shared" si="12"/>
        <v>0</v>
      </c>
      <c r="W24" s="156"/>
      <c r="X24" s="153">
        <f t="shared" si="7"/>
        <v>0</v>
      </c>
      <c r="Y24" s="153">
        <f t="shared" si="7"/>
        <v>0</v>
      </c>
      <c r="Z24" s="156">
        <f t="shared" si="13"/>
        <v>0</v>
      </c>
      <c r="AA24" s="156"/>
      <c r="AB24" s="153"/>
      <c r="AC24" s="153"/>
      <c r="AD24" s="156">
        <f t="shared" si="32"/>
        <v>0</v>
      </c>
      <c r="AE24" s="156"/>
      <c r="AF24" s="153"/>
      <c r="AG24" s="153"/>
      <c r="AH24" s="156">
        <f t="shared" si="15"/>
        <v>0</v>
      </c>
      <c r="AI24" s="153"/>
      <c r="AJ24" s="153"/>
      <c r="AK24" s="156">
        <f t="shared" si="16"/>
        <v>0</v>
      </c>
      <c r="AL24" s="156"/>
      <c r="AM24" s="153"/>
      <c r="AN24" s="153"/>
      <c r="AO24" s="156">
        <f t="shared" si="17"/>
        <v>0</v>
      </c>
      <c r="AP24" s="156"/>
      <c r="AQ24" s="156"/>
      <c r="AR24" s="156"/>
      <c r="AS24" s="156"/>
      <c r="AT24" s="156"/>
      <c r="AU24" s="153"/>
      <c r="AV24" s="153"/>
      <c r="AW24" s="156">
        <f t="shared" si="18"/>
        <v>0</v>
      </c>
      <c r="AX24" s="156"/>
      <c r="AY24" s="153"/>
      <c r="AZ24" s="153"/>
      <c r="BA24" s="156">
        <f t="shared" si="19"/>
        <v>0</v>
      </c>
      <c r="BB24" s="156"/>
      <c r="BC24" s="153"/>
      <c r="BD24" s="153"/>
      <c r="BE24" s="156">
        <f t="shared" si="20"/>
        <v>0</v>
      </c>
      <c r="BF24" s="156"/>
      <c r="BG24" s="153"/>
      <c r="BH24" s="153"/>
      <c r="BI24" s="156">
        <f t="shared" si="21"/>
        <v>0</v>
      </c>
      <c r="BJ24" s="156"/>
      <c r="BK24" s="153"/>
      <c r="BL24" s="153"/>
      <c r="BM24" s="156">
        <f t="shared" si="22"/>
        <v>0</v>
      </c>
      <c r="BN24" s="156"/>
      <c r="BO24" s="153"/>
      <c r="BP24" s="153"/>
      <c r="BQ24" s="156">
        <f t="shared" si="23"/>
        <v>0</v>
      </c>
      <c r="BR24" s="156"/>
      <c r="BS24" s="153"/>
      <c r="BT24" s="153"/>
      <c r="BU24" s="156">
        <f t="shared" si="24"/>
        <v>0</v>
      </c>
      <c r="BV24" s="156"/>
      <c r="BW24" s="153"/>
      <c r="BX24" s="153"/>
      <c r="BY24" s="156">
        <f t="shared" si="25"/>
        <v>0</v>
      </c>
      <c r="BZ24" s="156"/>
      <c r="CA24" s="153"/>
      <c r="CB24" s="153"/>
      <c r="CC24" s="156">
        <f t="shared" si="26"/>
        <v>0</v>
      </c>
      <c r="CD24" s="156"/>
      <c r="CE24" s="153"/>
      <c r="CF24" s="153"/>
      <c r="CG24" s="156">
        <f t="shared" si="27"/>
        <v>0</v>
      </c>
      <c r="CH24" s="156"/>
      <c r="CI24" s="153"/>
      <c r="CJ24" s="153"/>
      <c r="CK24" s="156">
        <f t="shared" si="28"/>
        <v>0</v>
      </c>
      <c r="CL24" s="222"/>
      <c r="CM24" s="222"/>
      <c r="CN24" s="222"/>
      <c r="CO24" s="222"/>
      <c r="CP24" s="222"/>
      <c r="CQ24" s="14"/>
      <c r="CR24" s="14"/>
      <c r="CS24" s="261"/>
      <c r="CT24" s="262"/>
      <c r="CU24" s="13"/>
      <c r="CV24" s="13"/>
      <c r="CW24" s="261">
        <f t="shared" si="29"/>
        <v>0</v>
      </c>
      <c r="CX24" s="262"/>
      <c r="CY24" s="13"/>
      <c r="CZ24" s="13"/>
      <c r="DA24" s="261">
        <f t="shared" si="30"/>
        <v>0</v>
      </c>
      <c r="DB24" s="262"/>
    </row>
    <row r="25" spans="1:106" ht="14.25" customHeight="1">
      <c r="A25" s="335"/>
      <c r="B25" s="334" t="s">
        <v>540</v>
      </c>
      <c r="C25" s="225">
        <v>0</v>
      </c>
      <c r="D25" s="153">
        <f t="shared" si="31"/>
        <v>0</v>
      </c>
      <c r="E25" s="153">
        <f t="shared" si="31"/>
        <v>0.76100000000000001</v>
      </c>
      <c r="F25" s="192">
        <f t="shared" si="6"/>
        <v>0.76100000000000001</v>
      </c>
      <c r="G25" s="192">
        <v>0</v>
      </c>
      <c r="H25" s="153"/>
      <c r="I25" s="153"/>
      <c r="J25" s="156">
        <f t="shared" si="9"/>
        <v>0</v>
      </c>
      <c r="K25" s="156"/>
      <c r="L25" s="153"/>
      <c r="M25" s="153">
        <v>0.76100000000000001</v>
      </c>
      <c r="N25" s="156">
        <f t="shared" si="10"/>
        <v>0.76100000000000001</v>
      </c>
      <c r="O25" s="156"/>
      <c r="P25" s="153"/>
      <c r="Q25" s="153"/>
      <c r="R25" s="156">
        <f t="shared" si="11"/>
        <v>0</v>
      </c>
      <c r="S25" s="156"/>
      <c r="T25" s="153"/>
      <c r="U25" s="153"/>
      <c r="V25" s="156">
        <f t="shared" si="12"/>
        <v>0</v>
      </c>
      <c r="W25" s="156"/>
      <c r="X25" s="153">
        <f t="shared" si="7"/>
        <v>0</v>
      </c>
      <c r="Y25" s="153">
        <f t="shared" si="7"/>
        <v>0</v>
      </c>
      <c r="Z25" s="156">
        <f t="shared" si="13"/>
        <v>0</v>
      </c>
      <c r="AA25" s="156"/>
      <c r="AB25" s="153"/>
      <c r="AC25" s="153"/>
      <c r="AD25" s="156">
        <f t="shared" si="32"/>
        <v>0</v>
      </c>
      <c r="AE25" s="156"/>
      <c r="AF25" s="153"/>
      <c r="AG25" s="153"/>
      <c r="AH25" s="156">
        <f t="shared" si="15"/>
        <v>0</v>
      </c>
      <c r="AI25" s="153"/>
      <c r="AJ25" s="153"/>
      <c r="AK25" s="156">
        <f t="shared" si="16"/>
        <v>0</v>
      </c>
      <c r="AL25" s="156"/>
      <c r="AM25" s="153"/>
      <c r="AN25" s="153"/>
      <c r="AO25" s="156">
        <f t="shared" si="17"/>
        <v>0</v>
      </c>
      <c r="AP25" s="156"/>
      <c r="AQ25" s="156"/>
      <c r="AR25" s="156"/>
      <c r="AS25" s="156">
        <f>AR25-AQ25</f>
        <v>0</v>
      </c>
      <c r="AT25" s="156"/>
      <c r="AU25" s="153"/>
      <c r="AV25" s="153"/>
      <c r="AW25" s="156">
        <f t="shared" si="18"/>
        <v>0</v>
      </c>
      <c r="AX25" s="156"/>
      <c r="AY25" s="153"/>
      <c r="AZ25" s="153"/>
      <c r="BA25" s="156">
        <f t="shared" si="19"/>
        <v>0</v>
      </c>
      <c r="BB25" s="156"/>
      <c r="BC25" s="153"/>
      <c r="BD25" s="153"/>
      <c r="BE25" s="156">
        <f t="shared" si="20"/>
        <v>0</v>
      </c>
      <c r="BF25" s="156"/>
      <c r="BG25" s="153"/>
      <c r="BH25" s="153"/>
      <c r="BI25" s="156">
        <f t="shared" si="21"/>
        <v>0</v>
      </c>
      <c r="BJ25" s="156"/>
      <c r="BK25" s="153"/>
      <c r="BL25" s="153"/>
      <c r="BM25" s="156">
        <f t="shared" si="22"/>
        <v>0</v>
      </c>
      <c r="BN25" s="156"/>
      <c r="BO25" s="153"/>
      <c r="BP25" s="153"/>
      <c r="BQ25" s="156">
        <f t="shared" si="23"/>
        <v>0</v>
      </c>
      <c r="BR25" s="156"/>
      <c r="BS25" s="153"/>
      <c r="BT25" s="153"/>
      <c r="BU25" s="156">
        <f t="shared" si="24"/>
        <v>0</v>
      </c>
      <c r="BV25" s="156"/>
      <c r="BW25" s="153"/>
      <c r="BX25" s="153"/>
      <c r="BY25" s="156">
        <f t="shared" si="25"/>
        <v>0</v>
      </c>
      <c r="BZ25" s="156"/>
      <c r="CA25" s="153"/>
      <c r="CB25" s="153"/>
      <c r="CC25" s="156">
        <f t="shared" si="26"/>
        <v>0</v>
      </c>
      <c r="CD25" s="156"/>
      <c r="CE25" s="153"/>
      <c r="CF25" s="153"/>
      <c r="CG25" s="156">
        <f t="shared" si="27"/>
        <v>0</v>
      </c>
      <c r="CH25" s="156"/>
      <c r="CI25" s="153"/>
      <c r="CJ25" s="153"/>
      <c r="CK25" s="156">
        <f t="shared" si="28"/>
        <v>0</v>
      </c>
      <c r="CL25" s="222"/>
      <c r="CM25" s="222"/>
      <c r="CN25" s="222"/>
      <c r="CO25" s="222">
        <f>CN25-CM25</f>
        <v>0</v>
      </c>
      <c r="CP25" s="222"/>
      <c r="CQ25" s="14"/>
      <c r="CR25" s="14"/>
      <c r="CS25" s="261">
        <f>CR25-CQ25</f>
        <v>0</v>
      </c>
      <c r="CT25" s="262"/>
      <c r="CU25" s="13"/>
      <c r="CV25" s="13"/>
      <c r="CW25" s="261">
        <f t="shared" si="29"/>
        <v>0</v>
      </c>
      <c r="CX25" s="262"/>
      <c r="CY25" s="13"/>
      <c r="CZ25" s="13"/>
      <c r="DA25" s="261">
        <f t="shared" si="30"/>
        <v>0</v>
      </c>
      <c r="DB25" s="262"/>
    </row>
    <row r="26" spans="1:106" ht="14.25" hidden="1" customHeight="1">
      <c r="A26" s="335"/>
      <c r="B26" s="334" t="s">
        <v>696</v>
      </c>
      <c r="C26" s="225"/>
      <c r="D26" s="153">
        <f t="shared" si="31"/>
        <v>0</v>
      </c>
      <c r="E26" s="153">
        <f t="shared" si="31"/>
        <v>0</v>
      </c>
      <c r="F26" s="192">
        <f t="shared" si="6"/>
        <v>0</v>
      </c>
      <c r="G26" s="192" t="e">
        <f t="shared" ref="G26:G33" si="33">E26/D26</f>
        <v>#DIV/0!</v>
      </c>
      <c r="H26" s="153"/>
      <c r="I26" s="153"/>
      <c r="J26" s="156">
        <f t="shared" si="9"/>
        <v>0</v>
      </c>
      <c r="K26" s="156"/>
      <c r="L26" s="153"/>
      <c r="M26" s="153"/>
      <c r="N26" s="156">
        <f t="shared" si="10"/>
        <v>0</v>
      </c>
      <c r="O26" s="156"/>
      <c r="P26" s="153"/>
      <c r="Q26" s="153"/>
      <c r="R26" s="156">
        <f t="shared" si="11"/>
        <v>0</v>
      </c>
      <c r="S26" s="156"/>
      <c r="T26" s="153"/>
      <c r="U26" s="153"/>
      <c r="V26" s="156">
        <f t="shared" si="12"/>
        <v>0</v>
      </c>
      <c r="W26" s="156"/>
      <c r="X26" s="153">
        <f t="shared" si="7"/>
        <v>0</v>
      </c>
      <c r="Y26" s="153">
        <f t="shared" si="7"/>
        <v>0</v>
      </c>
      <c r="Z26" s="156">
        <f t="shared" si="13"/>
        <v>0</v>
      </c>
      <c r="AA26" s="156"/>
      <c r="AB26" s="153"/>
      <c r="AC26" s="153"/>
      <c r="AD26" s="156">
        <f t="shared" si="32"/>
        <v>0</v>
      </c>
      <c r="AE26" s="156" t="e">
        <f>AC26/AB26</f>
        <v>#DIV/0!</v>
      </c>
      <c r="AF26" s="153"/>
      <c r="AG26" s="153"/>
      <c r="AH26" s="156">
        <f t="shared" si="15"/>
        <v>0</v>
      </c>
      <c r="AI26" s="153"/>
      <c r="AJ26" s="153"/>
      <c r="AK26" s="156">
        <f t="shared" si="16"/>
        <v>0</v>
      </c>
      <c r="AL26" s="156"/>
      <c r="AM26" s="153"/>
      <c r="AN26" s="153"/>
      <c r="AO26" s="156">
        <f t="shared" si="17"/>
        <v>0</v>
      </c>
      <c r="AP26" s="156"/>
      <c r="AQ26" s="156"/>
      <c r="AR26" s="156"/>
      <c r="AS26" s="156">
        <f>AR26-AQ26</f>
        <v>0</v>
      </c>
      <c r="AT26" s="156"/>
      <c r="AU26" s="153"/>
      <c r="AV26" s="153"/>
      <c r="AW26" s="156">
        <f t="shared" si="18"/>
        <v>0</v>
      </c>
      <c r="AX26" s="156"/>
      <c r="AY26" s="153"/>
      <c r="AZ26" s="153"/>
      <c r="BA26" s="156">
        <f t="shared" si="19"/>
        <v>0</v>
      </c>
      <c r="BB26" s="156"/>
      <c r="BC26" s="153"/>
      <c r="BD26" s="153"/>
      <c r="BE26" s="156">
        <f t="shared" si="20"/>
        <v>0</v>
      </c>
      <c r="BF26" s="156"/>
      <c r="BG26" s="153"/>
      <c r="BH26" s="153"/>
      <c r="BI26" s="156">
        <f t="shared" si="21"/>
        <v>0</v>
      </c>
      <c r="BJ26" s="156"/>
      <c r="BK26" s="153"/>
      <c r="BL26" s="153"/>
      <c r="BM26" s="156">
        <f t="shared" si="22"/>
        <v>0</v>
      </c>
      <c r="BN26" s="156"/>
      <c r="BO26" s="153"/>
      <c r="BP26" s="153"/>
      <c r="BQ26" s="156">
        <f t="shared" si="23"/>
        <v>0</v>
      </c>
      <c r="BR26" s="156"/>
      <c r="BS26" s="153"/>
      <c r="BT26" s="153"/>
      <c r="BU26" s="156">
        <f t="shared" si="24"/>
        <v>0</v>
      </c>
      <c r="BV26" s="156"/>
      <c r="BW26" s="153"/>
      <c r="BX26" s="153"/>
      <c r="BY26" s="156">
        <f t="shared" si="25"/>
        <v>0</v>
      </c>
      <c r="BZ26" s="156"/>
      <c r="CA26" s="153"/>
      <c r="CB26" s="153"/>
      <c r="CC26" s="156">
        <f t="shared" si="26"/>
        <v>0</v>
      </c>
      <c r="CD26" s="156"/>
      <c r="CE26" s="153"/>
      <c r="CF26" s="153"/>
      <c r="CG26" s="156">
        <f t="shared" si="27"/>
        <v>0</v>
      </c>
      <c r="CH26" s="156"/>
      <c r="CI26" s="153"/>
      <c r="CJ26" s="153"/>
      <c r="CK26" s="156">
        <f t="shared" si="28"/>
        <v>0</v>
      </c>
      <c r="CL26" s="222"/>
      <c r="CM26" s="222"/>
      <c r="CN26" s="222"/>
      <c r="CO26" s="222">
        <f>CN26-CM26</f>
        <v>0</v>
      </c>
      <c r="CP26" s="222"/>
      <c r="CQ26" s="14"/>
      <c r="CR26" s="14"/>
      <c r="CS26" s="261">
        <f>CR26-CQ26</f>
        <v>0</v>
      </c>
      <c r="CT26" s="262"/>
      <c r="CU26" s="13"/>
      <c r="CV26" s="13"/>
      <c r="CW26" s="261">
        <f t="shared" si="29"/>
        <v>0</v>
      </c>
      <c r="CX26" s="262"/>
      <c r="CY26" s="13"/>
      <c r="CZ26" s="13"/>
      <c r="DA26" s="261">
        <f t="shared" si="30"/>
        <v>0</v>
      </c>
      <c r="DB26" s="262"/>
    </row>
    <row r="27" spans="1:106" ht="14.25" hidden="1" customHeight="1">
      <c r="A27" s="335"/>
      <c r="B27" s="334" t="s">
        <v>319</v>
      </c>
      <c r="C27" s="225"/>
      <c r="D27" s="153">
        <f t="shared" si="31"/>
        <v>0</v>
      </c>
      <c r="E27" s="153">
        <f t="shared" si="31"/>
        <v>0</v>
      </c>
      <c r="F27" s="192">
        <f t="shared" si="6"/>
        <v>0</v>
      </c>
      <c r="G27" s="192" t="e">
        <f t="shared" si="33"/>
        <v>#DIV/0!</v>
      </c>
      <c r="H27" s="153"/>
      <c r="I27" s="153"/>
      <c r="J27" s="156">
        <f t="shared" si="9"/>
        <v>0</v>
      </c>
      <c r="K27" s="156"/>
      <c r="L27" s="153"/>
      <c r="M27" s="153"/>
      <c r="N27" s="156">
        <f t="shared" si="10"/>
        <v>0</v>
      </c>
      <c r="O27" s="156"/>
      <c r="P27" s="153"/>
      <c r="Q27" s="153"/>
      <c r="R27" s="156">
        <f t="shared" si="11"/>
        <v>0</v>
      </c>
      <c r="S27" s="156"/>
      <c r="T27" s="153"/>
      <c r="U27" s="153"/>
      <c r="V27" s="156">
        <f t="shared" si="12"/>
        <v>0</v>
      </c>
      <c r="W27" s="156"/>
      <c r="X27" s="153">
        <f t="shared" si="7"/>
        <v>0</v>
      </c>
      <c r="Y27" s="153">
        <f t="shared" si="7"/>
        <v>0</v>
      </c>
      <c r="Z27" s="156">
        <f t="shared" si="13"/>
        <v>0</v>
      </c>
      <c r="AA27" s="156"/>
      <c r="AB27" s="153"/>
      <c r="AC27" s="153"/>
      <c r="AD27" s="156">
        <f t="shared" si="32"/>
        <v>0</v>
      </c>
      <c r="AE27" s="156"/>
      <c r="AF27" s="153"/>
      <c r="AG27" s="153"/>
      <c r="AH27" s="156">
        <f t="shared" si="15"/>
        <v>0</v>
      </c>
      <c r="AI27" s="153"/>
      <c r="AJ27" s="153"/>
      <c r="AK27" s="156">
        <f t="shared" si="16"/>
        <v>0</v>
      </c>
      <c r="AL27" s="156"/>
      <c r="AM27" s="153"/>
      <c r="AN27" s="153"/>
      <c r="AO27" s="156">
        <f t="shared" si="17"/>
        <v>0</v>
      </c>
      <c r="AP27" s="156"/>
      <c r="AQ27" s="156"/>
      <c r="AR27" s="156"/>
      <c r="AS27" s="156">
        <f>AR27-AQ27</f>
        <v>0</v>
      </c>
      <c r="AT27" s="156"/>
      <c r="AU27" s="153"/>
      <c r="AV27" s="153"/>
      <c r="AW27" s="156">
        <f t="shared" si="18"/>
        <v>0</v>
      </c>
      <c r="AX27" s="156"/>
      <c r="AY27" s="153"/>
      <c r="AZ27" s="153"/>
      <c r="BA27" s="156">
        <f t="shared" si="19"/>
        <v>0</v>
      </c>
      <c r="BB27" s="156"/>
      <c r="BC27" s="153"/>
      <c r="BD27" s="153"/>
      <c r="BE27" s="156">
        <f t="shared" si="20"/>
        <v>0</v>
      </c>
      <c r="BF27" s="156"/>
      <c r="BG27" s="153"/>
      <c r="BH27" s="153"/>
      <c r="BI27" s="156">
        <f t="shared" si="21"/>
        <v>0</v>
      </c>
      <c r="BJ27" s="156"/>
      <c r="BK27" s="153"/>
      <c r="BL27" s="153"/>
      <c r="BM27" s="156">
        <f t="shared" si="22"/>
        <v>0</v>
      </c>
      <c r="BN27" s="156"/>
      <c r="BO27" s="153"/>
      <c r="BP27" s="153"/>
      <c r="BQ27" s="156">
        <f t="shared" si="23"/>
        <v>0</v>
      </c>
      <c r="BR27" s="156"/>
      <c r="BS27" s="153"/>
      <c r="BT27" s="153"/>
      <c r="BU27" s="156">
        <f t="shared" si="24"/>
        <v>0</v>
      </c>
      <c r="BV27" s="156"/>
      <c r="BW27" s="153"/>
      <c r="BX27" s="153"/>
      <c r="BY27" s="156">
        <f t="shared" si="25"/>
        <v>0</v>
      </c>
      <c r="BZ27" s="156"/>
      <c r="CA27" s="153"/>
      <c r="CB27" s="153"/>
      <c r="CC27" s="156">
        <f t="shared" si="26"/>
        <v>0</v>
      </c>
      <c r="CD27" s="156"/>
      <c r="CE27" s="153"/>
      <c r="CF27" s="153"/>
      <c r="CG27" s="156">
        <f t="shared" si="27"/>
        <v>0</v>
      </c>
      <c r="CH27" s="156"/>
      <c r="CI27" s="153"/>
      <c r="CJ27" s="153"/>
      <c r="CK27" s="156">
        <f t="shared" si="28"/>
        <v>0</v>
      </c>
      <c r="CL27" s="222"/>
      <c r="CM27" s="222"/>
      <c r="CN27" s="222"/>
      <c r="CO27" s="222">
        <f>CN27-CM27</f>
        <v>0</v>
      </c>
      <c r="CP27" s="222"/>
      <c r="CQ27" s="14"/>
      <c r="CR27" s="14"/>
      <c r="CS27" s="261">
        <f>CR27-CQ27</f>
        <v>0</v>
      </c>
      <c r="CT27" s="262"/>
      <c r="CU27" s="13"/>
      <c r="CV27" s="13"/>
      <c r="CW27" s="261">
        <f t="shared" si="29"/>
        <v>0</v>
      </c>
      <c r="CX27" s="262"/>
      <c r="CY27" s="13"/>
      <c r="CZ27" s="13"/>
      <c r="DA27" s="261">
        <f t="shared" si="30"/>
        <v>0</v>
      </c>
      <c r="DB27" s="262"/>
    </row>
    <row r="28" spans="1:106" ht="14.25" hidden="1" customHeight="1">
      <c r="A28" s="335"/>
      <c r="B28" s="334" t="s">
        <v>320</v>
      </c>
      <c r="C28" s="225"/>
      <c r="D28" s="153">
        <f t="shared" si="31"/>
        <v>0</v>
      </c>
      <c r="E28" s="153">
        <f t="shared" si="31"/>
        <v>0</v>
      </c>
      <c r="F28" s="192">
        <f t="shared" si="6"/>
        <v>0</v>
      </c>
      <c r="G28" s="192" t="e">
        <f t="shared" si="33"/>
        <v>#DIV/0!</v>
      </c>
      <c r="H28" s="153"/>
      <c r="I28" s="153"/>
      <c r="J28" s="156">
        <f t="shared" si="9"/>
        <v>0</v>
      </c>
      <c r="K28" s="156"/>
      <c r="L28" s="153"/>
      <c r="M28" s="153"/>
      <c r="N28" s="156">
        <f t="shared" si="10"/>
        <v>0</v>
      </c>
      <c r="O28" s="156"/>
      <c r="P28" s="153"/>
      <c r="Q28" s="153"/>
      <c r="R28" s="156">
        <f t="shared" si="11"/>
        <v>0</v>
      </c>
      <c r="S28" s="156"/>
      <c r="T28" s="153"/>
      <c r="U28" s="153"/>
      <c r="V28" s="156">
        <f t="shared" si="12"/>
        <v>0</v>
      </c>
      <c r="W28" s="156"/>
      <c r="X28" s="153">
        <f t="shared" si="7"/>
        <v>0</v>
      </c>
      <c r="Y28" s="153">
        <f t="shared" si="7"/>
        <v>0</v>
      </c>
      <c r="Z28" s="156">
        <f t="shared" si="13"/>
        <v>0</v>
      </c>
      <c r="AA28" s="156"/>
      <c r="AB28" s="153"/>
      <c r="AC28" s="153"/>
      <c r="AD28" s="156"/>
      <c r="AE28" s="156"/>
      <c r="AF28" s="153"/>
      <c r="AG28" s="153"/>
      <c r="AH28" s="156">
        <f t="shared" si="15"/>
        <v>0</v>
      </c>
      <c r="AI28" s="153"/>
      <c r="AJ28" s="153"/>
      <c r="AK28" s="156">
        <f t="shared" si="16"/>
        <v>0</v>
      </c>
      <c r="AL28" s="156"/>
      <c r="AM28" s="153"/>
      <c r="AN28" s="153"/>
      <c r="AO28" s="156">
        <f t="shared" si="17"/>
        <v>0</v>
      </c>
      <c r="AP28" s="156"/>
      <c r="AQ28" s="156"/>
      <c r="AR28" s="156"/>
      <c r="AS28" s="156"/>
      <c r="AT28" s="156"/>
      <c r="AU28" s="153"/>
      <c r="AV28" s="153"/>
      <c r="AW28" s="156">
        <f t="shared" si="18"/>
        <v>0</v>
      </c>
      <c r="AX28" s="156"/>
      <c r="AY28" s="153"/>
      <c r="AZ28" s="153"/>
      <c r="BA28" s="156">
        <f t="shared" si="19"/>
        <v>0</v>
      </c>
      <c r="BB28" s="156"/>
      <c r="BC28" s="153"/>
      <c r="BD28" s="153"/>
      <c r="BE28" s="156">
        <f t="shared" si="20"/>
        <v>0</v>
      </c>
      <c r="BF28" s="156"/>
      <c r="BG28" s="153"/>
      <c r="BH28" s="153"/>
      <c r="BI28" s="156">
        <f t="shared" si="21"/>
        <v>0</v>
      </c>
      <c r="BJ28" s="156"/>
      <c r="BK28" s="153"/>
      <c r="BL28" s="153"/>
      <c r="BM28" s="156">
        <f t="shared" si="22"/>
        <v>0</v>
      </c>
      <c r="BN28" s="156"/>
      <c r="BO28" s="153"/>
      <c r="BP28" s="153"/>
      <c r="BQ28" s="156">
        <f t="shared" si="23"/>
        <v>0</v>
      </c>
      <c r="BR28" s="156"/>
      <c r="BS28" s="153"/>
      <c r="BT28" s="153"/>
      <c r="BU28" s="156">
        <f t="shared" si="24"/>
        <v>0</v>
      </c>
      <c r="BV28" s="156"/>
      <c r="BW28" s="153"/>
      <c r="BX28" s="153"/>
      <c r="BY28" s="156">
        <f t="shared" si="25"/>
        <v>0</v>
      </c>
      <c r="BZ28" s="156"/>
      <c r="CA28" s="153"/>
      <c r="CB28" s="153"/>
      <c r="CC28" s="156">
        <f t="shared" si="26"/>
        <v>0</v>
      </c>
      <c r="CD28" s="156"/>
      <c r="CE28" s="153"/>
      <c r="CF28" s="153"/>
      <c r="CG28" s="156">
        <f t="shared" si="27"/>
        <v>0</v>
      </c>
      <c r="CH28" s="156"/>
      <c r="CI28" s="153"/>
      <c r="CJ28" s="153"/>
      <c r="CK28" s="156">
        <f t="shared" si="28"/>
        <v>0</v>
      </c>
      <c r="CL28" s="222"/>
      <c r="CM28" s="222"/>
      <c r="CN28" s="222"/>
      <c r="CO28" s="222"/>
      <c r="CP28" s="222"/>
      <c r="CQ28" s="14"/>
      <c r="CR28" s="14"/>
      <c r="CS28" s="261"/>
      <c r="CT28" s="262"/>
      <c r="CU28" s="13"/>
      <c r="CV28" s="13"/>
      <c r="CW28" s="261">
        <f t="shared" si="29"/>
        <v>0</v>
      </c>
      <c r="CX28" s="262"/>
      <c r="CY28" s="13"/>
      <c r="CZ28" s="13"/>
      <c r="DA28" s="261">
        <f t="shared" si="30"/>
        <v>0</v>
      </c>
      <c r="DB28" s="262"/>
    </row>
    <row r="29" spans="1:106" ht="14.25" hidden="1" customHeight="1">
      <c r="A29" s="335"/>
      <c r="B29" s="334" t="s">
        <v>321</v>
      </c>
      <c r="C29" s="225"/>
      <c r="D29" s="153">
        <f t="shared" si="31"/>
        <v>0</v>
      </c>
      <c r="E29" s="153">
        <f t="shared" si="31"/>
        <v>0</v>
      </c>
      <c r="F29" s="192">
        <f t="shared" si="6"/>
        <v>0</v>
      </c>
      <c r="G29" s="192" t="e">
        <f t="shared" si="33"/>
        <v>#DIV/0!</v>
      </c>
      <c r="H29" s="153"/>
      <c r="I29" s="153"/>
      <c r="J29" s="156">
        <f t="shared" si="9"/>
        <v>0</v>
      </c>
      <c r="K29" s="156"/>
      <c r="L29" s="153"/>
      <c r="M29" s="153"/>
      <c r="N29" s="156">
        <f t="shared" si="10"/>
        <v>0</v>
      </c>
      <c r="O29" s="156"/>
      <c r="P29" s="153"/>
      <c r="Q29" s="153"/>
      <c r="R29" s="156">
        <f t="shared" si="11"/>
        <v>0</v>
      </c>
      <c r="S29" s="156"/>
      <c r="T29" s="153"/>
      <c r="U29" s="153"/>
      <c r="V29" s="156">
        <f t="shared" si="12"/>
        <v>0</v>
      </c>
      <c r="W29" s="156"/>
      <c r="X29" s="153">
        <f t="shared" si="7"/>
        <v>0</v>
      </c>
      <c r="Y29" s="153">
        <f t="shared" si="7"/>
        <v>0</v>
      </c>
      <c r="Z29" s="156">
        <f t="shared" si="13"/>
        <v>0</v>
      </c>
      <c r="AA29" s="156"/>
      <c r="AB29" s="153"/>
      <c r="AC29" s="153"/>
      <c r="AD29" s="156">
        <f>AC29-AB29</f>
        <v>0</v>
      </c>
      <c r="AE29" s="156"/>
      <c r="AF29" s="153"/>
      <c r="AG29" s="153"/>
      <c r="AH29" s="156">
        <f t="shared" si="15"/>
        <v>0</v>
      </c>
      <c r="AI29" s="153"/>
      <c r="AJ29" s="153"/>
      <c r="AK29" s="156">
        <f t="shared" si="16"/>
        <v>0</v>
      </c>
      <c r="AL29" s="156"/>
      <c r="AM29" s="153"/>
      <c r="AN29" s="153"/>
      <c r="AO29" s="156">
        <f t="shared" si="17"/>
        <v>0</v>
      </c>
      <c r="AP29" s="156"/>
      <c r="AQ29" s="156"/>
      <c r="AR29" s="156"/>
      <c r="AS29" s="156">
        <f>AR29-AQ29</f>
        <v>0</v>
      </c>
      <c r="AT29" s="156"/>
      <c r="AU29" s="153"/>
      <c r="AV29" s="153"/>
      <c r="AW29" s="156">
        <f t="shared" si="18"/>
        <v>0</v>
      </c>
      <c r="AX29" s="156"/>
      <c r="AY29" s="153"/>
      <c r="AZ29" s="153"/>
      <c r="BA29" s="156">
        <f t="shared" si="19"/>
        <v>0</v>
      </c>
      <c r="BB29" s="156"/>
      <c r="BC29" s="153"/>
      <c r="BD29" s="153"/>
      <c r="BE29" s="156">
        <f t="shared" si="20"/>
        <v>0</v>
      </c>
      <c r="BF29" s="156"/>
      <c r="BG29" s="153"/>
      <c r="BH29" s="153"/>
      <c r="BI29" s="156">
        <f t="shared" si="21"/>
        <v>0</v>
      </c>
      <c r="BJ29" s="156"/>
      <c r="BK29" s="153"/>
      <c r="BL29" s="153"/>
      <c r="BM29" s="156">
        <f t="shared" si="22"/>
        <v>0</v>
      </c>
      <c r="BN29" s="156"/>
      <c r="BO29" s="153"/>
      <c r="BP29" s="153"/>
      <c r="BQ29" s="156">
        <f t="shared" si="23"/>
        <v>0</v>
      </c>
      <c r="BR29" s="156"/>
      <c r="BS29" s="153"/>
      <c r="BT29" s="153"/>
      <c r="BU29" s="156">
        <f t="shared" si="24"/>
        <v>0</v>
      </c>
      <c r="BV29" s="156"/>
      <c r="BW29" s="153"/>
      <c r="BX29" s="153"/>
      <c r="BY29" s="156">
        <f t="shared" si="25"/>
        <v>0</v>
      </c>
      <c r="BZ29" s="156"/>
      <c r="CA29" s="153"/>
      <c r="CB29" s="153"/>
      <c r="CC29" s="156">
        <f t="shared" si="26"/>
        <v>0</v>
      </c>
      <c r="CD29" s="156"/>
      <c r="CE29" s="153"/>
      <c r="CF29" s="153"/>
      <c r="CG29" s="156">
        <f t="shared" si="27"/>
        <v>0</v>
      </c>
      <c r="CH29" s="156"/>
      <c r="CI29" s="153"/>
      <c r="CJ29" s="153"/>
      <c r="CK29" s="156">
        <f t="shared" si="28"/>
        <v>0</v>
      </c>
      <c r="CL29" s="222"/>
      <c r="CM29" s="222"/>
      <c r="CN29" s="222"/>
      <c r="CO29" s="222">
        <f>CN29-CM29</f>
        <v>0</v>
      </c>
      <c r="CP29" s="222"/>
      <c r="CQ29" s="14"/>
      <c r="CR29" s="14"/>
      <c r="CS29" s="261">
        <f>CR29-CQ29</f>
        <v>0</v>
      </c>
      <c r="CT29" s="262"/>
      <c r="CU29" s="13"/>
      <c r="CV29" s="13"/>
      <c r="CW29" s="261">
        <f t="shared" si="29"/>
        <v>0</v>
      </c>
      <c r="CX29" s="262"/>
      <c r="CY29" s="13"/>
      <c r="CZ29" s="13"/>
      <c r="DA29" s="261">
        <f t="shared" si="30"/>
        <v>0</v>
      </c>
      <c r="DB29" s="262"/>
    </row>
    <row r="30" spans="1:106" ht="14.25" hidden="1" customHeight="1">
      <c r="A30" s="335"/>
      <c r="B30" s="334" t="s">
        <v>322</v>
      </c>
      <c r="C30" s="225"/>
      <c r="D30" s="153">
        <f t="shared" si="31"/>
        <v>0</v>
      </c>
      <c r="E30" s="153">
        <f t="shared" si="31"/>
        <v>0</v>
      </c>
      <c r="F30" s="192">
        <f t="shared" si="6"/>
        <v>0</v>
      </c>
      <c r="G30" s="192" t="e">
        <f t="shared" si="33"/>
        <v>#DIV/0!</v>
      </c>
      <c r="H30" s="153"/>
      <c r="I30" s="153"/>
      <c r="J30" s="156">
        <f t="shared" si="9"/>
        <v>0</v>
      </c>
      <c r="K30" s="156"/>
      <c r="L30" s="153"/>
      <c r="M30" s="153"/>
      <c r="N30" s="156">
        <f t="shared" si="10"/>
        <v>0</v>
      </c>
      <c r="O30" s="156"/>
      <c r="P30" s="153"/>
      <c r="Q30" s="153"/>
      <c r="R30" s="156">
        <f t="shared" si="11"/>
        <v>0</v>
      </c>
      <c r="S30" s="156"/>
      <c r="T30" s="153"/>
      <c r="U30" s="153"/>
      <c r="V30" s="156">
        <f t="shared" si="12"/>
        <v>0</v>
      </c>
      <c r="W30" s="156"/>
      <c r="X30" s="153">
        <f t="shared" si="7"/>
        <v>0</v>
      </c>
      <c r="Y30" s="153">
        <f t="shared" si="7"/>
        <v>0</v>
      </c>
      <c r="Z30" s="156">
        <f t="shared" si="13"/>
        <v>0</v>
      </c>
      <c r="AA30" s="156"/>
      <c r="AB30" s="153"/>
      <c r="AC30" s="153"/>
      <c r="AD30" s="156"/>
      <c r="AE30" s="156"/>
      <c r="AF30" s="153"/>
      <c r="AG30" s="153"/>
      <c r="AH30" s="156">
        <f t="shared" si="15"/>
        <v>0</v>
      </c>
      <c r="AI30" s="153"/>
      <c r="AJ30" s="153"/>
      <c r="AK30" s="156">
        <f t="shared" si="16"/>
        <v>0</v>
      </c>
      <c r="AL30" s="156"/>
      <c r="AM30" s="153"/>
      <c r="AN30" s="153"/>
      <c r="AO30" s="156">
        <f t="shared" si="17"/>
        <v>0</v>
      </c>
      <c r="AP30" s="156"/>
      <c r="AQ30" s="156"/>
      <c r="AR30" s="156"/>
      <c r="AS30" s="156"/>
      <c r="AT30" s="156"/>
      <c r="AU30" s="153"/>
      <c r="AV30" s="153"/>
      <c r="AW30" s="156">
        <f t="shared" si="18"/>
        <v>0</v>
      </c>
      <c r="AX30" s="156"/>
      <c r="AY30" s="153"/>
      <c r="AZ30" s="153"/>
      <c r="BA30" s="156">
        <f t="shared" si="19"/>
        <v>0</v>
      </c>
      <c r="BB30" s="156"/>
      <c r="BC30" s="153"/>
      <c r="BD30" s="153"/>
      <c r="BE30" s="156">
        <f t="shared" si="20"/>
        <v>0</v>
      </c>
      <c r="BF30" s="156"/>
      <c r="BG30" s="153"/>
      <c r="BH30" s="153"/>
      <c r="BI30" s="156">
        <f t="shared" si="21"/>
        <v>0</v>
      </c>
      <c r="BJ30" s="156"/>
      <c r="BK30" s="153"/>
      <c r="BL30" s="153"/>
      <c r="BM30" s="156">
        <f t="shared" si="22"/>
        <v>0</v>
      </c>
      <c r="BN30" s="156"/>
      <c r="BO30" s="153"/>
      <c r="BP30" s="153"/>
      <c r="BQ30" s="156">
        <f t="shared" si="23"/>
        <v>0</v>
      </c>
      <c r="BR30" s="156"/>
      <c r="BS30" s="153"/>
      <c r="BT30" s="153"/>
      <c r="BU30" s="156">
        <f t="shared" si="24"/>
        <v>0</v>
      </c>
      <c r="BV30" s="156"/>
      <c r="BW30" s="153"/>
      <c r="BX30" s="153"/>
      <c r="BY30" s="156">
        <f t="shared" si="25"/>
        <v>0</v>
      </c>
      <c r="BZ30" s="156"/>
      <c r="CA30" s="153"/>
      <c r="CB30" s="153"/>
      <c r="CC30" s="156">
        <f t="shared" si="26"/>
        <v>0</v>
      </c>
      <c r="CD30" s="156"/>
      <c r="CE30" s="153"/>
      <c r="CF30" s="153"/>
      <c r="CG30" s="156">
        <f t="shared" si="27"/>
        <v>0</v>
      </c>
      <c r="CH30" s="156"/>
      <c r="CI30" s="153"/>
      <c r="CJ30" s="153"/>
      <c r="CK30" s="156">
        <f t="shared" si="28"/>
        <v>0</v>
      </c>
      <c r="CL30" s="222"/>
      <c r="CM30" s="222"/>
      <c r="CN30" s="222"/>
      <c r="CO30" s="222"/>
      <c r="CP30" s="222"/>
      <c r="CQ30" s="14"/>
      <c r="CR30" s="14"/>
      <c r="CS30" s="261"/>
      <c r="CT30" s="262"/>
      <c r="CU30" s="13"/>
      <c r="CV30" s="13"/>
      <c r="CW30" s="261">
        <f t="shared" si="29"/>
        <v>0</v>
      </c>
      <c r="CX30" s="262"/>
      <c r="CY30" s="13"/>
      <c r="CZ30" s="13"/>
      <c r="DA30" s="261">
        <f t="shared" si="30"/>
        <v>0</v>
      </c>
      <c r="DB30" s="262"/>
    </row>
    <row r="31" spans="1:106" ht="14.25" hidden="1" customHeight="1">
      <c r="A31" s="335"/>
      <c r="B31" s="335" t="s">
        <v>541</v>
      </c>
      <c r="C31" s="221"/>
      <c r="D31" s="153">
        <f t="shared" si="31"/>
        <v>0</v>
      </c>
      <c r="E31" s="153">
        <f t="shared" si="31"/>
        <v>0</v>
      </c>
      <c r="F31" s="192">
        <f t="shared" si="6"/>
        <v>0</v>
      </c>
      <c r="G31" s="192" t="e">
        <f t="shared" si="33"/>
        <v>#DIV/0!</v>
      </c>
      <c r="H31" s="153"/>
      <c r="I31" s="153"/>
      <c r="J31" s="156">
        <f t="shared" si="9"/>
        <v>0</v>
      </c>
      <c r="K31" s="156"/>
      <c r="L31" s="153"/>
      <c r="M31" s="153"/>
      <c r="N31" s="156">
        <f t="shared" si="10"/>
        <v>0</v>
      </c>
      <c r="O31" s="156"/>
      <c r="P31" s="153"/>
      <c r="Q31" s="153"/>
      <c r="R31" s="156">
        <f t="shared" si="11"/>
        <v>0</v>
      </c>
      <c r="S31" s="156"/>
      <c r="T31" s="153"/>
      <c r="U31" s="153"/>
      <c r="V31" s="156">
        <f t="shared" si="12"/>
        <v>0</v>
      </c>
      <c r="W31" s="156"/>
      <c r="X31" s="153">
        <f t="shared" si="7"/>
        <v>0</v>
      </c>
      <c r="Y31" s="153">
        <f t="shared" si="7"/>
        <v>0</v>
      </c>
      <c r="Z31" s="156">
        <f t="shared" si="13"/>
        <v>0</v>
      </c>
      <c r="AA31" s="156"/>
      <c r="AB31" s="153"/>
      <c r="AC31" s="153"/>
      <c r="AD31" s="156">
        <f>AC31-AB31</f>
        <v>0</v>
      </c>
      <c r="AE31" s="156"/>
      <c r="AF31" s="153"/>
      <c r="AG31" s="153"/>
      <c r="AH31" s="156">
        <f t="shared" si="15"/>
        <v>0</v>
      </c>
      <c r="AI31" s="153"/>
      <c r="AJ31" s="153"/>
      <c r="AK31" s="156">
        <f t="shared" si="16"/>
        <v>0</v>
      </c>
      <c r="AL31" s="156"/>
      <c r="AM31" s="153"/>
      <c r="AN31" s="153"/>
      <c r="AO31" s="156">
        <f t="shared" si="17"/>
        <v>0</v>
      </c>
      <c r="AP31" s="156"/>
      <c r="AQ31" s="156"/>
      <c r="AR31" s="156"/>
      <c r="AS31" s="156">
        <f>AR31-AQ31</f>
        <v>0</v>
      </c>
      <c r="AT31" s="156"/>
      <c r="AU31" s="153"/>
      <c r="AV31" s="153"/>
      <c r="AW31" s="156">
        <f t="shared" si="18"/>
        <v>0</v>
      </c>
      <c r="AX31" s="156"/>
      <c r="AY31" s="153"/>
      <c r="AZ31" s="153"/>
      <c r="BA31" s="156">
        <f t="shared" si="19"/>
        <v>0</v>
      </c>
      <c r="BB31" s="156"/>
      <c r="BC31" s="153"/>
      <c r="BD31" s="153"/>
      <c r="BE31" s="156">
        <f t="shared" si="20"/>
        <v>0</v>
      </c>
      <c r="BF31" s="156"/>
      <c r="BG31" s="153"/>
      <c r="BH31" s="153"/>
      <c r="BI31" s="156">
        <f t="shared" si="21"/>
        <v>0</v>
      </c>
      <c r="BJ31" s="156"/>
      <c r="BK31" s="153"/>
      <c r="BL31" s="153"/>
      <c r="BM31" s="156">
        <f t="shared" si="22"/>
        <v>0</v>
      </c>
      <c r="BN31" s="156"/>
      <c r="BO31" s="153"/>
      <c r="BP31" s="153"/>
      <c r="BQ31" s="156">
        <f t="shared" si="23"/>
        <v>0</v>
      </c>
      <c r="BR31" s="156"/>
      <c r="BS31" s="153"/>
      <c r="BT31" s="153"/>
      <c r="BU31" s="156">
        <f t="shared" si="24"/>
        <v>0</v>
      </c>
      <c r="BV31" s="156"/>
      <c r="BW31" s="153"/>
      <c r="BX31" s="153"/>
      <c r="BY31" s="156">
        <f t="shared" si="25"/>
        <v>0</v>
      </c>
      <c r="BZ31" s="156"/>
      <c r="CA31" s="153"/>
      <c r="CB31" s="153"/>
      <c r="CC31" s="156">
        <f t="shared" si="26"/>
        <v>0</v>
      </c>
      <c r="CD31" s="156"/>
      <c r="CE31" s="153"/>
      <c r="CF31" s="153"/>
      <c r="CG31" s="156">
        <f t="shared" si="27"/>
        <v>0</v>
      </c>
      <c r="CH31" s="156"/>
      <c r="CI31" s="153"/>
      <c r="CJ31" s="153"/>
      <c r="CK31" s="156">
        <f t="shared" si="28"/>
        <v>0</v>
      </c>
      <c r="CL31" s="222"/>
      <c r="CM31" s="222"/>
      <c r="CN31" s="222"/>
      <c r="CO31" s="222">
        <f>CN31-CM31</f>
        <v>0</v>
      </c>
      <c r="CP31" s="222"/>
      <c r="CQ31" s="14"/>
      <c r="CR31" s="14"/>
      <c r="CS31" s="261">
        <f>CR31-CQ31</f>
        <v>0</v>
      </c>
      <c r="CT31" s="262"/>
      <c r="CU31" s="13"/>
      <c r="CV31" s="13"/>
      <c r="CW31" s="261">
        <f t="shared" si="29"/>
        <v>0</v>
      </c>
      <c r="CX31" s="262"/>
      <c r="CY31" s="13"/>
      <c r="CZ31" s="13"/>
      <c r="DA31" s="261">
        <f t="shared" si="30"/>
        <v>0</v>
      </c>
      <c r="DB31" s="262"/>
    </row>
    <row r="32" spans="1:106" ht="14.25" hidden="1" customHeight="1">
      <c r="A32" s="335"/>
      <c r="B32" s="335" t="s">
        <v>323</v>
      </c>
      <c r="C32" s="153"/>
      <c r="D32" s="153">
        <f t="shared" si="31"/>
        <v>0</v>
      </c>
      <c r="E32" s="153">
        <f t="shared" si="31"/>
        <v>0</v>
      </c>
      <c r="F32" s="192">
        <f t="shared" si="6"/>
        <v>0</v>
      </c>
      <c r="G32" s="192" t="e">
        <f t="shared" si="33"/>
        <v>#DIV/0!</v>
      </c>
      <c r="H32" s="153"/>
      <c r="I32" s="153"/>
      <c r="J32" s="156">
        <f t="shared" si="9"/>
        <v>0</v>
      </c>
      <c r="K32" s="156"/>
      <c r="L32" s="153"/>
      <c r="M32" s="153"/>
      <c r="N32" s="156">
        <f t="shared" si="10"/>
        <v>0</v>
      </c>
      <c r="O32" s="156"/>
      <c r="P32" s="153"/>
      <c r="Q32" s="153"/>
      <c r="R32" s="156">
        <f t="shared" si="11"/>
        <v>0</v>
      </c>
      <c r="S32" s="156"/>
      <c r="T32" s="153"/>
      <c r="U32" s="153"/>
      <c r="V32" s="156">
        <f t="shared" si="12"/>
        <v>0</v>
      </c>
      <c r="W32" s="156"/>
      <c r="X32" s="153">
        <f t="shared" si="7"/>
        <v>0</v>
      </c>
      <c r="Y32" s="153">
        <f t="shared" si="7"/>
        <v>0</v>
      </c>
      <c r="Z32" s="156">
        <f t="shared" si="13"/>
        <v>0</v>
      </c>
      <c r="AA32" s="156"/>
      <c r="AB32" s="153"/>
      <c r="AC32" s="153"/>
      <c r="AD32" s="156">
        <f>AC32-AB32</f>
        <v>0</v>
      </c>
      <c r="AE32" s="156"/>
      <c r="AF32" s="153"/>
      <c r="AG32" s="153"/>
      <c r="AH32" s="156">
        <f t="shared" si="15"/>
        <v>0</v>
      </c>
      <c r="AI32" s="153"/>
      <c r="AJ32" s="153"/>
      <c r="AK32" s="156">
        <f t="shared" si="16"/>
        <v>0</v>
      </c>
      <c r="AL32" s="156"/>
      <c r="AM32" s="153"/>
      <c r="AN32" s="153"/>
      <c r="AO32" s="156">
        <f t="shared" si="17"/>
        <v>0</v>
      </c>
      <c r="AP32" s="156"/>
      <c r="AQ32" s="156"/>
      <c r="AR32" s="156"/>
      <c r="AS32" s="156">
        <f>AR32-AQ32</f>
        <v>0</v>
      </c>
      <c r="AT32" s="156"/>
      <c r="AU32" s="153"/>
      <c r="AV32" s="153"/>
      <c r="AW32" s="156">
        <f t="shared" si="18"/>
        <v>0</v>
      </c>
      <c r="AX32" s="156"/>
      <c r="AY32" s="153"/>
      <c r="AZ32" s="153"/>
      <c r="BA32" s="156">
        <f t="shared" si="19"/>
        <v>0</v>
      </c>
      <c r="BB32" s="156"/>
      <c r="BC32" s="153"/>
      <c r="BD32" s="153"/>
      <c r="BE32" s="156">
        <f t="shared" si="20"/>
        <v>0</v>
      </c>
      <c r="BF32" s="156"/>
      <c r="BG32" s="153"/>
      <c r="BH32" s="153"/>
      <c r="BI32" s="156">
        <f t="shared" si="21"/>
        <v>0</v>
      </c>
      <c r="BJ32" s="156"/>
      <c r="BK32" s="153"/>
      <c r="BL32" s="153"/>
      <c r="BM32" s="156">
        <f t="shared" si="22"/>
        <v>0</v>
      </c>
      <c r="BN32" s="156"/>
      <c r="BO32" s="153"/>
      <c r="BP32" s="153"/>
      <c r="BQ32" s="156">
        <f t="shared" si="23"/>
        <v>0</v>
      </c>
      <c r="BR32" s="156"/>
      <c r="BS32" s="153"/>
      <c r="BT32" s="153"/>
      <c r="BU32" s="156">
        <f t="shared" si="24"/>
        <v>0</v>
      </c>
      <c r="BV32" s="156"/>
      <c r="BW32" s="153"/>
      <c r="BX32" s="153"/>
      <c r="BY32" s="156">
        <f t="shared" si="25"/>
        <v>0</v>
      </c>
      <c r="BZ32" s="156"/>
      <c r="CA32" s="153"/>
      <c r="CB32" s="153"/>
      <c r="CC32" s="156">
        <f t="shared" si="26"/>
        <v>0</v>
      </c>
      <c r="CD32" s="156"/>
      <c r="CE32" s="153"/>
      <c r="CF32" s="153"/>
      <c r="CG32" s="156">
        <f t="shared" si="27"/>
        <v>0</v>
      </c>
      <c r="CH32" s="156"/>
      <c r="CI32" s="153"/>
      <c r="CJ32" s="153"/>
      <c r="CK32" s="156">
        <f t="shared" si="28"/>
        <v>0</v>
      </c>
      <c r="CL32" s="222"/>
      <c r="CM32" s="222"/>
      <c r="CN32" s="222"/>
      <c r="CO32" s="222">
        <f>CN32-CM32</f>
        <v>0</v>
      </c>
      <c r="CP32" s="222"/>
      <c r="CQ32" s="14"/>
      <c r="CR32" s="14"/>
      <c r="CS32" s="261">
        <f>CR32-CQ32</f>
        <v>0</v>
      </c>
      <c r="CT32" s="262" t="e">
        <f>CR32/CQ32</f>
        <v>#DIV/0!</v>
      </c>
      <c r="CU32" s="13"/>
      <c r="CV32" s="13"/>
      <c r="CW32" s="261">
        <f t="shared" si="29"/>
        <v>0</v>
      </c>
      <c r="CX32" s="262"/>
      <c r="CY32" s="13"/>
      <c r="CZ32" s="13"/>
      <c r="DA32" s="261">
        <f t="shared" si="30"/>
        <v>0</v>
      </c>
      <c r="DB32" s="262"/>
    </row>
    <row r="33" spans="1:106" ht="14.25" hidden="1" customHeight="1">
      <c r="A33" s="335"/>
      <c r="B33" s="335" t="s">
        <v>542</v>
      </c>
      <c r="C33" s="221"/>
      <c r="D33" s="153">
        <f t="shared" si="31"/>
        <v>0</v>
      </c>
      <c r="E33" s="153">
        <f>I33+M33+Q33+U33+Y33+AJ33+AN33+AR33+AV33+BD33+BH33+BX33+CF33+CJ33+CN33+CR33+CV33+CZ33+BL33+BT33</f>
        <v>0</v>
      </c>
      <c r="F33" s="156">
        <f t="shared" si="6"/>
        <v>0</v>
      </c>
      <c r="G33" s="192" t="e">
        <f t="shared" si="33"/>
        <v>#DIV/0!</v>
      </c>
      <c r="H33" s="153"/>
      <c r="I33" s="153"/>
      <c r="J33" s="156">
        <f t="shared" si="9"/>
        <v>0</v>
      </c>
      <c r="K33" s="156"/>
      <c r="L33" s="153"/>
      <c r="M33" s="153"/>
      <c r="N33" s="156">
        <f t="shared" si="10"/>
        <v>0</v>
      </c>
      <c r="O33" s="156"/>
      <c r="P33" s="153"/>
      <c r="Q33" s="153"/>
      <c r="R33" s="156">
        <f t="shared" si="11"/>
        <v>0</v>
      </c>
      <c r="S33" s="156"/>
      <c r="T33" s="153"/>
      <c r="U33" s="153"/>
      <c r="V33" s="156">
        <f t="shared" si="12"/>
        <v>0</v>
      </c>
      <c r="W33" s="156"/>
      <c r="X33" s="153">
        <f t="shared" si="7"/>
        <v>0</v>
      </c>
      <c r="Y33" s="153">
        <f t="shared" si="7"/>
        <v>0</v>
      </c>
      <c r="Z33" s="156">
        <f t="shared" si="13"/>
        <v>0</v>
      </c>
      <c r="AA33" s="156"/>
      <c r="AB33" s="153"/>
      <c r="AC33" s="153"/>
      <c r="AD33" s="156">
        <f>AC33-AB33</f>
        <v>0</v>
      </c>
      <c r="AE33" s="156"/>
      <c r="AF33" s="153"/>
      <c r="AG33" s="153"/>
      <c r="AH33" s="156">
        <f t="shared" si="15"/>
        <v>0</v>
      </c>
      <c r="AI33" s="153"/>
      <c r="AJ33" s="153"/>
      <c r="AK33" s="156">
        <f t="shared" si="16"/>
        <v>0</v>
      </c>
      <c r="AL33" s="156"/>
      <c r="AM33" s="153"/>
      <c r="AN33" s="153"/>
      <c r="AO33" s="156">
        <f t="shared" si="17"/>
        <v>0</v>
      </c>
      <c r="AP33" s="156"/>
      <c r="AQ33" s="156"/>
      <c r="AR33" s="156"/>
      <c r="AS33" s="156">
        <f>AR33-AQ33</f>
        <v>0</v>
      </c>
      <c r="AT33" s="156"/>
      <c r="AU33" s="153"/>
      <c r="AV33" s="153"/>
      <c r="AW33" s="156">
        <f t="shared" si="18"/>
        <v>0</v>
      </c>
      <c r="AX33" s="156"/>
      <c r="AY33" s="153"/>
      <c r="AZ33" s="153"/>
      <c r="BA33" s="156">
        <f t="shared" si="19"/>
        <v>0</v>
      </c>
      <c r="BB33" s="156"/>
      <c r="BC33" s="153"/>
      <c r="BD33" s="153"/>
      <c r="BE33" s="156">
        <f t="shared" si="20"/>
        <v>0</v>
      </c>
      <c r="BF33" s="156"/>
      <c r="BG33" s="153"/>
      <c r="BH33" s="153"/>
      <c r="BI33" s="156">
        <f t="shared" si="21"/>
        <v>0</v>
      </c>
      <c r="BJ33" s="156"/>
      <c r="BK33" s="153"/>
      <c r="BL33" s="153"/>
      <c r="BM33" s="156">
        <f t="shared" si="22"/>
        <v>0</v>
      </c>
      <c r="BN33" s="156"/>
      <c r="BO33" s="153"/>
      <c r="BP33" s="153"/>
      <c r="BQ33" s="156">
        <f t="shared" si="23"/>
        <v>0</v>
      </c>
      <c r="BR33" s="156"/>
      <c r="BS33" s="153"/>
      <c r="BT33" s="153"/>
      <c r="BU33" s="156">
        <f t="shared" si="24"/>
        <v>0</v>
      </c>
      <c r="BV33" s="156"/>
      <c r="BW33" s="153"/>
      <c r="BX33" s="153"/>
      <c r="BY33" s="156">
        <f t="shared" si="25"/>
        <v>0</v>
      </c>
      <c r="BZ33" s="156"/>
      <c r="CA33" s="153"/>
      <c r="CB33" s="153"/>
      <c r="CC33" s="156">
        <f t="shared" si="26"/>
        <v>0</v>
      </c>
      <c r="CD33" s="156"/>
      <c r="CE33" s="153"/>
      <c r="CF33" s="153"/>
      <c r="CG33" s="156">
        <f t="shared" si="27"/>
        <v>0</v>
      </c>
      <c r="CH33" s="156"/>
      <c r="CI33" s="153"/>
      <c r="CJ33" s="153"/>
      <c r="CK33" s="156">
        <f t="shared" si="28"/>
        <v>0</v>
      </c>
      <c r="CL33" s="222"/>
      <c r="CM33" s="222"/>
      <c r="CN33" s="222"/>
      <c r="CO33" s="222">
        <f>CN33-CM33</f>
        <v>0</v>
      </c>
      <c r="CP33" s="222"/>
      <c r="CQ33" s="14"/>
      <c r="CR33" s="14"/>
      <c r="CS33" s="261">
        <f>CR33-CQ33</f>
        <v>0</v>
      </c>
      <c r="CT33" s="262" t="e">
        <f>CR33/CQ33</f>
        <v>#DIV/0!</v>
      </c>
      <c r="CU33" s="13"/>
      <c r="CV33" s="13"/>
      <c r="CW33" s="261">
        <f t="shared" si="29"/>
        <v>0</v>
      </c>
      <c r="CX33" s="262"/>
      <c r="CY33" s="13"/>
      <c r="CZ33" s="13"/>
      <c r="DA33" s="261">
        <f t="shared" si="30"/>
        <v>0</v>
      </c>
      <c r="DB33" s="262"/>
    </row>
    <row r="34" spans="1:106" s="327" customFormat="1" ht="14.25" customHeight="1">
      <c r="A34" s="370" t="s">
        <v>324</v>
      </c>
      <c r="B34" s="331" t="s">
        <v>325</v>
      </c>
      <c r="C34" s="330">
        <f>SUM(C36:C70)</f>
        <v>99.899999999999991</v>
      </c>
      <c r="D34" s="193">
        <f>SUM(D36:D70)</f>
        <v>147.92899999999997</v>
      </c>
      <c r="E34" s="193">
        <f>SUM(E36:E70)</f>
        <v>205.39869999999996</v>
      </c>
      <c r="F34" s="329">
        <f>E34-D34</f>
        <v>57.469699999999989</v>
      </c>
      <c r="G34" s="329">
        <f>E34/D34</f>
        <v>1.3884951564601937</v>
      </c>
      <c r="H34" s="193">
        <f>SUM(H36:H70)</f>
        <v>55.734999999999999</v>
      </c>
      <c r="I34" s="193">
        <f>SUM(I36:I70)</f>
        <v>97.855000000000004</v>
      </c>
      <c r="J34" s="156">
        <f t="shared" si="9"/>
        <v>42.120000000000005</v>
      </c>
      <c r="K34" s="156"/>
      <c r="L34" s="193">
        <f>SUM(L36:L70)</f>
        <v>7.9660000000000011</v>
      </c>
      <c r="M34" s="193">
        <f>SUM(M36:M70)</f>
        <v>0.28299999999999997</v>
      </c>
      <c r="N34" s="226">
        <f t="shared" si="10"/>
        <v>-7.6830000000000007</v>
      </c>
      <c r="O34" s="226"/>
      <c r="P34" s="193">
        <f>SUM(P36:P70)</f>
        <v>0</v>
      </c>
      <c r="Q34" s="193">
        <f>SUM(Q36:Q70)</f>
        <v>0</v>
      </c>
      <c r="R34" s="226">
        <f t="shared" si="11"/>
        <v>0</v>
      </c>
      <c r="S34" s="226"/>
      <c r="T34" s="193">
        <f>SUM(T36:T70)</f>
        <v>0</v>
      </c>
      <c r="U34" s="193">
        <f>SUM(U36:U70)</f>
        <v>0</v>
      </c>
      <c r="V34" s="226">
        <f t="shared" si="12"/>
        <v>0</v>
      </c>
      <c r="W34" s="226"/>
      <c r="X34" s="193">
        <f t="shared" si="7"/>
        <v>0</v>
      </c>
      <c r="Y34" s="193">
        <f t="shared" si="7"/>
        <v>0</v>
      </c>
      <c r="Z34" s="226">
        <f t="shared" si="13"/>
        <v>0</v>
      </c>
      <c r="AA34" s="226"/>
      <c r="AB34" s="193">
        <f>SUM(AB36:AB70)</f>
        <v>0</v>
      </c>
      <c r="AC34" s="193">
        <f>SUM(AC36:AC70)</f>
        <v>0</v>
      </c>
      <c r="AD34" s="226">
        <f>AC34-AB34</f>
        <v>0</v>
      </c>
      <c r="AE34" s="226" t="e">
        <f>AC34/AB34</f>
        <v>#DIV/0!</v>
      </c>
      <c r="AF34" s="193">
        <f>SUM(AF36:AF70)</f>
        <v>0</v>
      </c>
      <c r="AG34" s="193">
        <f>SUM(AG36:AG70)</f>
        <v>0</v>
      </c>
      <c r="AH34" s="226">
        <f t="shared" si="15"/>
        <v>0</v>
      </c>
      <c r="AI34" s="193">
        <f>SUM(AI36:AI70)</f>
        <v>0</v>
      </c>
      <c r="AJ34" s="193">
        <f>SUM(AJ36:AJ70)</f>
        <v>0</v>
      </c>
      <c r="AK34" s="226">
        <f t="shared" si="16"/>
        <v>0</v>
      </c>
      <c r="AL34" s="226"/>
      <c r="AM34" s="193">
        <f>SUM(AM36:AM70)</f>
        <v>0</v>
      </c>
      <c r="AN34" s="193">
        <f>SUM(AN36:AN70)</f>
        <v>0</v>
      </c>
      <c r="AO34" s="226">
        <f t="shared" si="17"/>
        <v>0</v>
      </c>
      <c r="AP34" s="226"/>
      <c r="AQ34" s="193">
        <f>SUM(AQ36:AQ70)</f>
        <v>0</v>
      </c>
      <c r="AR34" s="193">
        <f>SUM(AR36:AR70)</f>
        <v>0</v>
      </c>
      <c r="AS34" s="226">
        <f>AR34-AQ34</f>
        <v>0</v>
      </c>
      <c r="AT34" s="226"/>
      <c r="AU34" s="193">
        <f>SUM(AU36:AU70)</f>
        <v>0</v>
      </c>
      <c r="AV34" s="193">
        <f>SUM(AV36:AV70)</f>
        <v>0</v>
      </c>
      <c r="AW34" s="226">
        <f t="shared" si="18"/>
        <v>0</v>
      </c>
      <c r="AX34" s="226"/>
      <c r="AY34" s="193">
        <f>SUM(AY36:AY70)</f>
        <v>0</v>
      </c>
      <c r="AZ34" s="193">
        <f>SUM(AZ36:AZ70)</f>
        <v>0</v>
      </c>
      <c r="BA34" s="226">
        <f t="shared" si="19"/>
        <v>0</v>
      </c>
      <c r="BB34" s="226"/>
      <c r="BC34" s="193">
        <f>SUM(BC36:BC70)</f>
        <v>0</v>
      </c>
      <c r="BD34" s="193">
        <f>SUM(BD36:BD70)</f>
        <v>0</v>
      </c>
      <c r="BE34" s="226">
        <f t="shared" si="20"/>
        <v>0</v>
      </c>
      <c r="BF34" s="226"/>
      <c r="BG34" s="193">
        <f>SUM(BG36:BG70)</f>
        <v>0</v>
      </c>
      <c r="BH34" s="193">
        <f>SUM(BH36:BH70)</f>
        <v>0</v>
      </c>
      <c r="BI34" s="226">
        <f t="shared" si="21"/>
        <v>0</v>
      </c>
      <c r="BJ34" s="226"/>
      <c r="BK34" s="193">
        <f>SUM(BK36:BK70)</f>
        <v>84.228000000000009</v>
      </c>
      <c r="BL34" s="193">
        <f>SUM(BL36:BL70)</f>
        <v>107.26069999999999</v>
      </c>
      <c r="BM34" s="226">
        <f t="shared" si="22"/>
        <v>23.032699999999977</v>
      </c>
      <c r="BN34" s="226"/>
      <c r="BO34" s="193">
        <f>SUM(BO36:BO70)</f>
        <v>0</v>
      </c>
      <c r="BP34" s="193">
        <f>SUM(BP36:BP70)</f>
        <v>0</v>
      </c>
      <c r="BQ34" s="226">
        <f t="shared" si="23"/>
        <v>0</v>
      </c>
      <c r="BR34" s="226"/>
      <c r="BS34" s="193">
        <f>SUM(BS36:BS70)</f>
        <v>0</v>
      </c>
      <c r="BT34" s="193">
        <f>SUM(BT36:BT70)</f>
        <v>0</v>
      </c>
      <c r="BU34" s="226">
        <f t="shared" si="24"/>
        <v>0</v>
      </c>
      <c r="BV34" s="226"/>
      <c r="BW34" s="193">
        <f>SUM(BW36:BW70)</f>
        <v>0</v>
      </c>
      <c r="BX34" s="193">
        <f>SUM(BX36:BX70)</f>
        <v>0</v>
      </c>
      <c r="BY34" s="226">
        <f t="shared" si="25"/>
        <v>0</v>
      </c>
      <c r="BZ34" s="226"/>
      <c r="CA34" s="193">
        <f>SUM(CA36:CA70)</f>
        <v>0</v>
      </c>
      <c r="CB34" s="193">
        <f>SUM(CB36:CB70)</f>
        <v>0</v>
      </c>
      <c r="CC34" s="226">
        <f t="shared" si="26"/>
        <v>0</v>
      </c>
      <c r="CD34" s="226"/>
      <c r="CE34" s="193">
        <f>SUM(CE36:CE70)</f>
        <v>0</v>
      </c>
      <c r="CF34" s="193">
        <f>SUM(CF36:CF70)</f>
        <v>0</v>
      </c>
      <c r="CG34" s="226">
        <f t="shared" si="27"/>
        <v>0</v>
      </c>
      <c r="CH34" s="226"/>
      <c r="CI34" s="193">
        <f>SUM(CI36:CI70)</f>
        <v>0</v>
      </c>
      <c r="CJ34" s="193">
        <f>SUM(CJ36:CJ70)</f>
        <v>0</v>
      </c>
      <c r="CK34" s="226">
        <f t="shared" si="28"/>
        <v>0</v>
      </c>
      <c r="CL34" s="227"/>
      <c r="CM34" s="15">
        <f>SUM(CM36:CM70)</f>
        <v>0</v>
      </c>
      <c r="CN34" s="15">
        <f>SUM(CN36:CN70)</f>
        <v>0</v>
      </c>
      <c r="CO34" s="227">
        <f>CN34-CM34</f>
        <v>0</v>
      </c>
      <c r="CP34" s="227"/>
      <c r="CQ34" s="263">
        <f>SUM(CQ36:CQ70)</f>
        <v>0</v>
      </c>
      <c r="CR34" s="263">
        <f>SUM(CR36:CR70)</f>
        <v>0</v>
      </c>
      <c r="CS34" s="259">
        <f>CR34-CQ34</f>
        <v>0</v>
      </c>
      <c r="CT34" s="260"/>
      <c r="CU34" s="263">
        <f>SUM(CU36:CU70)</f>
        <v>0</v>
      </c>
      <c r="CV34" s="263">
        <f>SUM(CV36:CV70)</f>
        <v>0</v>
      </c>
      <c r="CW34" s="259">
        <f t="shared" si="29"/>
        <v>0</v>
      </c>
      <c r="CX34" s="260"/>
      <c r="CY34" s="263">
        <f>SUM(CY36:CY70)</f>
        <v>0</v>
      </c>
      <c r="CZ34" s="263">
        <f>SUM(CZ36:CZ70)</f>
        <v>0</v>
      </c>
      <c r="DA34" s="259">
        <f t="shared" si="30"/>
        <v>0</v>
      </c>
      <c r="DB34" s="260"/>
    </row>
    <row r="35" spans="1:106" s="333" customFormat="1" ht="13.5" customHeight="1">
      <c r="A35" s="370"/>
      <c r="B35" s="331" t="s">
        <v>326</v>
      </c>
      <c r="C35" s="328">
        <f>SUM(C36:C57)</f>
        <v>0</v>
      </c>
      <c r="D35" s="193">
        <f>SUM(D36:D57)</f>
        <v>7.9660000000000011</v>
      </c>
      <c r="E35" s="193">
        <f>SUM(E36:E57)</f>
        <v>0.28299999999999997</v>
      </c>
      <c r="F35" s="332">
        <f>SUM(F36:F57)</f>
        <v>-7.6829999999999998</v>
      </c>
      <c r="G35" s="332">
        <v>0</v>
      </c>
      <c r="H35" s="193">
        <f>SUM(H36:H57)</f>
        <v>0</v>
      </c>
      <c r="I35" s="193">
        <f>SUM(I36:I57)</f>
        <v>0</v>
      </c>
      <c r="J35" s="156">
        <f t="shared" si="9"/>
        <v>0</v>
      </c>
      <c r="K35" s="156"/>
      <c r="L35" s="193">
        <f>SUM(L36:L57)</f>
        <v>7.9660000000000011</v>
      </c>
      <c r="M35" s="193">
        <f>SUM(M36:M57)</f>
        <v>0.28299999999999997</v>
      </c>
      <c r="N35" s="193"/>
      <c r="O35" s="193"/>
      <c r="P35" s="193">
        <f>SUM(P36:P57)</f>
        <v>0</v>
      </c>
      <c r="Q35" s="193">
        <f>SUM(Q36:Q57)</f>
        <v>0</v>
      </c>
      <c r="R35" s="193"/>
      <c r="S35" s="193"/>
      <c r="T35" s="193">
        <f>SUM(T36:T57)</f>
        <v>0</v>
      </c>
      <c r="U35" s="193">
        <f>SUM(U36:U57)</f>
        <v>0</v>
      </c>
      <c r="V35" s="193"/>
      <c r="W35" s="193"/>
      <c r="X35" s="193">
        <f t="shared" si="7"/>
        <v>0</v>
      </c>
      <c r="Y35" s="193">
        <f t="shared" si="7"/>
        <v>0</v>
      </c>
      <c r="Z35" s="193"/>
      <c r="AA35" s="193"/>
      <c r="AB35" s="193">
        <f>SUM(AB36:AB57)</f>
        <v>0</v>
      </c>
      <c r="AC35" s="193">
        <f>SUM(AC36:AC57)</f>
        <v>0</v>
      </c>
      <c r="AD35" s="193"/>
      <c r="AE35" s="193"/>
      <c r="AF35" s="193">
        <f>SUM(AF36:AF57)</f>
        <v>0</v>
      </c>
      <c r="AG35" s="193">
        <f>SUM(AG36:AG57)</f>
        <v>0</v>
      </c>
      <c r="AH35" s="193"/>
      <c r="AI35" s="193">
        <f>SUM(AI36:AI57)</f>
        <v>0</v>
      </c>
      <c r="AJ35" s="193">
        <f>SUM(AJ36:AJ57)</f>
        <v>0</v>
      </c>
      <c r="AK35" s="193"/>
      <c r="AL35" s="193"/>
      <c r="AM35" s="193">
        <f>SUM(AM36:AM57)</f>
        <v>0</v>
      </c>
      <c r="AN35" s="193">
        <f>SUM(AN36:AN57)</f>
        <v>0</v>
      </c>
      <c r="AO35" s="193"/>
      <c r="AP35" s="193"/>
      <c r="AQ35" s="193"/>
      <c r="AR35" s="193"/>
      <c r="AS35" s="193"/>
      <c r="AT35" s="193"/>
      <c r="AU35" s="193">
        <f>SUM(AU36:AU57)</f>
        <v>0</v>
      </c>
      <c r="AV35" s="193">
        <f>SUM(AV36:AV57)</f>
        <v>0</v>
      </c>
      <c r="AW35" s="193"/>
      <c r="AX35" s="193"/>
      <c r="AY35" s="193">
        <f>SUM(AY36:AY57)</f>
        <v>0</v>
      </c>
      <c r="AZ35" s="193">
        <f>SUM(AZ36:AZ57)</f>
        <v>0</v>
      </c>
      <c r="BA35" s="193"/>
      <c r="BB35" s="193"/>
      <c r="BC35" s="193">
        <f>SUM(BC36:BC57)</f>
        <v>0</v>
      </c>
      <c r="BD35" s="193">
        <f>SUM(BD36:BD57)</f>
        <v>0</v>
      </c>
      <c r="BE35" s="193"/>
      <c r="BF35" s="193"/>
      <c r="BG35" s="193">
        <f>SUM(BG36:BG57)</f>
        <v>0</v>
      </c>
      <c r="BH35" s="193">
        <f>SUM(BH36:BH57)</f>
        <v>0</v>
      </c>
      <c r="BI35" s="193"/>
      <c r="BJ35" s="193"/>
      <c r="BK35" s="193">
        <f>SUM(BK36:BK57)</f>
        <v>0</v>
      </c>
      <c r="BL35" s="193">
        <f>SUM(BL36:BL57)</f>
        <v>0</v>
      </c>
      <c r="BM35" s="193"/>
      <c r="BN35" s="193"/>
      <c r="BO35" s="193">
        <f>SUM(BO36:BO57)</f>
        <v>0</v>
      </c>
      <c r="BP35" s="193">
        <f>SUM(BP36:BP57)</f>
        <v>0</v>
      </c>
      <c r="BQ35" s="193"/>
      <c r="BR35" s="193"/>
      <c r="BS35" s="193">
        <f>SUM(BS36:BS57)</f>
        <v>0</v>
      </c>
      <c r="BT35" s="193">
        <f>SUM(BT36:BT57)</f>
        <v>0</v>
      </c>
      <c r="BU35" s="193"/>
      <c r="BV35" s="193"/>
      <c r="BW35" s="193">
        <f>SUM(BW36:BW57)</f>
        <v>0</v>
      </c>
      <c r="BX35" s="193">
        <f>SUM(BX36:BX57)</f>
        <v>0</v>
      </c>
      <c r="BY35" s="193"/>
      <c r="BZ35" s="193"/>
      <c r="CA35" s="193">
        <f>SUM(CA36:CA57)</f>
        <v>0</v>
      </c>
      <c r="CB35" s="193">
        <f>SUM(CB36:CB57)</f>
        <v>0</v>
      </c>
      <c r="CC35" s="193"/>
      <c r="CD35" s="193"/>
      <c r="CE35" s="193">
        <f>SUM(CE36:CE57)</f>
        <v>0</v>
      </c>
      <c r="CF35" s="193">
        <f>SUM(CF36:CF57)</f>
        <v>0</v>
      </c>
      <c r="CG35" s="193"/>
      <c r="CH35" s="193"/>
      <c r="CI35" s="193">
        <f>SUM(CI36:CI57)</f>
        <v>0</v>
      </c>
      <c r="CJ35" s="193">
        <f>SUM(CJ36:CJ57)</f>
        <v>0</v>
      </c>
      <c r="CK35" s="193"/>
      <c r="CL35" s="15"/>
      <c r="CM35" s="15"/>
      <c r="CN35" s="15"/>
      <c r="CO35" s="15"/>
      <c r="CP35" s="15"/>
      <c r="CQ35" s="263"/>
      <c r="CR35" s="263"/>
      <c r="CS35" s="264"/>
      <c r="CT35" s="265"/>
      <c r="CU35" s="263">
        <f>SUM(CU36:CU57)</f>
        <v>0</v>
      </c>
      <c r="CV35" s="263">
        <f>SUM(CV36:CV57)</f>
        <v>0</v>
      </c>
      <c r="CW35" s="264"/>
      <c r="CX35" s="265"/>
      <c r="CY35" s="263">
        <f>SUM(CY36:CY57)</f>
        <v>0</v>
      </c>
      <c r="CZ35" s="263">
        <f>SUM(CZ36:CZ57)</f>
        <v>0</v>
      </c>
      <c r="DA35" s="264"/>
      <c r="DB35" s="265"/>
    </row>
    <row r="36" spans="1:106" ht="14.25" hidden="1" customHeight="1">
      <c r="A36" s="335"/>
      <c r="B36" s="334" t="s">
        <v>327</v>
      </c>
      <c r="C36" s="225"/>
      <c r="D36" s="153">
        <f>H36+L36+P36+T36+X36+AI36+AM36+AQ36+AU36+BC36+BG36+BW36+CE36+CI36+CM36+CQ36+CU36+CY36</f>
        <v>0</v>
      </c>
      <c r="E36" s="153">
        <f t="shared" ref="E36:E53" si="34">I36+M36+Q36+U36+Y36+AJ36+AN36+AR36+AV36+BD36+BH36+BX36+CF36+CJ36+CN36+CR36+CV36+CZ36+BL36+BT36</f>
        <v>0</v>
      </c>
      <c r="F36" s="192">
        <f t="shared" ref="F36:F68" si="35">E36-D36</f>
        <v>0</v>
      </c>
      <c r="G36" s="192" t="e">
        <f t="shared" ref="G36:G53" si="36">E36/D36</f>
        <v>#DIV/0!</v>
      </c>
      <c r="H36" s="153"/>
      <c r="I36" s="153"/>
      <c r="J36" s="156">
        <f t="shared" si="9"/>
        <v>0</v>
      </c>
      <c r="K36" s="156"/>
      <c r="L36" s="153"/>
      <c r="M36" s="153"/>
      <c r="N36" s="156">
        <f t="shared" ref="N36:N63" si="37">M36-L36</f>
        <v>0</v>
      </c>
      <c r="O36" s="156"/>
      <c r="P36" s="153"/>
      <c r="Q36" s="153"/>
      <c r="R36" s="156">
        <f t="shared" ref="R36:R63" si="38">Q36-P36</f>
        <v>0</v>
      </c>
      <c r="S36" s="156"/>
      <c r="T36" s="153"/>
      <c r="U36" s="153"/>
      <c r="V36" s="156">
        <f t="shared" ref="V36:V63" si="39">U36-T36</f>
        <v>0</v>
      </c>
      <c r="W36" s="156"/>
      <c r="X36" s="153">
        <f t="shared" si="7"/>
        <v>0</v>
      </c>
      <c r="Y36" s="153">
        <f t="shared" si="7"/>
        <v>0</v>
      </c>
      <c r="Z36" s="156">
        <f t="shared" ref="Z36:Z66" si="40">Y36-X36</f>
        <v>0</v>
      </c>
      <c r="AA36" s="156"/>
      <c r="AB36" s="153"/>
      <c r="AC36" s="153"/>
      <c r="AD36" s="156">
        <f t="shared" ref="AD36:AD66" si="41">AC36-AB36</f>
        <v>0</v>
      </c>
      <c r="AE36" s="156" t="e">
        <f>AC36/AB36</f>
        <v>#DIV/0!</v>
      </c>
      <c r="AF36" s="153"/>
      <c r="AG36" s="153"/>
      <c r="AH36" s="156">
        <f t="shared" ref="AH36:AH63" si="42">AG36-AF36</f>
        <v>0</v>
      </c>
      <c r="AI36" s="153"/>
      <c r="AJ36" s="153"/>
      <c r="AK36" s="156">
        <f t="shared" ref="AK36:AK61" si="43">AJ36-AI36</f>
        <v>0</v>
      </c>
      <c r="AL36" s="156"/>
      <c r="AM36" s="153"/>
      <c r="AN36" s="153"/>
      <c r="AO36" s="156">
        <f t="shared" ref="AO36:AO61" si="44">AN36-AM36</f>
        <v>0</v>
      </c>
      <c r="AP36" s="156"/>
      <c r="AQ36" s="156"/>
      <c r="AR36" s="156"/>
      <c r="AS36" s="156">
        <f t="shared" ref="AS36:AS63" si="45">AR36-AQ36</f>
        <v>0</v>
      </c>
      <c r="AT36" s="156"/>
      <c r="AU36" s="153"/>
      <c r="AV36" s="153"/>
      <c r="AW36" s="156">
        <f t="shared" ref="AW36:AW61" si="46">AV36-AU36</f>
        <v>0</v>
      </c>
      <c r="AX36" s="156"/>
      <c r="AY36" s="153"/>
      <c r="AZ36" s="153"/>
      <c r="BA36" s="156">
        <f t="shared" ref="BA36:BA63" si="47">AZ36-AY36</f>
        <v>0</v>
      </c>
      <c r="BB36" s="156"/>
      <c r="BC36" s="153"/>
      <c r="BD36" s="153"/>
      <c r="BE36" s="156">
        <f t="shared" ref="BE36:BE63" si="48">BD36-BC36</f>
        <v>0</v>
      </c>
      <c r="BF36" s="156"/>
      <c r="BG36" s="153"/>
      <c r="BH36" s="153"/>
      <c r="BI36" s="156">
        <f t="shared" ref="BI36:BI63" si="49">BH36-BG36</f>
        <v>0</v>
      </c>
      <c r="BJ36" s="156"/>
      <c r="BK36" s="153"/>
      <c r="BL36" s="153"/>
      <c r="BM36" s="156">
        <f t="shared" ref="BM36:BM66" si="50">BL36-BK36</f>
        <v>0</v>
      </c>
      <c r="BN36" s="156"/>
      <c r="BO36" s="153"/>
      <c r="BP36" s="153"/>
      <c r="BQ36" s="156">
        <f t="shared" ref="BQ36:BQ66" si="51">BP36-BO36</f>
        <v>0</v>
      </c>
      <c r="BR36" s="156"/>
      <c r="BS36" s="153"/>
      <c r="BT36" s="153"/>
      <c r="BU36" s="156">
        <f t="shared" ref="BU36:BU63" si="52">BT36-BS36</f>
        <v>0</v>
      </c>
      <c r="BV36" s="156"/>
      <c r="BW36" s="153"/>
      <c r="BX36" s="153"/>
      <c r="BY36" s="156">
        <f t="shared" ref="BY36:BY63" si="53">BX36-BW36</f>
        <v>0</v>
      </c>
      <c r="BZ36" s="156"/>
      <c r="CA36" s="153"/>
      <c r="CB36" s="153"/>
      <c r="CC36" s="156">
        <f t="shared" ref="CC36:CC63" si="54">CB36-CA36</f>
        <v>0</v>
      </c>
      <c r="CD36" s="156"/>
      <c r="CE36" s="153"/>
      <c r="CF36" s="153"/>
      <c r="CG36" s="156">
        <f t="shared" ref="CG36:CG63" si="55">CF36-CE36</f>
        <v>0</v>
      </c>
      <c r="CH36" s="156"/>
      <c r="CI36" s="153"/>
      <c r="CJ36" s="153"/>
      <c r="CK36" s="156">
        <f t="shared" ref="CK36:CK63" si="56">CJ36-CI36</f>
        <v>0</v>
      </c>
      <c r="CL36" s="222"/>
      <c r="CM36" s="222"/>
      <c r="CN36" s="222"/>
      <c r="CO36" s="222">
        <f t="shared" ref="CO36:CO63" si="57">CN36-CM36</f>
        <v>0</v>
      </c>
      <c r="CP36" s="222"/>
      <c r="CQ36" s="14"/>
      <c r="CR36" s="14"/>
      <c r="CS36" s="261">
        <f t="shared" ref="CS36:CS63" si="58">CR36-CQ36</f>
        <v>0</v>
      </c>
      <c r="CT36" s="262"/>
      <c r="CU36" s="13"/>
      <c r="CV36" s="13"/>
      <c r="CW36" s="261">
        <f t="shared" ref="CW36:CW63" si="59">CV36-CU36</f>
        <v>0</v>
      </c>
      <c r="CX36" s="262"/>
      <c r="CY36" s="13"/>
      <c r="CZ36" s="13"/>
      <c r="DA36" s="261">
        <f t="shared" ref="DA36:DA63" si="60">CZ36-CY36</f>
        <v>0</v>
      </c>
      <c r="DB36" s="262"/>
    </row>
    <row r="37" spans="1:106" ht="14.25" hidden="1" customHeight="1">
      <c r="A37" s="335"/>
      <c r="B37" s="334" t="s">
        <v>328</v>
      </c>
      <c r="C37" s="225"/>
      <c r="D37" s="153">
        <f>H37+L37+P37+T37+X37+AI37+AM37+AQ37+AU37+BC37+BG37+BW37+CE37+CI37+CM37+CQ37+CU37+CY37</f>
        <v>0</v>
      </c>
      <c r="E37" s="153">
        <f t="shared" si="34"/>
        <v>0</v>
      </c>
      <c r="F37" s="192">
        <f t="shared" si="35"/>
        <v>0</v>
      </c>
      <c r="G37" s="192" t="e">
        <f t="shared" si="36"/>
        <v>#DIV/0!</v>
      </c>
      <c r="H37" s="153"/>
      <c r="I37" s="153"/>
      <c r="J37" s="156">
        <f t="shared" si="9"/>
        <v>0</v>
      </c>
      <c r="K37" s="156"/>
      <c r="L37" s="153"/>
      <c r="M37" s="153"/>
      <c r="N37" s="156">
        <f t="shared" si="37"/>
        <v>0</v>
      </c>
      <c r="O37" s="156"/>
      <c r="P37" s="153"/>
      <c r="Q37" s="153"/>
      <c r="R37" s="156">
        <f t="shared" si="38"/>
        <v>0</v>
      </c>
      <c r="S37" s="156"/>
      <c r="T37" s="153"/>
      <c r="U37" s="153"/>
      <c r="V37" s="156">
        <f t="shared" si="39"/>
        <v>0</v>
      </c>
      <c r="W37" s="156"/>
      <c r="X37" s="153">
        <f t="shared" si="7"/>
        <v>0</v>
      </c>
      <c r="Y37" s="153">
        <f t="shared" si="7"/>
        <v>0</v>
      </c>
      <c r="Z37" s="156">
        <f t="shared" si="40"/>
        <v>0</v>
      </c>
      <c r="AA37" s="156"/>
      <c r="AB37" s="153"/>
      <c r="AC37" s="153"/>
      <c r="AD37" s="156">
        <f t="shared" si="41"/>
        <v>0</v>
      </c>
      <c r="AE37" s="156"/>
      <c r="AF37" s="153"/>
      <c r="AG37" s="153"/>
      <c r="AH37" s="156">
        <f t="shared" si="42"/>
        <v>0</v>
      </c>
      <c r="AI37" s="153"/>
      <c r="AJ37" s="153"/>
      <c r="AK37" s="156">
        <f t="shared" si="43"/>
        <v>0</v>
      </c>
      <c r="AL37" s="156"/>
      <c r="AM37" s="153"/>
      <c r="AN37" s="153"/>
      <c r="AO37" s="156">
        <f t="shared" si="44"/>
        <v>0</v>
      </c>
      <c r="AP37" s="156"/>
      <c r="AQ37" s="156"/>
      <c r="AR37" s="156"/>
      <c r="AS37" s="156">
        <f t="shared" si="45"/>
        <v>0</v>
      </c>
      <c r="AT37" s="156"/>
      <c r="AU37" s="153"/>
      <c r="AV37" s="153"/>
      <c r="AW37" s="156">
        <f t="shared" si="46"/>
        <v>0</v>
      </c>
      <c r="AX37" s="156"/>
      <c r="AY37" s="153"/>
      <c r="AZ37" s="153"/>
      <c r="BA37" s="156">
        <f t="shared" si="47"/>
        <v>0</v>
      </c>
      <c r="BB37" s="156"/>
      <c r="BC37" s="153"/>
      <c r="BD37" s="153"/>
      <c r="BE37" s="156">
        <f t="shared" si="48"/>
        <v>0</v>
      </c>
      <c r="BF37" s="156"/>
      <c r="BG37" s="153"/>
      <c r="BH37" s="153"/>
      <c r="BI37" s="156">
        <f t="shared" si="49"/>
        <v>0</v>
      </c>
      <c r="BJ37" s="156"/>
      <c r="BK37" s="153"/>
      <c r="BL37" s="153"/>
      <c r="BM37" s="156">
        <f t="shared" si="50"/>
        <v>0</v>
      </c>
      <c r="BN37" s="156"/>
      <c r="BO37" s="153"/>
      <c r="BP37" s="153"/>
      <c r="BQ37" s="156">
        <f t="shared" si="51"/>
        <v>0</v>
      </c>
      <c r="BR37" s="156"/>
      <c r="BS37" s="153"/>
      <c r="BT37" s="153"/>
      <c r="BU37" s="156">
        <f t="shared" si="52"/>
        <v>0</v>
      </c>
      <c r="BV37" s="156"/>
      <c r="BW37" s="153"/>
      <c r="BX37" s="153"/>
      <c r="BY37" s="156">
        <f t="shared" si="53"/>
        <v>0</v>
      </c>
      <c r="BZ37" s="156"/>
      <c r="CA37" s="153"/>
      <c r="CB37" s="153"/>
      <c r="CC37" s="156">
        <f t="shared" si="54"/>
        <v>0</v>
      </c>
      <c r="CD37" s="156"/>
      <c r="CE37" s="153"/>
      <c r="CF37" s="153"/>
      <c r="CG37" s="156">
        <f t="shared" si="55"/>
        <v>0</v>
      </c>
      <c r="CH37" s="156"/>
      <c r="CI37" s="153"/>
      <c r="CJ37" s="153"/>
      <c r="CK37" s="156">
        <f t="shared" si="56"/>
        <v>0</v>
      </c>
      <c r="CL37" s="222"/>
      <c r="CM37" s="222"/>
      <c r="CN37" s="222"/>
      <c r="CO37" s="222">
        <f t="shared" si="57"/>
        <v>0</v>
      </c>
      <c r="CP37" s="222"/>
      <c r="CQ37" s="14"/>
      <c r="CR37" s="14"/>
      <c r="CS37" s="261">
        <f t="shared" si="58"/>
        <v>0</v>
      </c>
      <c r="CT37" s="262"/>
      <c r="CU37" s="13"/>
      <c r="CV37" s="13"/>
      <c r="CW37" s="261">
        <f t="shared" si="59"/>
        <v>0</v>
      </c>
      <c r="CX37" s="262"/>
      <c r="CY37" s="13"/>
      <c r="CZ37" s="13"/>
      <c r="DA37" s="261">
        <f t="shared" si="60"/>
        <v>0</v>
      </c>
      <c r="DB37" s="262"/>
    </row>
    <row r="38" spans="1:106" ht="14.25" hidden="1" customHeight="1">
      <c r="A38" s="335"/>
      <c r="B38" s="334" t="s">
        <v>329</v>
      </c>
      <c r="C38" s="225"/>
      <c r="D38" s="153">
        <f>H38+L38+P38+T38+X38+AI38+AM38+AQ38+AU38+BC38+BG38+BW38+CE38+CI38+CM38+CQ38+CU38+CY38</f>
        <v>0</v>
      </c>
      <c r="E38" s="153">
        <f t="shared" si="34"/>
        <v>0</v>
      </c>
      <c r="F38" s="192">
        <f t="shared" si="35"/>
        <v>0</v>
      </c>
      <c r="G38" s="192" t="e">
        <f t="shared" si="36"/>
        <v>#DIV/0!</v>
      </c>
      <c r="H38" s="153"/>
      <c r="I38" s="153"/>
      <c r="J38" s="156">
        <f t="shared" si="9"/>
        <v>0</v>
      </c>
      <c r="K38" s="156"/>
      <c r="L38" s="153"/>
      <c r="M38" s="153"/>
      <c r="N38" s="156">
        <f t="shared" si="37"/>
        <v>0</v>
      </c>
      <c r="O38" s="156"/>
      <c r="P38" s="153"/>
      <c r="Q38" s="153"/>
      <c r="R38" s="156">
        <f t="shared" si="38"/>
        <v>0</v>
      </c>
      <c r="S38" s="156"/>
      <c r="T38" s="153"/>
      <c r="U38" s="153"/>
      <c r="V38" s="156">
        <f t="shared" si="39"/>
        <v>0</v>
      </c>
      <c r="W38" s="156"/>
      <c r="X38" s="153">
        <f t="shared" si="7"/>
        <v>0</v>
      </c>
      <c r="Y38" s="153">
        <f t="shared" si="7"/>
        <v>0</v>
      </c>
      <c r="Z38" s="156">
        <f t="shared" si="40"/>
        <v>0</v>
      </c>
      <c r="AA38" s="156"/>
      <c r="AB38" s="153"/>
      <c r="AC38" s="153"/>
      <c r="AD38" s="156">
        <f t="shared" si="41"/>
        <v>0</v>
      </c>
      <c r="AE38" s="156"/>
      <c r="AF38" s="153"/>
      <c r="AG38" s="153"/>
      <c r="AH38" s="156">
        <f t="shared" si="42"/>
        <v>0</v>
      </c>
      <c r="AI38" s="153"/>
      <c r="AJ38" s="153"/>
      <c r="AK38" s="156">
        <f t="shared" si="43"/>
        <v>0</v>
      </c>
      <c r="AL38" s="156"/>
      <c r="AM38" s="153"/>
      <c r="AN38" s="153"/>
      <c r="AO38" s="156">
        <f t="shared" si="44"/>
        <v>0</v>
      </c>
      <c r="AP38" s="156"/>
      <c r="AQ38" s="156"/>
      <c r="AR38" s="156"/>
      <c r="AS38" s="156">
        <f t="shared" si="45"/>
        <v>0</v>
      </c>
      <c r="AT38" s="156"/>
      <c r="AU38" s="153"/>
      <c r="AV38" s="153"/>
      <c r="AW38" s="156">
        <f t="shared" si="46"/>
        <v>0</v>
      </c>
      <c r="AX38" s="156"/>
      <c r="AY38" s="153"/>
      <c r="AZ38" s="153"/>
      <c r="BA38" s="156">
        <f t="shared" si="47"/>
        <v>0</v>
      </c>
      <c r="BB38" s="156"/>
      <c r="BC38" s="153"/>
      <c r="BD38" s="153"/>
      <c r="BE38" s="156">
        <f t="shared" si="48"/>
        <v>0</v>
      </c>
      <c r="BF38" s="156"/>
      <c r="BG38" s="153"/>
      <c r="BH38" s="153"/>
      <c r="BI38" s="156">
        <f t="shared" si="49"/>
        <v>0</v>
      </c>
      <c r="BJ38" s="156"/>
      <c r="BK38" s="153"/>
      <c r="BL38" s="153"/>
      <c r="BM38" s="156">
        <f t="shared" si="50"/>
        <v>0</v>
      </c>
      <c r="BN38" s="156"/>
      <c r="BO38" s="153"/>
      <c r="BP38" s="153"/>
      <c r="BQ38" s="156">
        <f t="shared" si="51"/>
        <v>0</v>
      </c>
      <c r="BR38" s="156"/>
      <c r="BS38" s="153"/>
      <c r="BT38" s="153"/>
      <c r="BU38" s="156">
        <f t="shared" si="52"/>
        <v>0</v>
      </c>
      <c r="BV38" s="156"/>
      <c r="BW38" s="153"/>
      <c r="BX38" s="153"/>
      <c r="BY38" s="156">
        <f t="shared" si="53"/>
        <v>0</v>
      </c>
      <c r="BZ38" s="156"/>
      <c r="CA38" s="153"/>
      <c r="CB38" s="153"/>
      <c r="CC38" s="156">
        <f t="shared" si="54"/>
        <v>0</v>
      </c>
      <c r="CD38" s="156"/>
      <c r="CE38" s="153"/>
      <c r="CF38" s="153"/>
      <c r="CG38" s="156">
        <f t="shared" si="55"/>
        <v>0</v>
      </c>
      <c r="CH38" s="156"/>
      <c r="CI38" s="153"/>
      <c r="CJ38" s="153"/>
      <c r="CK38" s="156">
        <f t="shared" si="56"/>
        <v>0</v>
      </c>
      <c r="CL38" s="222"/>
      <c r="CM38" s="222"/>
      <c r="CN38" s="222"/>
      <c r="CO38" s="222">
        <f t="shared" si="57"/>
        <v>0</v>
      </c>
      <c r="CP38" s="222"/>
      <c r="CQ38" s="14"/>
      <c r="CR38" s="14"/>
      <c r="CS38" s="261">
        <f t="shared" si="58"/>
        <v>0</v>
      </c>
      <c r="CT38" s="262"/>
      <c r="CU38" s="13"/>
      <c r="CV38" s="13"/>
      <c r="CW38" s="261">
        <f t="shared" si="59"/>
        <v>0</v>
      </c>
      <c r="CX38" s="262"/>
      <c r="CY38" s="13"/>
      <c r="CZ38" s="13"/>
      <c r="DA38" s="261">
        <f t="shared" si="60"/>
        <v>0</v>
      </c>
      <c r="DB38" s="262"/>
    </row>
    <row r="39" spans="1:106" ht="14.25" hidden="1" customHeight="1">
      <c r="A39" s="335"/>
      <c r="B39" s="335" t="s">
        <v>330</v>
      </c>
      <c r="C39" s="221">
        <v>0</v>
      </c>
      <c r="D39" s="153">
        <f t="shared" ref="D39:D70" si="61">H39+L39+P39+T39+X39+AI39+AM39+AQ39+AU39+BC39+BG39+BW39+CE39+CI39+CM39+CQ39+CU39+CY39+AY39+BK39+BS39</f>
        <v>0</v>
      </c>
      <c r="E39" s="153">
        <f t="shared" si="34"/>
        <v>0</v>
      </c>
      <c r="F39" s="192">
        <f t="shared" si="35"/>
        <v>0</v>
      </c>
      <c r="G39" s="192" t="e">
        <f t="shared" si="36"/>
        <v>#DIV/0!</v>
      </c>
      <c r="H39" s="153"/>
      <c r="I39" s="153"/>
      <c r="J39" s="156">
        <f t="shared" si="9"/>
        <v>0</v>
      </c>
      <c r="K39" s="156"/>
      <c r="L39" s="153"/>
      <c r="M39" s="153"/>
      <c r="N39" s="156">
        <f t="shared" si="37"/>
        <v>0</v>
      </c>
      <c r="O39" s="156"/>
      <c r="P39" s="153"/>
      <c r="Q39" s="153"/>
      <c r="R39" s="156">
        <f t="shared" si="38"/>
        <v>0</v>
      </c>
      <c r="S39" s="156"/>
      <c r="T39" s="153"/>
      <c r="U39" s="153"/>
      <c r="V39" s="156">
        <f t="shared" si="39"/>
        <v>0</v>
      </c>
      <c r="W39" s="156"/>
      <c r="X39" s="153">
        <f t="shared" si="7"/>
        <v>0</v>
      </c>
      <c r="Y39" s="153">
        <f t="shared" si="7"/>
        <v>0</v>
      </c>
      <c r="Z39" s="156">
        <f t="shared" si="40"/>
        <v>0</v>
      </c>
      <c r="AA39" s="156"/>
      <c r="AB39" s="153"/>
      <c r="AC39" s="153"/>
      <c r="AD39" s="156">
        <f t="shared" si="41"/>
        <v>0</v>
      </c>
      <c r="AE39" s="156" t="e">
        <f>AC39/AB39</f>
        <v>#DIV/0!</v>
      </c>
      <c r="AF39" s="153"/>
      <c r="AG39" s="153"/>
      <c r="AH39" s="156">
        <f t="shared" si="42"/>
        <v>0</v>
      </c>
      <c r="AI39" s="153"/>
      <c r="AJ39" s="153"/>
      <c r="AK39" s="156">
        <f t="shared" si="43"/>
        <v>0</v>
      </c>
      <c r="AL39" s="156"/>
      <c r="AM39" s="153"/>
      <c r="AN39" s="153"/>
      <c r="AO39" s="156">
        <f t="shared" si="44"/>
        <v>0</v>
      </c>
      <c r="AP39" s="156"/>
      <c r="AQ39" s="156"/>
      <c r="AR39" s="156"/>
      <c r="AS39" s="156">
        <f t="shared" si="45"/>
        <v>0</v>
      </c>
      <c r="AT39" s="156"/>
      <c r="AU39" s="153"/>
      <c r="AV39" s="153"/>
      <c r="AW39" s="156">
        <f t="shared" si="46"/>
        <v>0</v>
      </c>
      <c r="AX39" s="156"/>
      <c r="AY39" s="153"/>
      <c r="AZ39" s="153"/>
      <c r="BA39" s="156">
        <f t="shared" si="47"/>
        <v>0</v>
      </c>
      <c r="BB39" s="156"/>
      <c r="BC39" s="153"/>
      <c r="BD39" s="153"/>
      <c r="BE39" s="156">
        <f t="shared" si="48"/>
        <v>0</v>
      </c>
      <c r="BF39" s="156"/>
      <c r="BG39" s="153"/>
      <c r="BH39" s="153"/>
      <c r="BI39" s="156">
        <f t="shared" si="49"/>
        <v>0</v>
      </c>
      <c r="BJ39" s="156"/>
      <c r="BK39" s="153"/>
      <c r="BL39" s="153"/>
      <c r="BM39" s="156">
        <f t="shared" si="50"/>
        <v>0</v>
      </c>
      <c r="BN39" s="156"/>
      <c r="BO39" s="153"/>
      <c r="BP39" s="153"/>
      <c r="BQ39" s="156">
        <f t="shared" si="51"/>
        <v>0</v>
      </c>
      <c r="BR39" s="156"/>
      <c r="BS39" s="153"/>
      <c r="BT39" s="153"/>
      <c r="BU39" s="156">
        <f t="shared" si="52"/>
        <v>0</v>
      </c>
      <c r="BV39" s="156"/>
      <c r="BW39" s="153"/>
      <c r="BX39" s="153"/>
      <c r="BY39" s="156">
        <f t="shared" si="53"/>
        <v>0</v>
      </c>
      <c r="BZ39" s="156"/>
      <c r="CA39" s="153"/>
      <c r="CB39" s="153"/>
      <c r="CC39" s="156">
        <f t="shared" si="54"/>
        <v>0</v>
      </c>
      <c r="CD39" s="156"/>
      <c r="CE39" s="153"/>
      <c r="CF39" s="153"/>
      <c r="CG39" s="156">
        <f t="shared" si="55"/>
        <v>0</v>
      </c>
      <c r="CH39" s="156"/>
      <c r="CI39" s="153"/>
      <c r="CJ39" s="153"/>
      <c r="CK39" s="156">
        <f t="shared" si="56"/>
        <v>0</v>
      </c>
      <c r="CL39" s="222"/>
      <c r="CM39" s="222"/>
      <c r="CN39" s="222"/>
      <c r="CO39" s="222">
        <f t="shared" si="57"/>
        <v>0</v>
      </c>
      <c r="CP39" s="222"/>
      <c r="CQ39" s="14"/>
      <c r="CR39" s="14"/>
      <c r="CS39" s="261">
        <f t="shared" si="58"/>
        <v>0</v>
      </c>
      <c r="CT39" s="262"/>
      <c r="CU39" s="13"/>
      <c r="CV39" s="13"/>
      <c r="CW39" s="261">
        <f t="shared" si="59"/>
        <v>0</v>
      </c>
      <c r="CX39" s="262"/>
      <c r="CY39" s="13"/>
      <c r="CZ39" s="13"/>
      <c r="DA39" s="261">
        <f t="shared" si="60"/>
        <v>0</v>
      </c>
      <c r="DB39" s="262"/>
    </row>
    <row r="40" spans="1:106" ht="14.25" hidden="1" customHeight="1">
      <c r="A40" s="335"/>
      <c r="B40" s="335" t="s">
        <v>331</v>
      </c>
      <c r="C40" s="221"/>
      <c r="D40" s="153">
        <f t="shared" si="61"/>
        <v>0</v>
      </c>
      <c r="E40" s="153">
        <f t="shared" si="34"/>
        <v>0</v>
      </c>
      <c r="F40" s="192">
        <f t="shared" si="35"/>
        <v>0</v>
      </c>
      <c r="G40" s="192" t="e">
        <f t="shared" si="36"/>
        <v>#DIV/0!</v>
      </c>
      <c r="H40" s="153"/>
      <c r="I40" s="153"/>
      <c r="J40" s="156">
        <f t="shared" si="9"/>
        <v>0</v>
      </c>
      <c r="K40" s="156"/>
      <c r="L40" s="153"/>
      <c r="M40" s="153"/>
      <c r="N40" s="156">
        <f t="shared" si="37"/>
        <v>0</v>
      </c>
      <c r="O40" s="156"/>
      <c r="P40" s="153"/>
      <c r="Q40" s="153"/>
      <c r="R40" s="156">
        <f t="shared" si="38"/>
        <v>0</v>
      </c>
      <c r="S40" s="156"/>
      <c r="T40" s="153"/>
      <c r="U40" s="153"/>
      <c r="V40" s="156">
        <f t="shared" si="39"/>
        <v>0</v>
      </c>
      <c r="W40" s="156"/>
      <c r="X40" s="153">
        <f t="shared" si="7"/>
        <v>0</v>
      </c>
      <c r="Y40" s="153">
        <f t="shared" si="7"/>
        <v>0</v>
      </c>
      <c r="Z40" s="156">
        <f t="shared" si="40"/>
        <v>0</v>
      </c>
      <c r="AA40" s="156"/>
      <c r="AB40" s="153"/>
      <c r="AC40" s="153"/>
      <c r="AD40" s="156">
        <f t="shared" si="41"/>
        <v>0</v>
      </c>
      <c r="AE40" s="156"/>
      <c r="AF40" s="153"/>
      <c r="AG40" s="153"/>
      <c r="AH40" s="156">
        <f t="shared" si="42"/>
        <v>0</v>
      </c>
      <c r="AI40" s="153"/>
      <c r="AJ40" s="153"/>
      <c r="AK40" s="156">
        <f t="shared" si="43"/>
        <v>0</v>
      </c>
      <c r="AL40" s="156"/>
      <c r="AM40" s="153"/>
      <c r="AN40" s="153"/>
      <c r="AO40" s="156">
        <f t="shared" si="44"/>
        <v>0</v>
      </c>
      <c r="AP40" s="156"/>
      <c r="AQ40" s="156"/>
      <c r="AR40" s="156"/>
      <c r="AS40" s="156">
        <f t="shared" si="45"/>
        <v>0</v>
      </c>
      <c r="AT40" s="156"/>
      <c r="AU40" s="153"/>
      <c r="AV40" s="153"/>
      <c r="AW40" s="156">
        <f t="shared" si="46"/>
        <v>0</v>
      </c>
      <c r="AX40" s="156"/>
      <c r="AY40" s="153"/>
      <c r="AZ40" s="153"/>
      <c r="BA40" s="156">
        <f t="shared" si="47"/>
        <v>0</v>
      </c>
      <c r="BB40" s="156"/>
      <c r="BC40" s="153"/>
      <c r="BD40" s="153"/>
      <c r="BE40" s="156">
        <f t="shared" si="48"/>
        <v>0</v>
      </c>
      <c r="BF40" s="156"/>
      <c r="BG40" s="153"/>
      <c r="BH40" s="153"/>
      <c r="BI40" s="156">
        <f t="shared" si="49"/>
        <v>0</v>
      </c>
      <c r="BJ40" s="156"/>
      <c r="BK40" s="153"/>
      <c r="BL40" s="153"/>
      <c r="BM40" s="156">
        <f t="shared" si="50"/>
        <v>0</v>
      </c>
      <c r="BN40" s="156"/>
      <c r="BO40" s="153"/>
      <c r="BP40" s="153"/>
      <c r="BQ40" s="156">
        <f t="shared" si="51"/>
        <v>0</v>
      </c>
      <c r="BR40" s="156"/>
      <c r="BS40" s="153"/>
      <c r="BT40" s="153"/>
      <c r="BU40" s="156">
        <f t="shared" si="52"/>
        <v>0</v>
      </c>
      <c r="BV40" s="156"/>
      <c r="BW40" s="153"/>
      <c r="BX40" s="153"/>
      <c r="BY40" s="156">
        <f t="shared" si="53"/>
        <v>0</v>
      </c>
      <c r="BZ40" s="156"/>
      <c r="CA40" s="153"/>
      <c r="CB40" s="153"/>
      <c r="CC40" s="156">
        <f t="shared" si="54"/>
        <v>0</v>
      </c>
      <c r="CD40" s="156"/>
      <c r="CE40" s="153"/>
      <c r="CF40" s="153"/>
      <c r="CG40" s="156">
        <f t="shared" si="55"/>
        <v>0</v>
      </c>
      <c r="CH40" s="156"/>
      <c r="CI40" s="153"/>
      <c r="CJ40" s="153"/>
      <c r="CK40" s="156">
        <f t="shared" si="56"/>
        <v>0</v>
      </c>
      <c r="CL40" s="222"/>
      <c r="CM40" s="222"/>
      <c r="CN40" s="222"/>
      <c r="CO40" s="222">
        <f t="shared" si="57"/>
        <v>0</v>
      </c>
      <c r="CP40" s="222"/>
      <c r="CQ40" s="14"/>
      <c r="CR40" s="14"/>
      <c r="CS40" s="261">
        <f t="shared" si="58"/>
        <v>0</v>
      </c>
      <c r="CT40" s="262"/>
      <c r="CU40" s="13"/>
      <c r="CV40" s="13"/>
      <c r="CW40" s="261">
        <f t="shared" si="59"/>
        <v>0</v>
      </c>
      <c r="CX40" s="262"/>
      <c r="CY40" s="13"/>
      <c r="CZ40" s="13"/>
      <c r="DA40" s="261">
        <f t="shared" si="60"/>
        <v>0</v>
      </c>
      <c r="DB40" s="262"/>
    </row>
    <row r="41" spans="1:106" ht="14.25" hidden="1" customHeight="1">
      <c r="A41" s="335"/>
      <c r="B41" s="335" t="s">
        <v>332</v>
      </c>
      <c r="C41" s="221"/>
      <c r="D41" s="153">
        <f t="shared" si="61"/>
        <v>0</v>
      </c>
      <c r="E41" s="153">
        <f t="shared" si="34"/>
        <v>0</v>
      </c>
      <c r="F41" s="192">
        <f t="shared" si="35"/>
        <v>0</v>
      </c>
      <c r="G41" s="192" t="e">
        <f t="shared" si="36"/>
        <v>#DIV/0!</v>
      </c>
      <c r="H41" s="153"/>
      <c r="I41" s="153"/>
      <c r="J41" s="156">
        <f t="shared" si="9"/>
        <v>0</v>
      </c>
      <c r="K41" s="156"/>
      <c r="L41" s="153"/>
      <c r="M41" s="153"/>
      <c r="N41" s="156">
        <f t="shared" si="37"/>
        <v>0</v>
      </c>
      <c r="O41" s="156"/>
      <c r="P41" s="153"/>
      <c r="Q41" s="153"/>
      <c r="R41" s="156">
        <f t="shared" si="38"/>
        <v>0</v>
      </c>
      <c r="S41" s="156"/>
      <c r="T41" s="153"/>
      <c r="U41" s="153"/>
      <c r="V41" s="156">
        <f t="shared" si="39"/>
        <v>0</v>
      </c>
      <c r="W41" s="156"/>
      <c r="X41" s="153">
        <f t="shared" ref="X41:Y66" si="62">AB41</f>
        <v>0</v>
      </c>
      <c r="Y41" s="153">
        <f t="shared" si="62"/>
        <v>0</v>
      </c>
      <c r="Z41" s="156">
        <f t="shared" si="40"/>
        <v>0</v>
      </c>
      <c r="AA41" s="156"/>
      <c r="AB41" s="153"/>
      <c r="AC41" s="153"/>
      <c r="AD41" s="156">
        <f t="shared" si="41"/>
        <v>0</v>
      </c>
      <c r="AE41" s="156" t="e">
        <f>AC41/AB41</f>
        <v>#DIV/0!</v>
      </c>
      <c r="AF41" s="153"/>
      <c r="AG41" s="153"/>
      <c r="AH41" s="156">
        <f t="shared" si="42"/>
        <v>0</v>
      </c>
      <c r="AI41" s="153"/>
      <c r="AJ41" s="153"/>
      <c r="AK41" s="156">
        <f t="shared" si="43"/>
        <v>0</v>
      </c>
      <c r="AL41" s="156"/>
      <c r="AM41" s="153"/>
      <c r="AN41" s="153"/>
      <c r="AO41" s="156">
        <f t="shared" si="44"/>
        <v>0</v>
      </c>
      <c r="AP41" s="156"/>
      <c r="AQ41" s="156"/>
      <c r="AR41" s="156"/>
      <c r="AS41" s="156">
        <f t="shared" si="45"/>
        <v>0</v>
      </c>
      <c r="AT41" s="156"/>
      <c r="AU41" s="153"/>
      <c r="AV41" s="153"/>
      <c r="AW41" s="156">
        <f t="shared" si="46"/>
        <v>0</v>
      </c>
      <c r="AX41" s="156"/>
      <c r="AY41" s="153"/>
      <c r="AZ41" s="153"/>
      <c r="BA41" s="156">
        <f t="shared" si="47"/>
        <v>0</v>
      </c>
      <c r="BB41" s="156"/>
      <c r="BC41" s="153"/>
      <c r="BD41" s="153"/>
      <c r="BE41" s="156">
        <f t="shared" si="48"/>
        <v>0</v>
      </c>
      <c r="BF41" s="156"/>
      <c r="BG41" s="153"/>
      <c r="BH41" s="153"/>
      <c r="BI41" s="156">
        <f t="shared" si="49"/>
        <v>0</v>
      </c>
      <c r="BJ41" s="156"/>
      <c r="BK41" s="153"/>
      <c r="BL41" s="153"/>
      <c r="BM41" s="156">
        <f t="shared" si="50"/>
        <v>0</v>
      </c>
      <c r="BN41" s="156"/>
      <c r="BO41" s="153"/>
      <c r="BP41" s="153"/>
      <c r="BQ41" s="156">
        <f t="shared" si="51"/>
        <v>0</v>
      </c>
      <c r="BR41" s="156"/>
      <c r="BS41" s="153"/>
      <c r="BT41" s="153"/>
      <c r="BU41" s="156">
        <f t="shared" si="52"/>
        <v>0</v>
      </c>
      <c r="BV41" s="156"/>
      <c r="BW41" s="153"/>
      <c r="BX41" s="153"/>
      <c r="BY41" s="156">
        <f t="shared" si="53"/>
        <v>0</v>
      </c>
      <c r="BZ41" s="156"/>
      <c r="CA41" s="153"/>
      <c r="CB41" s="153"/>
      <c r="CC41" s="156">
        <f t="shared" si="54"/>
        <v>0</v>
      </c>
      <c r="CD41" s="156"/>
      <c r="CE41" s="153"/>
      <c r="CF41" s="153"/>
      <c r="CG41" s="156">
        <f t="shared" si="55"/>
        <v>0</v>
      </c>
      <c r="CH41" s="156"/>
      <c r="CI41" s="153"/>
      <c r="CJ41" s="153"/>
      <c r="CK41" s="156">
        <f t="shared" si="56"/>
        <v>0</v>
      </c>
      <c r="CL41" s="222"/>
      <c r="CM41" s="222"/>
      <c r="CN41" s="222"/>
      <c r="CO41" s="222">
        <f t="shared" si="57"/>
        <v>0</v>
      </c>
      <c r="CP41" s="222"/>
      <c r="CQ41" s="14"/>
      <c r="CR41" s="14"/>
      <c r="CS41" s="261">
        <f t="shared" si="58"/>
        <v>0</v>
      </c>
      <c r="CT41" s="262"/>
      <c r="CU41" s="13"/>
      <c r="CV41" s="13"/>
      <c r="CW41" s="261">
        <f t="shared" si="59"/>
        <v>0</v>
      </c>
      <c r="CX41" s="262"/>
      <c r="CY41" s="13"/>
      <c r="CZ41" s="13"/>
      <c r="DA41" s="261">
        <f t="shared" si="60"/>
        <v>0</v>
      </c>
      <c r="DB41" s="262"/>
    </row>
    <row r="42" spans="1:106" ht="14.25" hidden="1" customHeight="1">
      <c r="A42" s="335"/>
      <c r="B42" s="335" t="s">
        <v>333</v>
      </c>
      <c r="C42" s="221"/>
      <c r="D42" s="153">
        <f t="shared" si="61"/>
        <v>5.7</v>
      </c>
      <c r="E42" s="153">
        <f t="shared" si="34"/>
        <v>0</v>
      </c>
      <c r="F42" s="192">
        <f t="shared" si="35"/>
        <v>-5.7</v>
      </c>
      <c r="G42" s="192">
        <f t="shared" si="36"/>
        <v>0</v>
      </c>
      <c r="H42" s="153"/>
      <c r="I42" s="153"/>
      <c r="J42" s="156">
        <f t="shared" si="9"/>
        <v>0</v>
      </c>
      <c r="K42" s="156"/>
      <c r="L42" s="153">
        <v>5.7</v>
      </c>
      <c r="M42" s="153"/>
      <c r="N42" s="156">
        <f t="shared" si="37"/>
        <v>-5.7</v>
      </c>
      <c r="O42" s="156"/>
      <c r="P42" s="153"/>
      <c r="Q42" s="153"/>
      <c r="R42" s="156">
        <f t="shared" si="38"/>
        <v>0</v>
      </c>
      <c r="S42" s="156"/>
      <c r="T42" s="153"/>
      <c r="U42" s="153"/>
      <c r="V42" s="156">
        <f t="shared" si="39"/>
        <v>0</v>
      </c>
      <c r="W42" s="156"/>
      <c r="X42" s="153">
        <f t="shared" si="62"/>
        <v>0</v>
      </c>
      <c r="Y42" s="153">
        <f t="shared" si="62"/>
        <v>0</v>
      </c>
      <c r="Z42" s="156">
        <f t="shared" si="40"/>
        <v>0</v>
      </c>
      <c r="AA42" s="156"/>
      <c r="AB42" s="153"/>
      <c r="AC42" s="153"/>
      <c r="AD42" s="156">
        <f t="shared" si="41"/>
        <v>0</v>
      </c>
      <c r="AE42" s="156" t="e">
        <f>AC42/AB42</f>
        <v>#DIV/0!</v>
      </c>
      <c r="AF42" s="153"/>
      <c r="AG42" s="153"/>
      <c r="AH42" s="156">
        <f t="shared" si="42"/>
        <v>0</v>
      </c>
      <c r="AI42" s="153"/>
      <c r="AJ42" s="153"/>
      <c r="AK42" s="156">
        <f t="shared" si="43"/>
        <v>0</v>
      </c>
      <c r="AL42" s="156"/>
      <c r="AM42" s="153"/>
      <c r="AN42" s="153"/>
      <c r="AO42" s="156">
        <f t="shared" si="44"/>
        <v>0</v>
      </c>
      <c r="AP42" s="156"/>
      <c r="AQ42" s="156"/>
      <c r="AR42" s="156"/>
      <c r="AS42" s="156">
        <f t="shared" si="45"/>
        <v>0</v>
      </c>
      <c r="AT42" s="156"/>
      <c r="AU42" s="153"/>
      <c r="AV42" s="153"/>
      <c r="AW42" s="156">
        <f t="shared" si="46"/>
        <v>0</v>
      </c>
      <c r="AX42" s="156"/>
      <c r="AY42" s="153"/>
      <c r="AZ42" s="153"/>
      <c r="BA42" s="156">
        <f t="shared" si="47"/>
        <v>0</v>
      </c>
      <c r="BB42" s="156"/>
      <c r="BC42" s="153"/>
      <c r="BD42" s="153"/>
      <c r="BE42" s="156">
        <f t="shared" si="48"/>
        <v>0</v>
      </c>
      <c r="BF42" s="156"/>
      <c r="BG42" s="153"/>
      <c r="BH42" s="153"/>
      <c r="BI42" s="156">
        <f t="shared" si="49"/>
        <v>0</v>
      </c>
      <c r="BJ42" s="156"/>
      <c r="BK42" s="153"/>
      <c r="BL42" s="153"/>
      <c r="BM42" s="156">
        <f t="shared" si="50"/>
        <v>0</v>
      </c>
      <c r="BN42" s="156"/>
      <c r="BO42" s="153"/>
      <c r="BP42" s="153"/>
      <c r="BQ42" s="156">
        <f t="shared" si="51"/>
        <v>0</v>
      </c>
      <c r="BR42" s="156"/>
      <c r="BS42" s="153"/>
      <c r="BT42" s="153"/>
      <c r="BU42" s="156">
        <f t="shared" si="52"/>
        <v>0</v>
      </c>
      <c r="BV42" s="156"/>
      <c r="BW42" s="153"/>
      <c r="BX42" s="153"/>
      <c r="BY42" s="156">
        <f t="shared" si="53"/>
        <v>0</v>
      </c>
      <c r="BZ42" s="156"/>
      <c r="CA42" s="153"/>
      <c r="CB42" s="153"/>
      <c r="CC42" s="156">
        <f t="shared" si="54"/>
        <v>0</v>
      </c>
      <c r="CD42" s="156"/>
      <c r="CE42" s="153"/>
      <c r="CF42" s="153"/>
      <c r="CG42" s="156">
        <f t="shared" si="55"/>
        <v>0</v>
      </c>
      <c r="CH42" s="156"/>
      <c r="CI42" s="153"/>
      <c r="CJ42" s="153"/>
      <c r="CK42" s="156">
        <f t="shared" si="56"/>
        <v>0</v>
      </c>
      <c r="CL42" s="222"/>
      <c r="CM42" s="222"/>
      <c r="CN42" s="222"/>
      <c r="CO42" s="222">
        <f t="shared" si="57"/>
        <v>0</v>
      </c>
      <c r="CP42" s="222"/>
      <c r="CQ42" s="14"/>
      <c r="CR42" s="14"/>
      <c r="CS42" s="261">
        <f t="shared" si="58"/>
        <v>0</v>
      </c>
      <c r="CT42" s="262"/>
      <c r="CU42" s="13"/>
      <c r="CV42" s="13"/>
      <c r="CW42" s="261">
        <f t="shared" si="59"/>
        <v>0</v>
      </c>
      <c r="CX42" s="262"/>
      <c r="CY42" s="13"/>
      <c r="CZ42" s="13"/>
      <c r="DA42" s="261">
        <f t="shared" si="60"/>
        <v>0</v>
      </c>
      <c r="DB42" s="262"/>
    </row>
    <row r="43" spans="1:106" ht="14.25" hidden="1" customHeight="1">
      <c r="A43" s="335"/>
      <c r="B43" s="335" t="s">
        <v>334</v>
      </c>
      <c r="C43" s="221"/>
      <c r="D43" s="153">
        <f t="shared" si="61"/>
        <v>0</v>
      </c>
      <c r="E43" s="153">
        <f t="shared" si="34"/>
        <v>0</v>
      </c>
      <c r="F43" s="192">
        <f t="shared" si="35"/>
        <v>0</v>
      </c>
      <c r="G43" s="192" t="e">
        <f t="shared" si="36"/>
        <v>#DIV/0!</v>
      </c>
      <c r="H43" s="153"/>
      <c r="I43" s="153"/>
      <c r="J43" s="156">
        <f t="shared" si="9"/>
        <v>0</v>
      </c>
      <c r="K43" s="156"/>
      <c r="L43" s="153"/>
      <c r="M43" s="153"/>
      <c r="N43" s="156">
        <f t="shared" si="37"/>
        <v>0</v>
      </c>
      <c r="O43" s="156"/>
      <c r="P43" s="153"/>
      <c r="Q43" s="153"/>
      <c r="R43" s="156">
        <f t="shared" si="38"/>
        <v>0</v>
      </c>
      <c r="S43" s="156"/>
      <c r="T43" s="153"/>
      <c r="U43" s="153"/>
      <c r="V43" s="156">
        <f t="shared" si="39"/>
        <v>0</v>
      </c>
      <c r="W43" s="156"/>
      <c r="X43" s="153">
        <f t="shared" si="62"/>
        <v>0</v>
      </c>
      <c r="Y43" s="153">
        <f t="shared" si="62"/>
        <v>0</v>
      </c>
      <c r="Z43" s="156">
        <f t="shared" si="40"/>
        <v>0</v>
      </c>
      <c r="AA43" s="156"/>
      <c r="AB43" s="153"/>
      <c r="AC43" s="153"/>
      <c r="AD43" s="156">
        <f t="shared" si="41"/>
        <v>0</v>
      </c>
      <c r="AE43" s="156"/>
      <c r="AF43" s="153"/>
      <c r="AG43" s="153"/>
      <c r="AH43" s="156">
        <f t="shared" si="42"/>
        <v>0</v>
      </c>
      <c r="AI43" s="153"/>
      <c r="AJ43" s="153"/>
      <c r="AK43" s="156">
        <f t="shared" si="43"/>
        <v>0</v>
      </c>
      <c r="AL43" s="156"/>
      <c r="AM43" s="153"/>
      <c r="AN43" s="153"/>
      <c r="AO43" s="156">
        <f t="shared" si="44"/>
        <v>0</v>
      </c>
      <c r="AP43" s="156"/>
      <c r="AQ43" s="156"/>
      <c r="AR43" s="156"/>
      <c r="AS43" s="156">
        <f t="shared" si="45"/>
        <v>0</v>
      </c>
      <c r="AT43" s="156"/>
      <c r="AU43" s="153"/>
      <c r="AV43" s="153"/>
      <c r="AW43" s="156">
        <f t="shared" si="46"/>
        <v>0</v>
      </c>
      <c r="AX43" s="156"/>
      <c r="AY43" s="153"/>
      <c r="AZ43" s="153"/>
      <c r="BA43" s="156">
        <f t="shared" si="47"/>
        <v>0</v>
      </c>
      <c r="BB43" s="156"/>
      <c r="BC43" s="153"/>
      <c r="BD43" s="153"/>
      <c r="BE43" s="156">
        <f t="shared" si="48"/>
        <v>0</v>
      </c>
      <c r="BF43" s="156"/>
      <c r="BG43" s="153"/>
      <c r="BH43" s="153"/>
      <c r="BI43" s="156">
        <f t="shared" si="49"/>
        <v>0</v>
      </c>
      <c r="BJ43" s="156"/>
      <c r="BK43" s="153"/>
      <c r="BL43" s="153"/>
      <c r="BM43" s="156">
        <f t="shared" si="50"/>
        <v>0</v>
      </c>
      <c r="BN43" s="156"/>
      <c r="BO43" s="153"/>
      <c r="BP43" s="153"/>
      <c r="BQ43" s="156">
        <f t="shared" si="51"/>
        <v>0</v>
      </c>
      <c r="BR43" s="156"/>
      <c r="BS43" s="153"/>
      <c r="BT43" s="153"/>
      <c r="BU43" s="156">
        <f t="shared" si="52"/>
        <v>0</v>
      </c>
      <c r="BV43" s="156"/>
      <c r="BW43" s="153"/>
      <c r="BX43" s="153"/>
      <c r="BY43" s="156">
        <f t="shared" si="53"/>
        <v>0</v>
      </c>
      <c r="BZ43" s="156"/>
      <c r="CA43" s="153"/>
      <c r="CB43" s="153"/>
      <c r="CC43" s="156">
        <f t="shared" si="54"/>
        <v>0</v>
      </c>
      <c r="CD43" s="156"/>
      <c r="CE43" s="153"/>
      <c r="CF43" s="153"/>
      <c r="CG43" s="156">
        <f t="shared" si="55"/>
        <v>0</v>
      </c>
      <c r="CH43" s="156"/>
      <c r="CI43" s="153"/>
      <c r="CJ43" s="153"/>
      <c r="CK43" s="156">
        <f t="shared" si="56"/>
        <v>0</v>
      </c>
      <c r="CL43" s="222"/>
      <c r="CM43" s="222"/>
      <c r="CN43" s="222"/>
      <c r="CO43" s="222">
        <f t="shared" si="57"/>
        <v>0</v>
      </c>
      <c r="CP43" s="222"/>
      <c r="CQ43" s="14"/>
      <c r="CR43" s="14"/>
      <c r="CS43" s="261">
        <f t="shared" si="58"/>
        <v>0</v>
      </c>
      <c r="CT43" s="262"/>
      <c r="CU43" s="13"/>
      <c r="CV43" s="13"/>
      <c r="CW43" s="261">
        <f t="shared" si="59"/>
        <v>0</v>
      </c>
      <c r="CX43" s="262"/>
      <c r="CY43" s="13"/>
      <c r="CZ43" s="13"/>
      <c r="DA43" s="261">
        <f t="shared" si="60"/>
        <v>0</v>
      </c>
      <c r="DB43" s="262"/>
    </row>
    <row r="44" spans="1:106" ht="14.25" hidden="1" customHeight="1">
      <c r="A44" s="335"/>
      <c r="B44" s="335" t="s">
        <v>335</v>
      </c>
      <c r="C44" s="221"/>
      <c r="D44" s="153">
        <f t="shared" si="61"/>
        <v>0</v>
      </c>
      <c r="E44" s="153">
        <f t="shared" si="34"/>
        <v>0</v>
      </c>
      <c r="F44" s="192">
        <f t="shared" si="35"/>
        <v>0</v>
      </c>
      <c r="G44" s="192" t="e">
        <f t="shared" si="36"/>
        <v>#DIV/0!</v>
      </c>
      <c r="H44" s="153"/>
      <c r="I44" s="153"/>
      <c r="J44" s="156">
        <f t="shared" si="9"/>
        <v>0</v>
      </c>
      <c r="K44" s="156"/>
      <c r="L44" s="153"/>
      <c r="M44" s="153"/>
      <c r="N44" s="156">
        <f t="shared" si="37"/>
        <v>0</v>
      </c>
      <c r="O44" s="156"/>
      <c r="P44" s="153"/>
      <c r="Q44" s="153"/>
      <c r="R44" s="156">
        <f t="shared" si="38"/>
        <v>0</v>
      </c>
      <c r="S44" s="156"/>
      <c r="T44" s="153"/>
      <c r="U44" s="153"/>
      <c r="V44" s="156">
        <f t="shared" si="39"/>
        <v>0</v>
      </c>
      <c r="W44" s="156"/>
      <c r="X44" s="153">
        <f t="shared" si="62"/>
        <v>0</v>
      </c>
      <c r="Y44" s="153">
        <f t="shared" si="62"/>
        <v>0</v>
      </c>
      <c r="Z44" s="156">
        <f t="shared" si="40"/>
        <v>0</v>
      </c>
      <c r="AA44" s="156"/>
      <c r="AB44" s="153"/>
      <c r="AC44" s="153"/>
      <c r="AD44" s="156">
        <f t="shared" si="41"/>
        <v>0</v>
      </c>
      <c r="AE44" s="156"/>
      <c r="AF44" s="153"/>
      <c r="AG44" s="153"/>
      <c r="AH44" s="156">
        <f t="shared" si="42"/>
        <v>0</v>
      </c>
      <c r="AI44" s="153"/>
      <c r="AJ44" s="153"/>
      <c r="AK44" s="156">
        <f t="shared" si="43"/>
        <v>0</v>
      </c>
      <c r="AL44" s="156"/>
      <c r="AM44" s="153"/>
      <c r="AN44" s="153"/>
      <c r="AO44" s="156">
        <f t="shared" si="44"/>
        <v>0</v>
      </c>
      <c r="AP44" s="156"/>
      <c r="AQ44" s="156"/>
      <c r="AR44" s="156"/>
      <c r="AS44" s="156">
        <f t="shared" si="45"/>
        <v>0</v>
      </c>
      <c r="AT44" s="156"/>
      <c r="AU44" s="153"/>
      <c r="AV44" s="153"/>
      <c r="AW44" s="156">
        <f t="shared" si="46"/>
        <v>0</v>
      </c>
      <c r="AX44" s="156"/>
      <c r="AY44" s="153"/>
      <c r="AZ44" s="153"/>
      <c r="BA44" s="156">
        <f t="shared" si="47"/>
        <v>0</v>
      </c>
      <c r="BB44" s="156"/>
      <c r="BC44" s="153"/>
      <c r="BD44" s="153"/>
      <c r="BE44" s="156">
        <f t="shared" si="48"/>
        <v>0</v>
      </c>
      <c r="BF44" s="156"/>
      <c r="BG44" s="153"/>
      <c r="BH44" s="153"/>
      <c r="BI44" s="156">
        <f t="shared" si="49"/>
        <v>0</v>
      </c>
      <c r="BJ44" s="156"/>
      <c r="BK44" s="153"/>
      <c r="BL44" s="153"/>
      <c r="BM44" s="156">
        <f t="shared" si="50"/>
        <v>0</v>
      </c>
      <c r="BN44" s="156"/>
      <c r="BO44" s="153"/>
      <c r="BP44" s="153"/>
      <c r="BQ44" s="156">
        <f t="shared" si="51"/>
        <v>0</v>
      </c>
      <c r="BR44" s="156"/>
      <c r="BS44" s="153"/>
      <c r="BT44" s="153"/>
      <c r="BU44" s="156">
        <f t="shared" si="52"/>
        <v>0</v>
      </c>
      <c r="BV44" s="156"/>
      <c r="BW44" s="153"/>
      <c r="BX44" s="153"/>
      <c r="BY44" s="156">
        <f t="shared" si="53"/>
        <v>0</v>
      </c>
      <c r="BZ44" s="156"/>
      <c r="CA44" s="153"/>
      <c r="CB44" s="153"/>
      <c r="CC44" s="156">
        <f t="shared" si="54"/>
        <v>0</v>
      </c>
      <c r="CD44" s="156"/>
      <c r="CE44" s="153"/>
      <c r="CF44" s="153"/>
      <c r="CG44" s="156">
        <f t="shared" si="55"/>
        <v>0</v>
      </c>
      <c r="CH44" s="156"/>
      <c r="CI44" s="153"/>
      <c r="CJ44" s="153"/>
      <c r="CK44" s="156">
        <f t="shared" si="56"/>
        <v>0</v>
      </c>
      <c r="CL44" s="222"/>
      <c r="CM44" s="222"/>
      <c r="CN44" s="222"/>
      <c r="CO44" s="222">
        <f t="shared" si="57"/>
        <v>0</v>
      </c>
      <c r="CP44" s="222"/>
      <c r="CQ44" s="14"/>
      <c r="CR44" s="14"/>
      <c r="CS44" s="261">
        <f t="shared" si="58"/>
        <v>0</v>
      </c>
      <c r="CT44" s="262"/>
      <c r="CU44" s="13"/>
      <c r="CV44" s="13"/>
      <c r="CW44" s="261">
        <f t="shared" si="59"/>
        <v>0</v>
      </c>
      <c r="CX44" s="262"/>
      <c r="CY44" s="13"/>
      <c r="CZ44" s="13"/>
      <c r="DA44" s="261">
        <f t="shared" si="60"/>
        <v>0</v>
      </c>
      <c r="DB44" s="262"/>
    </row>
    <row r="45" spans="1:106" ht="14.25" customHeight="1">
      <c r="A45" s="335"/>
      <c r="B45" s="335" t="s">
        <v>336</v>
      </c>
      <c r="C45" s="221"/>
      <c r="D45" s="153">
        <f t="shared" si="61"/>
        <v>0.28299999999999997</v>
      </c>
      <c r="E45" s="153">
        <f t="shared" si="34"/>
        <v>0.28299999999999997</v>
      </c>
      <c r="F45" s="192">
        <f t="shared" si="35"/>
        <v>0</v>
      </c>
      <c r="G45" s="192">
        <f t="shared" si="36"/>
        <v>1</v>
      </c>
      <c r="H45" s="153"/>
      <c r="I45" s="153"/>
      <c r="J45" s="156">
        <f t="shared" si="9"/>
        <v>0</v>
      </c>
      <c r="K45" s="153"/>
      <c r="L45" s="153">
        <v>0.28299999999999997</v>
      </c>
      <c r="M45" s="153">
        <v>0.28299999999999997</v>
      </c>
      <c r="N45" s="156">
        <f t="shared" si="37"/>
        <v>0</v>
      </c>
      <c r="O45" s="156"/>
      <c r="P45" s="153"/>
      <c r="Q45" s="153"/>
      <c r="R45" s="156">
        <f t="shared" si="38"/>
        <v>0</v>
      </c>
      <c r="S45" s="156"/>
      <c r="T45" s="153"/>
      <c r="U45" s="153"/>
      <c r="V45" s="156">
        <f t="shared" si="39"/>
        <v>0</v>
      </c>
      <c r="W45" s="156"/>
      <c r="X45" s="153">
        <f t="shared" si="62"/>
        <v>0</v>
      </c>
      <c r="Y45" s="153">
        <f t="shared" si="62"/>
        <v>0</v>
      </c>
      <c r="Z45" s="156">
        <f t="shared" si="40"/>
        <v>0</v>
      </c>
      <c r="AA45" s="156"/>
      <c r="AB45" s="153"/>
      <c r="AC45" s="153"/>
      <c r="AD45" s="156">
        <f t="shared" si="41"/>
        <v>0</v>
      </c>
      <c r="AE45" s="156"/>
      <c r="AF45" s="153"/>
      <c r="AG45" s="153"/>
      <c r="AH45" s="156">
        <f t="shared" si="42"/>
        <v>0</v>
      </c>
      <c r="AI45" s="153"/>
      <c r="AJ45" s="153"/>
      <c r="AK45" s="156">
        <f t="shared" si="43"/>
        <v>0</v>
      </c>
      <c r="AL45" s="156"/>
      <c r="AM45" s="153"/>
      <c r="AN45" s="153"/>
      <c r="AO45" s="156">
        <f t="shared" si="44"/>
        <v>0</v>
      </c>
      <c r="AP45" s="156"/>
      <c r="AQ45" s="156"/>
      <c r="AR45" s="156"/>
      <c r="AS45" s="156">
        <f t="shared" si="45"/>
        <v>0</v>
      </c>
      <c r="AT45" s="156"/>
      <c r="AU45" s="153"/>
      <c r="AV45" s="153"/>
      <c r="AW45" s="156">
        <f t="shared" si="46"/>
        <v>0</v>
      </c>
      <c r="AX45" s="156"/>
      <c r="AY45" s="153"/>
      <c r="AZ45" s="153"/>
      <c r="BA45" s="156">
        <f t="shared" si="47"/>
        <v>0</v>
      </c>
      <c r="BB45" s="156"/>
      <c r="BC45" s="153"/>
      <c r="BD45" s="153"/>
      <c r="BE45" s="156">
        <f t="shared" si="48"/>
        <v>0</v>
      </c>
      <c r="BF45" s="156"/>
      <c r="BG45" s="153"/>
      <c r="BH45" s="153"/>
      <c r="BI45" s="156">
        <f t="shared" si="49"/>
        <v>0</v>
      </c>
      <c r="BJ45" s="156"/>
      <c r="BK45" s="153"/>
      <c r="BL45" s="153"/>
      <c r="BM45" s="156">
        <f t="shared" si="50"/>
        <v>0</v>
      </c>
      <c r="BN45" s="156"/>
      <c r="BO45" s="153"/>
      <c r="BP45" s="153"/>
      <c r="BQ45" s="156">
        <f t="shared" si="51"/>
        <v>0</v>
      </c>
      <c r="BR45" s="156"/>
      <c r="BS45" s="153"/>
      <c r="BT45" s="153"/>
      <c r="BU45" s="156">
        <f t="shared" si="52"/>
        <v>0</v>
      </c>
      <c r="BV45" s="156"/>
      <c r="BW45" s="153"/>
      <c r="BX45" s="153"/>
      <c r="BY45" s="156">
        <f t="shared" si="53"/>
        <v>0</v>
      </c>
      <c r="BZ45" s="156"/>
      <c r="CA45" s="153"/>
      <c r="CB45" s="153"/>
      <c r="CC45" s="156">
        <f t="shared" si="54"/>
        <v>0</v>
      </c>
      <c r="CD45" s="156"/>
      <c r="CE45" s="153"/>
      <c r="CF45" s="153"/>
      <c r="CG45" s="156">
        <f t="shared" si="55"/>
        <v>0</v>
      </c>
      <c r="CH45" s="156"/>
      <c r="CI45" s="153"/>
      <c r="CJ45" s="153"/>
      <c r="CK45" s="156">
        <f t="shared" si="56"/>
        <v>0</v>
      </c>
      <c r="CL45" s="222"/>
      <c r="CM45" s="222"/>
      <c r="CN45" s="222"/>
      <c r="CO45" s="222">
        <f t="shared" si="57"/>
        <v>0</v>
      </c>
      <c r="CP45" s="222"/>
      <c r="CQ45" s="14"/>
      <c r="CR45" s="14"/>
      <c r="CS45" s="261">
        <f t="shared" si="58"/>
        <v>0</v>
      </c>
      <c r="CT45" s="262"/>
      <c r="CU45" s="13"/>
      <c r="CV45" s="13"/>
      <c r="CW45" s="261">
        <f t="shared" si="59"/>
        <v>0</v>
      </c>
      <c r="CX45" s="262"/>
      <c r="CY45" s="13"/>
      <c r="CZ45" s="13"/>
      <c r="DA45" s="261">
        <f t="shared" si="60"/>
        <v>0</v>
      </c>
      <c r="DB45" s="262"/>
    </row>
    <row r="46" spans="1:106" ht="14.25" hidden="1" customHeight="1">
      <c r="A46" s="335"/>
      <c r="B46" s="335" t="s">
        <v>337</v>
      </c>
      <c r="C46" s="221"/>
      <c r="D46" s="153">
        <f t="shared" si="61"/>
        <v>0</v>
      </c>
      <c r="E46" s="153">
        <f t="shared" si="34"/>
        <v>0</v>
      </c>
      <c r="F46" s="192">
        <f t="shared" si="35"/>
        <v>0</v>
      </c>
      <c r="G46" s="192" t="e">
        <f t="shared" si="36"/>
        <v>#DIV/0!</v>
      </c>
      <c r="H46" s="153"/>
      <c r="I46" s="153"/>
      <c r="J46" s="156">
        <f t="shared" si="9"/>
        <v>0</v>
      </c>
      <c r="K46" s="156"/>
      <c r="L46" s="153"/>
      <c r="M46" s="153"/>
      <c r="N46" s="156">
        <f t="shared" si="37"/>
        <v>0</v>
      </c>
      <c r="O46" s="156"/>
      <c r="P46" s="153"/>
      <c r="Q46" s="153"/>
      <c r="R46" s="156">
        <f t="shared" si="38"/>
        <v>0</v>
      </c>
      <c r="S46" s="156"/>
      <c r="T46" s="153"/>
      <c r="U46" s="153"/>
      <c r="V46" s="156">
        <f t="shared" si="39"/>
        <v>0</v>
      </c>
      <c r="W46" s="156"/>
      <c r="X46" s="153">
        <f t="shared" si="62"/>
        <v>0</v>
      </c>
      <c r="Y46" s="153">
        <f t="shared" si="62"/>
        <v>0</v>
      </c>
      <c r="Z46" s="156">
        <f t="shared" si="40"/>
        <v>0</v>
      </c>
      <c r="AA46" s="156"/>
      <c r="AB46" s="153"/>
      <c r="AC46" s="153"/>
      <c r="AD46" s="156">
        <f t="shared" si="41"/>
        <v>0</v>
      </c>
      <c r="AE46" s="156" t="e">
        <f>AC46/AB46</f>
        <v>#DIV/0!</v>
      </c>
      <c r="AF46" s="153"/>
      <c r="AG46" s="153"/>
      <c r="AH46" s="156">
        <f t="shared" si="42"/>
        <v>0</v>
      </c>
      <c r="AI46" s="153"/>
      <c r="AJ46" s="153"/>
      <c r="AK46" s="156">
        <f t="shared" si="43"/>
        <v>0</v>
      </c>
      <c r="AL46" s="156"/>
      <c r="AM46" s="153"/>
      <c r="AN46" s="153"/>
      <c r="AO46" s="156">
        <f t="shared" si="44"/>
        <v>0</v>
      </c>
      <c r="AP46" s="156"/>
      <c r="AQ46" s="156"/>
      <c r="AR46" s="156"/>
      <c r="AS46" s="156">
        <f t="shared" si="45"/>
        <v>0</v>
      </c>
      <c r="AT46" s="156"/>
      <c r="AU46" s="153"/>
      <c r="AV46" s="153"/>
      <c r="AW46" s="156">
        <f t="shared" si="46"/>
        <v>0</v>
      </c>
      <c r="AX46" s="156"/>
      <c r="AY46" s="153"/>
      <c r="AZ46" s="153"/>
      <c r="BA46" s="156">
        <f t="shared" si="47"/>
        <v>0</v>
      </c>
      <c r="BB46" s="156"/>
      <c r="BC46" s="153"/>
      <c r="BD46" s="153"/>
      <c r="BE46" s="156">
        <f t="shared" si="48"/>
        <v>0</v>
      </c>
      <c r="BF46" s="156"/>
      <c r="BG46" s="153"/>
      <c r="BH46" s="153"/>
      <c r="BI46" s="156">
        <f t="shared" si="49"/>
        <v>0</v>
      </c>
      <c r="BJ46" s="156"/>
      <c r="BK46" s="153"/>
      <c r="BL46" s="153"/>
      <c r="BM46" s="156">
        <f t="shared" si="50"/>
        <v>0</v>
      </c>
      <c r="BN46" s="156"/>
      <c r="BO46" s="153"/>
      <c r="BP46" s="153"/>
      <c r="BQ46" s="156">
        <f t="shared" si="51"/>
        <v>0</v>
      </c>
      <c r="BR46" s="156"/>
      <c r="BS46" s="153"/>
      <c r="BT46" s="153"/>
      <c r="BU46" s="156">
        <f t="shared" si="52"/>
        <v>0</v>
      </c>
      <c r="BV46" s="156"/>
      <c r="BW46" s="153"/>
      <c r="BX46" s="153"/>
      <c r="BY46" s="156">
        <f t="shared" si="53"/>
        <v>0</v>
      </c>
      <c r="BZ46" s="156"/>
      <c r="CA46" s="153"/>
      <c r="CB46" s="153"/>
      <c r="CC46" s="156">
        <f t="shared" si="54"/>
        <v>0</v>
      </c>
      <c r="CD46" s="156"/>
      <c r="CE46" s="153"/>
      <c r="CF46" s="153"/>
      <c r="CG46" s="156">
        <f t="shared" si="55"/>
        <v>0</v>
      </c>
      <c r="CH46" s="156"/>
      <c r="CI46" s="153"/>
      <c r="CJ46" s="153"/>
      <c r="CK46" s="156">
        <f t="shared" si="56"/>
        <v>0</v>
      </c>
      <c r="CL46" s="222"/>
      <c r="CM46" s="222"/>
      <c r="CN46" s="222"/>
      <c r="CO46" s="222">
        <f t="shared" si="57"/>
        <v>0</v>
      </c>
      <c r="CP46" s="222"/>
      <c r="CQ46" s="14"/>
      <c r="CR46" s="14"/>
      <c r="CS46" s="261">
        <f t="shared" si="58"/>
        <v>0</v>
      </c>
      <c r="CT46" s="262"/>
      <c r="CU46" s="13"/>
      <c r="CV46" s="13"/>
      <c r="CW46" s="261">
        <f t="shared" si="59"/>
        <v>0</v>
      </c>
      <c r="CX46" s="262"/>
      <c r="CY46" s="13"/>
      <c r="CZ46" s="13"/>
      <c r="DA46" s="261">
        <f t="shared" si="60"/>
        <v>0</v>
      </c>
      <c r="DB46" s="262"/>
    </row>
    <row r="47" spans="1:106" ht="14.25" hidden="1" customHeight="1">
      <c r="A47" s="335"/>
      <c r="B47" s="336" t="s">
        <v>338</v>
      </c>
      <c r="C47" s="221"/>
      <c r="D47" s="153">
        <f t="shared" si="61"/>
        <v>0</v>
      </c>
      <c r="E47" s="153">
        <f t="shared" si="34"/>
        <v>0</v>
      </c>
      <c r="F47" s="192">
        <f t="shared" si="35"/>
        <v>0</v>
      </c>
      <c r="G47" s="192" t="e">
        <f t="shared" si="36"/>
        <v>#DIV/0!</v>
      </c>
      <c r="H47" s="153"/>
      <c r="I47" s="153"/>
      <c r="J47" s="156">
        <f t="shared" si="9"/>
        <v>0</v>
      </c>
      <c r="K47" s="156"/>
      <c r="L47" s="153"/>
      <c r="M47" s="153"/>
      <c r="N47" s="156">
        <f t="shared" si="37"/>
        <v>0</v>
      </c>
      <c r="O47" s="156"/>
      <c r="P47" s="153"/>
      <c r="Q47" s="153"/>
      <c r="R47" s="156">
        <f t="shared" si="38"/>
        <v>0</v>
      </c>
      <c r="S47" s="156"/>
      <c r="T47" s="153"/>
      <c r="U47" s="153"/>
      <c r="V47" s="156">
        <f t="shared" si="39"/>
        <v>0</v>
      </c>
      <c r="W47" s="156"/>
      <c r="X47" s="153">
        <f t="shared" si="62"/>
        <v>0</v>
      </c>
      <c r="Y47" s="153">
        <f t="shared" si="62"/>
        <v>0</v>
      </c>
      <c r="Z47" s="156">
        <f t="shared" si="40"/>
        <v>0</v>
      </c>
      <c r="AA47" s="156"/>
      <c r="AB47" s="153"/>
      <c r="AC47" s="153"/>
      <c r="AD47" s="156">
        <f t="shared" si="41"/>
        <v>0</v>
      </c>
      <c r="AE47" s="156" t="e">
        <f>AC47/AB47</f>
        <v>#DIV/0!</v>
      </c>
      <c r="AF47" s="153"/>
      <c r="AG47" s="153"/>
      <c r="AH47" s="156">
        <f t="shared" si="42"/>
        <v>0</v>
      </c>
      <c r="AI47" s="153"/>
      <c r="AJ47" s="153"/>
      <c r="AK47" s="156">
        <f t="shared" si="43"/>
        <v>0</v>
      </c>
      <c r="AL47" s="156"/>
      <c r="AM47" s="153"/>
      <c r="AN47" s="153"/>
      <c r="AO47" s="156">
        <f t="shared" si="44"/>
        <v>0</v>
      </c>
      <c r="AP47" s="156"/>
      <c r="AQ47" s="156"/>
      <c r="AR47" s="156"/>
      <c r="AS47" s="156">
        <f t="shared" si="45"/>
        <v>0</v>
      </c>
      <c r="AT47" s="156"/>
      <c r="AU47" s="153"/>
      <c r="AV47" s="153"/>
      <c r="AW47" s="156">
        <f t="shared" si="46"/>
        <v>0</v>
      </c>
      <c r="AX47" s="156"/>
      <c r="AY47" s="153"/>
      <c r="AZ47" s="153"/>
      <c r="BA47" s="156">
        <f t="shared" si="47"/>
        <v>0</v>
      </c>
      <c r="BB47" s="156"/>
      <c r="BC47" s="153"/>
      <c r="BD47" s="153"/>
      <c r="BE47" s="156">
        <f t="shared" si="48"/>
        <v>0</v>
      </c>
      <c r="BF47" s="156"/>
      <c r="BG47" s="153"/>
      <c r="BH47" s="153"/>
      <c r="BI47" s="156">
        <f t="shared" si="49"/>
        <v>0</v>
      </c>
      <c r="BJ47" s="156"/>
      <c r="BK47" s="153"/>
      <c r="BL47" s="153"/>
      <c r="BM47" s="156">
        <f t="shared" si="50"/>
        <v>0</v>
      </c>
      <c r="BN47" s="156"/>
      <c r="BO47" s="153"/>
      <c r="BP47" s="153"/>
      <c r="BQ47" s="156">
        <f t="shared" si="51"/>
        <v>0</v>
      </c>
      <c r="BR47" s="156"/>
      <c r="BS47" s="153"/>
      <c r="BT47" s="153"/>
      <c r="BU47" s="156">
        <f t="shared" si="52"/>
        <v>0</v>
      </c>
      <c r="BV47" s="156"/>
      <c r="BW47" s="153"/>
      <c r="BX47" s="153"/>
      <c r="BY47" s="156">
        <f t="shared" si="53"/>
        <v>0</v>
      </c>
      <c r="BZ47" s="156"/>
      <c r="CA47" s="153"/>
      <c r="CB47" s="153"/>
      <c r="CC47" s="156">
        <f t="shared" si="54"/>
        <v>0</v>
      </c>
      <c r="CD47" s="156"/>
      <c r="CE47" s="153"/>
      <c r="CF47" s="153"/>
      <c r="CG47" s="156">
        <f t="shared" si="55"/>
        <v>0</v>
      </c>
      <c r="CH47" s="156"/>
      <c r="CI47" s="153"/>
      <c r="CJ47" s="153"/>
      <c r="CK47" s="156">
        <f t="shared" si="56"/>
        <v>0</v>
      </c>
      <c r="CL47" s="222"/>
      <c r="CM47" s="222"/>
      <c r="CN47" s="222"/>
      <c r="CO47" s="222">
        <f t="shared" si="57"/>
        <v>0</v>
      </c>
      <c r="CP47" s="222"/>
      <c r="CQ47" s="14"/>
      <c r="CR47" s="14"/>
      <c r="CS47" s="261">
        <f t="shared" si="58"/>
        <v>0</v>
      </c>
      <c r="CT47" s="262"/>
      <c r="CU47" s="13"/>
      <c r="CV47" s="13"/>
      <c r="CW47" s="261">
        <f t="shared" si="59"/>
        <v>0</v>
      </c>
      <c r="CX47" s="262"/>
      <c r="CY47" s="13"/>
      <c r="CZ47" s="13"/>
      <c r="DA47" s="261">
        <f t="shared" si="60"/>
        <v>0</v>
      </c>
      <c r="DB47" s="262"/>
    </row>
    <row r="48" spans="1:106" ht="14.25" hidden="1" customHeight="1">
      <c r="A48" s="335"/>
      <c r="B48" s="335" t="s">
        <v>543</v>
      </c>
      <c r="C48" s="221"/>
      <c r="D48" s="153">
        <f t="shared" si="61"/>
        <v>0</v>
      </c>
      <c r="E48" s="153">
        <f t="shared" si="34"/>
        <v>0</v>
      </c>
      <c r="F48" s="192">
        <f t="shared" si="35"/>
        <v>0</v>
      </c>
      <c r="G48" s="192" t="e">
        <f t="shared" si="36"/>
        <v>#DIV/0!</v>
      </c>
      <c r="H48" s="153"/>
      <c r="I48" s="153"/>
      <c r="J48" s="156">
        <f t="shared" si="9"/>
        <v>0</v>
      </c>
      <c r="K48" s="156"/>
      <c r="L48" s="153"/>
      <c r="M48" s="153"/>
      <c r="N48" s="156">
        <f t="shared" si="37"/>
        <v>0</v>
      </c>
      <c r="O48" s="156"/>
      <c r="P48" s="153"/>
      <c r="Q48" s="153"/>
      <c r="R48" s="156">
        <f t="shared" si="38"/>
        <v>0</v>
      </c>
      <c r="S48" s="156"/>
      <c r="T48" s="153"/>
      <c r="U48" s="153"/>
      <c r="V48" s="156">
        <f t="shared" si="39"/>
        <v>0</v>
      </c>
      <c r="W48" s="156"/>
      <c r="X48" s="153">
        <f t="shared" si="62"/>
        <v>0</v>
      </c>
      <c r="Y48" s="153">
        <f t="shared" si="62"/>
        <v>0</v>
      </c>
      <c r="Z48" s="156">
        <f t="shared" si="40"/>
        <v>0</v>
      </c>
      <c r="AA48" s="156"/>
      <c r="AB48" s="153"/>
      <c r="AC48" s="153"/>
      <c r="AD48" s="156">
        <f t="shared" si="41"/>
        <v>0</v>
      </c>
      <c r="AE48" s="156" t="e">
        <f>AC48/AB48</f>
        <v>#DIV/0!</v>
      </c>
      <c r="AF48" s="153"/>
      <c r="AG48" s="153"/>
      <c r="AH48" s="156">
        <f t="shared" si="42"/>
        <v>0</v>
      </c>
      <c r="AI48" s="153"/>
      <c r="AJ48" s="153"/>
      <c r="AK48" s="156">
        <f t="shared" si="43"/>
        <v>0</v>
      </c>
      <c r="AL48" s="156"/>
      <c r="AM48" s="153"/>
      <c r="AN48" s="153"/>
      <c r="AO48" s="156">
        <f t="shared" si="44"/>
        <v>0</v>
      </c>
      <c r="AP48" s="156"/>
      <c r="AQ48" s="156"/>
      <c r="AR48" s="156"/>
      <c r="AS48" s="156">
        <f t="shared" si="45"/>
        <v>0</v>
      </c>
      <c r="AT48" s="156"/>
      <c r="AU48" s="153"/>
      <c r="AV48" s="153"/>
      <c r="AW48" s="156">
        <f t="shared" si="46"/>
        <v>0</v>
      </c>
      <c r="AX48" s="156"/>
      <c r="AY48" s="153"/>
      <c r="AZ48" s="153"/>
      <c r="BA48" s="156">
        <f t="shared" si="47"/>
        <v>0</v>
      </c>
      <c r="BB48" s="156"/>
      <c r="BC48" s="153"/>
      <c r="BD48" s="153"/>
      <c r="BE48" s="156">
        <f t="shared" si="48"/>
        <v>0</v>
      </c>
      <c r="BF48" s="156"/>
      <c r="BG48" s="153"/>
      <c r="BH48" s="153"/>
      <c r="BI48" s="156">
        <f t="shared" si="49"/>
        <v>0</v>
      </c>
      <c r="BJ48" s="156"/>
      <c r="BK48" s="153"/>
      <c r="BL48" s="153"/>
      <c r="BM48" s="156">
        <f t="shared" si="50"/>
        <v>0</v>
      </c>
      <c r="BN48" s="156"/>
      <c r="BO48" s="153"/>
      <c r="BP48" s="153"/>
      <c r="BQ48" s="156">
        <f t="shared" si="51"/>
        <v>0</v>
      </c>
      <c r="BR48" s="156"/>
      <c r="BS48" s="153"/>
      <c r="BT48" s="153"/>
      <c r="BU48" s="156">
        <f t="shared" si="52"/>
        <v>0</v>
      </c>
      <c r="BV48" s="156"/>
      <c r="BW48" s="153"/>
      <c r="BX48" s="153"/>
      <c r="BY48" s="156">
        <f t="shared" si="53"/>
        <v>0</v>
      </c>
      <c r="BZ48" s="156"/>
      <c r="CA48" s="153"/>
      <c r="CB48" s="153"/>
      <c r="CC48" s="156">
        <f t="shared" si="54"/>
        <v>0</v>
      </c>
      <c r="CD48" s="156"/>
      <c r="CE48" s="153"/>
      <c r="CF48" s="153"/>
      <c r="CG48" s="156">
        <f t="shared" si="55"/>
        <v>0</v>
      </c>
      <c r="CH48" s="156"/>
      <c r="CI48" s="153"/>
      <c r="CJ48" s="153"/>
      <c r="CK48" s="156">
        <f t="shared" si="56"/>
        <v>0</v>
      </c>
      <c r="CL48" s="222"/>
      <c r="CM48" s="222"/>
      <c r="CN48" s="222"/>
      <c r="CO48" s="222">
        <f t="shared" si="57"/>
        <v>0</v>
      </c>
      <c r="CP48" s="222"/>
      <c r="CQ48" s="14"/>
      <c r="CR48" s="14"/>
      <c r="CS48" s="261">
        <f t="shared" si="58"/>
        <v>0</v>
      </c>
      <c r="CT48" s="262"/>
      <c r="CU48" s="13"/>
      <c r="CV48" s="13"/>
      <c r="CW48" s="261">
        <f t="shared" si="59"/>
        <v>0</v>
      </c>
      <c r="CX48" s="262"/>
      <c r="CY48" s="13"/>
      <c r="CZ48" s="13"/>
      <c r="DA48" s="261">
        <f t="shared" si="60"/>
        <v>0</v>
      </c>
      <c r="DB48" s="262"/>
    </row>
    <row r="49" spans="1:106" ht="14.25" hidden="1" customHeight="1">
      <c r="A49" s="335"/>
      <c r="B49" s="335" t="s">
        <v>339</v>
      </c>
      <c r="C49" s="221"/>
      <c r="D49" s="153">
        <f t="shared" si="61"/>
        <v>1.9830000000000001</v>
      </c>
      <c r="E49" s="153">
        <f t="shared" si="34"/>
        <v>0</v>
      </c>
      <c r="F49" s="192">
        <f t="shared" si="35"/>
        <v>-1.9830000000000001</v>
      </c>
      <c r="G49" s="192">
        <f t="shared" si="36"/>
        <v>0</v>
      </c>
      <c r="H49" s="153"/>
      <c r="I49" s="153"/>
      <c r="J49" s="156">
        <f t="shared" si="9"/>
        <v>0</v>
      </c>
      <c r="K49" s="156"/>
      <c r="L49" s="153">
        <v>1.9830000000000001</v>
      </c>
      <c r="M49" s="153"/>
      <c r="N49" s="156">
        <f t="shared" si="37"/>
        <v>-1.9830000000000001</v>
      </c>
      <c r="O49" s="156"/>
      <c r="P49" s="153"/>
      <c r="Q49" s="153"/>
      <c r="R49" s="156">
        <f t="shared" si="38"/>
        <v>0</v>
      </c>
      <c r="S49" s="156"/>
      <c r="T49" s="153"/>
      <c r="U49" s="153"/>
      <c r="V49" s="156">
        <f t="shared" si="39"/>
        <v>0</v>
      </c>
      <c r="W49" s="156"/>
      <c r="X49" s="153">
        <f t="shared" si="62"/>
        <v>0</v>
      </c>
      <c r="Y49" s="153">
        <f t="shared" si="62"/>
        <v>0</v>
      </c>
      <c r="Z49" s="156">
        <f t="shared" si="40"/>
        <v>0</v>
      </c>
      <c r="AA49" s="156"/>
      <c r="AB49" s="153"/>
      <c r="AC49" s="153"/>
      <c r="AD49" s="156">
        <f t="shared" si="41"/>
        <v>0</v>
      </c>
      <c r="AE49" s="156"/>
      <c r="AF49" s="153"/>
      <c r="AG49" s="153"/>
      <c r="AH49" s="156">
        <f t="shared" si="42"/>
        <v>0</v>
      </c>
      <c r="AI49" s="153"/>
      <c r="AJ49" s="153"/>
      <c r="AK49" s="156">
        <f t="shared" si="43"/>
        <v>0</v>
      </c>
      <c r="AL49" s="156"/>
      <c r="AM49" s="153"/>
      <c r="AN49" s="153"/>
      <c r="AO49" s="156">
        <f t="shared" si="44"/>
        <v>0</v>
      </c>
      <c r="AP49" s="156"/>
      <c r="AQ49" s="156"/>
      <c r="AR49" s="156"/>
      <c r="AS49" s="156">
        <f t="shared" si="45"/>
        <v>0</v>
      </c>
      <c r="AT49" s="156"/>
      <c r="AU49" s="153"/>
      <c r="AV49" s="153"/>
      <c r="AW49" s="156">
        <f t="shared" si="46"/>
        <v>0</v>
      </c>
      <c r="AX49" s="156"/>
      <c r="AY49" s="153"/>
      <c r="AZ49" s="153"/>
      <c r="BA49" s="156">
        <f t="shared" si="47"/>
        <v>0</v>
      </c>
      <c r="BB49" s="156"/>
      <c r="BC49" s="153"/>
      <c r="BD49" s="153"/>
      <c r="BE49" s="156">
        <f t="shared" si="48"/>
        <v>0</v>
      </c>
      <c r="BF49" s="156"/>
      <c r="BG49" s="153"/>
      <c r="BH49" s="153"/>
      <c r="BI49" s="156">
        <f t="shared" si="49"/>
        <v>0</v>
      </c>
      <c r="BJ49" s="156"/>
      <c r="BK49" s="153"/>
      <c r="BL49" s="153"/>
      <c r="BM49" s="156">
        <f t="shared" si="50"/>
        <v>0</v>
      </c>
      <c r="BN49" s="156"/>
      <c r="BO49" s="153"/>
      <c r="BP49" s="153"/>
      <c r="BQ49" s="156">
        <f t="shared" si="51"/>
        <v>0</v>
      </c>
      <c r="BR49" s="156"/>
      <c r="BS49" s="153"/>
      <c r="BT49" s="153"/>
      <c r="BU49" s="156">
        <f t="shared" si="52"/>
        <v>0</v>
      </c>
      <c r="BV49" s="156"/>
      <c r="BW49" s="153"/>
      <c r="BX49" s="153"/>
      <c r="BY49" s="156">
        <f t="shared" si="53"/>
        <v>0</v>
      </c>
      <c r="BZ49" s="156"/>
      <c r="CA49" s="153"/>
      <c r="CB49" s="153"/>
      <c r="CC49" s="156">
        <f t="shared" si="54"/>
        <v>0</v>
      </c>
      <c r="CD49" s="156"/>
      <c r="CE49" s="153"/>
      <c r="CF49" s="153"/>
      <c r="CG49" s="156">
        <f t="shared" si="55"/>
        <v>0</v>
      </c>
      <c r="CH49" s="156"/>
      <c r="CI49" s="153"/>
      <c r="CJ49" s="153"/>
      <c r="CK49" s="156">
        <f t="shared" si="56"/>
        <v>0</v>
      </c>
      <c r="CL49" s="222"/>
      <c r="CM49" s="222"/>
      <c r="CN49" s="222"/>
      <c r="CO49" s="222">
        <f t="shared" si="57"/>
        <v>0</v>
      </c>
      <c r="CP49" s="222"/>
      <c r="CQ49" s="14"/>
      <c r="CR49" s="14"/>
      <c r="CS49" s="261">
        <f t="shared" si="58"/>
        <v>0</v>
      </c>
      <c r="CT49" s="262"/>
      <c r="CU49" s="13"/>
      <c r="CV49" s="13"/>
      <c r="CW49" s="261">
        <f t="shared" si="59"/>
        <v>0</v>
      </c>
      <c r="CX49" s="262"/>
      <c r="CY49" s="13"/>
      <c r="CZ49" s="13"/>
      <c r="DA49" s="261">
        <f t="shared" si="60"/>
        <v>0</v>
      </c>
      <c r="DB49" s="262"/>
    </row>
    <row r="50" spans="1:106" ht="14.25" hidden="1" customHeight="1">
      <c r="A50" s="335"/>
      <c r="B50" s="335" t="s">
        <v>340</v>
      </c>
      <c r="C50" s="221"/>
      <c r="D50" s="153">
        <f t="shared" si="61"/>
        <v>0</v>
      </c>
      <c r="E50" s="153">
        <f t="shared" si="34"/>
        <v>0</v>
      </c>
      <c r="F50" s="192">
        <f t="shared" si="35"/>
        <v>0</v>
      </c>
      <c r="G50" s="192" t="e">
        <f t="shared" si="36"/>
        <v>#DIV/0!</v>
      </c>
      <c r="H50" s="153"/>
      <c r="I50" s="153"/>
      <c r="J50" s="156">
        <f t="shared" si="9"/>
        <v>0</v>
      </c>
      <c r="K50" s="156"/>
      <c r="L50" s="153"/>
      <c r="M50" s="153"/>
      <c r="N50" s="156">
        <f t="shared" si="37"/>
        <v>0</v>
      </c>
      <c r="O50" s="156"/>
      <c r="P50" s="153"/>
      <c r="Q50" s="153"/>
      <c r="R50" s="156">
        <f t="shared" si="38"/>
        <v>0</v>
      </c>
      <c r="S50" s="156"/>
      <c r="T50" s="153"/>
      <c r="U50" s="153"/>
      <c r="V50" s="156">
        <f t="shared" si="39"/>
        <v>0</v>
      </c>
      <c r="W50" s="156"/>
      <c r="X50" s="153">
        <f t="shared" si="62"/>
        <v>0</v>
      </c>
      <c r="Y50" s="153">
        <f t="shared" si="62"/>
        <v>0</v>
      </c>
      <c r="Z50" s="156">
        <f t="shared" si="40"/>
        <v>0</v>
      </c>
      <c r="AA50" s="156"/>
      <c r="AB50" s="153"/>
      <c r="AC50" s="153"/>
      <c r="AD50" s="156">
        <f t="shared" si="41"/>
        <v>0</v>
      </c>
      <c r="AE50" s="156" t="e">
        <f>AC50/AB50</f>
        <v>#DIV/0!</v>
      </c>
      <c r="AF50" s="153"/>
      <c r="AG50" s="153"/>
      <c r="AH50" s="156">
        <f t="shared" si="42"/>
        <v>0</v>
      </c>
      <c r="AI50" s="153"/>
      <c r="AJ50" s="153"/>
      <c r="AK50" s="156">
        <f t="shared" si="43"/>
        <v>0</v>
      </c>
      <c r="AL50" s="156"/>
      <c r="AM50" s="153"/>
      <c r="AN50" s="153"/>
      <c r="AO50" s="156">
        <f t="shared" si="44"/>
        <v>0</v>
      </c>
      <c r="AP50" s="156"/>
      <c r="AQ50" s="156"/>
      <c r="AR50" s="156"/>
      <c r="AS50" s="156">
        <f t="shared" si="45"/>
        <v>0</v>
      </c>
      <c r="AT50" s="156"/>
      <c r="AU50" s="153"/>
      <c r="AV50" s="153"/>
      <c r="AW50" s="156">
        <f t="shared" si="46"/>
        <v>0</v>
      </c>
      <c r="AX50" s="156"/>
      <c r="AY50" s="153"/>
      <c r="AZ50" s="153"/>
      <c r="BA50" s="156">
        <f t="shared" si="47"/>
        <v>0</v>
      </c>
      <c r="BB50" s="156"/>
      <c r="BC50" s="153"/>
      <c r="BD50" s="153"/>
      <c r="BE50" s="156">
        <f t="shared" si="48"/>
        <v>0</v>
      </c>
      <c r="BF50" s="156"/>
      <c r="BG50" s="153"/>
      <c r="BH50" s="153"/>
      <c r="BI50" s="156">
        <f t="shared" si="49"/>
        <v>0</v>
      </c>
      <c r="BJ50" s="156"/>
      <c r="BK50" s="153"/>
      <c r="BL50" s="153"/>
      <c r="BM50" s="156">
        <f t="shared" si="50"/>
        <v>0</v>
      </c>
      <c r="BN50" s="156"/>
      <c r="BO50" s="153"/>
      <c r="BP50" s="153"/>
      <c r="BQ50" s="156">
        <f t="shared" si="51"/>
        <v>0</v>
      </c>
      <c r="BR50" s="156"/>
      <c r="BS50" s="153"/>
      <c r="BT50" s="153"/>
      <c r="BU50" s="156">
        <f t="shared" si="52"/>
        <v>0</v>
      </c>
      <c r="BV50" s="156"/>
      <c r="BW50" s="153"/>
      <c r="BX50" s="153"/>
      <c r="BY50" s="156">
        <f t="shared" si="53"/>
        <v>0</v>
      </c>
      <c r="BZ50" s="156"/>
      <c r="CA50" s="153"/>
      <c r="CB50" s="153"/>
      <c r="CC50" s="156">
        <f t="shared" si="54"/>
        <v>0</v>
      </c>
      <c r="CD50" s="156"/>
      <c r="CE50" s="153"/>
      <c r="CF50" s="153"/>
      <c r="CG50" s="156">
        <f t="shared" si="55"/>
        <v>0</v>
      </c>
      <c r="CH50" s="156"/>
      <c r="CI50" s="153"/>
      <c r="CJ50" s="153"/>
      <c r="CK50" s="156">
        <f t="shared" si="56"/>
        <v>0</v>
      </c>
      <c r="CL50" s="222"/>
      <c r="CM50" s="222"/>
      <c r="CN50" s="222"/>
      <c r="CO50" s="222">
        <f t="shared" si="57"/>
        <v>0</v>
      </c>
      <c r="CP50" s="222"/>
      <c r="CQ50" s="14"/>
      <c r="CR50" s="14"/>
      <c r="CS50" s="261">
        <f t="shared" si="58"/>
        <v>0</v>
      </c>
      <c r="CT50" s="262"/>
      <c r="CU50" s="13"/>
      <c r="CV50" s="13"/>
      <c r="CW50" s="261">
        <f t="shared" si="59"/>
        <v>0</v>
      </c>
      <c r="CX50" s="262"/>
      <c r="CY50" s="13"/>
      <c r="CZ50" s="13"/>
      <c r="DA50" s="261">
        <f t="shared" si="60"/>
        <v>0</v>
      </c>
      <c r="DB50" s="262"/>
    </row>
    <row r="51" spans="1:106" ht="14.25" hidden="1" customHeight="1">
      <c r="A51" s="335"/>
      <c r="B51" s="335" t="s">
        <v>697</v>
      </c>
      <c r="C51" s="221"/>
      <c r="D51" s="153">
        <f t="shared" si="61"/>
        <v>0</v>
      </c>
      <c r="E51" s="153">
        <f t="shared" si="34"/>
        <v>0</v>
      </c>
      <c r="F51" s="192">
        <f t="shared" si="35"/>
        <v>0</v>
      </c>
      <c r="G51" s="192" t="e">
        <f t="shared" si="36"/>
        <v>#DIV/0!</v>
      </c>
      <c r="H51" s="153"/>
      <c r="I51" s="153"/>
      <c r="J51" s="156">
        <f t="shared" si="9"/>
        <v>0</v>
      </c>
      <c r="K51" s="156"/>
      <c r="L51" s="153"/>
      <c r="M51" s="153"/>
      <c r="N51" s="156">
        <f t="shared" si="37"/>
        <v>0</v>
      </c>
      <c r="O51" s="156"/>
      <c r="P51" s="153"/>
      <c r="Q51" s="153"/>
      <c r="R51" s="156">
        <f t="shared" si="38"/>
        <v>0</v>
      </c>
      <c r="S51" s="156"/>
      <c r="T51" s="153"/>
      <c r="U51" s="153"/>
      <c r="V51" s="156">
        <f t="shared" si="39"/>
        <v>0</v>
      </c>
      <c r="W51" s="156"/>
      <c r="X51" s="153">
        <f t="shared" si="62"/>
        <v>0</v>
      </c>
      <c r="Y51" s="153">
        <f t="shared" si="62"/>
        <v>0</v>
      </c>
      <c r="Z51" s="156">
        <f t="shared" si="40"/>
        <v>0</v>
      </c>
      <c r="AA51" s="156"/>
      <c r="AB51" s="153"/>
      <c r="AC51" s="153"/>
      <c r="AD51" s="156">
        <f t="shared" si="41"/>
        <v>0</v>
      </c>
      <c r="AE51" s="156" t="e">
        <f>AC51/AB51</f>
        <v>#DIV/0!</v>
      </c>
      <c r="AF51" s="153"/>
      <c r="AG51" s="153"/>
      <c r="AH51" s="156">
        <f t="shared" si="42"/>
        <v>0</v>
      </c>
      <c r="AI51" s="153"/>
      <c r="AJ51" s="153"/>
      <c r="AK51" s="156">
        <f t="shared" si="43"/>
        <v>0</v>
      </c>
      <c r="AL51" s="156"/>
      <c r="AM51" s="153"/>
      <c r="AN51" s="153"/>
      <c r="AO51" s="156">
        <f t="shared" si="44"/>
        <v>0</v>
      </c>
      <c r="AP51" s="156"/>
      <c r="AQ51" s="156"/>
      <c r="AR51" s="156"/>
      <c r="AS51" s="156">
        <f t="shared" si="45"/>
        <v>0</v>
      </c>
      <c r="AT51" s="156"/>
      <c r="AU51" s="153"/>
      <c r="AV51" s="153"/>
      <c r="AW51" s="156">
        <f t="shared" si="46"/>
        <v>0</v>
      </c>
      <c r="AX51" s="156"/>
      <c r="AY51" s="153"/>
      <c r="AZ51" s="153"/>
      <c r="BA51" s="156">
        <f t="shared" si="47"/>
        <v>0</v>
      </c>
      <c r="BB51" s="156"/>
      <c r="BC51" s="153"/>
      <c r="BD51" s="153"/>
      <c r="BE51" s="156">
        <f t="shared" si="48"/>
        <v>0</v>
      </c>
      <c r="BF51" s="156"/>
      <c r="BG51" s="153"/>
      <c r="BH51" s="153"/>
      <c r="BI51" s="156">
        <f t="shared" si="49"/>
        <v>0</v>
      </c>
      <c r="BJ51" s="156"/>
      <c r="BK51" s="153"/>
      <c r="BL51" s="153"/>
      <c r="BM51" s="156">
        <f t="shared" si="50"/>
        <v>0</v>
      </c>
      <c r="BN51" s="156"/>
      <c r="BO51" s="153"/>
      <c r="BP51" s="153"/>
      <c r="BQ51" s="156">
        <f t="shared" si="51"/>
        <v>0</v>
      </c>
      <c r="BR51" s="156"/>
      <c r="BS51" s="153"/>
      <c r="BT51" s="153"/>
      <c r="BU51" s="156">
        <f t="shared" si="52"/>
        <v>0</v>
      </c>
      <c r="BV51" s="156"/>
      <c r="BW51" s="153"/>
      <c r="BX51" s="153"/>
      <c r="BY51" s="156">
        <f t="shared" si="53"/>
        <v>0</v>
      </c>
      <c r="BZ51" s="156"/>
      <c r="CA51" s="153"/>
      <c r="CB51" s="153"/>
      <c r="CC51" s="156">
        <f t="shared" si="54"/>
        <v>0</v>
      </c>
      <c r="CD51" s="156"/>
      <c r="CE51" s="153"/>
      <c r="CF51" s="153"/>
      <c r="CG51" s="156">
        <f t="shared" si="55"/>
        <v>0</v>
      </c>
      <c r="CH51" s="156"/>
      <c r="CI51" s="153"/>
      <c r="CJ51" s="153"/>
      <c r="CK51" s="156">
        <f t="shared" si="56"/>
        <v>0</v>
      </c>
      <c r="CL51" s="222"/>
      <c r="CM51" s="222"/>
      <c r="CN51" s="222"/>
      <c r="CO51" s="222">
        <f t="shared" si="57"/>
        <v>0</v>
      </c>
      <c r="CP51" s="222"/>
      <c r="CQ51" s="14"/>
      <c r="CR51" s="14"/>
      <c r="CS51" s="261">
        <f t="shared" si="58"/>
        <v>0</v>
      </c>
      <c r="CT51" s="262"/>
      <c r="CU51" s="13"/>
      <c r="CV51" s="13"/>
      <c r="CW51" s="261">
        <f t="shared" si="59"/>
        <v>0</v>
      </c>
      <c r="CX51" s="262"/>
      <c r="CY51" s="13"/>
      <c r="CZ51" s="13"/>
      <c r="DA51" s="261">
        <f t="shared" si="60"/>
        <v>0</v>
      </c>
      <c r="DB51" s="262"/>
    </row>
    <row r="52" spans="1:106" ht="14.25" hidden="1" customHeight="1">
      <c r="A52" s="335"/>
      <c r="B52" s="335" t="s">
        <v>698</v>
      </c>
      <c r="C52" s="221"/>
      <c r="D52" s="153">
        <f t="shared" si="61"/>
        <v>0</v>
      </c>
      <c r="E52" s="153">
        <f t="shared" si="34"/>
        <v>0</v>
      </c>
      <c r="F52" s="192">
        <f t="shared" si="35"/>
        <v>0</v>
      </c>
      <c r="G52" s="192" t="e">
        <f t="shared" si="36"/>
        <v>#DIV/0!</v>
      </c>
      <c r="H52" s="153"/>
      <c r="I52" s="153"/>
      <c r="J52" s="156">
        <f t="shared" si="9"/>
        <v>0</v>
      </c>
      <c r="K52" s="156"/>
      <c r="L52" s="153"/>
      <c r="M52" s="153"/>
      <c r="N52" s="156">
        <f t="shared" si="37"/>
        <v>0</v>
      </c>
      <c r="O52" s="156"/>
      <c r="P52" s="153"/>
      <c r="Q52" s="153"/>
      <c r="R52" s="156">
        <f t="shared" si="38"/>
        <v>0</v>
      </c>
      <c r="S52" s="156"/>
      <c r="T52" s="153"/>
      <c r="U52" s="153"/>
      <c r="V52" s="156">
        <f t="shared" si="39"/>
        <v>0</v>
      </c>
      <c r="W52" s="156"/>
      <c r="X52" s="153">
        <f t="shared" si="62"/>
        <v>0</v>
      </c>
      <c r="Y52" s="153">
        <f t="shared" si="62"/>
        <v>0</v>
      </c>
      <c r="Z52" s="156">
        <f t="shared" si="40"/>
        <v>0</v>
      </c>
      <c r="AA52" s="156"/>
      <c r="AB52" s="153"/>
      <c r="AC52" s="153"/>
      <c r="AD52" s="156">
        <f t="shared" si="41"/>
        <v>0</v>
      </c>
      <c r="AE52" s="156" t="e">
        <f>AC52/AB52</f>
        <v>#DIV/0!</v>
      </c>
      <c r="AF52" s="153"/>
      <c r="AG52" s="153"/>
      <c r="AH52" s="156">
        <f t="shared" si="42"/>
        <v>0</v>
      </c>
      <c r="AI52" s="153"/>
      <c r="AJ52" s="153"/>
      <c r="AK52" s="156">
        <f t="shared" si="43"/>
        <v>0</v>
      </c>
      <c r="AL52" s="156"/>
      <c r="AM52" s="153"/>
      <c r="AN52" s="153"/>
      <c r="AO52" s="156">
        <f t="shared" si="44"/>
        <v>0</v>
      </c>
      <c r="AP52" s="156"/>
      <c r="AQ52" s="156"/>
      <c r="AR52" s="156"/>
      <c r="AS52" s="156">
        <f t="shared" si="45"/>
        <v>0</v>
      </c>
      <c r="AT52" s="156"/>
      <c r="AU52" s="153"/>
      <c r="AV52" s="153"/>
      <c r="AW52" s="156">
        <f t="shared" si="46"/>
        <v>0</v>
      </c>
      <c r="AX52" s="156"/>
      <c r="AY52" s="153"/>
      <c r="AZ52" s="153"/>
      <c r="BA52" s="156">
        <f t="shared" si="47"/>
        <v>0</v>
      </c>
      <c r="BB52" s="156"/>
      <c r="BC52" s="153"/>
      <c r="BD52" s="153"/>
      <c r="BE52" s="156">
        <f t="shared" si="48"/>
        <v>0</v>
      </c>
      <c r="BF52" s="156"/>
      <c r="BG52" s="153"/>
      <c r="BH52" s="153"/>
      <c r="BI52" s="156">
        <f t="shared" si="49"/>
        <v>0</v>
      </c>
      <c r="BJ52" s="156"/>
      <c r="BK52" s="153"/>
      <c r="BL52" s="153"/>
      <c r="BM52" s="156">
        <f t="shared" si="50"/>
        <v>0</v>
      </c>
      <c r="BN52" s="156"/>
      <c r="BO52" s="153"/>
      <c r="BP52" s="153"/>
      <c r="BQ52" s="156">
        <f t="shared" si="51"/>
        <v>0</v>
      </c>
      <c r="BR52" s="156"/>
      <c r="BS52" s="153"/>
      <c r="BT52" s="153"/>
      <c r="BU52" s="156">
        <f t="shared" si="52"/>
        <v>0</v>
      </c>
      <c r="BV52" s="156"/>
      <c r="BW52" s="153"/>
      <c r="BX52" s="153"/>
      <c r="BY52" s="156">
        <f t="shared" si="53"/>
        <v>0</v>
      </c>
      <c r="BZ52" s="156"/>
      <c r="CA52" s="153"/>
      <c r="CB52" s="153"/>
      <c r="CC52" s="156">
        <f t="shared" si="54"/>
        <v>0</v>
      </c>
      <c r="CD52" s="156"/>
      <c r="CE52" s="153"/>
      <c r="CF52" s="153"/>
      <c r="CG52" s="156">
        <f t="shared" si="55"/>
        <v>0</v>
      </c>
      <c r="CH52" s="156"/>
      <c r="CI52" s="153"/>
      <c r="CJ52" s="153"/>
      <c r="CK52" s="156">
        <f t="shared" si="56"/>
        <v>0</v>
      </c>
      <c r="CL52" s="222"/>
      <c r="CM52" s="222"/>
      <c r="CN52" s="222"/>
      <c r="CO52" s="222">
        <f t="shared" si="57"/>
        <v>0</v>
      </c>
      <c r="CP52" s="222"/>
      <c r="CQ52" s="14"/>
      <c r="CR52" s="14"/>
      <c r="CS52" s="261">
        <f t="shared" si="58"/>
        <v>0</v>
      </c>
      <c r="CT52" s="262"/>
      <c r="CU52" s="13"/>
      <c r="CV52" s="13"/>
      <c r="CW52" s="261">
        <f t="shared" si="59"/>
        <v>0</v>
      </c>
      <c r="CX52" s="262"/>
      <c r="CY52" s="13"/>
      <c r="CZ52" s="13"/>
      <c r="DA52" s="261">
        <f t="shared" si="60"/>
        <v>0</v>
      </c>
      <c r="DB52" s="262"/>
    </row>
    <row r="53" spans="1:106" ht="14.25" hidden="1" customHeight="1">
      <c r="A53" s="335"/>
      <c r="B53" s="336" t="s">
        <v>341</v>
      </c>
      <c r="C53" s="221"/>
      <c r="D53" s="153">
        <f t="shared" si="61"/>
        <v>0</v>
      </c>
      <c r="E53" s="153">
        <f t="shared" si="34"/>
        <v>0</v>
      </c>
      <c r="F53" s="192">
        <f t="shared" si="35"/>
        <v>0</v>
      </c>
      <c r="G53" s="192" t="e">
        <f t="shared" si="36"/>
        <v>#DIV/0!</v>
      </c>
      <c r="H53" s="153"/>
      <c r="I53" s="153"/>
      <c r="J53" s="156">
        <f t="shared" si="9"/>
        <v>0</v>
      </c>
      <c r="K53" s="156"/>
      <c r="L53" s="153"/>
      <c r="M53" s="153"/>
      <c r="N53" s="156">
        <f t="shared" si="37"/>
        <v>0</v>
      </c>
      <c r="O53" s="156"/>
      <c r="P53" s="153"/>
      <c r="Q53" s="153"/>
      <c r="R53" s="156">
        <f t="shared" si="38"/>
        <v>0</v>
      </c>
      <c r="S53" s="156"/>
      <c r="T53" s="153"/>
      <c r="U53" s="153"/>
      <c r="V53" s="156">
        <f t="shared" si="39"/>
        <v>0</v>
      </c>
      <c r="W53" s="156"/>
      <c r="X53" s="153">
        <f t="shared" si="62"/>
        <v>0</v>
      </c>
      <c r="Y53" s="153">
        <f t="shared" si="62"/>
        <v>0</v>
      </c>
      <c r="Z53" s="156">
        <f t="shared" si="40"/>
        <v>0</v>
      </c>
      <c r="AA53" s="156"/>
      <c r="AB53" s="153"/>
      <c r="AC53" s="153"/>
      <c r="AD53" s="156">
        <f t="shared" si="41"/>
        <v>0</v>
      </c>
      <c r="AE53" s="156"/>
      <c r="AF53" s="153"/>
      <c r="AG53" s="153"/>
      <c r="AH53" s="156">
        <f t="shared" si="42"/>
        <v>0</v>
      </c>
      <c r="AI53" s="153"/>
      <c r="AJ53" s="153"/>
      <c r="AK53" s="156">
        <f t="shared" si="43"/>
        <v>0</v>
      </c>
      <c r="AL53" s="156"/>
      <c r="AM53" s="153"/>
      <c r="AN53" s="153"/>
      <c r="AO53" s="156">
        <f t="shared" si="44"/>
        <v>0</v>
      </c>
      <c r="AP53" s="156"/>
      <c r="AQ53" s="156"/>
      <c r="AR53" s="156"/>
      <c r="AS53" s="156">
        <f t="shared" si="45"/>
        <v>0</v>
      </c>
      <c r="AT53" s="156"/>
      <c r="AU53" s="153"/>
      <c r="AV53" s="153"/>
      <c r="AW53" s="156">
        <f t="shared" si="46"/>
        <v>0</v>
      </c>
      <c r="AX53" s="156"/>
      <c r="AY53" s="153"/>
      <c r="AZ53" s="153"/>
      <c r="BA53" s="156">
        <f t="shared" si="47"/>
        <v>0</v>
      </c>
      <c r="BB53" s="156"/>
      <c r="BC53" s="153"/>
      <c r="BD53" s="153"/>
      <c r="BE53" s="156">
        <f t="shared" si="48"/>
        <v>0</v>
      </c>
      <c r="BF53" s="156"/>
      <c r="BG53" s="153"/>
      <c r="BH53" s="153"/>
      <c r="BI53" s="156">
        <f t="shared" si="49"/>
        <v>0</v>
      </c>
      <c r="BJ53" s="156"/>
      <c r="BK53" s="153"/>
      <c r="BL53" s="153"/>
      <c r="BM53" s="156">
        <f t="shared" si="50"/>
        <v>0</v>
      </c>
      <c r="BN53" s="156"/>
      <c r="BO53" s="153"/>
      <c r="BP53" s="153"/>
      <c r="BQ53" s="156">
        <f t="shared" si="51"/>
        <v>0</v>
      </c>
      <c r="BR53" s="156"/>
      <c r="BS53" s="153"/>
      <c r="BT53" s="153"/>
      <c r="BU53" s="156">
        <f t="shared" si="52"/>
        <v>0</v>
      </c>
      <c r="BV53" s="156"/>
      <c r="BW53" s="153"/>
      <c r="BX53" s="153"/>
      <c r="BY53" s="156">
        <f t="shared" si="53"/>
        <v>0</v>
      </c>
      <c r="BZ53" s="156"/>
      <c r="CA53" s="153"/>
      <c r="CB53" s="153"/>
      <c r="CC53" s="156">
        <f t="shared" si="54"/>
        <v>0</v>
      </c>
      <c r="CD53" s="156"/>
      <c r="CE53" s="153"/>
      <c r="CF53" s="153"/>
      <c r="CG53" s="156">
        <f t="shared" si="55"/>
        <v>0</v>
      </c>
      <c r="CH53" s="156"/>
      <c r="CI53" s="153"/>
      <c r="CJ53" s="153"/>
      <c r="CK53" s="156">
        <f t="shared" si="56"/>
        <v>0</v>
      </c>
      <c r="CL53" s="222"/>
      <c r="CM53" s="222"/>
      <c r="CN53" s="222"/>
      <c r="CO53" s="222">
        <f t="shared" si="57"/>
        <v>0</v>
      </c>
      <c r="CP53" s="222"/>
      <c r="CQ53" s="14"/>
      <c r="CR53" s="14"/>
      <c r="CS53" s="261">
        <f t="shared" si="58"/>
        <v>0</v>
      </c>
      <c r="CT53" s="262"/>
      <c r="CU53" s="13"/>
      <c r="CV53" s="13"/>
      <c r="CW53" s="261">
        <f t="shared" si="59"/>
        <v>0</v>
      </c>
      <c r="CX53" s="262"/>
      <c r="CY53" s="13"/>
      <c r="CZ53" s="13"/>
      <c r="DA53" s="261">
        <f t="shared" si="60"/>
        <v>0</v>
      </c>
      <c r="DB53" s="262"/>
    </row>
    <row r="54" spans="1:106" ht="14.25" hidden="1" customHeight="1">
      <c r="A54" s="335"/>
      <c r="B54" s="335" t="s">
        <v>342</v>
      </c>
      <c r="C54" s="221">
        <v>0</v>
      </c>
      <c r="D54" s="153">
        <f t="shared" si="61"/>
        <v>0</v>
      </c>
      <c r="E54" s="153">
        <f>I54+M54+Q54+U54+Y54+AJ54+AN54+AR54+AV54+BD54+BH54+BX54+CF54+CJ54+CN54+CR54+CV54+CZ54+AZ54+BL54+BT54</f>
        <v>0</v>
      </c>
      <c r="F54" s="192">
        <f t="shared" si="35"/>
        <v>0</v>
      </c>
      <c r="G54" s="192"/>
      <c r="H54" s="153"/>
      <c r="I54" s="153"/>
      <c r="J54" s="156">
        <f t="shared" si="9"/>
        <v>0</v>
      </c>
      <c r="K54" s="156"/>
      <c r="L54" s="153"/>
      <c r="M54" s="153"/>
      <c r="N54" s="156">
        <f t="shared" si="37"/>
        <v>0</v>
      </c>
      <c r="O54" s="156"/>
      <c r="P54" s="153"/>
      <c r="Q54" s="153"/>
      <c r="R54" s="156">
        <f t="shared" si="38"/>
        <v>0</v>
      </c>
      <c r="S54" s="156"/>
      <c r="T54" s="153"/>
      <c r="U54" s="153"/>
      <c r="V54" s="156">
        <f t="shared" si="39"/>
        <v>0</v>
      </c>
      <c r="W54" s="156"/>
      <c r="X54" s="153">
        <f t="shared" si="62"/>
        <v>0</v>
      </c>
      <c r="Y54" s="153">
        <f t="shared" si="62"/>
        <v>0</v>
      </c>
      <c r="Z54" s="156">
        <f t="shared" si="40"/>
        <v>0</v>
      </c>
      <c r="AA54" s="156"/>
      <c r="AB54" s="153"/>
      <c r="AC54" s="153"/>
      <c r="AD54" s="156">
        <f t="shared" si="41"/>
        <v>0</v>
      </c>
      <c r="AE54" s="156"/>
      <c r="AF54" s="153"/>
      <c r="AG54" s="153"/>
      <c r="AH54" s="156">
        <f t="shared" si="42"/>
        <v>0</v>
      </c>
      <c r="AI54" s="153"/>
      <c r="AJ54" s="153"/>
      <c r="AK54" s="156">
        <f t="shared" si="43"/>
        <v>0</v>
      </c>
      <c r="AL54" s="156"/>
      <c r="AM54" s="153"/>
      <c r="AN54" s="153"/>
      <c r="AO54" s="156">
        <f t="shared" si="44"/>
        <v>0</v>
      </c>
      <c r="AP54" s="156"/>
      <c r="AQ54" s="156"/>
      <c r="AR54" s="156"/>
      <c r="AS54" s="156">
        <f t="shared" si="45"/>
        <v>0</v>
      </c>
      <c r="AT54" s="156"/>
      <c r="AU54" s="153"/>
      <c r="AV54" s="153"/>
      <c r="AW54" s="156">
        <f t="shared" si="46"/>
        <v>0</v>
      </c>
      <c r="AX54" s="156"/>
      <c r="AY54" s="153"/>
      <c r="AZ54" s="153"/>
      <c r="BA54" s="156">
        <f t="shared" si="47"/>
        <v>0</v>
      </c>
      <c r="BB54" s="156"/>
      <c r="BC54" s="153"/>
      <c r="BD54" s="153"/>
      <c r="BE54" s="156">
        <f t="shared" si="48"/>
        <v>0</v>
      </c>
      <c r="BF54" s="156"/>
      <c r="BG54" s="153"/>
      <c r="BH54" s="153"/>
      <c r="BI54" s="156">
        <f t="shared" si="49"/>
        <v>0</v>
      </c>
      <c r="BJ54" s="156"/>
      <c r="BK54" s="153"/>
      <c r="BL54" s="153"/>
      <c r="BM54" s="156">
        <f t="shared" si="50"/>
        <v>0</v>
      </c>
      <c r="BN54" s="156"/>
      <c r="BO54" s="153"/>
      <c r="BP54" s="153"/>
      <c r="BQ54" s="156">
        <f t="shared" si="51"/>
        <v>0</v>
      </c>
      <c r="BR54" s="156"/>
      <c r="BS54" s="153"/>
      <c r="BT54" s="153"/>
      <c r="BU54" s="156">
        <f t="shared" si="52"/>
        <v>0</v>
      </c>
      <c r="BV54" s="156"/>
      <c r="BW54" s="153"/>
      <c r="BX54" s="153"/>
      <c r="BY54" s="156">
        <f t="shared" si="53"/>
        <v>0</v>
      </c>
      <c r="BZ54" s="156"/>
      <c r="CA54" s="153"/>
      <c r="CB54" s="153"/>
      <c r="CC54" s="156">
        <f t="shared" si="54"/>
        <v>0</v>
      </c>
      <c r="CD54" s="156"/>
      <c r="CE54" s="153"/>
      <c r="CF54" s="153"/>
      <c r="CG54" s="156">
        <f t="shared" si="55"/>
        <v>0</v>
      </c>
      <c r="CH54" s="156"/>
      <c r="CI54" s="153"/>
      <c r="CJ54" s="153"/>
      <c r="CK54" s="156">
        <f t="shared" si="56"/>
        <v>0</v>
      </c>
      <c r="CL54" s="222"/>
      <c r="CM54" s="222"/>
      <c r="CN54" s="222"/>
      <c r="CO54" s="222">
        <f t="shared" si="57"/>
        <v>0</v>
      </c>
      <c r="CP54" s="222"/>
      <c r="CQ54" s="14"/>
      <c r="CR54" s="14"/>
      <c r="CS54" s="261">
        <f t="shared" si="58"/>
        <v>0</v>
      </c>
      <c r="CT54" s="262"/>
      <c r="CU54" s="13"/>
      <c r="CV54" s="13"/>
      <c r="CW54" s="261">
        <f t="shared" si="59"/>
        <v>0</v>
      </c>
      <c r="CX54" s="262"/>
      <c r="CY54" s="13"/>
      <c r="CZ54" s="13"/>
      <c r="DA54" s="261">
        <f t="shared" si="60"/>
        <v>0</v>
      </c>
      <c r="DB54" s="262"/>
    </row>
    <row r="55" spans="1:106" ht="14.25" hidden="1" customHeight="1">
      <c r="A55" s="335"/>
      <c r="B55" s="335" t="s">
        <v>343</v>
      </c>
      <c r="C55" s="221"/>
      <c r="D55" s="153">
        <f t="shared" si="61"/>
        <v>0</v>
      </c>
      <c r="E55" s="153">
        <f t="shared" ref="E55:E70" si="63">I55+M55+Q55+U55+Y55+AJ55+AN55+AR55+AV55+BD55+BH55+BX55+CF55+CJ55+CN55+CR55+CV55+CZ55+BL55+BT55</f>
        <v>0</v>
      </c>
      <c r="F55" s="192">
        <f t="shared" si="35"/>
        <v>0</v>
      </c>
      <c r="G55" s="192"/>
      <c r="H55" s="153"/>
      <c r="I55" s="153"/>
      <c r="J55" s="156">
        <f t="shared" si="9"/>
        <v>0</v>
      </c>
      <c r="K55" s="156"/>
      <c r="L55" s="153"/>
      <c r="M55" s="153"/>
      <c r="N55" s="156">
        <f t="shared" si="37"/>
        <v>0</v>
      </c>
      <c r="O55" s="156"/>
      <c r="P55" s="153"/>
      <c r="Q55" s="153"/>
      <c r="R55" s="156">
        <f t="shared" si="38"/>
        <v>0</v>
      </c>
      <c r="S55" s="156"/>
      <c r="T55" s="153"/>
      <c r="U55" s="153"/>
      <c r="V55" s="156">
        <f t="shared" si="39"/>
        <v>0</v>
      </c>
      <c r="W55" s="156"/>
      <c r="X55" s="153">
        <f t="shared" si="62"/>
        <v>0</v>
      </c>
      <c r="Y55" s="153">
        <f t="shared" si="62"/>
        <v>0</v>
      </c>
      <c r="Z55" s="156">
        <f t="shared" si="40"/>
        <v>0</v>
      </c>
      <c r="AA55" s="156"/>
      <c r="AB55" s="153"/>
      <c r="AC55" s="153"/>
      <c r="AD55" s="156">
        <f t="shared" si="41"/>
        <v>0</v>
      </c>
      <c r="AE55" s="156"/>
      <c r="AF55" s="153"/>
      <c r="AG55" s="153"/>
      <c r="AH55" s="156">
        <f t="shared" si="42"/>
        <v>0</v>
      </c>
      <c r="AI55" s="153"/>
      <c r="AJ55" s="153"/>
      <c r="AK55" s="156">
        <f t="shared" si="43"/>
        <v>0</v>
      </c>
      <c r="AL55" s="156"/>
      <c r="AM55" s="153"/>
      <c r="AN55" s="153"/>
      <c r="AO55" s="156">
        <f t="shared" si="44"/>
        <v>0</v>
      </c>
      <c r="AP55" s="156"/>
      <c r="AQ55" s="156"/>
      <c r="AR55" s="156"/>
      <c r="AS55" s="156">
        <f t="shared" si="45"/>
        <v>0</v>
      </c>
      <c r="AT55" s="156"/>
      <c r="AU55" s="153"/>
      <c r="AV55" s="153"/>
      <c r="AW55" s="156">
        <f t="shared" si="46"/>
        <v>0</v>
      </c>
      <c r="AX55" s="156"/>
      <c r="AY55" s="153"/>
      <c r="AZ55" s="153"/>
      <c r="BA55" s="156">
        <f t="shared" si="47"/>
        <v>0</v>
      </c>
      <c r="BB55" s="156"/>
      <c r="BC55" s="153"/>
      <c r="BD55" s="153"/>
      <c r="BE55" s="156">
        <f t="shared" si="48"/>
        <v>0</v>
      </c>
      <c r="BF55" s="156"/>
      <c r="BG55" s="153"/>
      <c r="BH55" s="153"/>
      <c r="BI55" s="156">
        <f t="shared" si="49"/>
        <v>0</v>
      </c>
      <c r="BJ55" s="156"/>
      <c r="BK55" s="153"/>
      <c r="BL55" s="153"/>
      <c r="BM55" s="156">
        <f t="shared" si="50"/>
        <v>0</v>
      </c>
      <c r="BN55" s="156"/>
      <c r="BO55" s="153"/>
      <c r="BP55" s="153"/>
      <c r="BQ55" s="156">
        <f t="shared" si="51"/>
        <v>0</v>
      </c>
      <c r="BR55" s="156"/>
      <c r="BS55" s="153"/>
      <c r="BT55" s="153"/>
      <c r="BU55" s="156">
        <f t="shared" si="52"/>
        <v>0</v>
      </c>
      <c r="BV55" s="156"/>
      <c r="BW55" s="153"/>
      <c r="BX55" s="153"/>
      <c r="BY55" s="156">
        <f t="shared" si="53"/>
        <v>0</v>
      </c>
      <c r="BZ55" s="156"/>
      <c r="CA55" s="153"/>
      <c r="CB55" s="153"/>
      <c r="CC55" s="156">
        <f t="shared" si="54"/>
        <v>0</v>
      </c>
      <c r="CD55" s="156"/>
      <c r="CE55" s="153"/>
      <c r="CF55" s="153"/>
      <c r="CG55" s="156">
        <f t="shared" si="55"/>
        <v>0</v>
      </c>
      <c r="CH55" s="156"/>
      <c r="CI55" s="153"/>
      <c r="CJ55" s="153"/>
      <c r="CK55" s="156">
        <f t="shared" si="56"/>
        <v>0</v>
      </c>
      <c r="CL55" s="222"/>
      <c r="CM55" s="222"/>
      <c r="CN55" s="222"/>
      <c r="CO55" s="222">
        <f t="shared" si="57"/>
        <v>0</v>
      </c>
      <c r="CP55" s="222"/>
      <c r="CQ55" s="14"/>
      <c r="CR55" s="14"/>
      <c r="CS55" s="261">
        <f t="shared" si="58"/>
        <v>0</v>
      </c>
      <c r="CT55" s="262"/>
      <c r="CU55" s="13"/>
      <c r="CV55" s="13"/>
      <c r="CW55" s="261">
        <f t="shared" si="59"/>
        <v>0</v>
      </c>
      <c r="CX55" s="262"/>
      <c r="CY55" s="13"/>
      <c r="CZ55" s="13"/>
      <c r="DA55" s="261">
        <f t="shared" si="60"/>
        <v>0</v>
      </c>
      <c r="DB55" s="262"/>
    </row>
    <row r="56" spans="1:106" ht="14.25" hidden="1" customHeight="1">
      <c r="A56" s="335"/>
      <c r="B56" s="336" t="s">
        <v>344</v>
      </c>
      <c r="C56" s="221">
        <v>0</v>
      </c>
      <c r="D56" s="153">
        <f t="shared" si="61"/>
        <v>0</v>
      </c>
      <c r="E56" s="153">
        <f t="shared" si="63"/>
        <v>0</v>
      </c>
      <c r="F56" s="192">
        <f t="shared" si="35"/>
        <v>0</v>
      </c>
      <c r="G56" s="192" t="e">
        <f t="shared" ref="G56:G67" si="64">E56/D56</f>
        <v>#DIV/0!</v>
      </c>
      <c r="H56" s="153"/>
      <c r="I56" s="153"/>
      <c r="J56" s="156">
        <f t="shared" si="9"/>
        <v>0</v>
      </c>
      <c r="K56" s="156"/>
      <c r="L56" s="153"/>
      <c r="M56" s="153"/>
      <c r="N56" s="156">
        <f t="shared" si="37"/>
        <v>0</v>
      </c>
      <c r="O56" s="156"/>
      <c r="P56" s="153"/>
      <c r="Q56" s="153"/>
      <c r="R56" s="156">
        <f t="shared" si="38"/>
        <v>0</v>
      </c>
      <c r="S56" s="156"/>
      <c r="T56" s="153"/>
      <c r="U56" s="153"/>
      <c r="V56" s="156">
        <f t="shared" si="39"/>
        <v>0</v>
      </c>
      <c r="W56" s="156"/>
      <c r="X56" s="153">
        <f t="shared" si="62"/>
        <v>0</v>
      </c>
      <c r="Y56" s="153">
        <f t="shared" si="62"/>
        <v>0</v>
      </c>
      <c r="Z56" s="156">
        <f t="shared" si="40"/>
        <v>0</v>
      </c>
      <c r="AA56" s="156"/>
      <c r="AB56" s="153"/>
      <c r="AC56" s="153"/>
      <c r="AD56" s="156">
        <f t="shared" si="41"/>
        <v>0</v>
      </c>
      <c r="AE56" s="156"/>
      <c r="AF56" s="153"/>
      <c r="AG56" s="153"/>
      <c r="AH56" s="156">
        <f t="shared" si="42"/>
        <v>0</v>
      </c>
      <c r="AI56" s="153"/>
      <c r="AJ56" s="153"/>
      <c r="AK56" s="156">
        <f t="shared" si="43"/>
        <v>0</v>
      </c>
      <c r="AL56" s="156"/>
      <c r="AM56" s="153"/>
      <c r="AN56" s="153"/>
      <c r="AO56" s="156">
        <f t="shared" si="44"/>
        <v>0</v>
      </c>
      <c r="AP56" s="156"/>
      <c r="AQ56" s="156"/>
      <c r="AR56" s="156"/>
      <c r="AS56" s="156">
        <f t="shared" si="45"/>
        <v>0</v>
      </c>
      <c r="AT56" s="156"/>
      <c r="AU56" s="153"/>
      <c r="AV56" s="153"/>
      <c r="AW56" s="156">
        <f t="shared" si="46"/>
        <v>0</v>
      </c>
      <c r="AX56" s="156"/>
      <c r="AY56" s="153"/>
      <c r="AZ56" s="153"/>
      <c r="BA56" s="156">
        <f t="shared" si="47"/>
        <v>0</v>
      </c>
      <c r="BB56" s="156"/>
      <c r="BC56" s="153"/>
      <c r="BD56" s="153"/>
      <c r="BE56" s="156">
        <f t="shared" si="48"/>
        <v>0</v>
      </c>
      <c r="BF56" s="156"/>
      <c r="BG56" s="153"/>
      <c r="BH56" s="153"/>
      <c r="BI56" s="156">
        <f t="shared" si="49"/>
        <v>0</v>
      </c>
      <c r="BJ56" s="156"/>
      <c r="BK56" s="153"/>
      <c r="BL56" s="153"/>
      <c r="BM56" s="156">
        <f t="shared" si="50"/>
        <v>0</v>
      </c>
      <c r="BN56" s="156"/>
      <c r="BO56" s="153"/>
      <c r="BP56" s="153"/>
      <c r="BQ56" s="156">
        <f t="shared" si="51"/>
        <v>0</v>
      </c>
      <c r="BR56" s="156"/>
      <c r="BS56" s="153"/>
      <c r="BT56" s="153"/>
      <c r="BU56" s="156">
        <f t="shared" si="52"/>
        <v>0</v>
      </c>
      <c r="BV56" s="156"/>
      <c r="BW56" s="153"/>
      <c r="BX56" s="153"/>
      <c r="BY56" s="156">
        <f t="shared" si="53"/>
        <v>0</v>
      </c>
      <c r="BZ56" s="156"/>
      <c r="CA56" s="153"/>
      <c r="CB56" s="153"/>
      <c r="CC56" s="156">
        <f t="shared" si="54"/>
        <v>0</v>
      </c>
      <c r="CD56" s="156"/>
      <c r="CE56" s="153"/>
      <c r="CF56" s="153"/>
      <c r="CG56" s="156">
        <f t="shared" si="55"/>
        <v>0</v>
      </c>
      <c r="CH56" s="156"/>
      <c r="CI56" s="153"/>
      <c r="CJ56" s="153"/>
      <c r="CK56" s="156">
        <f t="shared" si="56"/>
        <v>0</v>
      </c>
      <c r="CL56" s="222"/>
      <c r="CM56" s="222"/>
      <c r="CN56" s="222"/>
      <c r="CO56" s="222">
        <f t="shared" si="57"/>
        <v>0</v>
      </c>
      <c r="CP56" s="222"/>
      <c r="CQ56" s="14"/>
      <c r="CR56" s="14"/>
      <c r="CS56" s="261">
        <f t="shared" si="58"/>
        <v>0</v>
      </c>
      <c r="CT56" s="262"/>
      <c r="CU56" s="13"/>
      <c r="CV56" s="13"/>
      <c r="CW56" s="261">
        <f t="shared" si="59"/>
        <v>0</v>
      </c>
      <c r="CX56" s="262"/>
      <c r="CY56" s="13"/>
      <c r="CZ56" s="13"/>
      <c r="DA56" s="261">
        <f t="shared" si="60"/>
        <v>0</v>
      </c>
      <c r="DB56" s="262"/>
    </row>
    <row r="57" spans="1:106" ht="14.25" hidden="1" customHeight="1">
      <c r="A57" s="335"/>
      <c r="B57" s="335" t="s">
        <v>72</v>
      </c>
      <c r="C57" s="221"/>
      <c r="D57" s="153">
        <f t="shared" si="61"/>
        <v>0</v>
      </c>
      <c r="E57" s="153">
        <f t="shared" si="63"/>
        <v>0</v>
      </c>
      <c r="F57" s="192">
        <f t="shared" si="35"/>
        <v>0</v>
      </c>
      <c r="G57" s="192" t="e">
        <f t="shared" si="64"/>
        <v>#DIV/0!</v>
      </c>
      <c r="H57" s="153"/>
      <c r="I57" s="153"/>
      <c r="J57" s="156">
        <f t="shared" si="9"/>
        <v>0</v>
      </c>
      <c r="K57" s="156"/>
      <c r="L57" s="153"/>
      <c r="M57" s="153"/>
      <c r="N57" s="156">
        <f t="shared" si="37"/>
        <v>0</v>
      </c>
      <c r="O57" s="156"/>
      <c r="P57" s="153"/>
      <c r="Q57" s="153"/>
      <c r="R57" s="156">
        <f t="shared" si="38"/>
        <v>0</v>
      </c>
      <c r="S57" s="156"/>
      <c r="T57" s="153"/>
      <c r="U57" s="153"/>
      <c r="V57" s="156">
        <f t="shared" si="39"/>
        <v>0</v>
      </c>
      <c r="W57" s="156"/>
      <c r="X57" s="153">
        <f t="shared" si="62"/>
        <v>0</v>
      </c>
      <c r="Y57" s="153">
        <f t="shared" si="62"/>
        <v>0</v>
      </c>
      <c r="Z57" s="156">
        <f t="shared" si="40"/>
        <v>0</v>
      </c>
      <c r="AA57" s="156"/>
      <c r="AB57" s="153"/>
      <c r="AC57" s="153"/>
      <c r="AD57" s="156">
        <f t="shared" si="41"/>
        <v>0</v>
      </c>
      <c r="AE57" s="156"/>
      <c r="AF57" s="153"/>
      <c r="AG57" s="153"/>
      <c r="AH57" s="156">
        <f t="shared" si="42"/>
        <v>0</v>
      </c>
      <c r="AI57" s="153"/>
      <c r="AJ57" s="153"/>
      <c r="AK57" s="156">
        <f t="shared" si="43"/>
        <v>0</v>
      </c>
      <c r="AL57" s="156"/>
      <c r="AM57" s="153"/>
      <c r="AN57" s="153"/>
      <c r="AO57" s="156">
        <f t="shared" si="44"/>
        <v>0</v>
      </c>
      <c r="AP57" s="156"/>
      <c r="AQ57" s="156"/>
      <c r="AR57" s="156"/>
      <c r="AS57" s="156">
        <f t="shared" si="45"/>
        <v>0</v>
      </c>
      <c r="AT57" s="156"/>
      <c r="AU57" s="153"/>
      <c r="AV57" s="153"/>
      <c r="AW57" s="156">
        <f t="shared" si="46"/>
        <v>0</v>
      </c>
      <c r="AX57" s="156"/>
      <c r="AY57" s="153"/>
      <c r="AZ57" s="153"/>
      <c r="BA57" s="156">
        <f t="shared" si="47"/>
        <v>0</v>
      </c>
      <c r="BB57" s="156"/>
      <c r="BC57" s="153"/>
      <c r="BD57" s="153"/>
      <c r="BE57" s="156">
        <f t="shared" si="48"/>
        <v>0</v>
      </c>
      <c r="BF57" s="156"/>
      <c r="BG57" s="153"/>
      <c r="BH57" s="153"/>
      <c r="BI57" s="156">
        <f t="shared" si="49"/>
        <v>0</v>
      </c>
      <c r="BJ57" s="156"/>
      <c r="BK57" s="153"/>
      <c r="BL57" s="153"/>
      <c r="BM57" s="156">
        <f t="shared" si="50"/>
        <v>0</v>
      </c>
      <c r="BN57" s="156"/>
      <c r="BO57" s="153"/>
      <c r="BP57" s="153"/>
      <c r="BQ57" s="156">
        <f t="shared" si="51"/>
        <v>0</v>
      </c>
      <c r="BR57" s="156"/>
      <c r="BS57" s="153"/>
      <c r="BT57" s="153"/>
      <c r="BU57" s="156">
        <f t="shared" si="52"/>
        <v>0</v>
      </c>
      <c r="BV57" s="156"/>
      <c r="BW57" s="153"/>
      <c r="BX57" s="153"/>
      <c r="BY57" s="156">
        <f t="shared" si="53"/>
        <v>0</v>
      </c>
      <c r="BZ57" s="156"/>
      <c r="CA57" s="153"/>
      <c r="CB57" s="153"/>
      <c r="CC57" s="156">
        <f t="shared" si="54"/>
        <v>0</v>
      </c>
      <c r="CD57" s="156"/>
      <c r="CE57" s="153"/>
      <c r="CF57" s="153"/>
      <c r="CG57" s="156">
        <f t="shared" si="55"/>
        <v>0</v>
      </c>
      <c r="CH57" s="156"/>
      <c r="CI57" s="153"/>
      <c r="CJ57" s="153"/>
      <c r="CK57" s="156">
        <f t="shared" si="56"/>
        <v>0</v>
      </c>
      <c r="CL57" s="222"/>
      <c r="CM57" s="222"/>
      <c r="CN57" s="222"/>
      <c r="CO57" s="222">
        <f t="shared" si="57"/>
        <v>0</v>
      </c>
      <c r="CP57" s="222"/>
      <c r="CQ57" s="14"/>
      <c r="CR57" s="14"/>
      <c r="CS57" s="261">
        <f t="shared" si="58"/>
        <v>0</v>
      </c>
      <c r="CT57" s="262"/>
      <c r="CU57" s="13"/>
      <c r="CV57" s="13"/>
      <c r="CW57" s="261">
        <f t="shared" si="59"/>
        <v>0</v>
      </c>
      <c r="CX57" s="262"/>
      <c r="CY57" s="13"/>
      <c r="CZ57" s="13"/>
      <c r="DA57" s="261">
        <f t="shared" si="60"/>
        <v>0</v>
      </c>
      <c r="DB57" s="262"/>
    </row>
    <row r="58" spans="1:106" ht="14.25" hidden="1" customHeight="1">
      <c r="A58" s="335"/>
      <c r="B58" s="335" t="s">
        <v>544</v>
      </c>
      <c r="C58" s="221"/>
      <c r="D58" s="153">
        <f t="shared" si="61"/>
        <v>0</v>
      </c>
      <c r="E58" s="153">
        <f t="shared" si="63"/>
        <v>0</v>
      </c>
      <c r="F58" s="192">
        <f t="shared" si="35"/>
        <v>0</v>
      </c>
      <c r="G58" s="192" t="e">
        <f t="shared" si="64"/>
        <v>#DIV/0!</v>
      </c>
      <c r="H58" s="153"/>
      <c r="I58" s="153"/>
      <c r="J58" s="156">
        <f t="shared" si="9"/>
        <v>0</v>
      </c>
      <c r="K58" s="156"/>
      <c r="L58" s="153"/>
      <c r="M58" s="153"/>
      <c r="N58" s="156">
        <f t="shared" si="37"/>
        <v>0</v>
      </c>
      <c r="O58" s="156"/>
      <c r="P58" s="153"/>
      <c r="Q58" s="153"/>
      <c r="R58" s="156">
        <f t="shared" si="38"/>
        <v>0</v>
      </c>
      <c r="S58" s="156"/>
      <c r="T58" s="153"/>
      <c r="U58" s="153"/>
      <c r="V58" s="156">
        <f t="shared" si="39"/>
        <v>0</v>
      </c>
      <c r="W58" s="156"/>
      <c r="X58" s="153">
        <f t="shared" si="62"/>
        <v>0</v>
      </c>
      <c r="Y58" s="153">
        <f t="shared" si="62"/>
        <v>0</v>
      </c>
      <c r="Z58" s="156">
        <f t="shared" si="40"/>
        <v>0</v>
      </c>
      <c r="AA58" s="156"/>
      <c r="AB58" s="153"/>
      <c r="AC58" s="153"/>
      <c r="AD58" s="156">
        <f t="shared" si="41"/>
        <v>0</v>
      </c>
      <c r="AE58" s="156"/>
      <c r="AF58" s="153"/>
      <c r="AG58" s="153"/>
      <c r="AH58" s="156">
        <f t="shared" si="42"/>
        <v>0</v>
      </c>
      <c r="AI58" s="153"/>
      <c r="AJ58" s="153"/>
      <c r="AK58" s="156">
        <f t="shared" si="43"/>
        <v>0</v>
      </c>
      <c r="AL58" s="156"/>
      <c r="AM58" s="153"/>
      <c r="AN58" s="153"/>
      <c r="AO58" s="156">
        <f t="shared" si="44"/>
        <v>0</v>
      </c>
      <c r="AP58" s="156"/>
      <c r="AQ58" s="156"/>
      <c r="AR58" s="156"/>
      <c r="AS58" s="156">
        <f t="shared" si="45"/>
        <v>0</v>
      </c>
      <c r="AT58" s="156"/>
      <c r="AU58" s="153"/>
      <c r="AV58" s="153"/>
      <c r="AW58" s="156">
        <f t="shared" si="46"/>
        <v>0</v>
      </c>
      <c r="AX58" s="156"/>
      <c r="AY58" s="153"/>
      <c r="AZ58" s="153"/>
      <c r="BA58" s="156">
        <f t="shared" si="47"/>
        <v>0</v>
      </c>
      <c r="BB58" s="156"/>
      <c r="BC58" s="153"/>
      <c r="BD58" s="153"/>
      <c r="BE58" s="156">
        <f t="shared" si="48"/>
        <v>0</v>
      </c>
      <c r="BF58" s="156"/>
      <c r="BG58" s="153"/>
      <c r="BH58" s="153"/>
      <c r="BI58" s="156">
        <f t="shared" si="49"/>
        <v>0</v>
      </c>
      <c r="BJ58" s="156"/>
      <c r="BK58" s="153"/>
      <c r="BL58" s="153"/>
      <c r="BM58" s="156">
        <f t="shared" si="50"/>
        <v>0</v>
      </c>
      <c r="BN58" s="156"/>
      <c r="BO58" s="153"/>
      <c r="BP58" s="153"/>
      <c r="BQ58" s="156">
        <f t="shared" si="51"/>
        <v>0</v>
      </c>
      <c r="BR58" s="156"/>
      <c r="BS58" s="153"/>
      <c r="BT58" s="153"/>
      <c r="BU58" s="156">
        <f t="shared" si="52"/>
        <v>0</v>
      </c>
      <c r="BV58" s="156"/>
      <c r="BW58" s="153"/>
      <c r="BX58" s="153"/>
      <c r="BY58" s="156">
        <f t="shared" si="53"/>
        <v>0</v>
      </c>
      <c r="BZ58" s="156"/>
      <c r="CA58" s="153"/>
      <c r="CB58" s="153"/>
      <c r="CC58" s="156">
        <f t="shared" si="54"/>
        <v>0</v>
      </c>
      <c r="CD58" s="156"/>
      <c r="CE58" s="153"/>
      <c r="CF58" s="153"/>
      <c r="CG58" s="156">
        <f t="shared" si="55"/>
        <v>0</v>
      </c>
      <c r="CH58" s="156"/>
      <c r="CI58" s="153"/>
      <c r="CJ58" s="153"/>
      <c r="CK58" s="156">
        <f t="shared" si="56"/>
        <v>0</v>
      </c>
      <c r="CL58" s="222"/>
      <c r="CM58" s="222"/>
      <c r="CN58" s="222"/>
      <c r="CO58" s="222">
        <f t="shared" si="57"/>
        <v>0</v>
      </c>
      <c r="CP58" s="222"/>
      <c r="CQ58" s="14"/>
      <c r="CR58" s="14"/>
      <c r="CS58" s="261">
        <f t="shared" si="58"/>
        <v>0</v>
      </c>
      <c r="CT58" s="262"/>
      <c r="CU58" s="13"/>
      <c r="CV58" s="13"/>
      <c r="CW58" s="261">
        <f t="shared" si="59"/>
        <v>0</v>
      </c>
      <c r="CX58" s="262"/>
      <c r="CY58" s="13"/>
      <c r="CZ58" s="13"/>
      <c r="DA58" s="261">
        <f t="shared" si="60"/>
        <v>0</v>
      </c>
      <c r="DB58" s="262"/>
    </row>
    <row r="59" spans="1:106" ht="14.25" customHeight="1">
      <c r="A59" s="335"/>
      <c r="B59" s="335" t="s">
        <v>545</v>
      </c>
      <c r="C59" s="153">
        <v>9.6</v>
      </c>
      <c r="D59" s="153">
        <f t="shared" si="61"/>
        <v>0</v>
      </c>
      <c r="E59" s="153">
        <f t="shared" si="63"/>
        <v>24.83</v>
      </c>
      <c r="F59" s="192">
        <f t="shared" si="35"/>
        <v>24.83</v>
      </c>
      <c r="G59" s="192" t="e">
        <f t="shared" si="64"/>
        <v>#DIV/0!</v>
      </c>
      <c r="H59" s="153"/>
      <c r="I59" s="153">
        <v>24.83</v>
      </c>
      <c r="J59" s="156">
        <f t="shared" si="9"/>
        <v>24.83</v>
      </c>
      <c r="K59" s="156"/>
      <c r="L59" s="153"/>
      <c r="M59" s="153"/>
      <c r="N59" s="156">
        <f t="shared" si="37"/>
        <v>0</v>
      </c>
      <c r="O59" s="156"/>
      <c r="P59" s="153"/>
      <c r="Q59" s="153"/>
      <c r="R59" s="156">
        <f t="shared" si="38"/>
        <v>0</v>
      </c>
      <c r="S59" s="156"/>
      <c r="T59" s="153"/>
      <c r="U59" s="153"/>
      <c r="V59" s="156">
        <f t="shared" si="39"/>
        <v>0</v>
      </c>
      <c r="W59" s="156"/>
      <c r="X59" s="153">
        <f t="shared" si="62"/>
        <v>0</v>
      </c>
      <c r="Y59" s="153">
        <f t="shared" si="62"/>
        <v>0</v>
      </c>
      <c r="Z59" s="156">
        <f t="shared" si="40"/>
        <v>0</v>
      </c>
      <c r="AA59" s="156"/>
      <c r="AB59" s="153"/>
      <c r="AC59" s="153"/>
      <c r="AD59" s="156">
        <f t="shared" si="41"/>
        <v>0</v>
      </c>
      <c r="AE59" s="156"/>
      <c r="AF59" s="153"/>
      <c r="AG59" s="153"/>
      <c r="AH59" s="156">
        <f t="shared" si="42"/>
        <v>0</v>
      </c>
      <c r="AI59" s="153"/>
      <c r="AJ59" s="153"/>
      <c r="AK59" s="156">
        <f t="shared" si="43"/>
        <v>0</v>
      </c>
      <c r="AL59" s="156"/>
      <c r="AM59" s="153"/>
      <c r="AN59" s="153"/>
      <c r="AO59" s="156">
        <f t="shared" si="44"/>
        <v>0</v>
      </c>
      <c r="AP59" s="156"/>
      <c r="AQ59" s="156"/>
      <c r="AR59" s="156"/>
      <c r="AS59" s="156">
        <f t="shared" si="45"/>
        <v>0</v>
      </c>
      <c r="AT59" s="156"/>
      <c r="AU59" s="153"/>
      <c r="AV59" s="153"/>
      <c r="AW59" s="156">
        <f t="shared" si="46"/>
        <v>0</v>
      </c>
      <c r="AX59" s="156"/>
      <c r="AY59" s="153"/>
      <c r="AZ59" s="153"/>
      <c r="BA59" s="156">
        <f t="shared" si="47"/>
        <v>0</v>
      </c>
      <c r="BB59" s="156"/>
      <c r="BC59" s="153"/>
      <c r="BD59" s="153"/>
      <c r="BE59" s="156">
        <f t="shared" si="48"/>
        <v>0</v>
      </c>
      <c r="BF59" s="156"/>
      <c r="BG59" s="153"/>
      <c r="BH59" s="153"/>
      <c r="BI59" s="156">
        <f t="shared" si="49"/>
        <v>0</v>
      </c>
      <c r="BJ59" s="156"/>
      <c r="BK59" s="153"/>
      <c r="BL59" s="153"/>
      <c r="BM59" s="156">
        <f t="shared" si="50"/>
        <v>0</v>
      </c>
      <c r="BN59" s="156"/>
      <c r="BO59" s="153"/>
      <c r="BP59" s="153"/>
      <c r="BQ59" s="156">
        <f t="shared" si="51"/>
        <v>0</v>
      </c>
      <c r="BR59" s="156"/>
      <c r="BS59" s="153"/>
      <c r="BT59" s="153"/>
      <c r="BU59" s="156">
        <f t="shared" si="52"/>
        <v>0</v>
      </c>
      <c r="BV59" s="156"/>
      <c r="BW59" s="153"/>
      <c r="BX59" s="153"/>
      <c r="BY59" s="156">
        <f t="shared" si="53"/>
        <v>0</v>
      </c>
      <c r="BZ59" s="156"/>
      <c r="CA59" s="153"/>
      <c r="CB59" s="153"/>
      <c r="CC59" s="156">
        <f t="shared" si="54"/>
        <v>0</v>
      </c>
      <c r="CD59" s="156"/>
      <c r="CE59" s="153"/>
      <c r="CF59" s="153"/>
      <c r="CG59" s="156">
        <f t="shared" si="55"/>
        <v>0</v>
      </c>
      <c r="CH59" s="156"/>
      <c r="CI59" s="153"/>
      <c r="CJ59" s="153"/>
      <c r="CK59" s="156">
        <f t="shared" si="56"/>
        <v>0</v>
      </c>
      <c r="CL59" s="222"/>
      <c r="CM59" s="222"/>
      <c r="CN59" s="222"/>
      <c r="CO59" s="222">
        <f t="shared" si="57"/>
        <v>0</v>
      </c>
      <c r="CP59" s="222"/>
      <c r="CQ59" s="14"/>
      <c r="CR59" s="14"/>
      <c r="CS59" s="261">
        <f t="shared" si="58"/>
        <v>0</v>
      </c>
      <c r="CT59" s="262"/>
      <c r="CU59" s="13"/>
      <c r="CV59" s="13"/>
      <c r="CW59" s="261">
        <f t="shared" si="59"/>
        <v>0</v>
      </c>
      <c r="CX59" s="262"/>
      <c r="CY59" s="13"/>
      <c r="CZ59" s="13"/>
      <c r="DA59" s="261">
        <f t="shared" si="60"/>
        <v>0</v>
      </c>
      <c r="DB59" s="262"/>
    </row>
    <row r="60" spans="1:106" ht="14.25" customHeight="1">
      <c r="A60" s="335"/>
      <c r="B60" s="334" t="s">
        <v>699</v>
      </c>
      <c r="C60" s="225">
        <v>9.4</v>
      </c>
      <c r="D60" s="153">
        <f t="shared" si="61"/>
        <v>9.4</v>
      </c>
      <c r="E60" s="153">
        <f>I60+M60+Q60+U60+Y60+AJ60+AN60+AR60+AV60+BD60+BH60+BX60+CF60+CJ60+CN60+CR60+CV60+CZ60+BL60+BT60</f>
        <v>9.4</v>
      </c>
      <c r="F60" s="192"/>
      <c r="G60" s="192">
        <v>0</v>
      </c>
      <c r="H60" s="153">
        <v>0</v>
      </c>
      <c r="I60" s="153">
        <v>0</v>
      </c>
      <c r="J60" s="156">
        <v>0</v>
      </c>
      <c r="K60" s="156"/>
      <c r="L60" s="153"/>
      <c r="M60" s="153"/>
      <c r="N60" s="156">
        <v>0</v>
      </c>
      <c r="O60" s="156"/>
      <c r="P60" s="153"/>
      <c r="Q60" s="153"/>
      <c r="R60" s="156">
        <v>0</v>
      </c>
      <c r="S60" s="156"/>
      <c r="T60" s="153"/>
      <c r="U60" s="153"/>
      <c r="V60" s="156">
        <v>0</v>
      </c>
      <c r="W60" s="156"/>
      <c r="X60" s="153"/>
      <c r="Y60" s="153"/>
      <c r="Z60" s="156">
        <f t="shared" si="40"/>
        <v>0</v>
      </c>
      <c r="AA60" s="156"/>
      <c r="AB60" s="153"/>
      <c r="AC60" s="153"/>
      <c r="AD60" s="156">
        <f t="shared" si="41"/>
        <v>0</v>
      </c>
      <c r="AE60" s="156"/>
      <c r="AF60" s="153"/>
      <c r="AG60" s="153"/>
      <c r="AH60" s="156"/>
      <c r="AI60" s="153"/>
      <c r="AJ60" s="153"/>
      <c r="AK60" s="156">
        <v>0</v>
      </c>
      <c r="AL60" s="156"/>
      <c r="AM60" s="153"/>
      <c r="AN60" s="153"/>
      <c r="AO60" s="156">
        <v>0</v>
      </c>
      <c r="AP60" s="156"/>
      <c r="AQ60" s="156"/>
      <c r="AR60" s="156"/>
      <c r="AS60" s="156"/>
      <c r="AT60" s="156"/>
      <c r="AU60" s="153"/>
      <c r="AV60" s="153"/>
      <c r="AW60" s="156">
        <v>0</v>
      </c>
      <c r="AX60" s="156"/>
      <c r="AY60" s="153"/>
      <c r="AZ60" s="153"/>
      <c r="BA60" s="156">
        <v>0</v>
      </c>
      <c r="BB60" s="156"/>
      <c r="BC60" s="153"/>
      <c r="BD60" s="153"/>
      <c r="BE60" s="156">
        <v>0</v>
      </c>
      <c r="BF60" s="156"/>
      <c r="BG60" s="153"/>
      <c r="BH60" s="153"/>
      <c r="BI60" s="156">
        <v>0</v>
      </c>
      <c r="BJ60" s="156"/>
      <c r="BK60" s="153">
        <v>9.4</v>
      </c>
      <c r="BL60" s="153">
        <v>9.4</v>
      </c>
      <c r="BM60" s="156">
        <f t="shared" si="50"/>
        <v>0</v>
      </c>
      <c r="BN60" s="156"/>
      <c r="BO60" s="153"/>
      <c r="BP60" s="153"/>
      <c r="BQ60" s="156">
        <f t="shared" si="51"/>
        <v>0</v>
      </c>
      <c r="BR60" s="156"/>
      <c r="BS60" s="153"/>
      <c r="BT60" s="153"/>
      <c r="BU60" s="156"/>
      <c r="BV60" s="156"/>
      <c r="BW60" s="153"/>
      <c r="BX60" s="153"/>
      <c r="BY60" s="156">
        <v>0</v>
      </c>
      <c r="BZ60" s="156"/>
      <c r="CA60" s="153"/>
      <c r="CB60" s="153"/>
      <c r="CC60" s="156"/>
      <c r="CD60" s="156"/>
      <c r="CE60" s="153"/>
      <c r="CF60" s="153"/>
      <c r="CG60" s="156">
        <v>0</v>
      </c>
      <c r="CH60" s="156"/>
      <c r="CI60" s="153"/>
      <c r="CJ60" s="153"/>
      <c r="CK60" s="156">
        <v>0</v>
      </c>
      <c r="CL60" s="222"/>
      <c r="CM60" s="222"/>
      <c r="CN60" s="222"/>
      <c r="CO60" s="222">
        <v>0</v>
      </c>
      <c r="CP60" s="222"/>
      <c r="CQ60" s="14"/>
      <c r="CR60" s="14"/>
      <c r="CS60" s="261"/>
      <c r="CT60" s="262"/>
      <c r="CU60" s="13"/>
      <c r="CV60" s="13"/>
      <c r="CW60" s="261"/>
      <c r="CX60" s="262"/>
      <c r="CY60" s="13"/>
      <c r="CZ60" s="13"/>
      <c r="DA60" s="261">
        <v>0</v>
      </c>
      <c r="DB60" s="262"/>
    </row>
    <row r="61" spans="1:106" ht="14.25" customHeight="1">
      <c r="A61" s="335"/>
      <c r="B61" s="335" t="s">
        <v>546</v>
      </c>
      <c r="C61" s="221">
        <v>2.4</v>
      </c>
      <c r="D61" s="153">
        <f t="shared" si="61"/>
        <v>23.4</v>
      </c>
      <c r="E61" s="153">
        <f t="shared" si="63"/>
        <v>43.823999999999998</v>
      </c>
      <c r="F61" s="192">
        <f t="shared" si="35"/>
        <v>20.423999999999999</v>
      </c>
      <c r="G61" s="192">
        <f t="shared" si="64"/>
        <v>1.8728205128205129</v>
      </c>
      <c r="H61" s="153">
        <v>12.1</v>
      </c>
      <c r="I61" s="153">
        <v>19.344000000000001</v>
      </c>
      <c r="J61" s="156">
        <f t="shared" si="9"/>
        <v>7.2440000000000015</v>
      </c>
      <c r="K61" s="156"/>
      <c r="L61" s="153"/>
      <c r="M61" s="153"/>
      <c r="N61" s="156">
        <f t="shared" si="37"/>
        <v>0</v>
      </c>
      <c r="O61" s="156"/>
      <c r="P61" s="153"/>
      <c r="Q61" s="153"/>
      <c r="R61" s="156">
        <f t="shared" si="38"/>
        <v>0</v>
      </c>
      <c r="S61" s="156"/>
      <c r="T61" s="153"/>
      <c r="U61" s="153"/>
      <c r="V61" s="156">
        <f t="shared" si="39"/>
        <v>0</v>
      </c>
      <c r="W61" s="156"/>
      <c r="X61" s="153">
        <f t="shared" si="62"/>
        <v>0</v>
      </c>
      <c r="Y61" s="153">
        <f t="shared" si="62"/>
        <v>0</v>
      </c>
      <c r="Z61" s="156">
        <f t="shared" si="40"/>
        <v>0</v>
      </c>
      <c r="AA61" s="156"/>
      <c r="AB61" s="153"/>
      <c r="AC61" s="153"/>
      <c r="AD61" s="156">
        <f t="shared" si="41"/>
        <v>0</v>
      </c>
      <c r="AE61" s="156"/>
      <c r="AF61" s="153"/>
      <c r="AG61" s="153"/>
      <c r="AH61" s="156">
        <f t="shared" si="42"/>
        <v>0</v>
      </c>
      <c r="AI61" s="153"/>
      <c r="AJ61" s="153"/>
      <c r="AK61" s="156">
        <f t="shared" si="43"/>
        <v>0</v>
      </c>
      <c r="AL61" s="156"/>
      <c r="AM61" s="153"/>
      <c r="AN61" s="153"/>
      <c r="AO61" s="156">
        <f t="shared" si="44"/>
        <v>0</v>
      </c>
      <c r="AP61" s="156"/>
      <c r="AQ61" s="156"/>
      <c r="AR61" s="156"/>
      <c r="AS61" s="156">
        <f t="shared" si="45"/>
        <v>0</v>
      </c>
      <c r="AT61" s="156"/>
      <c r="AU61" s="153"/>
      <c r="AV61" s="153"/>
      <c r="AW61" s="156">
        <f t="shared" si="46"/>
        <v>0</v>
      </c>
      <c r="AX61" s="156"/>
      <c r="AY61" s="153"/>
      <c r="AZ61" s="153"/>
      <c r="BA61" s="156">
        <f t="shared" si="47"/>
        <v>0</v>
      </c>
      <c r="BB61" s="156"/>
      <c r="BC61" s="153"/>
      <c r="BD61" s="153"/>
      <c r="BE61" s="156">
        <f t="shared" si="48"/>
        <v>0</v>
      </c>
      <c r="BF61" s="156"/>
      <c r="BG61" s="153"/>
      <c r="BH61" s="153"/>
      <c r="BI61" s="156">
        <f t="shared" si="49"/>
        <v>0</v>
      </c>
      <c r="BJ61" s="156"/>
      <c r="BK61" s="153">
        <v>11.3</v>
      </c>
      <c r="BL61" s="153">
        <v>24.48</v>
      </c>
      <c r="BM61" s="156">
        <f t="shared" si="50"/>
        <v>13.18</v>
      </c>
      <c r="BN61" s="156"/>
      <c r="BO61" s="153"/>
      <c r="BP61" s="153"/>
      <c r="BQ61" s="156">
        <f t="shared" si="51"/>
        <v>0</v>
      </c>
      <c r="BR61" s="156"/>
      <c r="BS61" s="153"/>
      <c r="BT61" s="153"/>
      <c r="BU61" s="156">
        <f t="shared" si="52"/>
        <v>0</v>
      </c>
      <c r="BV61" s="156"/>
      <c r="BW61" s="153"/>
      <c r="BX61" s="153"/>
      <c r="BY61" s="156">
        <f t="shared" si="53"/>
        <v>0</v>
      </c>
      <c r="BZ61" s="156"/>
      <c r="CA61" s="153"/>
      <c r="CB61" s="153"/>
      <c r="CC61" s="156">
        <f t="shared" si="54"/>
        <v>0</v>
      </c>
      <c r="CD61" s="156"/>
      <c r="CE61" s="153"/>
      <c r="CF61" s="153"/>
      <c r="CG61" s="156">
        <f t="shared" si="55"/>
        <v>0</v>
      </c>
      <c r="CH61" s="156"/>
      <c r="CI61" s="153"/>
      <c r="CJ61" s="153"/>
      <c r="CK61" s="156">
        <f t="shared" si="56"/>
        <v>0</v>
      </c>
      <c r="CL61" s="222"/>
      <c r="CM61" s="222"/>
      <c r="CN61" s="222"/>
      <c r="CO61" s="222">
        <f t="shared" si="57"/>
        <v>0</v>
      </c>
      <c r="CP61" s="222"/>
      <c r="CQ61" s="14"/>
      <c r="CR61" s="14"/>
      <c r="CS61" s="261">
        <f t="shared" si="58"/>
        <v>0</v>
      </c>
      <c r="CT61" s="262"/>
      <c r="CU61" s="13"/>
      <c r="CV61" s="13"/>
      <c r="CW61" s="261">
        <f t="shared" si="59"/>
        <v>0</v>
      </c>
      <c r="CX61" s="262"/>
      <c r="CY61" s="13"/>
      <c r="CZ61" s="13"/>
      <c r="DA61" s="261">
        <f t="shared" si="60"/>
        <v>0</v>
      </c>
      <c r="DB61" s="262"/>
    </row>
    <row r="62" spans="1:106" ht="14.25" hidden="1" customHeight="1">
      <c r="A62" s="335"/>
      <c r="B62" s="334" t="s">
        <v>700</v>
      </c>
      <c r="C62" s="225">
        <v>0</v>
      </c>
      <c r="D62" s="153">
        <f t="shared" si="61"/>
        <v>4.149</v>
      </c>
      <c r="E62" s="108">
        <f>I62+M62+Q62+U62+Y62+AJ62+AN62+AR62+AV62+BD62+BH62+BX62+CF62+CJ62+CN62+CR62+CV62+CZ62+BL62+BT62</f>
        <v>0</v>
      </c>
      <c r="F62" s="192">
        <f>E62-D62</f>
        <v>-4.149</v>
      </c>
      <c r="G62" s="192">
        <f>E62/D62</f>
        <v>0</v>
      </c>
      <c r="H62" s="153"/>
      <c r="I62" s="153"/>
      <c r="J62" s="156">
        <f>I62-H62</f>
        <v>0</v>
      </c>
      <c r="K62" s="156"/>
      <c r="L62" s="153"/>
      <c r="M62" s="153"/>
      <c r="N62" s="156">
        <f>M62-L62</f>
        <v>0</v>
      </c>
      <c r="O62" s="156"/>
      <c r="P62" s="153"/>
      <c r="Q62" s="153"/>
      <c r="R62" s="156">
        <f>Q62-P62</f>
        <v>0</v>
      </c>
      <c r="S62" s="156"/>
      <c r="T62" s="153"/>
      <c r="U62" s="153"/>
      <c r="V62" s="156">
        <f>U62-T62</f>
        <v>0</v>
      </c>
      <c r="W62" s="156"/>
      <c r="X62" s="153">
        <f>AB62</f>
        <v>0</v>
      </c>
      <c r="Y62" s="153">
        <f>AC62</f>
        <v>0</v>
      </c>
      <c r="Z62" s="156">
        <f>Y62-X62</f>
        <v>0</v>
      </c>
      <c r="AA62" s="156"/>
      <c r="AB62" s="153"/>
      <c r="AC62" s="153"/>
      <c r="AD62" s="156">
        <f>AC62-AB62</f>
        <v>0</v>
      </c>
      <c r="AE62" s="156"/>
      <c r="AF62" s="153"/>
      <c r="AG62" s="153"/>
      <c r="AH62" s="156">
        <f>AG62-AF62</f>
        <v>0</v>
      </c>
      <c r="AI62" s="153"/>
      <c r="AJ62" s="153"/>
      <c r="AK62" s="156">
        <f>AJ62-AI62</f>
        <v>0</v>
      </c>
      <c r="AL62" s="156"/>
      <c r="AM62" s="153"/>
      <c r="AN62" s="153"/>
      <c r="AO62" s="156">
        <f>AN62-AM62</f>
        <v>0</v>
      </c>
      <c r="AP62" s="156"/>
      <c r="AQ62" s="156"/>
      <c r="AR62" s="156"/>
      <c r="AS62" s="156">
        <f>AR62-AQ62</f>
        <v>0</v>
      </c>
      <c r="AT62" s="156"/>
      <c r="AU62" s="153"/>
      <c r="AV62" s="153"/>
      <c r="AW62" s="156">
        <f>AV62-AU62</f>
        <v>0</v>
      </c>
      <c r="AX62" s="156"/>
      <c r="AY62" s="153"/>
      <c r="AZ62" s="153"/>
      <c r="BA62" s="156">
        <f>AZ62-AY62</f>
        <v>0</v>
      </c>
      <c r="BB62" s="156"/>
      <c r="BC62" s="153"/>
      <c r="BD62" s="153"/>
      <c r="BE62" s="156">
        <f>BD62-BC62</f>
        <v>0</v>
      </c>
      <c r="BF62" s="156"/>
      <c r="BG62" s="153"/>
      <c r="BH62" s="153"/>
      <c r="BI62" s="156">
        <f>BH62-BG62</f>
        <v>0</v>
      </c>
      <c r="BJ62" s="156"/>
      <c r="BK62" s="153">
        <v>4.149</v>
      </c>
      <c r="BL62" s="153"/>
      <c r="BM62" s="156">
        <f>BL62-BK62</f>
        <v>-4.149</v>
      </c>
      <c r="BN62" s="156"/>
      <c r="BO62" s="153"/>
      <c r="BP62" s="153"/>
      <c r="BQ62" s="156">
        <f>BP62-BO62</f>
        <v>0</v>
      </c>
      <c r="BR62" s="156"/>
      <c r="BS62" s="153"/>
      <c r="BT62" s="153"/>
      <c r="BU62" s="156">
        <f>BT62-BS62</f>
        <v>0</v>
      </c>
      <c r="BV62" s="156"/>
      <c r="BW62" s="153"/>
      <c r="BX62" s="153"/>
      <c r="BY62" s="156">
        <f>BX62-BW62</f>
        <v>0</v>
      </c>
      <c r="BZ62" s="156"/>
      <c r="CA62" s="153"/>
      <c r="CB62" s="153"/>
      <c r="CC62" s="156">
        <f>CB62-CA62</f>
        <v>0</v>
      </c>
      <c r="CD62" s="156"/>
      <c r="CE62" s="153"/>
      <c r="CF62" s="153"/>
      <c r="CG62" s="156">
        <f>CF62-CE62</f>
        <v>0</v>
      </c>
      <c r="CH62" s="156"/>
      <c r="CI62" s="153"/>
      <c r="CJ62" s="153"/>
      <c r="CK62" s="156">
        <f>CJ62-CI62</f>
        <v>0</v>
      </c>
      <c r="CL62" s="222"/>
      <c r="CM62" s="222"/>
      <c r="CN62" s="222"/>
      <c r="CO62" s="222">
        <f>CN62-CM62</f>
        <v>0</v>
      </c>
      <c r="CP62" s="222"/>
      <c r="CQ62" s="14"/>
      <c r="CR62" s="14"/>
      <c r="CS62" s="261">
        <f>CR62-CQ62</f>
        <v>0</v>
      </c>
      <c r="CT62" s="262"/>
      <c r="CU62" s="13"/>
      <c r="CV62" s="13"/>
      <c r="CW62" s="261">
        <f>CV62-CU62</f>
        <v>0</v>
      </c>
      <c r="CX62" s="262"/>
      <c r="CY62" s="13"/>
      <c r="CZ62" s="13"/>
      <c r="DA62" s="261">
        <f>CZ62-CY62</f>
        <v>0</v>
      </c>
      <c r="DB62" s="262"/>
    </row>
    <row r="63" spans="1:106" ht="14.25" hidden="1" customHeight="1">
      <c r="A63" s="335"/>
      <c r="B63" s="334" t="s">
        <v>547</v>
      </c>
      <c r="C63" s="225"/>
      <c r="D63" s="153">
        <f t="shared" si="61"/>
        <v>0</v>
      </c>
      <c r="E63" s="108">
        <f t="shared" si="63"/>
        <v>0</v>
      </c>
      <c r="F63" s="192">
        <f t="shared" si="35"/>
        <v>0</v>
      </c>
      <c r="G63" s="192" t="e">
        <f t="shared" si="64"/>
        <v>#DIV/0!</v>
      </c>
      <c r="H63" s="153"/>
      <c r="I63" s="153"/>
      <c r="J63" s="156">
        <f t="shared" si="9"/>
        <v>0</v>
      </c>
      <c r="K63" s="156"/>
      <c r="L63" s="153"/>
      <c r="M63" s="153"/>
      <c r="N63" s="156">
        <f t="shared" si="37"/>
        <v>0</v>
      </c>
      <c r="O63" s="156"/>
      <c r="P63" s="153"/>
      <c r="Q63" s="153"/>
      <c r="R63" s="156">
        <f t="shared" si="38"/>
        <v>0</v>
      </c>
      <c r="S63" s="156"/>
      <c r="T63" s="153"/>
      <c r="U63" s="153"/>
      <c r="V63" s="156">
        <f t="shared" si="39"/>
        <v>0</v>
      </c>
      <c r="W63" s="156"/>
      <c r="X63" s="153">
        <f t="shared" si="62"/>
        <v>0</v>
      </c>
      <c r="Y63" s="153">
        <f t="shared" si="62"/>
        <v>0</v>
      </c>
      <c r="Z63" s="156">
        <f t="shared" si="40"/>
        <v>0</v>
      </c>
      <c r="AA63" s="156"/>
      <c r="AB63" s="153"/>
      <c r="AC63" s="153"/>
      <c r="AD63" s="156">
        <f t="shared" si="41"/>
        <v>0</v>
      </c>
      <c r="AE63" s="156"/>
      <c r="AF63" s="153"/>
      <c r="AG63" s="153"/>
      <c r="AH63" s="156">
        <f t="shared" si="42"/>
        <v>0</v>
      </c>
      <c r="AI63" s="153"/>
      <c r="AJ63" s="153"/>
      <c r="AK63" s="156">
        <f>AJ63-AI63</f>
        <v>0</v>
      </c>
      <c r="AL63" s="156"/>
      <c r="AM63" s="153"/>
      <c r="AN63" s="153"/>
      <c r="AO63" s="156">
        <f>AN63-AM63</f>
        <v>0</v>
      </c>
      <c r="AP63" s="156"/>
      <c r="AQ63" s="156"/>
      <c r="AR63" s="156"/>
      <c r="AS63" s="156">
        <f t="shared" si="45"/>
        <v>0</v>
      </c>
      <c r="AT63" s="156"/>
      <c r="AU63" s="153"/>
      <c r="AV63" s="153"/>
      <c r="AW63" s="156">
        <f>AV63-AU63</f>
        <v>0</v>
      </c>
      <c r="AX63" s="156"/>
      <c r="AY63" s="153"/>
      <c r="AZ63" s="153"/>
      <c r="BA63" s="156">
        <f t="shared" si="47"/>
        <v>0</v>
      </c>
      <c r="BB63" s="156"/>
      <c r="BC63" s="153"/>
      <c r="BD63" s="153"/>
      <c r="BE63" s="156">
        <f t="shared" si="48"/>
        <v>0</v>
      </c>
      <c r="BF63" s="156"/>
      <c r="BG63" s="153"/>
      <c r="BH63" s="153"/>
      <c r="BI63" s="156">
        <f t="shared" si="49"/>
        <v>0</v>
      </c>
      <c r="BJ63" s="156"/>
      <c r="BK63" s="153"/>
      <c r="BL63" s="153"/>
      <c r="BM63" s="156">
        <f t="shared" si="50"/>
        <v>0</v>
      </c>
      <c r="BN63" s="156"/>
      <c r="BO63" s="153"/>
      <c r="BP63" s="153"/>
      <c r="BQ63" s="156">
        <f t="shared" si="51"/>
        <v>0</v>
      </c>
      <c r="BR63" s="156"/>
      <c r="BS63" s="153"/>
      <c r="BT63" s="153"/>
      <c r="BU63" s="156">
        <f t="shared" si="52"/>
        <v>0</v>
      </c>
      <c r="BV63" s="156"/>
      <c r="BW63" s="153"/>
      <c r="BX63" s="153"/>
      <c r="BY63" s="156">
        <f t="shared" si="53"/>
        <v>0</v>
      </c>
      <c r="BZ63" s="156"/>
      <c r="CA63" s="153"/>
      <c r="CB63" s="153"/>
      <c r="CC63" s="156">
        <f t="shared" si="54"/>
        <v>0</v>
      </c>
      <c r="CD63" s="156"/>
      <c r="CE63" s="153"/>
      <c r="CF63" s="153"/>
      <c r="CG63" s="156">
        <f t="shared" si="55"/>
        <v>0</v>
      </c>
      <c r="CH63" s="156"/>
      <c r="CI63" s="153"/>
      <c r="CJ63" s="153"/>
      <c r="CK63" s="156">
        <f t="shared" si="56"/>
        <v>0</v>
      </c>
      <c r="CL63" s="222"/>
      <c r="CM63" s="222"/>
      <c r="CN63" s="222"/>
      <c r="CO63" s="222">
        <f t="shared" si="57"/>
        <v>0</v>
      </c>
      <c r="CP63" s="222"/>
      <c r="CQ63" s="14"/>
      <c r="CR63" s="14"/>
      <c r="CS63" s="261">
        <f t="shared" si="58"/>
        <v>0</v>
      </c>
      <c r="CT63" s="262"/>
      <c r="CU63" s="13"/>
      <c r="CV63" s="13"/>
      <c r="CW63" s="261">
        <f t="shared" si="59"/>
        <v>0</v>
      </c>
      <c r="CX63" s="262"/>
      <c r="CY63" s="13"/>
      <c r="CZ63" s="13"/>
      <c r="DA63" s="261">
        <f t="shared" si="60"/>
        <v>0</v>
      </c>
      <c r="DB63" s="262"/>
    </row>
    <row r="64" spans="1:106" ht="14.25" customHeight="1">
      <c r="A64" s="335"/>
      <c r="B64" s="334" t="s">
        <v>701</v>
      </c>
      <c r="C64" s="225">
        <v>15.5</v>
      </c>
      <c r="D64" s="153">
        <f t="shared" si="61"/>
        <v>5.7290000000000001</v>
      </c>
      <c r="E64" s="153">
        <f>I64+M64+Q64+U64+Y64+AJ64+AN64+AR64+AV64+BD64+BH64+BX64+CF64+CJ64+CN64+CR64+CV64+CZ64+BL64+BT64</f>
        <v>5.7290000000000001</v>
      </c>
      <c r="F64" s="192">
        <f>E64-D64</f>
        <v>0</v>
      </c>
      <c r="G64" s="192">
        <f>E64/D64</f>
        <v>1</v>
      </c>
      <c r="H64" s="153"/>
      <c r="I64" s="153"/>
      <c r="J64" s="156">
        <f>I64-H64</f>
        <v>0</v>
      </c>
      <c r="K64" s="156"/>
      <c r="L64" s="153"/>
      <c r="M64" s="153"/>
      <c r="N64" s="156"/>
      <c r="O64" s="156"/>
      <c r="P64" s="153"/>
      <c r="Q64" s="153"/>
      <c r="R64" s="156"/>
      <c r="S64" s="156"/>
      <c r="T64" s="153"/>
      <c r="U64" s="153"/>
      <c r="V64" s="156"/>
      <c r="W64" s="156"/>
      <c r="X64" s="153">
        <f>AB64</f>
        <v>0</v>
      </c>
      <c r="Y64" s="153">
        <f>AC64</f>
        <v>0</v>
      </c>
      <c r="Z64" s="156">
        <f>Y64-X64</f>
        <v>0</v>
      </c>
      <c r="AA64" s="156"/>
      <c r="AB64" s="153"/>
      <c r="AC64" s="153"/>
      <c r="AD64" s="156">
        <f>AC64-AB64</f>
        <v>0</v>
      </c>
      <c r="AE64" s="156"/>
      <c r="AF64" s="153"/>
      <c r="AG64" s="153"/>
      <c r="AH64" s="156"/>
      <c r="AI64" s="153"/>
      <c r="AJ64" s="153"/>
      <c r="AK64" s="156">
        <f>AJ64-AI64</f>
        <v>0</v>
      </c>
      <c r="AL64" s="156"/>
      <c r="AM64" s="153"/>
      <c r="AN64" s="153"/>
      <c r="AO64" s="156">
        <f>AN64-AM64</f>
        <v>0</v>
      </c>
      <c r="AP64" s="156"/>
      <c r="AQ64" s="156"/>
      <c r="AR64" s="156"/>
      <c r="AS64" s="156"/>
      <c r="AT64" s="156"/>
      <c r="AU64" s="153"/>
      <c r="AV64" s="153"/>
      <c r="AW64" s="156">
        <f>AV64-AU64</f>
        <v>0</v>
      </c>
      <c r="AX64" s="156"/>
      <c r="AY64" s="153"/>
      <c r="AZ64" s="153"/>
      <c r="BA64" s="156"/>
      <c r="BB64" s="156"/>
      <c r="BC64" s="153"/>
      <c r="BD64" s="153"/>
      <c r="BE64" s="156"/>
      <c r="BF64" s="156"/>
      <c r="BG64" s="153"/>
      <c r="BH64" s="153"/>
      <c r="BI64" s="156"/>
      <c r="BJ64" s="156"/>
      <c r="BK64" s="153">
        <v>5.7290000000000001</v>
      </c>
      <c r="BL64" s="153">
        <v>5.7290000000000001</v>
      </c>
      <c r="BM64" s="156">
        <f>BL64-BK64</f>
        <v>0</v>
      </c>
      <c r="BN64" s="156"/>
      <c r="BO64" s="153"/>
      <c r="BP64" s="153"/>
      <c r="BQ64" s="156">
        <f>BP64-BO64</f>
        <v>0</v>
      </c>
      <c r="BR64" s="156"/>
      <c r="BS64" s="153"/>
      <c r="BT64" s="153"/>
      <c r="BU64" s="156"/>
      <c r="BV64" s="156"/>
      <c r="BW64" s="153"/>
      <c r="BX64" s="153"/>
      <c r="BY64" s="156"/>
      <c r="BZ64" s="156"/>
      <c r="CA64" s="153"/>
      <c r="CB64" s="153"/>
      <c r="CC64" s="156"/>
      <c r="CD64" s="156"/>
      <c r="CE64" s="153"/>
      <c r="CF64" s="153"/>
      <c r="CG64" s="156"/>
      <c r="CH64" s="156"/>
      <c r="CI64" s="153"/>
      <c r="CJ64" s="153"/>
      <c r="CK64" s="156"/>
      <c r="CL64" s="222"/>
      <c r="CM64" s="222"/>
      <c r="CN64" s="222"/>
      <c r="CO64" s="222"/>
      <c r="CP64" s="222"/>
      <c r="CQ64" s="14"/>
      <c r="CR64" s="14"/>
      <c r="CS64" s="261"/>
      <c r="CT64" s="262"/>
      <c r="CU64" s="13"/>
      <c r="CV64" s="13"/>
      <c r="CW64" s="261"/>
      <c r="CX64" s="262"/>
      <c r="CY64" s="13"/>
      <c r="CZ64" s="13"/>
      <c r="DA64" s="261"/>
      <c r="DB64" s="262"/>
    </row>
    <row r="65" spans="1:106" ht="14.25" customHeight="1">
      <c r="A65" s="335"/>
      <c r="B65" s="334" t="s">
        <v>345</v>
      </c>
      <c r="C65" s="225">
        <v>15.5</v>
      </c>
      <c r="D65" s="153">
        <f t="shared" si="61"/>
        <v>30.926000000000002</v>
      </c>
      <c r="E65" s="153">
        <f t="shared" si="63"/>
        <v>33.71</v>
      </c>
      <c r="F65" s="192">
        <f t="shared" si="35"/>
        <v>2.7839999999999989</v>
      </c>
      <c r="G65" s="192">
        <f t="shared" si="64"/>
        <v>1.0900213412662485</v>
      </c>
      <c r="H65" s="153">
        <v>18.291</v>
      </c>
      <c r="I65" s="153">
        <v>23.192</v>
      </c>
      <c r="J65" s="156">
        <f t="shared" si="9"/>
        <v>4.9009999999999998</v>
      </c>
      <c r="K65" s="156"/>
      <c r="L65" s="153"/>
      <c r="M65" s="153"/>
      <c r="N65" s="156"/>
      <c r="O65" s="156"/>
      <c r="P65" s="153"/>
      <c r="Q65" s="153"/>
      <c r="R65" s="156"/>
      <c r="S65" s="156"/>
      <c r="T65" s="153"/>
      <c r="U65" s="153"/>
      <c r="V65" s="156"/>
      <c r="W65" s="156"/>
      <c r="X65" s="153">
        <f t="shared" si="62"/>
        <v>0</v>
      </c>
      <c r="Y65" s="153">
        <f t="shared" si="62"/>
        <v>0</v>
      </c>
      <c r="Z65" s="156">
        <f t="shared" si="40"/>
        <v>0</v>
      </c>
      <c r="AA65" s="156"/>
      <c r="AB65" s="153"/>
      <c r="AC65" s="153"/>
      <c r="AD65" s="156">
        <f t="shared" si="41"/>
        <v>0</v>
      </c>
      <c r="AE65" s="156"/>
      <c r="AF65" s="153"/>
      <c r="AG65" s="153"/>
      <c r="AH65" s="156"/>
      <c r="AI65" s="153"/>
      <c r="AJ65" s="153"/>
      <c r="AK65" s="156">
        <f>AJ65-AI65</f>
        <v>0</v>
      </c>
      <c r="AL65" s="156"/>
      <c r="AM65" s="153"/>
      <c r="AN65" s="153"/>
      <c r="AO65" s="156">
        <f>AN65-AM65</f>
        <v>0</v>
      </c>
      <c r="AP65" s="156"/>
      <c r="AQ65" s="156"/>
      <c r="AR65" s="156"/>
      <c r="AS65" s="156"/>
      <c r="AT65" s="156"/>
      <c r="AU65" s="153"/>
      <c r="AV65" s="153"/>
      <c r="AW65" s="156">
        <f>AV65-AU65</f>
        <v>0</v>
      </c>
      <c r="AX65" s="156"/>
      <c r="AY65" s="153"/>
      <c r="AZ65" s="153"/>
      <c r="BA65" s="156"/>
      <c r="BB65" s="156"/>
      <c r="BC65" s="153"/>
      <c r="BD65" s="153"/>
      <c r="BE65" s="156"/>
      <c r="BF65" s="156"/>
      <c r="BG65" s="153"/>
      <c r="BH65" s="153"/>
      <c r="BI65" s="156"/>
      <c r="BJ65" s="156"/>
      <c r="BK65" s="153">
        <v>12.635</v>
      </c>
      <c r="BL65" s="153">
        <v>10.518000000000001</v>
      </c>
      <c r="BM65" s="156">
        <f t="shared" si="50"/>
        <v>-2.1169999999999991</v>
      </c>
      <c r="BN65" s="156"/>
      <c r="BO65" s="153"/>
      <c r="BP65" s="153"/>
      <c r="BQ65" s="156">
        <f t="shared" si="51"/>
        <v>0</v>
      </c>
      <c r="BR65" s="156"/>
      <c r="BS65" s="153"/>
      <c r="BT65" s="153"/>
      <c r="BU65" s="156"/>
      <c r="BV65" s="156"/>
      <c r="BW65" s="153"/>
      <c r="BX65" s="153"/>
      <c r="BY65" s="156"/>
      <c r="BZ65" s="156"/>
      <c r="CA65" s="153"/>
      <c r="CB65" s="153"/>
      <c r="CC65" s="156"/>
      <c r="CD65" s="156"/>
      <c r="CE65" s="153"/>
      <c r="CF65" s="153"/>
      <c r="CG65" s="156"/>
      <c r="CH65" s="156"/>
      <c r="CI65" s="153"/>
      <c r="CJ65" s="153"/>
      <c r="CK65" s="156"/>
      <c r="CL65" s="222"/>
      <c r="CM65" s="222"/>
      <c r="CN65" s="222"/>
      <c r="CO65" s="222"/>
      <c r="CP65" s="222"/>
      <c r="CQ65" s="14"/>
      <c r="CR65" s="14"/>
      <c r="CS65" s="261"/>
      <c r="CT65" s="262"/>
      <c r="CU65" s="13"/>
      <c r="CV65" s="13"/>
      <c r="CW65" s="261"/>
      <c r="CX65" s="262"/>
      <c r="CY65" s="13"/>
      <c r="CZ65" s="13"/>
      <c r="DA65" s="261"/>
      <c r="DB65" s="262"/>
    </row>
    <row r="66" spans="1:106" ht="14.25" customHeight="1">
      <c r="A66" s="335"/>
      <c r="B66" s="334" t="s">
        <v>548</v>
      </c>
      <c r="C66" s="225">
        <v>5</v>
      </c>
      <c r="D66" s="153">
        <f t="shared" si="61"/>
        <v>19.349</v>
      </c>
      <c r="E66" s="108">
        <f t="shared" si="63"/>
        <v>32.107700000000001</v>
      </c>
      <c r="F66" s="192">
        <f t="shared" si="35"/>
        <v>12.758700000000001</v>
      </c>
      <c r="G66" s="192">
        <f t="shared" si="64"/>
        <v>1.6593984185229211</v>
      </c>
      <c r="H66" s="153">
        <v>7.2539999999999996</v>
      </c>
      <c r="I66" s="153">
        <v>12.09</v>
      </c>
      <c r="J66" s="156">
        <f t="shared" si="9"/>
        <v>4.8360000000000003</v>
      </c>
      <c r="K66" s="156"/>
      <c r="L66" s="153"/>
      <c r="M66" s="153"/>
      <c r="N66" s="156">
        <v>0</v>
      </c>
      <c r="O66" s="156"/>
      <c r="P66" s="153"/>
      <c r="Q66" s="153"/>
      <c r="R66" s="156">
        <v>0</v>
      </c>
      <c r="S66" s="156"/>
      <c r="T66" s="153"/>
      <c r="U66" s="153"/>
      <c r="V66" s="156"/>
      <c r="W66" s="156"/>
      <c r="X66" s="153">
        <f t="shared" si="62"/>
        <v>0</v>
      </c>
      <c r="Y66" s="153">
        <f t="shared" si="62"/>
        <v>0</v>
      </c>
      <c r="Z66" s="156">
        <f t="shared" si="40"/>
        <v>0</v>
      </c>
      <c r="AA66" s="156"/>
      <c r="AB66" s="153"/>
      <c r="AC66" s="153"/>
      <c r="AD66" s="156">
        <f t="shared" si="41"/>
        <v>0</v>
      </c>
      <c r="AE66" s="156"/>
      <c r="AF66" s="153"/>
      <c r="AG66" s="153"/>
      <c r="AH66" s="156"/>
      <c r="AI66" s="153"/>
      <c r="AJ66" s="153"/>
      <c r="AK66" s="156">
        <v>0</v>
      </c>
      <c r="AL66" s="156"/>
      <c r="AM66" s="153"/>
      <c r="AN66" s="153"/>
      <c r="AO66" s="156">
        <v>0</v>
      </c>
      <c r="AP66" s="156"/>
      <c r="AQ66" s="156"/>
      <c r="AR66" s="156"/>
      <c r="AS66" s="156"/>
      <c r="AT66" s="156"/>
      <c r="AU66" s="153"/>
      <c r="AV66" s="153"/>
      <c r="AW66" s="156">
        <f>AV66-AU66</f>
        <v>0</v>
      </c>
      <c r="AX66" s="156"/>
      <c r="AY66" s="153"/>
      <c r="AZ66" s="153"/>
      <c r="BA66" s="156"/>
      <c r="BB66" s="156"/>
      <c r="BC66" s="153"/>
      <c r="BD66" s="153"/>
      <c r="BE66" s="156">
        <v>0</v>
      </c>
      <c r="BF66" s="156"/>
      <c r="BG66" s="153"/>
      <c r="BH66" s="153"/>
      <c r="BI66" s="156">
        <v>0</v>
      </c>
      <c r="BJ66" s="156"/>
      <c r="BK66" s="153">
        <v>12.095000000000001</v>
      </c>
      <c r="BL66" s="153">
        <v>20.017700000000001</v>
      </c>
      <c r="BM66" s="156">
        <f t="shared" si="50"/>
        <v>7.9227000000000007</v>
      </c>
      <c r="BN66" s="156"/>
      <c r="BO66" s="153"/>
      <c r="BP66" s="153"/>
      <c r="BQ66" s="156">
        <f t="shared" si="51"/>
        <v>0</v>
      </c>
      <c r="BR66" s="156"/>
      <c r="BS66" s="153"/>
      <c r="BT66" s="153"/>
      <c r="BU66" s="156"/>
      <c r="BV66" s="156"/>
      <c r="BW66" s="153"/>
      <c r="BX66" s="153"/>
      <c r="BY66" s="156">
        <v>0</v>
      </c>
      <c r="BZ66" s="156"/>
      <c r="CA66" s="153"/>
      <c r="CB66" s="153"/>
      <c r="CC66" s="156"/>
      <c r="CD66" s="156"/>
      <c r="CE66" s="153"/>
      <c r="CF66" s="153"/>
      <c r="CG66" s="156">
        <v>0</v>
      </c>
      <c r="CH66" s="156"/>
      <c r="CI66" s="153"/>
      <c r="CJ66" s="153"/>
      <c r="CK66" s="156">
        <v>0</v>
      </c>
      <c r="CL66" s="222"/>
      <c r="CM66" s="222"/>
      <c r="CN66" s="222"/>
      <c r="CO66" s="222">
        <v>0</v>
      </c>
      <c r="CP66" s="222"/>
      <c r="CQ66" s="14"/>
      <c r="CR66" s="14"/>
      <c r="CS66" s="261"/>
      <c r="CT66" s="262"/>
      <c r="CU66" s="13"/>
      <c r="CV66" s="13"/>
      <c r="CW66" s="261"/>
      <c r="CX66" s="262"/>
      <c r="CY66" s="13"/>
      <c r="CZ66" s="13"/>
      <c r="DA66" s="261">
        <v>0</v>
      </c>
      <c r="DB66" s="262"/>
    </row>
    <row r="67" spans="1:106" ht="14.25" customHeight="1">
      <c r="A67" s="335"/>
      <c r="B67" s="334" t="s">
        <v>346</v>
      </c>
      <c r="C67" s="225"/>
      <c r="D67" s="153">
        <f t="shared" si="61"/>
        <v>0</v>
      </c>
      <c r="E67" s="153">
        <f t="shared" si="63"/>
        <v>0.32700000000000001</v>
      </c>
      <c r="F67" s="192">
        <f t="shared" si="35"/>
        <v>0.32700000000000001</v>
      </c>
      <c r="G67" s="192" t="e">
        <f t="shared" si="64"/>
        <v>#DIV/0!</v>
      </c>
      <c r="H67" s="153">
        <v>0</v>
      </c>
      <c r="I67" s="153">
        <v>0.32700000000000001</v>
      </c>
      <c r="J67" s="156"/>
      <c r="K67" s="156"/>
      <c r="L67" s="153"/>
      <c r="M67" s="153"/>
      <c r="N67" s="156"/>
      <c r="O67" s="156"/>
      <c r="P67" s="153"/>
      <c r="Q67" s="153"/>
      <c r="R67" s="156"/>
      <c r="S67" s="156"/>
      <c r="T67" s="153"/>
      <c r="U67" s="153"/>
      <c r="V67" s="156"/>
      <c r="W67" s="156"/>
      <c r="X67" s="153"/>
      <c r="Y67" s="153"/>
      <c r="Z67" s="156"/>
      <c r="AA67" s="156"/>
      <c r="AB67" s="153"/>
      <c r="AC67" s="153"/>
      <c r="AD67" s="156"/>
      <c r="AE67" s="156"/>
      <c r="AF67" s="153"/>
      <c r="AG67" s="153"/>
      <c r="AH67" s="156"/>
      <c r="AI67" s="153"/>
      <c r="AJ67" s="153"/>
      <c r="AK67" s="156"/>
      <c r="AL67" s="156"/>
      <c r="AM67" s="153"/>
      <c r="AN67" s="153"/>
      <c r="AO67" s="156"/>
      <c r="AP67" s="156"/>
      <c r="AQ67" s="156"/>
      <c r="AR67" s="156"/>
      <c r="AS67" s="156"/>
      <c r="AT67" s="156"/>
      <c r="AU67" s="153"/>
      <c r="AV67" s="153"/>
      <c r="AW67" s="156"/>
      <c r="AX67" s="156"/>
      <c r="AY67" s="153"/>
      <c r="AZ67" s="153"/>
      <c r="BA67" s="156"/>
      <c r="BB67" s="156"/>
      <c r="BC67" s="153"/>
      <c r="BD67" s="153"/>
      <c r="BE67" s="156"/>
      <c r="BF67" s="156"/>
      <c r="BG67" s="153"/>
      <c r="BH67" s="153"/>
      <c r="BI67" s="156"/>
      <c r="BJ67" s="156"/>
      <c r="BK67" s="153"/>
      <c r="BL67" s="153"/>
      <c r="BM67" s="156"/>
      <c r="BN67" s="156"/>
      <c r="BO67" s="153"/>
      <c r="BP67" s="153"/>
      <c r="BQ67" s="156"/>
      <c r="BR67" s="156"/>
      <c r="BS67" s="153"/>
      <c r="BT67" s="153"/>
      <c r="BU67" s="156"/>
      <c r="BV67" s="156"/>
      <c r="BW67" s="153"/>
      <c r="BX67" s="153"/>
      <c r="BY67" s="156"/>
      <c r="BZ67" s="156"/>
      <c r="CA67" s="153"/>
      <c r="CB67" s="153"/>
      <c r="CC67" s="156"/>
      <c r="CD67" s="156"/>
      <c r="CE67" s="153"/>
      <c r="CF67" s="153"/>
      <c r="CG67" s="156"/>
      <c r="CH67" s="156"/>
      <c r="CI67" s="153"/>
      <c r="CJ67" s="153"/>
      <c r="CK67" s="156"/>
      <c r="CL67" s="222"/>
      <c r="CM67" s="222"/>
      <c r="CN67" s="222"/>
      <c r="CO67" s="222"/>
      <c r="CP67" s="222"/>
      <c r="CQ67" s="14"/>
      <c r="CR67" s="14"/>
      <c r="CS67" s="261"/>
      <c r="CT67" s="262"/>
      <c r="CU67" s="13"/>
      <c r="CV67" s="13"/>
      <c r="CW67" s="261"/>
      <c r="CX67" s="262"/>
      <c r="CY67" s="13"/>
      <c r="CZ67" s="13"/>
      <c r="DA67" s="261"/>
      <c r="DB67" s="262"/>
    </row>
    <row r="68" spans="1:106" ht="14.25" hidden="1" customHeight="1">
      <c r="A68" s="335"/>
      <c r="B68" s="334" t="s">
        <v>549</v>
      </c>
      <c r="C68" s="225"/>
      <c r="D68" s="153">
        <f t="shared" si="61"/>
        <v>0</v>
      </c>
      <c r="E68" s="153">
        <f t="shared" si="63"/>
        <v>0</v>
      </c>
      <c r="F68" s="192">
        <f t="shared" si="35"/>
        <v>0</v>
      </c>
      <c r="G68" s="192">
        <v>0</v>
      </c>
      <c r="H68" s="153"/>
      <c r="I68" s="153"/>
      <c r="J68" s="156">
        <v>0</v>
      </c>
      <c r="K68" s="156"/>
      <c r="L68" s="153"/>
      <c r="M68" s="153"/>
      <c r="N68" s="156">
        <v>0</v>
      </c>
      <c r="O68" s="156"/>
      <c r="P68" s="153"/>
      <c r="Q68" s="153"/>
      <c r="R68" s="156">
        <v>0</v>
      </c>
      <c r="S68" s="156"/>
      <c r="T68" s="153"/>
      <c r="U68" s="153"/>
      <c r="V68" s="156"/>
      <c r="W68" s="156"/>
      <c r="X68" s="153"/>
      <c r="Y68" s="153"/>
      <c r="Z68" s="156">
        <f t="shared" ref="Z68:Z80" si="65">Y68-X68</f>
        <v>0</v>
      </c>
      <c r="AA68" s="156"/>
      <c r="AB68" s="153"/>
      <c r="AC68" s="153"/>
      <c r="AD68" s="156">
        <v>0</v>
      </c>
      <c r="AE68" s="156"/>
      <c r="AF68" s="153"/>
      <c r="AG68" s="153"/>
      <c r="AH68" s="156"/>
      <c r="AI68" s="153"/>
      <c r="AJ68" s="153"/>
      <c r="AK68" s="156">
        <v>0</v>
      </c>
      <c r="AL68" s="156"/>
      <c r="AM68" s="153"/>
      <c r="AN68" s="153"/>
      <c r="AO68" s="156">
        <v>0</v>
      </c>
      <c r="AP68" s="156"/>
      <c r="AQ68" s="156"/>
      <c r="AR68" s="156"/>
      <c r="AS68" s="156"/>
      <c r="AT68" s="156"/>
      <c r="AU68" s="153"/>
      <c r="AV68" s="153"/>
      <c r="AW68" s="156"/>
      <c r="AX68" s="156"/>
      <c r="AY68" s="153"/>
      <c r="AZ68" s="153"/>
      <c r="BA68" s="156"/>
      <c r="BB68" s="156"/>
      <c r="BC68" s="153"/>
      <c r="BD68" s="153"/>
      <c r="BE68" s="156">
        <v>0</v>
      </c>
      <c r="BF68" s="156"/>
      <c r="BG68" s="153"/>
      <c r="BH68" s="153"/>
      <c r="BI68" s="156">
        <v>0</v>
      </c>
      <c r="BJ68" s="156"/>
      <c r="BK68" s="153"/>
      <c r="BL68" s="153"/>
      <c r="BM68" s="156">
        <f t="shared" ref="BM68:BM90" si="66">BL68-BK68</f>
        <v>0</v>
      </c>
      <c r="BN68" s="156"/>
      <c r="BO68" s="153"/>
      <c r="BP68" s="153"/>
      <c r="BQ68" s="156">
        <f t="shared" ref="BQ68:BQ90" si="67">BP68-BO68</f>
        <v>0</v>
      </c>
      <c r="BR68" s="156"/>
      <c r="BS68" s="153"/>
      <c r="BT68" s="153"/>
      <c r="BU68" s="156"/>
      <c r="BV68" s="156"/>
      <c r="BW68" s="153"/>
      <c r="BX68" s="153"/>
      <c r="BY68" s="156">
        <v>0</v>
      </c>
      <c r="BZ68" s="156"/>
      <c r="CA68" s="153"/>
      <c r="CB68" s="153"/>
      <c r="CC68" s="156"/>
      <c r="CD68" s="156"/>
      <c r="CE68" s="153"/>
      <c r="CF68" s="153"/>
      <c r="CG68" s="156">
        <v>0</v>
      </c>
      <c r="CH68" s="156"/>
      <c r="CI68" s="153"/>
      <c r="CJ68" s="153"/>
      <c r="CK68" s="156">
        <v>0</v>
      </c>
      <c r="CL68" s="222"/>
      <c r="CM68" s="222"/>
      <c r="CN68" s="222"/>
      <c r="CO68" s="222">
        <v>0</v>
      </c>
      <c r="CP68" s="222"/>
      <c r="CQ68" s="14"/>
      <c r="CR68" s="14"/>
      <c r="CS68" s="261"/>
      <c r="CT68" s="262"/>
      <c r="CU68" s="13"/>
      <c r="CV68" s="13"/>
      <c r="CW68" s="261"/>
      <c r="CX68" s="262"/>
      <c r="CY68" s="13"/>
      <c r="CZ68" s="13"/>
      <c r="DA68" s="261">
        <v>0</v>
      </c>
      <c r="DB68" s="262"/>
    </row>
    <row r="69" spans="1:106" ht="14.25" customHeight="1">
      <c r="A69" s="335"/>
      <c r="B69" s="334" t="s">
        <v>390</v>
      </c>
      <c r="C69" s="225">
        <v>38.9</v>
      </c>
      <c r="D69" s="153">
        <f t="shared" si="61"/>
        <v>38.94</v>
      </c>
      <c r="E69" s="153">
        <f t="shared" si="63"/>
        <v>47.117999999999995</v>
      </c>
      <c r="F69" s="192"/>
      <c r="G69" s="192">
        <v>0</v>
      </c>
      <c r="H69" s="153">
        <v>18.09</v>
      </c>
      <c r="I69" s="153">
        <v>18.071999999999999</v>
      </c>
      <c r="J69" s="156">
        <v>0</v>
      </c>
      <c r="K69" s="156"/>
      <c r="L69" s="153"/>
      <c r="M69" s="153"/>
      <c r="N69" s="156">
        <v>0</v>
      </c>
      <c r="O69" s="156"/>
      <c r="P69" s="153"/>
      <c r="Q69" s="153"/>
      <c r="R69" s="156">
        <v>0</v>
      </c>
      <c r="S69" s="156"/>
      <c r="T69" s="153"/>
      <c r="U69" s="153"/>
      <c r="V69" s="156">
        <v>0</v>
      </c>
      <c r="W69" s="156"/>
      <c r="X69" s="153"/>
      <c r="Y69" s="153"/>
      <c r="Z69" s="156">
        <f t="shared" si="65"/>
        <v>0</v>
      </c>
      <c r="AA69" s="156"/>
      <c r="AB69" s="153"/>
      <c r="AC69" s="153"/>
      <c r="AD69" s="156">
        <f t="shared" ref="AD69:AD83" si="68">AC69-AB69</f>
        <v>0</v>
      </c>
      <c r="AE69" s="156"/>
      <c r="AF69" s="153"/>
      <c r="AG69" s="153"/>
      <c r="AH69" s="156"/>
      <c r="AI69" s="153"/>
      <c r="AJ69" s="153"/>
      <c r="AK69" s="156">
        <v>0</v>
      </c>
      <c r="AL69" s="156"/>
      <c r="AM69" s="153"/>
      <c r="AN69" s="153"/>
      <c r="AO69" s="156">
        <v>0</v>
      </c>
      <c r="AP69" s="156"/>
      <c r="AQ69" s="156"/>
      <c r="AR69" s="156"/>
      <c r="AS69" s="156"/>
      <c r="AT69" s="156"/>
      <c r="AU69" s="153"/>
      <c r="AV69" s="153"/>
      <c r="AW69" s="156">
        <v>0</v>
      </c>
      <c r="AX69" s="156"/>
      <c r="AY69" s="153"/>
      <c r="AZ69" s="153"/>
      <c r="BA69" s="156">
        <v>0</v>
      </c>
      <c r="BB69" s="156"/>
      <c r="BC69" s="153"/>
      <c r="BD69" s="153"/>
      <c r="BE69" s="156">
        <v>0</v>
      </c>
      <c r="BF69" s="156"/>
      <c r="BG69" s="153"/>
      <c r="BH69" s="153"/>
      <c r="BI69" s="156">
        <v>0</v>
      </c>
      <c r="BJ69" s="156"/>
      <c r="BK69" s="153">
        <v>20.85</v>
      </c>
      <c r="BL69" s="153">
        <v>29.045999999999999</v>
      </c>
      <c r="BM69" s="156">
        <f t="shared" si="66"/>
        <v>8.195999999999998</v>
      </c>
      <c r="BN69" s="156"/>
      <c r="BO69" s="153"/>
      <c r="BP69" s="153"/>
      <c r="BQ69" s="156">
        <f t="shared" si="67"/>
        <v>0</v>
      </c>
      <c r="BR69" s="156"/>
      <c r="BS69" s="153"/>
      <c r="BT69" s="153"/>
      <c r="BU69" s="156"/>
      <c r="BV69" s="156"/>
      <c r="BW69" s="153"/>
      <c r="BX69" s="153"/>
      <c r="BY69" s="156">
        <v>0</v>
      </c>
      <c r="BZ69" s="156"/>
      <c r="CA69" s="153"/>
      <c r="CB69" s="153"/>
      <c r="CC69" s="156"/>
      <c r="CD69" s="156"/>
      <c r="CE69" s="153"/>
      <c r="CF69" s="153"/>
      <c r="CG69" s="156">
        <v>0</v>
      </c>
      <c r="CH69" s="156"/>
      <c r="CI69" s="153"/>
      <c r="CJ69" s="153"/>
      <c r="CK69" s="156">
        <v>0</v>
      </c>
      <c r="CL69" s="222"/>
      <c r="CM69" s="222"/>
      <c r="CN69" s="222"/>
      <c r="CO69" s="222">
        <v>0</v>
      </c>
      <c r="CP69" s="222"/>
      <c r="CQ69" s="14"/>
      <c r="CR69" s="14"/>
      <c r="CS69" s="261"/>
      <c r="CT69" s="262"/>
      <c r="CU69" s="13"/>
      <c r="CV69" s="13"/>
      <c r="CW69" s="261"/>
      <c r="CX69" s="262"/>
      <c r="CY69" s="13"/>
      <c r="CZ69" s="13"/>
      <c r="DA69" s="261">
        <v>0</v>
      </c>
      <c r="DB69" s="262"/>
    </row>
    <row r="70" spans="1:106" ht="14.25" customHeight="1">
      <c r="A70" s="335"/>
      <c r="B70" s="334" t="s">
        <v>347</v>
      </c>
      <c r="C70" s="225">
        <v>3.6</v>
      </c>
      <c r="D70" s="153">
        <f t="shared" si="61"/>
        <v>8.07</v>
      </c>
      <c r="E70" s="153">
        <f t="shared" si="63"/>
        <v>8.07</v>
      </c>
      <c r="F70" s="192">
        <f t="shared" ref="F70:F88" si="69">E70-D70</f>
        <v>0</v>
      </c>
      <c r="G70" s="192">
        <f>E70/D70</f>
        <v>1</v>
      </c>
      <c r="H70" s="153"/>
      <c r="I70" s="153">
        <v>0</v>
      </c>
      <c r="J70" s="156">
        <f t="shared" ref="J70:J88" si="70">I70-H70</f>
        <v>0</v>
      </c>
      <c r="K70" s="156"/>
      <c r="L70" s="153"/>
      <c r="M70" s="153"/>
      <c r="N70" s="156">
        <f t="shared" ref="N70:N83" si="71">M70-L70</f>
        <v>0</v>
      </c>
      <c r="O70" s="156"/>
      <c r="P70" s="153"/>
      <c r="Q70" s="153"/>
      <c r="R70" s="156">
        <f t="shared" ref="R70:R83" si="72">Q70-P70</f>
        <v>0</v>
      </c>
      <c r="S70" s="156"/>
      <c r="T70" s="153"/>
      <c r="U70" s="153"/>
      <c r="V70" s="156">
        <f t="shared" ref="V70:V80" si="73">U70-T70</f>
        <v>0</v>
      </c>
      <c r="W70" s="156"/>
      <c r="X70" s="153">
        <f t="shared" ref="X70:Y88" si="74">AB70</f>
        <v>0</v>
      </c>
      <c r="Y70" s="153">
        <f t="shared" si="74"/>
        <v>0</v>
      </c>
      <c r="Z70" s="156">
        <f t="shared" si="65"/>
        <v>0</v>
      </c>
      <c r="AA70" s="156"/>
      <c r="AB70" s="153"/>
      <c r="AC70" s="153"/>
      <c r="AD70" s="156">
        <f t="shared" si="68"/>
        <v>0</v>
      </c>
      <c r="AE70" s="156"/>
      <c r="AF70" s="153"/>
      <c r="AG70" s="153"/>
      <c r="AH70" s="156">
        <f t="shared" ref="AH70:AH80" si="75">AG70-AF70</f>
        <v>0</v>
      </c>
      <c r="AI70" s="153"/>
      <c r="AJ70" s="153"/>
      <c r="AK70" s="156">
        <f t="shared" ref="AK70:AK80" si="76">AJ70-AI70</f>
        <v>0</v>
      </c>
      <c r="AL70" s="156"/>
      <c r="AM70" s="153"/>
      <c r="AN70" s="153"/>
      <c r="AO70" s="156">
        <f t="shared" ref="AO70:AO83" si="77">AN70-AM70</f>
        <v>0</v>
      </c>
      <c r="AP70" s="156"/>
      <c r="AQ70" s="156"/>
      <c r="AR70" s="156"/>
      <c r="AS70" s="156">
        <f t="shared" ref="AS70:AS80" si="78">AR70-AQ70</f>
        <v>0</v>
      </c>
      <c r="AT70" s="156"/>
      <c r="AU70" s="153"/>
      <c r="AV70" s="153"/>
      <c r="AW70" s="156">
        <f t="shared" ref="AW70:AW80" si="79">AV70-AU70</f>
        <v>0</v>
      </c>
      <c r="AX70" s="156"/>
      <c r="AY70" s="153"/>
      <c r="AZ70" s="153"/>
      <c r="BA70" s="156">
        <f t="shared" ref="BA70:BA80" si="80">AZ70-AY70</f>
        <v>0</v>
      </c>
      <c r="BB70" s="156"/>
      <c r="BC70" s="153"/>
      <c r="BD70" s="153"/>
      <c r="BE70" s="156">
        <f t="shared" ref="BE70:BE80" si="81">BD70-BC70</f>
        <v>0</v>
      </c>
      <c r="BF70" s="156"/>
      <c r="BG70" s="153"/>
      <c r="BH70" s="153"/>
      <c r="BI70" s="156">
        <f t="shared" ref="BI70:BI83" si="82">BH70-BG70</f>
        <v>0</v>
      </c>
      <c r="BJ70" s="156"/>
      <c r="BK70" s="153">
        <v>8.07</v>
      </c>
      <c r="BL70" s="153">
        <v>8.07</v>
      </c>
      <c r="BM70" s="156">
        <f t="shared" si="66"/>
        <v>0</v>
      </c>
      <c r="BN70" s="156"/>
      <c r="BO70" s="153"/>
      <c r="BP70" s="153"/>
      <c r="BQ70" s="156">
        <f t="shared" si="67"/>
        <v>0</v>
      </c>
      <c r="BR70" s="156"/>
      <c r="BS70" s="153"/>
      <c r="BT70" s="153"/>
      <c r="BU70" s="156">
        <f t="shared" ref="BU70:BU80" si="83">BT70-BS70</f>
        <v>0</v>
      </c>
      <c r="BV70" s="156"/>
      <c r="BW70" s="153"/>
      <c r="BX70" s="153"/>
      <c r="BY70" s="156">
        <f t="shared" ref="BY70:BY80" si="84">BX70-BW70</f>
        <v>0</v>
      </c>
      <c r="BZ70" s="156"/>
      <c r="CA70" s="153"/>
      <c r="CB70" s="153"/>
      <c r="CC70" s="156">
        <f t="shared" ref="CC70:CC80" si="85">CB70-CA70</f>
        <v>0</v>
      </c>
      <c r="CD70" s="156"/>
      <c r="CE70" s="153"/>
      <c r="CF70" s="153"/>
      <c r="CG70" s="156">
        <f t="shared" ref="CG70:CG83" si="86">CF70-CE70</f>
        <v>0</v>
      </c>
      <c r="CH70" s="156"/>
      <c r="CI70" s="153"/>
      <c r="CJ70" s="153"/>
      <c r="CK70" s="156">
        <f t="shared" ref="CK70:CK80" si="87">CJ70-CI70</f>
        <v>0</v>
      </c>
      <c r="CL70" s="222"/>
      <c r="CM70" s="222"/>
      <c r="CN70" s="222"/>
      <c r="CO70" s="222">
        <f t="shared" ref="CO70:CO80" si="88">CN70-CM70</f>
        <v>0</v>
      </c>
      <c r="CP70" s="222"/>
      <c r="CQ70" s="14"/>
      <c r="CR70" s="14"/>
      <c r="CS70" s="261">
        <f t="shared" ref="CS70:CS80" si="89">CR70-CQ70</f>
        <v>0</v>
      </c>
      <c r="CT70" s="262"/>
      <c r="CU70" s="13"/>
      <c r="CV70" s="13"/>
      <c r="CW70" s="261">
        <f t="shared" ref="CW70:CW80" si="90">CV70-CU70</f>
        <v>0</v>
      </c>
      <c r="CX70" s="262"/>
      <c r="CY70" s="13"/>
      <c r="CZ70" s="13"/>
      <c r="DA70" s="261">
        <f t="shared" ref="DA70:DA80" si="91">CZ70-CY70</f>
        <v>0</v>
      </c>
      <c r="DB70" s="262"/>
    </row>
    <row r="71" spans="1:106" s="327" customFormat="1" ht="14.25" hidden="1" customHeight="1">
      <c r="A71" s="371"/>
      <c r="B71" s="337" t="s">
        <v>348</v>
      </c>
      <c r="C71" s="338">
        <f>SUM(C72:C78)</f>
        <v>0</v>
      </c>
      <c r="D71" s="106">
        <f>SUM(D72:D78)</f>
        <v>0</v>
      </c>
      <c r="E71" s="106">
        <f>SUM(E72:E78)</f>
        <v>0</v>
      </c>
      <c r="F71" s="226">
        <f t="shared" si="69"/>
        <v>0</v>
      </c>
      <c r="G71" s="329" t="e">
        <f>E71/D71</f>
        <v>#DIV/0!</v>
      </c>
      <c r="H71" s="193">
        <f>SUM(H72:H78)</f>
        <v>0</v>
      </c>
      <c r="I71" s="193">
        <f>SUM(I72:I78)</f>
        <v>0</v>
      </c>
      <c r="J71" s="156">
        <f t="shared" si="70"/>
        <v>0</v>
      </c>
      <c r="K71" s="156"/>
      <c r="L71" s="193">
        <f>SUM(L72:L78)</f>
        <v>0</v>
      </c>
      <c r="M71" s="193">
        <f>SUM(M72:M78)</f>
        <v>0</v>
      </c>
      <c r="N71" s="226">
        <f t="shared" si="71"/>
        <v>0</v>
      </c>
      <c r="O71" s="226"/>
      <c r="P71" s="193">
        <f>SUM(P72:P78)</f>
        <v>0</v>
      </c>
      <c r="Q71" s="193">
        <f>SUM(Q72:Q78)</f>
        <v>0</v>
      </c>
      <c r="R71" s="226">
        <f t="shared" si="72"/>
        <v>0</v>
      </c>
      <c r="S71" s="226" t="e">
        <f>Q71/P71</f>
        <v>#DIV/0!</v>
      </c>
      <c r="T71" s="193">
        <f>SUM(T72:T78)</f>
        <v>0</v>
      </c>
      <c r="U71" s="193">
        <f>SUM(U72:U78)</f>
        <v>0</v>
      </c>
      <c r="V71" s="226">
        <f t="shared" si="73"/>
        <v>0</v>
      </c>
      <c r="W71" s="226"/>
      <c r="X71" s="193">
        <f t="shared" si="74"/>
        <v>0</v>
      </c>
      <c r="Y71" s="193">
        <f t="shared" si="74"/>
        <v>0</v>
      </c>
      <c r="Z71" s="226">
        <f t="shared" si="65"/>
        <v>0</v>
      </c>
      <c r="AA71" s="226"/>
      <c r="AB71" s="193">
        <f>SUM(AB72:AB78)</f>
        <v>0</v>
      </c>
      <c r="AC71" s="193">
        <f>SUM(AC72:AC78)</f>
        <v>0</v>
      </c>
      <c r="AD71" s="226">
        <f t="shared" si="68"/>
        <v>0</v>
      </c>
      <c r="AE71" s="226"/>
      <c r="AF71" s="193">
        <f>SUM(AF72:AF78)</f>
        <v>0</v>
      </c>
      <c r="AG71" s="193">
        <f>SUM(AG72:AG78)</f>
        <v>0</v>
      </c>
      <c r="AH71" s="226">
        <f t="shared" si="75"/>
        <v>0</v>
      </c>
      <c r="AI71" s="193">
        <f>SUM(AI72:AI78)</f>
        <v>0</v>
      </c>
      <c r="AJ71" s="193">
        <f>SUM(AJ72:AJ78)</f>
        <v>0</v>
      </c>
      <c r="AK71" s="226">
        <f t="shared" si="76"/>
        <v>0</v>
      </c>
      <c r="AL71" s="226"/>
      <c r="AM71" s="193">
        <f>SUM(AM72:AM78)</f>
        <v>0</v>
      </c>
      <c r="AN71" s="193">
        <f>SUM(AN72:AN78)</f>
        <v>0</v>
      </c>
      <c r="AO71" s="226">
        <f t="shared" si="77"/>
        <v>0</v>
      </c>
      <c r="AP71" s="226"/>
      <c r="AQ71" s="193">
        <f>SUM(AQ72:AQ78)</f>
        <v>0</v>
      </c>
      <c r="AR71" s="193">
        <f>SUM(AR72:AR78)</f>
        <v>0</v>
      </c>
      <c r="AS71" s="226">
        <f t="shared" si="78"/>
        <v>0</v>
      </c>
      <c r="AT71" s="226"/>
      <c r="AU71" s="193">
        <f>SUM(AU72:AU78)</f>
        <v>0</v>
      </c>
      <c r="AV71" s="193">
        <f>SUM(AV72:AV78)</f>
        <v>0</v>
      </c>
      <c r="AW71" s="226">
        <f t="shared" si="79"/>
        <v>0</v>
      </c>
      <c r="AX71" s="226"/>
      <c r="AY71" s="193">
        <f>SUM(AY72:AY78)</f>
        <v>0</v>
      </c>
      <c r="AZ71" s="193">
        <f>SUM(AZ72:AZ78)</f>
        <v>0</v>
      </c>
      <c r="BA71" s="226">
        <f t="shared" si="80"/>
        <v>0</v>
      </c>
      <c r="BB71" s="226"/>
      <c r="BC71" s="193">
        <f>SUM(BC72:BC78)</f>
        <v>0</v>
      </c>
      <c r="BD71" s="193">
        <f>SUM(BD72:BD78)</f>
        <v>0</v>
      </c>
      <c r="BE71" s="226">
        <f t="shared" si="81"/>
        <v>0</v>
      </c>
      <c r="BF71" s="226"/>
      <c r="BG71" s="193">
        <f>SUM(BG72:BG78)</f>
        <v>0</v>
      </c>
      <c r="BH71" s="193">
        <f>SUM(BH72:BH78)</f>
        <v>0</v>
      </c>
      <c r="BI71" s="226">
        <f t="shared" si="82"/>
        <v>0</v>
      </c>
      <c r="BJ71" s="226"/>
      <c r="BK71" s="193">
        <f>SUM(BK72:BK78)</f>
        <v>0</v>
      </c>
      <c r="BL71" s="193">
        <f>SUM(BL72:BL78)</f>
        <v>0</v>
      </c>
      <c r="BM71" s="226">
        <f t="shared" si="66"/>
        <v>0</v>
      </c>
      <c r="BN71" s="226"/>
      <c r="BO71" s="193">
        <f>SUM(BO72:BO78)</f>
        <v>0</v>
      </c>
      <c r="BP71" s="193">
        <f>SUM(BP72:BP78)</f>
        <v>0</v>
      </c>
      <c r="BQ71" s="226">
        <f t="shared" si="67"/>
        <v>0</v>
      </c>
      <c r="BR71" s="226"/>
      <c r="BS71" s="193">
        <f>SUM(BS72:BS78)</f>
        <v>0</v>
      </c>
      <c r="BT71" s="193">
        <f>SUM(BT72:BT78)</f>
        <v>0</v>
      </c>
      <c r="BU71" s="226">
        <f t="shared" si="83"/>
        <v>0</v>
      </c>
      <c r="BV71" s="226"/>
      <c r="BW71" s="193">
        <f>SUM(BW72:BW78)</f>
        <v>0</v>
      </c>
      <c r="BX71" s="193">
        <f>SUM(BX72:BX78)</f>
        <v>0</v>
      </c>
      <c r="BY71" s="226">
        <f t="shared" si="84"/>
        <v>0</v>
      </c>
      <c r="BZ71" s="226"/>
      <c r="CA71" s="193">
        <f>SUM(CA72:CA78)</f>
        <v>0</v>
      </c>
      <c r="CB71" s="193">
        <f>SUM(CB72:CB78)</f>
        <v>0</v>
      </c>
      <c r="CC71" s="226">
        <f t="shared" si="85"/>
        <v>0</v>
      </c>
      <c r="CD71" s="226"/>
      <c r="CE71" s="193">
        <f>SUM(CE72:CE78)</f>
        <v>0</v>
      </c>
      <c r="CF71" s="193">
        <f>SUM(CF72:CF78)</f>
        <v>0</v>
      </c>
      <c r="CG71" s="226">
        <f t="shared" si="86"/>
        <v>0</v>
      </c>
      <c r="CH71" s="226" t="e">
        <f>CF71/CE71</f>
        <v>#DIV/0!</v>
      </c>
      <c r="CI71" s="193">
        <f>SUM(CI72:CI78)</f>
        <v>0</v>
      </c>
      <c r="CJ71" s="193">
        <f>SUM(CJ72:CJ78)</f>
        <v>0</v>
      </c>
      <c r="CK71" s="226">
        <f t="shared" si="87"/>
        <v>0</v>
      </c>
      <c r="CL71" s="227" t="e">
        <f>CJ71/CI71</f>
        <v>#DIV/0!</v>
      </c>
      <c r="CM71" s="15">
        <f>SUM(CM72:CM78)</f>
        <v>0</v>
      </c>
      <c r="CN71" s="15">
        <f>SUM(CN72:CN78)</f>
        <v>0</v>
      </c>
      <c r="CO71" s="227">
        <f t="shared" si="88"/>
        <v>0</v>
      </c>
      <c r="CP71" s="227"/>
      <c r="CQ71" s="263">
        <f>SUM(CQ72:CQ78)</f>
        <v>0</v>
      </c>
      <c r="CR71" s="263">
        <f>SUM(CR72:CR78)</f>
        <v>0</v>
      </c>
      <c r="CS71" s="259">
        <f t="shared" si="89"/>
        <v>0</v>
      </c>
      <c r="CT71" s="260"/>
      <c r="CU71" s="263">
        <f>SUM(CU72:CU78)</f>
        <v>0</v>
      </c>
      <c r="CV71" s="263">
        <f>SUM(CV72:CV78)</f>
        <v>0</v>
      </c>
      <c r="CW71" s="259">
        <f t="shared" si="90"/>
        <v>0</v>
      </c>
      <c r="CX71" s="260"/>
      <c r="CY71" s="263">
        <f>SUM(CY72:CY78)</f>
        <v>0</v>
      </c>
      <c r="CZ71" s="263">
        <f>SUM(CZ72:CZ78)</f>
        <v>0</v>
      </c>
      <c r="DA71" s="259">
        <f t="shared" si="91"/>
        <v>0</v>
      </c>
      <c r="DB71" s="260"/>
    </row>
    <row r="72" spans="1:106" ht="14.25" hidden="1" customHeight="1">
      <c r="A72" s="335"/>
      <c r="B72" s="335" t="s">
        <v>349</v>
      </c>
      <c r="C72" s="221"/>
      <c r="D72" s="153">
        <f>H72+L72+P72+T72+X72+AI72+AM72+AQ72+AU72+BC72+BG72+BW72+CE72+CI72+CM72+CQ72+CU72+CY72+AY72+BK72+BS72</f>
        <v>0</v>
      </c>
      <c r="E72" s="250">
        <f>I72+M72+Q72+U72+Y72+AJ72+AN72+AR72+AV72+BD72+BH72+BX72+CF72+CJ72+CN72+CR72+CV72+CZ72+AZ72+BL72+BT72</f>
        <v>0</v>
      </c>
      <c r="F72" s="192">
        <f t="shared" si="69"/>
        <v>0</v>
      </c>
      <c r="G72" s="192"/>
      <c r="H72" s="153"/>
      <c r="I72" s="153"/>
      <c r="J72" s="156">
        <f t="shared" si="70"/>
        <v>0</v>
      </c>
      <c r="K72" s="156"/>
      <c r="L72" s="153"/>
      <c r="M72" s="153"/>
      <c r="N72" s="156">
        <f t="shared" si="71"/>
        <v>0</v>
      </c>
      <c r="O72" s="156"/>
      <c r="P72" s="153"/>
      <c r="Q72" s="153"/>
      <c r="R72" s="156">
        <f t="shared" si="72"/>
        <v>0</v>
      </c>
      <c r="S72" s="156" t="e">
        <f>Q72/P72</f>
        <v>#DIV/0!</v>
      </c>
      <c r="T72" s="153"/>
      <c r="U72" s="153"/>
      <c r="V72" s="156">
        <f t="shared" si="73"/>
        <v>0</v>
      </c>
      <c r="W72" s="156"/>
      <c r="X72" s="153">
        <f t="shared" si="74"/>
        <v>0</v>
      </c>
      <c r="Y72" s="153">
        <f t="shared" si="74"/>
        <v>0</v>
      </c>
      <c r="Z72" s="156">
        <f t="shared" si="65"/>
        <v>0</v>
      </c>
      <c r="AA72" s="156"/>
      <c r="AB72" s="153"/>
      <c r="AC72" s="153"/>
      <c r="AD72" s="156">
        <f t="shared" si="68"/>
        <v>0</v>
      </c>
      <c r="AE72" s="156"/>
      <c r="AF72" s="153"/>
      <c r="AG72" s="153"/>
      <c r="AH72" s="156">
        <f t="shared" si="75"/>
        <v>0</v>
      </c>
      <c r="AI72" s="153"/>
      <c r="AJ72" s="153"/>
      <c r="AK72" s="156">
        <f t="shared" si="76"/>
        <v>0</v>
      </c>
      <c r="AL72" s="156"/>
      <c r="AM72" s="153"/>
      <c r="AN72" s="153"/>
      <c r="AO72" s="156">
        <f t="shared" si="77"/>
        <v>0</v>
      </c>
      <c r="AP72" s="156"/>
      <c r="AQ72" s="156"/>
      <c r="AR72" s="156"/>
      <c r="AS72" s="156">
        <f t="shared" si="78"/>
        <v>0</v>
      </c>
      <c r="AT72" s="156"/>
      <c r="AU72" s="153"/>
      <c r="AV72" s="153"/>
      <c r="AW72" s="156">
        <f t="shared" si="79"/>
        <v>0</v>
      </c>
      <c r="AX72" s="156"/>
      <c r="AY72" s="153"/>
      <c r="AZ72" s="153"/>
      <c r="BA72" s="156">
        <f t="shared" si="80"/>
        <v>0</v>
      </c>
      <c r="BB72" s="156"/>
      <c r="BC72" s="153"/>
      <c r="BD72" s="153"/>
      <c r="BE72" s="156">
        <f t="shared" si="81"/>
        <v>0</v>
      </c>
      <c r="BF72" s="156"/>
      <c r="BG72" s="153"/>
      <c r="BH72" s="153"/>
      <c r="BI72" s="156">
        <f t="shared" si="82"/>
        <v>0</v>
      </c>
      <c r="BJ72" s="156"/>
      <c r="BK72" s="153"/>
      <c r="BL72" s="153"/>
      <c r="BM72" s="156">
        <f t="shared" si="66"/>
        <v>0</v>
      </c>
      <c r="BN72" s="156"/>
      <c r="BO72" s="153"/>
      <c r="BP72" s="153"/>
      <c r="BQ72" s="156">
        <f t="shared" si="67"/>
        <v>0</v>
      </c>
      <c r="BR72" s="156"/>
      <c r="BS72" s="153"/>
      <c r="BT72" s="153"/>
      <c r="BU72" s="156">
        <f t="shared" si="83"/>
        <v>0</v>
      </c>
      <c r="BV72" s="156"/>
      <c r="BW72" s="153"/>
      <c r="BX72" s="153"/>
      <c r="BY72" s="156">
        <f t="shared" si="84"/>
        <v>0</v>
      </c>
      <c r="BZ72" s="156"/>
      <c r="CA72" s="153"/>
      <c r="CB72" s="153"/>
      <c r="CC72" s="156">
        <f t="shared" si="85"/>
        <v>0</v>
      </c>
      <c r="CD72" s="156"/>
      <c r="CE72" s="153"/>
      <c r="CF72" s="153"/>
      <c r="CG72" s="156">
        <f t="shared" si="86"/>
        <v>0</v>
      </c>
      <c r="CH72" s="226" t="e">
        <f t="shared" ref="CH72:CH84" si="92">CF72/CE72</f>
        <v>#DIV/0!</v>
      </c>
      <c r="CI72" s="153"/>
      <c r="CJ72" s="153"/>
      <c r="CK72" s="156">
        <f t="shared" si="87"/>
        <v>0</v>
      </c>
      <c r="CL72" s="227" t="e">
        <f t="shared" ref="CL72:CL78" si="93">CJ72/CI72</f>
        <v>#DIV/0!</v>
      </c>
      <c r="CM72" s="222"/>
      <c r="CN72" s="222"/>
      <c r="CO72" s="222">
        <f t="shared" si="88"/>
        <v>0</v>
      </c>
      <c r="CP72" s="222"/>
      <c r="CQ72" s="14"/>
      <c r="CR72" s="14"/>
      <c r="CS72" s="261">
        <f t="shared" si="89"/>
        <v>0</v>
      </c>
      <c r="CT72" s="262"/>
      <c r="CU72" s="13"/>
      <c r="CV72" s="13"/>
      <c r="CW72" s="261">
        <f t="shared" si="90"/>
        <v>0</v>
      </c>
      <c r="CX72" s="262"/>
      <c r="CY72" s="13"/>
      <c r="CZ72" s="13"/>
      <c r="DA72" s="261">
        <f t="shared" si="91"/>
        <v>0</v>
      </c>
      <c r="DB72" s="262"/>
    </row>
    <row r="73" spans="1:106" ht="14.25" hidden="1" customHeight="1">
      <c r="A73" s="335"/>
      <c r="B73" s="335" t="s">
        <v>550</v>
      </c>
      <c r="C73" s="221"/>
      <c r="D73" s="153">
        <f t="shared" ref="D73:D78" si="94">H73+L73+P73+T73+X73+AI73+AM73+AQ73+AU73+BC73+BG73+BW73+CE73+CI73+CM73+CQ73+CU73+CY73+AY73+BK73+BS73</f>
        <v>0</v>
      </c>
      <c r="E73" s="250">
        <f t="shared" ref="E73:E78" si="95">I73+M73+Q73+U73+Y73+AJ73+AN73+AR73+AV73+BD73+BH73+BX73+CF73+CJ73+CN73+CR73+CV73+CZ73+BL73+BT73</f>
        <v>0</v>
      </c>
      <c r="F73" s="192">
        <f t="shared" si="69"/>
        <v>0</v>
      </c>
      <c r="G73" s="192" t="e">
        <f t="shared" ref="G73:G104" si="96">E73/D73</f>
        <v>#DIV/0!</v>
      </c>
      <c r="H73" s="153"/>
      <c r="I73" s="153">
        <v>0</v>
      </c>
      <c r="J73" s="156">
        <f t="shared" si="70"/>
        <v>0</v>
      </c>
      <c r="K73" s="156"/>
      <c r="L73" s="153"/>
      <c r="M73" s="153"/>
      <c r="N73" s="156">
        <f t="shared" si="71"/>
        <v>0</v>
      </c>
      <c r="O73" s="156"/>
      <c r="P73" s="153"/>
      <c r="Q73" s="153"/>
      <c r="R73" s="156">
        <f t="shared" si="72"/>
        <v>0</v>
      </c>
      <c r="S73" s="156"/>
      <c r="T73" s="153"/>
      <c r="U73" s="153"/>
      <c r="V73" s="156">
        <f t="shared" si="73"/>
        <v>0</v>
      </c>
      <c r="W73" s="156"/>
      <c r="X73" s="153">
        <f t="shared" si="74"/>
        <v>0</v>
      </c>
      <c r="Y73" s="153">
        <f t="shared" si="74"/>
        <v>0</v>
      </c>
      <c r="Z73" s="156">
        <f t="shared" si="65"/>
        <v>0</v>
      </c>
      <c r="AA73" s="156"/>
      <c r="AB73" s="153"/>
      <c r="AC73" s="153"/>
      <c r="AD73" s="156">
        <f t="shared" si="68"/>
        <v>0</v>
      </c>
      <c r="AE73" s="156" t="e">
        <f>AC73/AB73</f>
        <v>#DIV/0!</v>
      </c>
      <c r="AF73" s="153"/>
      <c r="AG73" s="153"/>
      <c r="AH73" s="156">
        <f t="shared" si="75"/>
        <v>0</v>
      </c>
      <c r="AI73" s="153"/>
      <c r="AJ73" s="153"/>
      <c r="AK73" s="156">
        <f t="shared" si="76"/>
        <v>0</v>
      </c>
      <c r="AL73" s="156"/>
      <c r="AM73" s="153"/>
      <c r="AN73" s="153"/>
      <c r="AO73" s="156">
        <f t="shared" si="77"/>
        <v>0</v>
      </c>
      <c r="AP73" s="156"/>
      <c r="AQ73" s="156"/>
      <c r="AR73" s="156"/>
      <c r="AS73" s="156">
        <f t="shared" si="78"/>
        <v>0</v>
      </c>
      <c r="AT73" s="156"/>
      <c r="AU73" s="153"/>
      <c r="AV73" s="153"/>
      <c r="AW73" s="156">
        <f t="shared" si="79"/>
        <v>0</v>
      </c>
      <c r="AX73" s="156"/>
      <c r="AY73" s="153"/>
      <c r="AZ73" s="153"/>
      <c r="BA73" s="156">
        <f t="shared" si="80"/>
        <v>0</v>
      </c>
      <c r="BB73" s="156"/>
      <c r="BC73" s="153"/>
      <c r="BD73" s="153"/>
      <c r="BE73" s="156">
        <f t="shared" si="81"/>
        <v>0</v>
      </c>
      <c r="BF73" s="156"/>
      <c r="BG73" s="153"/>
      <c r="BH73" s="153"/>
      <c r="BI73" s="156">
        <f t="shared" si="82"/>
        <v>0</v>
      </c>
      <c r="BJ73" s="156"/>
      <c r="BK73" s="153"/>
      <c r="BL73" s="153"/>
      <c r="BM73" s="156">
        <f t="shared" si="66"/>
        <v>0</v>
      </c>
      <c r="BN73" s="156"/>
      <c r="BO73" s="153"/>
      <c r="BP73" s="153"/>
      <c r="BQ73" s="156">
        <f t="shared" si="67"/>
        <v>0</v>
      </c>
      <c r="BR73" s="156"/>
      <c r="BS73" s="153"/>
      <c r="BT73" s="153"/>
      <c r="BU73" s="156">
        <f t="shared" si="83"/>
        <v>0</v>
      </c>
      <c r="BV73" s="156"/>
      <c r="BW73" s="153"/>
      <c r="BX73" s="153"/>
      <c r="BY73" s="156">
        <f t="shared" si="84"/>
        <v>0</v>
      </c>
      <c r="BZ73" s="156"/>
      <c r="CA73" s="153"/>
      <c r="CB73" s="153"/>
      <c r="CC73" s="156">
        <f t="shared" si="85"/>
        <v>0</v>
      </c>
      <c r="CD73" s="156"/>
      <c r="CE73" s="153"/>
      <c r="CF73" s="153"/>
      <c r="CG73" s="156">
        <f t="shared" si="86"/>
        <v>0</v>
      </c>
      <c r="CH73" s="226" t="e">
        <f t="shared" si="92"/>
        <v>#DIV/0!</v>
      </c>
      <c r="CI73" s="153"/>
      <c r="CJ73" s="153"/>
      <c r="CK73" s="156">
        <f t="shared" si="87"/>
        <v>0</v>
      </c>
      <c r="CL73" s="227" t="e">
        <f t="shared" si="93"/>
        <v>#DIV/0!</v>
      </c>
      <c r="CM73" s="222"/>
      <c r="CN73" s="222"/>
      <c r="CO73" s="222">
        <f t="shared" si="88"/>
        <v>0</v>
      </c>
      <c r="CP73" s="222"/>
      <c r="CQ73" s="14"/>
      <c r="CR73" s="14"/>
      <c r="CS73" s="261">
        <f t="shared" si="89"/>
        <v>0</v>
      </c>
      <c r="CT73" s="262"/>
      <c r="CU73" s="13"/>
      <c r="CV73" s="13"/>
      <c r="CW73" s="261">
        <f t="shared" si="90"/>
        <v>0</v>
      </c>
      <c r="CX73" s="262"/>
      <c r="CY73" s="13"/>
      <c r="CZ73" s="13"/>
      <c r="DA73" s="261">
        <f t="shared" si="91"/>
        <v>0</v>
      </c>
      <c r="DB73" s="262"/>
    </row>
    <row r="74" spans="1:106" ht="14.25" hidden="1" customHeight="1">
      <c r="A74" s="335"/>
      <c r="B74" s="335" t="s">
        <v>350</v>
      </c>
      <c r="C74" s="221"/>
      <c r="D74" s="153">
        <f t="shared" si="94"/>
        <v>0</v>
      </c>
      <c r="E74" s="250">
        <f t="shared" si="95"/>
        <v>0</v>
      </c>
      <c r="F74" s="192">
        <f t="shared" si="69"/>
        <v>0</v>
      </c>
      <c r="G74" s="192" t="e">
        <f t="shared" si="96"/>
        <v>#DIV/0!</v>
      </c>
      <c r="H74" s="153"/>
      <c r="I74" s="153"/>
      <c r="J74" s="156">
        <f t="shared" si="70"/>
        <v>0</v>
      </c>
      <c r="K74" s="156"/>
      <c r="L74" s="153"/>
      <c r="M74" s="153"/>
      <c r="N74" s="156">
        <f t="shared" si="71"/>
        <v>0</v>
      </c>
      <c r="O74" s="156"/>
      <c r="P74" s="153"/>
      <c r="Q74" s="153"/>
      <c r="R74" s="156">
        <f t="shared" si="72"/>
        <v>0</v>
      </c>
      <c r="S74" s="156"/>
      <c r="T74" s="153"/>
      <c r="U74" s="153"/>
      <c r="V74" s="156">
        <f t="shared" si="73"/>
        <v>0</v>
      </c>
      <c r="W74" s="156"/>
      <c r="X74" s="153">
        <f t="shared" si="74"/>
        <v>0</v>
      </c>
      <c r="Y74" s="153">
        <f t="shared" si="74"/>
        <v>0</v>
      </c>
      <c r="Z74" s="156">
        <f t="shared" si="65"/>
        <v>0</v>
      </c>
      <c r="AA74" s="156"/>
      <c r="AB74" s="153"/>
      <c r="AC74" s="153"/>
      <c r="AD74" s="156">
        <f t="shared" si="68"/>
        <v>0</v>
      </c>
      <c r="AE74" s="156" t="e">
        <f>AC74/AB74</f>
        <v>#DIV/0!</v>
      </c>
      <c r="AF74" s="153"/>
      <c r="AG74" s="153"/>
      <c r="AH74" s="156">
        <f t="shared" si="75"/>
        <v>0</v>
      </c>
      <c r="AI74" s="153"/>
      <c r="AJ74" s="153"/>
      <c r="AK74" s="156">
        <f t="shared" si="76"/>
        <v>0</v>
      </c>
      <c r="AL74" s="156"/>
      <c r="AM74" s="153"/>
      <c r="AN74" s="153"/>
      <c r="AO74" s="156">
        <f t="shared" si="77"/>
        <v>0</v>
      </c>
      <c r="AP74" s="156"/>
      <c r="AQ74" s="156"/>
      <c r="AR74" s="156"/>
      <c r="AS74" s="156">
        <f t="shared" si="78"/>
        <v>0</v>
      </c>
      <c r="AT74" s="156"/>
      <c r="AU74" s="153"/>
      <c r="AV74" s="153"/>
      <c r="AW74" s="156">
        <f t="shared" si="79"/>
        <v>0</v>
      </c>
      <c r="AX74" s="156"/>
      <c r="AY74" s="153"/>
      <c r="AZ74" s="153"/>
      <c r="BA74" s="156">
        <f t="shared" si="80"/>
        <v>0</v>
      </c>
      <c r="BB74" s="156"/>
      <c r="BC74" s="153"/>
      <c r="BD74" s="153"/>
      <c r="BE74" s="156">
        <f t="shared" si="81"/>
        <v>0</v>
      </c>
      <c r="BF74" s="156"/>
      <c r="BG74" s="153"/>
      <c r="BH74" s="153"/>
      <c r="BI74" s="156">
        <f t="shared" si="82"/>
        <v>0</v>
      </c>
      <c r="BJ74" s="156"/>
      <c r="BK74" s="153"/>
      <c r="BL74" s="153"/>
      <c r="BM74" s="156">
        <f t="shared" si="66"/>
        <v>0</v>
      </c>
      <c r="BN74" s="156"/>
      <c r="BO74" s="153"/>
      <c r="BP74" s="153"/>
      <c r="BQ74" s="156">
        <f t="shared" si="67"/>
        <v>0</v>
      </c>
      <c r="BR74" s="156"/>
      <c r="BS74" s="153"/>
      <c r="BT74" s="153"/>
      <c r="BU74" s="156">
        <f t="shared" si="83"/>
        <v>0</v>
      </c>
      <c r="BV74" s="156"/>
      <c r="BW74" s="153"/>
      <c r="BX74" s="153"/>
      <c r="BY74" s="156">
        <f t="shared" si="84"/>
        <v>0</v>
      </c>
      <c r="BZ74" s="156"/>
      <c r="CA74" s="153"/>
      <c r="CB74" s="153"/>
      <c r="CC74" s="156">
        <f t="shared" si="85"/>
        <v>0</v>
      </c>
      <c r="CD74" s="156"/>
      <c r="CE74" s="153"/>
      <c r="CF74" s="153"/>
      <c r="CG74" s="156">
        <f t="shared" si="86"/>
        <v>0</v>
      </c>
      <c r="CH74" s="226" t="e">
        <f t="shared" si="92"/>
        <v>#DIV/0!</v>
      </c>
      <c r="CI74" s="153"/>
      <c r="CJ74" s="153"/>
      <c r="CK74" s="156">
        <f t="shared" si="87"/>
        <v>0</v>
      </c>
      <c r="CL74" s="227" t="e">
        <f t="shared" si="93"/>
        <v>#DIV/0!</v>
      </c>
      <c r="CM74" s="222"/>
      <c r="CN74" s="222"/>
      <c r="CO74" s="222">
        <f t="shared" si="88"/>
        <v>0</v>
      </c>
      <c r="CP74" s="222"/>
      <c r="CQ74" s="14"/>
      <c r="CR74" s="14"/>
      <c r="CS74" s="261">
        <f t="shared" si="89"/>
        <v>0</v>
      </c>
      <c r="CT74" s="262"/>
      <c r="CU74" s="13"/>
      <c r="CV74" s="13"/>
      <c r="CW74" s="261">
        <f t="shared" si="90"/>
        <v>0</v>
      </c>
      <c r="CX74" s="262"/>
      <c r="CY74" s="13"/>
      <c r="CZ74" s="13"/>
      <c r="DA74" s="261">
        <f t="shared" si="91"/>
        <v>0</v>
      </c>
      <c r="DB74" s="262"/>
    </row>
    <row r="75" spans="1:106" ht="14.25" hidden="1" customHeight="1">
      <c r="A75" s="335"/>
      <c r="B75" s="335" t="s">
        <v>351</v>
      </c>
      <c r="C75" s="221"/>
      <c r="D75" s="153">
        <f t="shared" si="94"/>
        <v>0</v>
      </c>
      <c r="E75" s="250">
        <f t="shared" si="95"/>
        <v>0</v>
      </c>
      <c r="F75" s="192">
        <f t="shared" si="69"/>
        <v>0</v>
      </c>
      <c r="G75" s="192" t="e">
        <f t="shared" si="96"/>
        <v>#DIV/0!</v>
      </c>
      <c r="H75" s="153"/>
      <c r="I75" s="153"/>
      <c r="J75" s="156">
        <f t="shared" si="70"/>
        <v>0</v>
      </c>
      <c r="K75" s="156"/>
      <c r="L75" s="153"/>
      <c r="M75" s="153"/>
      <c r="N75" s="156">
        <f t="shared" si="71"/>
        <v>0</v>
      </c>
      <c r="O75" s="156"/>
      <c r="P75" s="153"/>
      <c r="Q75" s="153"/>
      <c r="R75" s="156">
        <f t="shared" si="72"/>
        <v>0</v>
      </c>
      <c r="S75" s="156"/>
      <c r="T75" s="153"/>
      <c r="U75" s="153"/>
      <c r="V75" s="156">
        <f t="shared" si="73"/>
        <v>0</v>
      </c>
      <c r="W75" s="156"/>
      <c r="X75" s="153">
        <f t="shared" si="74"/>
        <v>0</v>
      </c>
      <c r="Y75" s="153">
        <f t="shared" si="74"/>
        <v>0</v>
      </c>
      <c r="Z75" s="156">
        <f t="shared" si="65"/>
        <v>0</v>
      </c>
      <c r="AA75" s="156"/>
      <c r="AB75" s="153"/>
      <c r="AC75" s="153"/>
      <c r="AD75" s="156">
        <f t="shared" si="68"/>
        <v>0</v>
      </c>
      <c r="AE75" s="156"/>
      <c r="AF75" s="153"/>
      <c r="AG75" s="153"/>
      <c r="AH75" s="156">
        <f t="shared" si="75"/>
        <v>0</v>
      </c>
      <c r="AI75" s="153"/>
      <c r="AJ75" s="153"/>
      <c r="AK75" s="156">
        <f t="shared" si="76"/>
        <v>0</v>
      </c>
      <c r="AL75" s="156"/>
      <c r="AM75" s="153"/>
      <c r="AN75" s="153"/>
      <c r="AO75" s="156">
        <f t="shared" si="77"/>
        <v>0</v>
      </c>
      <c r="AP75" s="156"/>
      <c r="AQ75" s="156"/>
      <c r="AR75" s="156"/>
      <c r="AS75" s="156">
        <f t="shared" si="78"/>
        <v>0</v>
      </c>
      <c r="AT75" s="156"/>
      <c r="AU75" s="153"/>
      <c r="AV75" s="153"/>
      <c r="AW75" s="156">
        <f t="shared" si="79"/>
        <v>0</v>
      </c>
      <c r="AX75" s="156"/>
      <c r="AY75" s="153"/>
      <c r="AZ75" s="153"/>
      <c r="BA75" s="156">
        <f t="shared" si="80"/>
        <v>0</v>
      </c>
      <c r="BB75" s="156"/>
      <c r="BC75" s="153"/>
      <c r="BD75" s="153"/>
      <c r="BE75" s="156">
        <f t="shared" si="81"/>
        <v>0</v>
      </c>
      <c r="BF75" s="156"/>
      <c r="BG75" s="153"/>
      <c r="BH75" s="153"/>
      <c r="BI75" s="156">
        <f t="shared" si="82"/>
        <v>0</v>
      </c>
      <c r="BJ75" s="156"/>
      <c r="BK75" s="153"/>
      <c r="BL75" s="153"/>
      <c r="BM75" s="156">
        <f t="shared" si="66"/>
        <v>0</v>
      </c>
      <c r="BN75" s="156"/>
      <c r="BO75" s="153"/>
      <c r="BP75" s="153"/>
      <c r="BQ75" s="156">
        <f t="shared" si="67"/>
        <v>0</v>
      </c>
      <c r="BR75" s="156"/>
      <c r="BS75" s="153"/>
      <c r="BT75" s="153"/>
      <c r="BU75" s="156">
        <f t="shared" si="83"/>
        <v>0</v>
      </c>
      <c r="BV75" s="156"/>
      <c r="BW75" s="153"/>
      <c r="BX75" s="153"/>
      <c r="BY75" s="156">
        <f t="shared" si="84"/>
        <v>0</v>
      </c>
      <c r="BZ75" s="156"/>
      <c r="CA75" s="153"/>
      <c r="CB75" s="153"/>
      <c r="CC75" s="156">
        <f t="shared" si="85"/>
        <v>0</v>
      </c>
      <c r="CD75" s="156"/>
      <c r="CE75" s="153"/>
      <c r="CF75" s="153"/>
      <c r="CG75" s="156">
        <f t="shared" si="86"/>
        <v>0</v>
      </c>
      <c r="CH75" s="226" t="e">
        <f t="shared" si="92"/>
        <v>#DIV/0!</v>
      </c>
      <c r="CI75" s="153"/>
      <c r="CJ75" s="153"/>
      <c r="CK75" s="156">
        <f t="shared" si="87"/>
        <v>0</v>
      </c>
      <c r="CL75" s="227" t="e">
        <f t="shared" si="93"/>
        <v>#DIV/0!</v>
      </c>
      <c r="CM75" s="222"/>
      <c r="CN75" s="222"/>
      <c r="CO75" s="222">
        <f t="shared" si="88"/>
        <v>0</v>
      </c>
      <c r="CP75" s="222"/>
      <c r="CQ75" s="14"/>
      <c r="CR75" s="14"/>
      <c r="CS75" s="261">
        <f t="shared" si="89"/>
        <v>0</v>
      </c>
      <c r="CT75" s="262"/>
      <c r="CU75" s="13"/>
      <c r="CV75" s="13"/>
      <c r="CW75" s="261">
        <f t="shared" si="90"/>
        <v>0</v>
      </c>
      <c r="CX75" s="262"/>
      <c r="CY75" s="13"/>
      <c r="CZ75" s="13"/>
      <c r="DA75" s="261">
        <f t="shared" si="91"/>
        <v>0</v>
      </c>
      <c r="DB75" s="262"/>
    </row>
    <row r="76" spans="1:106" ht="14.25" hidden="1" customHeight="1">
      <c r="A76" s="335"/>
      <c r="B76" s="335" t="s">
        <v>352</v>
      </c>
      <c r="C76" s="221"/>
      <c r="D76" s="153">
        <f t="shared" si="94"/>
        <v>0</v>
      </c>
      <c r="E76" s="250">
        <f t="shared" si="95"/>
        <v>0</v>
      </c>
      <c r="F76" s="192">
        <f t="shared" si="69"/>
        <v>0</v>
      </c>
      <c r="G76" s="192" t="e">
        <f t="shared" si="96"/>
        <v>#DIV/0!</v>
      </c>
      <c r="H76" s="153"/>
      <c r="I76" s="153"/>
      <c r="J76" s="156">
        <f t="shared" si="70"/>
        <v>0</v>
      </c>
      <c r="K76" s="156"/>
      <c r="L76" s="153"/>
      <c r="M76" s="153"/>
      <c r="N76" s="156">
        <f t="shared" si="71"/>
        <v>0</v>
      </c>
      <c r="O76" s="156"/>
      <c r="P76" s="153"/>
      <c r="Q76" s="153"/>
      <c r="R76" s="156">
        <f t="shared" si="72"/>
        <v>0</v>
      </c>
      <c r="S76" s="156"/>
      <c r="T76" s="153"/>
      <c r="U76" s="153"/>
      <c r="V76" s="156">
        <f t="shared" si="73"/>
        <v>0</v>
      </c>
      <c r="W76" s="156"/>
      <c r="X76" s="153">
        <f t="shared" si="74"/>
        <v>0</v>
      </c>
      <c r="Y76" s="153">
        <f t="shared" si="74"/>
        <v>0</v>
      </c>
      <c r="Z76" s="156">
        <f t="shared" si="65"/>
        <v>0</v>
      </c>
      <c r="AA76" s="156"/>
      <c r="AB76" s="153"/>
      <c r="AC76" s="153"/>
      <c r="AD76" s="156">
        <f t="shared" si="68"/>
        <v>0</v>
      </c>
      <c r="AE76" s="156"/>
      <c r="AF76" s="153"/>
      <c r="AG76" s="153"/>
      <c r="AH76" s="156">
        <f t="shared" si="75"/>
        <v>0</v>
      </c>
      <c r="AI76" s="153"/>
      <c r="AJ76" s="153"/>
      <c r="AK76" s="156">
        <f t="shared" si="76"/>
        <v>0</v>
      </c>
      <c r="AL76" s="156"/>
      <c r="AM76" s="153"/>
      <c r="AN76" s="153"/>
      <c r="AO76" s="156">
        <f t="shared" si="77"/>
        <v>0</v>
      </c>
      <c r="AP76" s="156"/>
      <c r="AQ76" s="156"/>
      <c r="AR76" s="156"/>
      <c r="AS76" s="156">
        <f t="shared" si="78"/>
        <v>0</v>
      </c>
      <c r="AT76" s="156"/>
      <c r="AU76" s="153"/>
      <c r="AV76" s="153"/>
      <c r="AW76" s="156">
        <f t="shared" si="79"/>
        <v>0</v>
      </c>
      <c r="AX76" s="156"/>
      <c r="AY76" s="153"/>
      <c r="AZ76" s="153"/>
      <c r="BA76" s="156">
        <f t="shared" si="80"/>
        <v>0</v>
      </c>
      <c r="BB76" s="156"/>
      <c r="BC76" s="153"/>
      <c r="BD76" s="153"/>
      <c r="BE76" s="156">
        <f t="shared" si="81"/>
        <v>0</v>
      </c>
      <c r="BF76" s="156"/>
      <c r="BG76" s="153"/>
      <c r="BH76" s="153"/>
      <c r="BI76" s="156">
        <f t="shared" si="82"/>
        <v>0</v>
      </c>
      <c r="BJ76" s="156"/>
      <c r="BK76" s="153"/>
      <c r="BL76" s="153"/>
      <c r="BM76" s="156">
        <f t="shared" si="66"/>
        <v>0</v>
      </c>
      <c r="BN76" s="156"/>
      <c r="BO76" s="153"/>
      <c r="BP76" s="153"/>
      <c r="BQ76" s="156">
        <f t="shared" si="67"/>
        <v>0</v>
      </c>
      <c r="BR76" s="156"/>
      <c r="BS76" s="153"/>
      <c r="BT76" s="153"/>
      <c r="BU76" s="156">
        <f t="shared" si="83"/>
        <v>0</v>
      </c>
      <c r="BV76" s="156"/>
      <c r="BW76" s="153"/>
      <c r="BX76" s="153"/>
      <c r="BY76" s="156">
        <f t="shared" si="84"/>
        <v>0</v>
      </c>
      <c r="BZ76" s="156"/>
      <c r="CA76" s="153"/>
      <c r="CB76" s="153"/>
      <c r="CC76" s="156">
        <f t="shared" si="85"/>
        <v>0</v>
      </c>
      <c r="CD76" s="156"/>
      <c r="CE76" s="153"/>
      <c r="CF76" s="153"/>
      <c r="CG76" s="156">
        <f t="shared" si="86"/>
        <v>0</v>
      </c>
      <c r="CH76" s="226" t="e">
        <f t="shared" si="92"/>
        <v>#DIV/0!</v>
      </c>
      <c r="CI76" s="153"/>
      <c r="CJ76" s="153"/>
      <c r="CK76" s="156">
        <f t="shared" si="87"/>
        <v>0</v>
      </c>
      <c r="CL76" s="227" t="e">
        <f t="shared" si="93"/>
        <v>#DIV/0!</v>
      </c>
      <c r="CM76" s="222"/>
      <c r="CN76" s="222"/>
      <c r="CO76" s="222">
        <f t="shared" si="88"/>
        <v>0</v>
      </c>
      <c r="CP76" s="222"/>
      <c r="CQ76" s="14"/>
      <c r="CR76" s="14"/>
      <c r="CS76" s="261">
        <f t="shared" si="89"/>
        <v>0</v>
      </c>
      <c r="CT76" s="262"/>
      <c r="CU76" s="13"/>
      <c r="CV76" s="13"/>
      <c r="CW76" s="261">
        <f t="shared" si="90"/>
        <v>0</v>
      </c>
      <c r="CX76" s="262"/>
      <c r="CY76" s="13"/>
      <c r="CZ76" s="13"/>
      <c r="DA76" s="261">
        <f t="shared" si="91"/>
        <v>0</v>
      </c>
      <c r="DB76" s="262"/>
    </row>
    <row r="77" spans="1:106" ht="14.25" hidden="1" customHeight="1">
      <c r="A77" s="335"/>
      <c r="B77" s="335" t="s">
        <v>353</v>
      </c>
      <c r="C77" s="221"/>
      <c r="D77" s="153">
        <f t="shared" si="94"/>
        <v>0</v>
      </c>
      <c r="E77" s="250">
        <f t="shared" si="95"/>
        <v>0</v>
      </c>
      <c r="F77" s="192">
        <f t="shared" si="69"/>
        <v>0</v>
      </c>
      <c r="G77" s="192" t="e">
        <f t="shared" si="96"/>
        <v>#DIV/0!</v>
      </c>
      <c r="H77" s="153"/>
      <c r="I77" s="153"/>
      <c r="J77" s="156">
        <f t="shared" si="70"/>
        <v>0</v>
      </c>
      <c r="K77" s="156"/>
      <c r="L77" s="153"/>
      <c r="M77" s="153"/>
      <c r="N77" s="156">
        <f t="shared" si="71"/>
        <v>0</v>
      </c>
      <c r="O77" s="156"/>
      <c r="P77" s="153"/>
      <c r="Q77" s="153"/>
      <c r="R77" s="156">
        <f t="shared" si="72"/>
        <v>0</v>
      </c>
      <c r="S77" s="156"/>
      <c r="T77" s="153"/>
      <c r="U77" s="153"/>
      <c r="V77" s="156">
        <f t="shared" si="73"/>
        <v>0</v>
      </c>
      <c r="W77" s="156"/>
      <c r="X77" s="153">
        <f t="shared" si="74"/>
        <v>0</v>
      </c>
      <c r="Y77" s="153">
        <f t="shared" si="74"/>
        <v>0</v>
      </c>
      <c r="Z77" s="156">
        <f t="shared" si="65"/>
        <v>0</v>
      </c>
      <c r="AA77" s="156"/>
      <c r="AB77" s="153"/>
      <c r="AC77" s="153"/>
      <c r="AD77" s="156">
        <f t="shared" si="68"/>
        <v>0</v>
      </c>
      <c r="AE77" s="156" t="e">
        <f>AC77/AB77</f>
        <v>#DIV/0!</v>
      </c>
      <c r="AF77" s="153"/>
      <c r="AG77" s="153"/>
      <c r="AH77" s="156">
        <f t="shared" si="75"/>
        <v>0</v>
      </c>
      <c r="AI77" s="153"/>
      <c r="AJ77" s="153"/>
      <c r="AK77" s="156">
        <f t="shared" si="76"/>
        <v>0</v>
      </c>
      <c r="AL77" s="156"/>
      <c r="AM77" s="153"/>
      <c r="AN77" s="153"/>
      <c r="AO77" s="156">
        <f t="shared" si="77"/>
        <v>0</v>
      </c>
      <c r="AP77" s="156"/>
      <c r="AQ77" s="156"/>
      <c r="AR77" s="156"/>
      <c r="AS77" s="156">
        <f t="shared" si="78"/>
        <v>0</v>
      </c>
      <c r="AT77" s="156"/>
      <c r="AU77" s="153"/>
      <c r="AV77" s="153"/>
      <c r="AW77" s="156">
        <f t="shared" si="79"/>
        <v>0</v>
      </c>
      <c r="AX77" s="156"/>
      <c r="AY77" s="153"/>
      <c r="AZ77" s="153"/>
      <c r="BA77" s="156">
        <f t="shared" si="80"/>
        <v>0</v>
      </c>
      <c r="BB77" s="156"/>
      <c r="BC77" s="153"/>
      <c r="BD77" s="153"/>
      <c r="BE77" s="156">
        <f t="shared" si="81"/>
        <v>0</v>
      </c>
      <c r="BF77" s="156"/>
      <c r="BG77" s="153"/>
      <c r="BH77" s="153"/>
      <c r="BI77" s="156">
        <f t="shared" si="82"/>
        <v>0</v>
      </c>
      <c r="BJ77" s="156"/>
      <c r="BK77" s="153"/>
      <c r="BL77" s="153"/>
      <c r="BM77" s="156">
        <f t="shared" si="66"/>
        <v>0</v>
      </c>
      <c r="BN77" s="156"/>
      <c r="BO77" s="153"/>
      <c r="BP77" s="153"/>
      <c r="BQ77" s="156">
        <f t="shared" si="67"/>
        <v>0</v>
      </c>
      <c r="BR77" s="156"/>
      <c r="BS77" s="153"/>
      <c r="BT77" s="153"/>
      <c r="BU77" s="156">
        <f t="shared" si="83"/>
        <v>0</v>
      </c>
      <c r="BV77" s="156"/>
      <c r="BW77" s="153"/>
      <c r="BX77" s="153"/>
      <c r="BY77" s="156">
        <f t="shared" si="84"/>
        <v>0</v>
      </c>
      <c r="BZ77" s="156"/>
      <c r="CA77" s="153"/>
      <c r="CB77" s="153"/>
      <c r="CC77" s="156">
        <f t="shared" si="85"/>
        <v>0</v>
      </c>
      <c r="CD77" s="156"/>
      <c r="CE77" s="153"/>
      <c r="CF77" s="153"/>
      <c r="CG77" s="156">
        <f t="shared" si="86"/>
        <v>0</v>
      </c>
      <c r="CH77" s="226" t="e">
        <f t="shared" si="92"/>
        <v>#DIV/0!</v>
      </c>
      <c r="CI77" s="153"/>
      <c r="CJ77" s="153"/>
      <c r="CK77" s="156">
        <f t="shared" si="87"/>
        <v>0</v>
      </c>
      <c r="CL77" s="227" t="e">
        <f t="shared" si="93"/>
        <v>#DIV/0!</v>
      </c>
      <c r="CM77" s="222"/>
      <c r="CN77" s="222"/>
      <c r="CO77" s="222">
        <f t="shared" si="88"/>
        <v>0</v>
      </c>
      <c r="CP77" s="222"/>
      <c r="CQ77" s="14"/>
      <c r="CR77" s="14"/>
      <c r="CS77" s="261">
        <f t="shared" si="89"/>
        <v>0</v>
      </c>
      <c r="CT77" s="262"/>
      <c r="CU77" s="13"/>
      <c r="CV77" s="13"/>
      <c r="CW77" s="261">
        <f t="shared" si="90"/>
        <v>0</v>
      </c>
      <c r="CX77" s="262"/>
      <c r="CY77" s="13"/>
      <c r="CZ77" s="13"/>
      <c r="DA77" s="261">
        <f t="shared" si="91"/>
        <v>0</v>
      </c>
      <c r="DB77" s="262"/>
    </row>
    <row r="78" spans="1:106" ht="14.25" hidden="1" customHeight="1">
      <c r="A78" s="335"/>
      <c r="B78" s="335" t="s">
        <v>354</v>
      </c>
      <c r="C78" s="221"/>
      <c r="D78" s="153">
        <f t="shared" si="94"/>
        <v>0</v>
      </c>
      <c r="E78" s="250">
        <f t="shared" si="95"/>
        <v>0</v>
      </c>
      <c r="F78" s="192">
        <f t="shared" si="69"/>
        <v>0</v>
      </c>
      <c r="G78" s="192" t="e">
        <f t="shared" si="96"/>
        <v>#DIV/0!</v>
      </c>
      <c r="H78" s="153"/>
      <c r="I78" s="153"/>
      <c r="J78" s="156">
        <f t="shared" si="70"/>
        <v>0</v>
      </c>
      <c r="K78" s="156"/>
      <c r="L78" s="153"/>
      <c r="M78" s="153"/>
      <c r="N78" s="156">
        <f t="shared" si="71"/>
        <v>0</v>
      </c>
      <c r="O78" s="156"/>
      <c r="P78" s="153"/>
      <c r="Q78" s="153"/>
      <c r="R78" s="156">
        <f t="shared" si="72"/>
        <v>0</v>
      </c>
      <c r="S78" s="156"/>
      <c r="T78" s="153"/>
      <c r="U78" s="153"/>
      <c r="V78" s="156">
        <f t="shared" si="73"/>
        <v>0</v>
      </c>
      <c r="W78" s="156"/>
      <c r="X78" s="153">
        <f t="shared" si="74"/>
        <v>0</v>
      </c>
      <c r="Y78" s="153">
        <f t="shared" si="74"/>
        <v>0</v>
      </c>
      <c r="Z78" s="156">
        <f t="shared" si="65"/>
        <v>0</v>
      </c>
      <c r="AA78" s="156"/>
      <c r="AB78" s="153"/>
      <c r="AC78" s="153"/>
      <c r="AD78" s="156">
        <f t="shared" si="68"/>
        <v>0</v>
      </c>
      <c r="AE78" s="156" t="e">
        <f>AC78/AB78</f>
        <v>#DIV/0!</v>
      </c>
      <c r="AF78" s="153"/>
      <c r="AG78" s="153"/>
      <c r="AH78" s="156">
        <f t="shared" si="75"/>
        <v>0</v>
      </c>
      <c r="AI78" s="153"/>
      <c r="AJ78" s="153"/>
      <c r="AK78" s="156">
        <f t="shared" si="76"/>
        <v>0</v>
      </c>
      <c r="AL78" s="156"/>
      <c r="AM78" s="153"/>
      <c r="AN78" s="153"/>
      <c r="AO78" s="156">
        <f t="shared" si="77"/>
        <v>0</v>
      </c>
      <c r="AP78" s="156"/>
      <c r="AQ78" s="156"/>
      <c r="AR78" s="156"/>
      <c r="AS78" s="156">
        <f t="shared" si="78"/>
        <v>0</v>
      </c>
      <c r="AT78" s="156"/>
      <c r="AU78" s="153"/>
      <c r="AV78" s="153"/>
      <c r="AW78" s="156">
        <f t="shared" si="79"/>
        <v>0</v>
      </c>
      <c r="AX78" s="156"/>
      <c r="AY78" s="153"/>
      <c r="AZ78" s="153"/>
      <c r="BA78" s="156">
        <f t="shared" si="80"/>
        <v>0</v>
      </c>
      <c r="BB78" s="156"/>
      <c r="BC78" s="153"/>
      <c r="BD78" s="153"/>
      <c r="BE78" s="156">
        <f t="shared" si="81"/>
        <v>0</v>
      </c>
      <c r="BF78" s="156"/>
      <c r="BG78" s="153"/>
      <c r="BH78" s="153"/>
      <c r="BI78" s="156">
        <f t="shared" si="82"/>
        <v>0</v>
      </c>
      <c r="BJ78" s="156"/>
      <c r="BK78" s="153"/>
      <c r="BL78" s="153"/>
      <c r="BM78" s="156">
        <f t="shared" si="66"/>
        <v>0</v>
      </c>
      <c r="BN78" s="156"/>
      <c r="BO78" s="153"/>
      <c r="BP78" s="153"/>
      <c r="BQ78" s="156">
        <f t="shared" si="67"/>
        <v>0</v>
      </c>
      <c r="BR78" s="156"/>
      <c r="BS78" s="153"/>
      <c r="BT78" s="153"/>
      <c r="BU78" s="156">
        <f t="shared" si="83"/>
        <v>0</v>
      </c>
      <c r="BV78" s="156"/>
      <c r="BW78" s="153"/>
      <c r="BX78" s="153"/>
      <c r="BY78" s="156">
        <f t="shared" si="84"/>
        <v>0</v>
      </c>
      <c r="BZ78" s="156"/>
      <c r="CA78" s="153"/>
      <c r="CB78" s="153"/>
      <c r="CC78" s="156">
        <f t="shared" si="85"/>
        <v>0</v>
      </c>
      <c r="CD78" s="156"/>
      <c r="CE78" s="153"/>
      <c r="CF78" s="153"/>
      <c r="CG78" s="156">
        <f t="shared" si="86"/>
        <v>0</v>
      </c>
      <c r="CH78" s="226" t="e">
        <f t="shared" si="92"/>
        <v>#DIV/0!</v>
      </c>
      <c r="CI78" s="153"/>
      <c r="CJ78" s="153"/>
      <c r="CK78" s="156">
        <f t="shared" si="87"/>
        <v>0</v>
      </c>
      <c r="CL78" s="227" t="e">
        <f t="shared" si="93"/>
        <v>#DIV/0!</v>
      </c>
      <c r="CM78" s="222"/>
      <c r="CN78" s="222"/>
      <c r="CO78" s="222">
        <f t="shared" si="88"/>
        <v>0</v>
      </c>
      <c r="CP78" s="222"/>
      <c r="CQ78" s="14"/>
      <c r="CR78" s="14"/>
      <c r="CS78" s="261">
        <f t="shared" si="89"/>
        <v>0</v>
      </c>
      <c r="CT78" s="262"/>
      <c r="CU78" s="13"/>
      <c r="CV78" s="13"/>
      <c r="CW78" s="261">
        <f t="shared" si="90"/>
        <v>0</v>
      </c>
      <c r="CX78" s="262"/>
      <c r="CY78" s="13"/>
      <c r="CZ78" s="13"/>
      <c r="DA78" s="261">
        <f t="shared" si="91"/>
        <v>0</v>
      </c>
      <c r="DB78" s="262"/>
    </row>
    <row r="79" spans="1:106" s="327" customFormat="1" ht="14.25" customHeight="1">
      <c r="A79" s="370" t="s">
        <v>355</v>
      </c>
      <c r="B79" s="331" t="s">
        <v>356</v>
      </c>
      <c r="C79" s="339">
        <f>SUM(C80:C88)</f>
        <v>2794.7</v>
      </c>
      <c r="D79" s="193">
        <f>SUM(D80:D88)</f>
        <v>2633.04</v>
      </c>
      <c r="E79" s="193">
        <f>SUM(E80:E88)</f>
        <v>3784.8685000000005</v>
      </c>
      <c r="F79" s="143">
        <f t="shared" si="69"/>
        <v>1151.8285000000005</v>
      </c>
      <c r="G79" s="329">
        <f t="shared" si="96"/>
        <v>1.437451956673655</v>
      </c>
      <c r="H79" s="193">
        <f>SUM(H80:H88)</f>
        <v>587.24</v>
      </c>
      <c r="I79" s="193">
        <f>SUM(I80:I88)</f>
        <v>2079.0985000000001</v>
      </c>
      <c r="J79" s="156">
        <f t="shared" si="70"/>
        <v>1491.8585</v>
      </c>
      <c r="K79" s="193">
        <f t="shared" ref="K79:K84" si="97">I79/H79</f>
        <v>3.540457904774879</v>
      </c>
      <c r="L79" s="193">
        <f>SUM(L80:L88)</f>
        <v>0.246</v>
      </c>
      <c r="M79" s="193">
        <f>SUM(M80:M88)</f>
        <v>0</v>
      </c>
      <c r="N79" s="226">
        <f t="shared" si="71"/>
        <v>-0.246</v>
      </c>
      <c r="O79" s="226">
        <f>M79/L79</f>
        <v>0</v>
      </c>
      <c r="P79" s="193">
        <f>SUM(P80:P88)</f>
        <v>2.8839999999999999</v>
      </c>
      <c r="Q79" s="193">
        <f>SUM(Q80:Q88)</f>
        <v>0</v>
      </c>
      <c r="R79" s="226">
        <f t="shared" si="72"/>
        <v>-2.8839999999999999</v>
      </c>
      <c r="S79" s="226">
        <f>Q79/P79</f>
        <v>0</v>
      </c>
      <c r="T79" s="193">
        <f>SUM(T80:T88)</f>
        <v>0</v>
      </c>
      <c r="U79" s="193">
        <f>SUM(U80:U88)</f>
        <v>0</v>
      </c>
      <c r="V79" s="226">
        <f t="shared" si="73"/>
        <v>0</v>
      </c>
      <c r="W79" s="226" t="e">
        <f>U79/T79</f>
        <v>#DIV/0!</v>
      </c>
      <c r="X79" s="193">
        <f t="shared" si="74"/>
        <v>0</v>
      </c>
      <c r="Y79" s="193">
        <f t="shared" si="74"/>
        <v>0</v>
      </c>
      <c r="Z79" s="226">
        <f t="shared" si="65"/>
        <v>0</v>
      </c>
      <c r="AA79" s="226"/>
      <c r="AB79" s="193">
        <f>SUM(AB80:AB88)</f>
        <v>0</v>
      </c>
      <c r="AC79" s="193">
        <f>SUM(AC80:AC88)</f>
        <v>0</v>
      </c>
      <c r="AD79" s="226">
        <f t="shared" si="68"/>
        <v>0</v>
      </c>
      <c r="AE79" s="226" t="e">
        <f>AC79/AB79</f>
        <v>#DIV/0!</v>
      </c>
      <c r="AF79" s="193">
        <f>SUM(AF80:AF88)</f>
        <v>0</v>
      </c>
      <c r="AG79" s="193">
        <f>SUM(AG80:AG88)</f>
        <v>0</v>
      </c>
      <c r="AH79" s="226">
        <f t="shared" si="75"/>
        <v>0</v>
      </c>
      <c r="AI79" s="193">
        <f>SUM(AI80:AI88)</f>
        <v>0</v>
      </c>
      <c r="AJ79" s="193">
        <f>SUM(AJ80:AJ88)</f>
        <v>0</v>
      </c>
      <c r="AK79" s="226">
        <f t="shared" si="76"/>
        <v>0</v>
      </c>
      <c r="AL79" s="226" t="e">
        <f>AJ79/AI79</f>
        <v>#DIV/0!</v>
      </c>
      <c r="AM79" s="193">
        <f>SUM(AM80:AM88)</f>
        <v>0</v>
      </c>
      <c r="AN79" s="193">
        <f>SUM(AN80:AN88)</f>
        <v>0</v>
      </c>
      <c r="AO79" s="226">
        <f t="shared" si="77"/>
        <v>0</v>
      </c>
      <c r="AP79" s="226" t="e">
        <f>AN79/AM79</f>
        <v>#DIV/0!</v>
      </c>
      <c r="AQ79" s="193">
        <f>SUM(AQ80:AQ88)</f>
        <v>0</v>
      </c>
      <c r="AR79" s="193">
        <f>SUM(AR80:AR88)</f>
        <v>0</v>
      </c>
      <c r="AS79" s="226">
        <f t="shared" si="78"/>
        <v>0</v>
      </c>
      <c r="AT79" s="226" t="e">
        <f>AR79/AQ79</f>
        <v>#DIV/0!</v>
      </c>
      <c r="AU79" s="193">
        <f>SUM(AU80:AU88)</f>
        <v>21.07</v>
      </c>
      <c r="AV79" s="193">
        <f>SUM(AV80:AV88)</f>
        <v>21.07</v>
      </c>
      <c r="AW79" s="226">
        <f t="shared" si="79"/>
        <v>0</v>
      </c>
      <c r="AX79" s="226">
        <f>AV79/AU79</f>
        <v>1</v>
      </c>
      <c r="AY79" s="193">
        <f>SUM(AY80:AY88)</f>
        <v>0</v>
      </c>
      <c r="AZ79" s="193">
        <f>SUM(AZ80:AZ88)</f>
        <v>0</v>
      </c>
      <c r="BA79" s="226">
        <f t="shared" si="80"/>
        <v>0</v>
      </c>
      <c r="BB79" s="226"/>
      <c r="BC79" s="193">
        <f>SUM(BC80:BC88)</f>
        <v>0</v>
      </c>
      <c r="BD79" s="193">
        <f>SUM(BD80:BD88)</f>
        <v>0</v>
      </c>
      <c r="BE79" s="226">
        <f t="shared" si="81"/>
        <v>0</v>
      </c>
      <c r="BF79" s="226"/>
      <c r="BG79" s="193">
        <f>SUM(BG80:BG88)</f>
        <v>0</v>
      </c>
      <c r="BH79" s="193">
        <f>SUM(BH80:BH88)</f>
        <v>0</v>
      </c>
      <c r="BI79" s="226">
        <f t="shared" si="82"/>
        <v>0</v>
      </c>
      <c r="BJ79" s="226"/>
      <c r="BK79" s="193">
        <f>SUM(BK80:BK88)</f>
        <v>0</v>
      </c>
      <c r="BL79" s="193">
        <f>SUM(BL80:BL88)</f>
        <v>0</v>
      </c>
      <c r="BM79" s="226">
        <f t="shared" si="66"/>
        <v>0</v>
      </c>
      <c r="BN79" s="226" t="e">
        <f>BL79/BK79</f>
        <v>#DIV/0!</v>
      </c>
      <c r="BO79" s="193">
        <f>SUM(BO80:BO88)</f>
        <v>0</v>
      </c>
      <c r="BP79" s="193">
        <f>SUM(BP80:BP88)</f>
        <v>0</v>
      </c>
      <c r="BQ79" s="226">
        <f t="shared" si="67"/>
        <v>0</v>
      </c>
      <c r="BR79" s="226" t="e">
        <f>BP79/BO79</f>
        <v>#DIV/0!</v>
      </c>
      <c r="BS79" s="193">
        <f>SUM(BS80:BS88)</f>
        <v>0</v>
      </c>
      <c r="BT79" s="193">
        <f>SUM(BT80:BT88)</f>
        <v>0</v>
      </c>
      <c r="BU79" s="226">
        <f t="shared" si="83"/>
        <v>0</v>
      </c>
      <c r="BV79" s="226" t="e">
        <f>BT79/BS79</f>
        <v>#DIV/0!</v>
      </c>
      <c r="BW79" s="193">
        <f>SUM(BW80:BW88)</f>
        <v>0</v>
      </c>
      <c r="BX79" s="193">
        <f>SUM(BX80:BX88)</f>
        <v>0</v>
      </c>
      <c r="BY79" s="226">
        <f t="shared" si="84"/>
        <v>0</v>
      </c>
      <c r="BZ79" s="226"/>
      <c r="CA79" s="193">
        <f>SUM(CA80:CA88)</f>
        <v>0</v>
      </c>
      <c r="CB79" s="193">
        <f>SUM(CB80:CB88)</f>
        <v>0</v>
      </c>
      <c r="CC79" s="226">
        <f t="shared" si="85"/>
        <v>0</v>
      </c>
      <c r="CD79" s="226"/>
      <c r="CE79" s="193">
        <f>SUM(CE80:CE88)</f>
        <v>2021.6</v>
      </c>
      <c r="CF79" s="193">
        <f>SUM(CF80:CF88)</f>
        <v>1684.7</v>
      </c>
      <c r="CG79" s="226">
        <f t="shared" si="86"/>
        <v>-336.89999999999986</v>
      </c>
      <c r="CH79" s="226">
        <f t="shared" si="92"/>
        <v>0.83334982192322915</v>
      </c>
      <c r="CI79" s="193">
        <f>SUM(CI80:CI88)</f>
        <v>0.56000000000000005</v>
      </c>
      <c r="CJ79" s="193">
        <f>SUM(CJ80:CJ88)</f>
        <v>0</v>
      </c>
      <c r="CK79" s="226">
        <f t="shared" si="87"/>
        <v>-0.56000000000000005</v>
      </c>
      <c r="CL79" s="227">
        <f>CJ79/CI79</f>
        <v>0</v>
      </c>
      <c r="CM79" s="15">
        <f>SUM(CM80:CM88)</f>
        <v>0</v>
      </c>
      <c r="CN79" s="15">
        <f>SUM(CN80:CN88)</f>
        <v>0</v>
      </c>
      <c r="CO79" s="227">
        <f t="shared" si="88"/>
        <v>0</v>
      </c>
      <c r="CP79" s="227" t="e">
        <f>CN79/CM79</f>
        <v>#DIV/0!</v>
      </c>
      <c r="CQ79" s="263">
        <f>SUM(CQ80:CQ88)</f>
        <v>0</v>
      </c>
      <c r="CR79" s="263">
        <f>SUM(CR80:CR88)</f>
        <v>0</v>
      </c>
      <c r="CS79" s="259">
        <f t="shared" si="89"/>
        <v>0</v>
      </c>
      <c r="CT79" s="260"/>
      <c r="CU79" s="263">
        <f>SUM(CU80:CU88)</f>
        <v>0</v>
      </c>
      <c r="CV79" s="263">
        <f>SUM(CV80:CV88)</f>
        <v>0</v>
      </c>
      <c r="CW79" s="259">
        <f t="shared" si="90"/>
        <v>0</v>
      </c>
      <c r="CX79" s="260"/>
      <c r="CY79" s="263">
        <f>SUM(CY80:CY88)</f>
        <v>0</v>
      </c>
      <c r="CZ79" s="263">
        <f>SUM(CZ80:CZ88)</f>
        <v>0</v>
      </c>
      <c r="DA79" s="259">
        <f t="shared" si="91"/>
        <v>0</v>
      </c>
      <c r="DB79" s="260"/>
    </row>
    <row r="80" spans="1:106" ht="14.25" hidden="1" customHeight="1">
      <c r="A80" s="335"/>
      <c r="B80" s="335" t="s">
        <v>357</v>
      </c>
      <c r="C80" s="221"/>
      <c r="D80" s="153">
        <f t="shared" ref="D80:D88" si="98">H80+L80+P80+T80+X80+AI80+AM80+AQ80+AU80+BC80+BG80+BW80+CE80+CI80+CM80+CQ80+CU80+CY80+AY80+BK80+BS80</f>
        <v>0</v>
      </c>
      <c r="E80" s="250">
        <f>I80+M80+Q80+U80+Y80+AJ80+AN80+AR80+AV80+BD80+BH80+BX80+CF80+CJ80+CN80+CR80+CV80+CZ80+BL80+BT80</f>
        <v>0</v>
      </c>
      <c r="F80" s="192">
        <f t="shared" si="69"/>
        <v>0</v>
      </c>
      <c r="G80" s="192" t="e">
        <f t="shared" si="96"/>
        <v>#DIV/0!</v>
      </c>
      <c r="H80" s="153"/>
      <c r="I80" s="153"/>
      <c r="J80" s="156">
        <f t="shared" si="70"/>
        <v>0</v>
      </c>
      <c r="K80" s="193" t="e">
        <f t="shared" si="97"/>
        <v>#DIV/0!</v>
      </c>
      <c r="L80" s="153"/>
      <c r="M80" s="153"/>
      <c r="N80" s="156">
        <f t="shared" si="71"/>
        <v>0</v>
      </c>
      <c r="O80" s="226" t="e">
        <f>M80/L80</f>
        <v>#DIV/0!</v>
      </c>
      <c r="P80" s="153"/>
      <c r="Q80" s="153"/>
      <c r="R80" s="156">
        <f t="shared" si="72"/>
        <v>0</v>
      </c>
      <c r="S80" s="156"/>
      <c r="T80" s="153"/>
      <c r="U80" s="153"/>
      <c r="V80" s="156">
        <f t="shared" si="73"/>
        <v>0</v>
      </c>
      <c r="W80" s="156"/>
      <c r="X80" s="153">
        <f t="shared" si="74"/>
        <v>0</v>
      </c>
      <c r="Y80" s="153">
        <f t="shared" si="74"/>
        <v>0</v>
      </c>
      <c r="Z80" s="156">
        <f t="shared" si="65"/>
        <v>0</v>
      </c>
      <c r="AA80" s="156"/>
      <c r="AB80" s="153"/>
      <c r="AC80" s="153"/>
      <c r="AD80" s="156">
        <f t="shared" si="68"/>
        <v>0</v>
      </c>
      <c r="AE80" s="156" t="e">
        <f>AC80/AB80</f>
        <v>#DIV/0!</v>
      </c>
      <c r="AF80" s="153"/>
      <c r="AG80" s="153"/>
      <c r="AH80" s="156">
        <f t="shared" si="75"/>
        <v>0</v>
      </c>
      <c r="AI80" s="153"/>
      <c r="AJ80" s="153"/>
      <c r="AK80" s="156">
        <f t="shared" si="76"/>
        <v>0</v>
      </c>
      <c r="AL80" s="156"/>
      <c r="AM80" s="153">
        <v>0</v>
      </c>
      <c r="AN80" s="153">
        <v>0</v>
      </c>
      <c r="AO80" s="156">
        <f t="shared" si="77"/>
        <v>0</v>
      </c>
      <c r="AP80" s="156"/>
      <c r="AQ80" s="156"/>
      <c r="AR80" s="156"/>
      <c r="AS80" s="156">
        <f t="shared" si="78"/>
        <v>0</v>
      </c>
      <c r="AT80" s="156"/>
      <c r="AU80" s="153"/>
      <c r="AV80" s="153"/>
      <c r="AW80" s="156">
        <f t="shared" si="79"/>
        <v>0</v>
      </c>
      <c r="AX80" s="156"/>
      <c r="AY80" s="153"/>
      <c r="AZ80" s="153"/>
      <c r="BA80" s="156">
        <f t="shared" si="80"/>
        <v>0</v>
      </c>
      <c r="BB80" s="156"/>
      <c r="BC80" s="153"/>
      <c r="BD80" s="153"/>
      <c r="BE80" s="156">
        <f t="shared" si="81"/>
        <v>0</v>
      </c>
      <c r="BF80" s="156"/>
      <c r="BG80" s="153"/>
      <c r="BH80" s="153"/>
      <c r="BI80" s="156">
        <f t="shared" si="82"/>
        <v>0</v>
      </c>
      <c r="BJ80" s="156"/>
      <c r="BK80" s="153"/>
      <c r="BL80" s="153"/>
      <c r="BM80" s="156">
        <f t="shared" si="66"/>
        <v>0</v>
      </c>
      <c r="BN80" s="156"/>
      <c r="BO80" s="153"/>
      <c r="BP80" s="153"/>
      <c r="BQ80" s="156">
        <f t="shared" si="67"/>
        <v>0</v>
      </c>
      <c r="BR80" s="156"/>
      <c r="BS80" s="153"/>
      <c r="BT80" s="153"/>
      <c r="BU80" s="156">
        <f t="shared" si="83"/>
        <v>0</v>
      </c>
      <c r="BV80" s="156"/>
      <c r="BW80" s="153"/>
      <c r="BX80" s="153"/>
      <c r="BY80" s="156">
        <f t="shared" si="84"/>
        <v>0</v>
      </c>
      <c r="BZ80" s="156"/>
      <c r="CA80" s="153"/>
      <c r="CB80" s="153"/>
      <c r="CC80" s="156">
        <f t="shared" si="85"/>
        <v>0</v>
      </c>
      <c r="CD80" s="156"/>
      <c r="CE80" s="153"/>
      <c r="CF80" s="153"/>
      <c r="CG80" s="156">
        <f t="shared" si="86"/>
        <v>0</v>
      </c>
      <c r="CH80" s="226" t="e">
        <f t="shared" si="92"/>
        <v>#DIV/0!</v>
      </c>
      <c r="CI80" s="153"/>
      <c r="CJ80" s="153"/>
      <c r="CK80" s="156">
        <f t="shared" si="87"/>
        <v>0</v>
      </c>
      <c r="CL80" s="227"/>
      <c r="CM80" s="222"/>
      <c r="CN80" s="222"/>
      <c r="CO80" s="222">
        <f t="shared" si="88"/>
        <v>0</v>
      </c>
      <c r="CP80" s="222"/>
      <c r="CQ80" s="14"/>
      <c r="CR80" s="14"/>
      <c r="CS80" s="261">
        <f t="shared" si="89"/>
        <v>0</v>
      </c>
      <c r="CT80" s="262"/>
      <c r="CU80" s="13"/>
      <c r="CV80" s="13"/>
      <c r="CW80" s="261">
        <f t="shared" si="90"/>
        <v>0</v>
      </c>
      <c r="CX80" s="262"/>
      <c r="CY80" s="13"/>
      <c r="CZ80" s="13"/>
      <c r="DA80" s="261">
        <f t="shared" si="91"/>
        <v>0</v>
      </c>
      <c r="DB80" s="262"/>
    </row>
    <row r="81" spans="1:106" ht="14.25" customHeight="1">
      <c r="A81" s="335"/>
      <c r="B81" s="335" t="s">
        <v>358</v>
      </c>
      <c r="C81" s="250"/>
      <c r="D81" s="153">
        <f t="shared" si="98"/>
        <v>0.246</v>
      </c>
      <c r="E81" s="250">
        <f>I81+M81+Q81+U81+Y81+AJ81+AN81+AR81+AV81+BD81+BH81+BX81+CF81+CJ81+CN81+CR81+CV81+CZ81+AZ81+BL81+BT81</f>
        <v>0</v>
      </c>
      <c r="F81" s="192">
        <f t="shared" si="69"/>
        <v>-0.246</v>
      </c>
      <c r="G81" s="192">
        <f t="shared" si="96"/>
        <v>0</v>
      </c>
      <c r="H81" s="153"/>
      <c r="I81" s="153"/>
      <c r="J81" s="156">
        <f t="shared" si="70"/>
        <v>0</v>
      </c>
      <c r="K81" s="193"/>
      <c r="L81" s="153">
        <v>0.246</v>
      </c>
      <c r="M81" s="153"/>
      <c r="N81" s="156">
        <f t="shared" si="71"/>
        <v>-0.246</v>
      </c>
      <c r="O81" s="226">
        <f>M81/L81</f>
        <v>0</v>
      </c>
      <c r="P81" s="153"/>
      <c r="Q81" s="153"/>
      <c r="R81" s="156">
        <f t="shared" si="72"/>
        <v>0</v>
      </c>
      <c r="S81" s="156"/>
      <c r="T81" s="153"/>
      <c r="U81" s="153"/>
      <c r="V81" s="156">
        <v>0</v>
      </c>
      <c r="W81" s="156"/>
      <c r="X81" s="153">
        <f t="shared" si="74"/>
        <v>0</v>
      </c>
      <c r="Y81" s="153">
        <f t="shared" si="74"/>
        <v>0</v>
      </c>
      <c r="Z81" s="156">
        <v>0</v>
      </c>
      <c r="AA81" s="156"/>
      <c r="AB81" s="153"/>
      <c r="AC81" s="153"/>
      <c r="AD81" s="156">
        <f t="shared" si="68"/>
        <v>0</v>
      </c>
      <c r="AE81" s="156"/>
      <c r="AF81" s="153"/>
      <c r="AG81" s="153"/>
      <c r="AH81" s="156"/>
      <c r="AI81" s="153"/>
      <c r="AJ81" s="153"/>
      <c r="AK81" s="156"/>
      <c r="AL81" s="156"/>
      <c r="AM81" s="153"/>
      <c r="AN81" s="153"/>
      <c r="AO81" s="156">
        <f t="shared" si="77"/>
        <v>0</v>
      </c>
      <c r="AP81" s="156"/>
      <c r="AQ81" s="156"/>
      <c r="AR81" s="156"/>
      <c r="AS81" s="156"/>
      <c r="AT81" s="156"/>
      <c r="AU81" s="153"/>
      <c r="AV81" s="153"/>
      <c r="AW81" s="156">
        <v>0</v>
      </c>
      <c r="AX81" s="156"/>
      <c r="AY81" s="153"/>
      <c r="AZ81" s="153"/>
      <c r="BA81" s="156">
        <v>0</v>
      </c>
      <c r="BB81" s="156"/>
      <c r="BC81" s="153"/>
      <c r="BD81" s="153"/>
      <c r="BE81" s="156">
        <v>0</v>
      </c>
      <c r="BF81" s="156"/>
      <c r="BG81" s="153"/>
      <c r="BH81" s="153"/>
      <c r="BI81" s="156">
        <f t="shared" si="82"/>
        <v>0</v>
      </c>
      <c r="BJ81" s="156"/>
      <c r="BK81" s="153"/>
      <c r="BL81" s="153"/>
      <c r="BM81" s="156">
        <f t="shared" si="66"/>
        <v>0</v>
      </c>
      <c r="BN81" s="156"/>
      <c r="BO81" s="153"/>
      <c r="BP81" s="153"/>
      <c r="BQ81" s="156">
        <f t="shared" si="67"/>
        <v>0</v>
      </c>
      <c r="BR81" s="156"/>
      <c r="BS81" s="153"/>
      <c r="BT81" s="153"/>
      <c r="BU81" s="156"/>
      <c r="BV81" s="156"/>
      <c r="BW81" s="153"/>
      <c r="BX81" s="153"/>
      <c r="BY81" s="156">
        <v>0</v>
      </c>
      <c r="BZ81" s="156"/>
      <c r="CA81" s="153"/>
      <c r="CB81" s="153"/>
      <c r="CC81" s="156"/>
      <c r="CD81" s="156"/>
      <c r="CE81" s="153"/>
      <c r="CF81" s="153"/>
      <c r="CG81" s="156">
        <f t="shared" si="86"/>
        <v>0</v>
      </c>
      <c r="CH81" s="226"/>
      <c r="CI81" s="153"/>
      <c r="CJ81" s="153"/>
      <c r="CK81" s="156">
        <v>0</v>
      </c>
      <c r="CL81" s="227"/>
      <c r="CM81" s="222"/>
      <c r="CN81" s="222"/>
      <c r="CO81" s="222">
        <v>0</v>
      </c>
      <c r="CP81" s="222"/>
      <c r="CQ81" s="14"/>
      <c r="CR81" s="14"/>
      <c r="CS81" s="261"/>
      <c r="CT81" s="262"/>
      <c r="CU81" s="13"/>
      <c r="CV81" s="13"/>
      <c r="CW81" s="261"/>
      <c r="CX81" s="262"/>
      <c r="CY81" s="13"/>
      <c r="CZ81" s="13"/>
      <c r="DA81" s="261">
        <v>0</v>
      </c>
      <c r="DB81" s="262"/>
    </row>
    <row r="82" spans="1:106" ht="14.25" customHeight="1">
      <c r="A82" s="335"/>
      <c r="B82" s="335" t="s">
        <v>551</v>
      </c>
      <c r="C82" s="221">
        <v>2769.5</v>
      </c>
      <c r="D82" s="153">
        <f t="shared" si="98"/>
        <v>2439.027</v>
      </c>
      <c r="E82" s="153">
        <f>I82+M82+Q82+U82+Y82+AJ82+AN82+AR82+AV82+BD82+BH82+BX82+CF82+CJ82+CN82+CR82+CV82+CZ82+AZ82+BL82+BT82+CB82</f>
        <v>1684.7</v>
      </c>
      <c r="F82" s="192">
        <f t="shared" si="69"/>
        <v>-754.327</v>
      </c>
      <c r="G82" s="192">
        <f t="shared" si="96"/>
        <v>0.69072626092290079</v>
      </c>
      <c r="H82" s="158">
        <v>417.42700000000002</v>
      </c>
      <c r="I82" s="158"/>
      <c r="J82" s="156">
        <f t="shared" si="70"/>
        <v>-417.42700000000002</v>
      </c>
      <c r="K82" s="193">
        <f t="shared" si="97"/>
        <v>0</v>
      </c>
      <c r="L82" s="158">
        <v>0</v>
      </c>
      <c r="M82" s="158">
        <v>0</v>
      </c>
      <c r="N82" s="156">
        <f t="shared" si="71"/>
        <v>0</v>
      </c>
      <c r="O82" s="226" t="e">
        <f>M82/L82</f>
        <v>#DIV/0!</v>
      </c>
      <c r="P82" s="158"/>
      <c r="Q82" s="158"/>
      <c r="R82" s="156">
        <f t="shared" si="72"/>
        <v>0</v>
      </c>
      <c r="S82" s="156" t="e">
        <f>Q82/P82</f>
        <v>#DIV/0!</v>
      </c>
      <c r="T82" s="153"/>
      <c r="U82" s="153"/>
      <c r="V82" s="156">
        <f>U82-T82</f>
        <v>0</v>
      </c>
      <c r="W82" s="156"/>
      <c r="X82" s="153">
        <f t="shared" si="74"/>
        <v>0</v>
      </c>
      <c r="Y82" s="153">
        <f t="shared" si="74"/>
        <v>0</v>
      </c>
      <c r="Z82" s="156">
        <f>Y82-X82</f>
        <v>0</v>
      </c>
      <c r="AA82" s="156"/>
      <c r="AB82" s="153"/>
      <c r="AC82" s="153"/>
      <c r="AD82" s="156">
        <f t="shared" si="68"/>
        <v>0</v>
      </c>
      <c r="AE82" s="156"/>
      <c r="AF82" s="153"/>
      <c r="AG82" s="153"/>
      <c r="AH82" s="156">
        <f>AG82-AF82</f>
        <v>0</v>
      </c>
      <c r="AI82" s="153"/>
      <c r="AJ82" s="153"/>
      <c r="AK82" s="156">
        <f t="shared" ref="AK82:AK88" si="99">AJ82-AI82</f>
        <v>0</v>
      </c>
      <c r="AL82" s="156"/>
      <c r="AM82" s="153"/>
      <c r="AN82" s="153"/>
      <c r="AO82" s="156">
        <f t="shared" si="77"/>
        <v>0</v>
      </c>
      <c r="AP82" s="156"/>
      <c r="AQ82" s="156"/>
      <c r="AR82" s="156"/>
      <c r="AS82" s="156">
        <f>AR82-AQ82</f>
        <v>0</v>
      </c>
      <c r="AT82" s="156"/>
      <c r="AU82" s="153"/>
      <c r="AV82" s="153"/>
      <c r="AW82" s="156">
        <f>AV82-AU82</f>
        <v>0</v>
      </c>
      <c r="AX82" s="156"/>
      <c r="AY82" s="153"/>
      <c r="AZ82" s="153"/>
      <c r="BA82" s="156">
        <f>AZ82-AY82</f>
        <v>0</v>
      </c>
      <c r="BB82" s="156"/>
      <c r="BC82" s="153"/>
      <c r="BD82" s="153"/>
      <c r="BE82" s="156">
        <f>BD82-BC82</f>
        <v>0</v>
      </c>
      <c r="BF82" s="156"/>
      <c r="BG82" s="153"/>
      <c r="BH82" s="153"/>
      <c r="BI82" s="156">
        <f t="shared" si="82"/>
        <v>0</v>
      </c>
      <c r="BJ82" s="156"/>
      <c r="BK82" s="153"/>
      <c r="BL82" s="153"/>
      <c r="BM82" s="156">
        <f t="shared" si="66"/>
        <v>0</v>
      </c>
      <c r="BN82" s="156"/>
      <c r="BO82" s="153"/>
      <c r="BP82" s="153"/>
      <c r="BQ82" s="156">
        <f t="shared" si="67"/>
        <v>0</v>
      </c>
      <c r="BR82" s="156"/>
      <c r="BS82" s="153"/>
      <c r="BT82" s="153"/>
      <c r="BU82" s="156">
        <f>BT82-BS82</f>
        <v>0</v>
      </c>
      <c r="BV82" s="156"/>
      <c r="BW82" s="153"/>
      <c r="BX82" s="153"/>
      <c r="BY82" s="156">
        <f>BX82-BW82</f>
        <v>0</v>
      </c>
      <c r="BZ82" s="156"/>
      <c r="CA82" s="153"/>
      <c r="CB82" s="153"/>
      <c r="CC82" s="156">
        <f>CB82-CA82</f>
        <v>0</v>
      </c>
      <c r="CD82" s="156"/>
      <c r="CE82" s="236">
        <v>2021.6</v>
      </c>
      <c r="CF82" s="236">
        <v>1684.7</v>
      </c>
      <c r="CG82" s="156">
        <f t="shared" si="86"/>
        <v>-336.89999999999986</v>
      </c>
      <c r="CH82" s="226">
        <f t="shared" si="92"/>
        <v>0.83334982192322915</v>
      </c>
      <c r="CI82" s="153"/>
      <c r="CJ82" s="153"/>
      <c r="CK82" s="156">
        <f>CJ82-CI82</f>
        <v>0</v>
      </c>
      <c r="CL82" s="227"/>
      <c r="CM82" s="222"/>
      <c r="CN82" s="222"/>
      <c r="CO82" s="222">
        <f>CN82-CM82</f>
        <v>0</v>
      </c>
      <c r="CP82" s="222"/>
      <c r="CQ82" s="14"/>
      <c r="CR82" s="14"/>
      <c r="CS82" s="261">
        <f>CR82-CQ82</f>
        <v>0</v>
      </c>
      <c r="CT82" s="262"/>
      <c r="CU82" s="13"/>
      <c r="CV82" s="13"/>
      <c r="CW82" s="261">
        <f>CV82-CU82</f>
        <v>0</v>
      </c>
      <c r="CX82" s="262"/>
      <c r="CY82" s="13"/>
      <c r="CZ82" s="13"/>
      <c r="DA82" s="261">
        <f>CZ82-CY82</f>
        <v>0</v>
      </c>
      <c r="DB82" s="262"/>
    </row>
    <row r="83" spans="1:106" ht="14.25" hidden="1" customHeight="1">
      <c r="A83" s="335"/>
      <c r="B83" s="334" t="s">
        <v>359</v>
      </c>
      <c r="C83" s="225"/>
      <c r="D83" s="153">
        <f t="shared" si="98"/>
        <v>0</v>
      </c>
      <c r="E83" s="250">
        <f>I83+M83+Q83+U83+Y83+AJ83+AN83+AR83+AV83+BD83+BH83+BX83+CF83+CJ83+CN83+CR83+CV83+CZ83+AZ83+BL83+BT83</f>
        <v>0</v>
      </c>
      <c r="F83" s="192">
        <f t="shared" si="69"/>
        <v>0</v>
      </c>
      <c r="G83" s="192" t="e">
        <f t="shared" si="96"/>
        <v>#DIV/0!</v>
      </c>
      <c r="H83" s="153"/>
      <c r="I83" s="153"/>
      <c r="J83" s="156">
        <f t="shared" si="70"/>
        <v>0</v>
      </c>
      <c r="K83" s="193" t="e">
        <f t="shared" si="97"/>
        <v>#DIV/0!</v>
      </c>
      <c r="L83" s="153"/>
      <c r="M83" s="153"/>
      <c r="N83" s="156">
        <f t="shared" si="71"/>
        <v>0</v>
      </c>
      <c r="O83" s="156"/>
      <c r="P83" s="153"/>
      <c r="Q83" s="153"/>
      <c r="R83" s="156">
        <f t="shared" si="72"/>
        <v>0</v>
      </c>
      <c r="S83" s="156" t="e">
        <f>Q83/P83</f>
        <v>#DIV/0!</v>
      </c>
      <c r="T83" s="153"/>
      <c r="U83" s="153"/>
      <c r="V83" s="156">
        <f>U83-T83</f>
        <v>0</v>
      </c>
      <c r="W83" s="156"/>
      <c r="X83" s="153">
        <f t="shared" si="74"/>
        <v>0</v>
      </c>
      <c r="Y83" s="153">
        <f t="shared" si="74"/>
        <v>0</v>
      </c>
      <c r="Z83" s="156">
        <f>Y83-X83</f>
        <v>0</v>
      </c>
      <c r="AA83" s="156"/>
      <c r="AB83" s="153"/>
      <c r="AC83" s="153"/>
      <c r="AD83" s="156">
        <f t="shared" si="68"/>
        <v>0</v>
      </c>
      <c r="AE83" s="156"/>
      <c r="AF83" s="153"/>
      <c r="AG83" s="153"/>
      <c r="AH83" s="156">
        <f>AG83-AF83</f>
        <v>0</v>
      </c>
      <c r="AI83" s="153"/>
      <c r="AJ83" s="153"/>
      <c r="AK83" s="156">
        <f t="shared" si="99"/>
        <v>0</v>
      </c>
      <c r="AL83" s="156"/>
      <c r="AM83" s="153"/>
      <c r="AN83" s="153"/>
      <c r="AO83" s="156">
        <f t="shared" si="77"/>
        <v>0</v>
      </c>
      <c r="AP83" s="156"/>
      <c r="AQ83" s="156"/>
      <c r="AR83" s="156"/>
      <c r="AS83" s="156">
        <f>AR83-AQ83</f>
        <v>0</v>
      </c>
      <c r="AT83" s="156"/>
      <c r="AU83" s="153"/>
      <c r="AV83" s="153"/>
      <c r="AW83" s="156">
        <f>AV83-AU83</f>
        <v>0</v>
      </c>
      <c r="AX83" s="156"/>
      <c r="AY83" s="153"/>
      <c r="AZ83" s="153"/>
      <c r="BA83" s="156">
        <f>AZ83-AY83</f>
        <v>0</v>
      </c>
      <c r="BB83" s="156"/>
      <c r="BC83" s="153"/>
      <c r="BD83" s="153"/>
      <c r="BE83" s="156">
        <f>BD83-BC83</f>
        <v>0</v>
      </c>
      <c r="BF83" s="156"/>
      <c r="BG83" s="153"/>
      <c r="BH83" s="153"/>
      <c r="BI83" s="156">
        <f t="shared" si="82"/>
        <v>0</v>
      </c>
      <c r="BJ83" s="156"/>
      <c r="BK83" s="153"/>
      <c r="BL83" s="153"/>
      <c r="BM83" s="156">
        <f t="shared" si="66"/>
        <v>0</v>
      </c>
      <c r="BN83" s="156"/>
      <c r="BO83" s="153"/>
      <c r="BP83" s="153"/>
      <c r="BQ83" s="156">
        <f t="shared" si="67"/>
        <v>0</v>
      </c>
      <c r="BR83" s="156"/>
      <c r="BS83" s="153"/>
      <c r="BT83" s="153"/>
      <c r="BU83" s="156">
        <f>BT83-BS83</f>
        <v>0</v>
      </c>
      <c r="BV83" s="156"/>
      <c r="BW83" s="153"/>
      <c r="BX83" s="153"/>
      <c r="BY83" s="156">
        <f>BX83-BW83</f>
        <v>0</v>
      </c>
      <c r="BZ83" s="156"/>
      <c r="CA83" s="153"/>
      <c r="CB83" s="153"/>
      <c r="CC83" s="156">
        <f>CB83-CA83</f>
        <v>0</v>
      </c>
      <c r="CD83" s="156"/>
      <c r="CE83" s="153"/>
      <c r="CF83" s="153"/>
      <c r="CG83" s="156">
        <f t="shared" si="86"/>
        <v>0</v>
      </c>
      <c r="CH83" s="226" t="e">
        <f t="shared" si="92"/>
        <v>#DIV/0!</v>
      </c>
      <c r="CI83" s="153"/>
      <c r="CJ83" s="153"/>
      <c r="CK83" s="156">
        <f>CJ83-CI83</f>
        <v>0</v>
      </c>
      <c r="CL83" s="222"/>
      <c r="CM83" s="222"/>
      <c r="CN83" s="222"/>
      <c r="CO83" s="222">
        <f>CN83-CM83</f>
        <v>0</v>
      </c>
      <c r="CP83" s="222"/>
      <c r="CQ83" s="14"/>
      <c r="CR83" s="14"/>
      <c r="CS83" s="261">
        <f>CR83-CQ83</f>
        <v>0</v>
      </c>
      <c r="CT83" s="262"/>
      <c r="CU83" s="13"/>
      <c r="CV83" s="13"/>
      <c r="CW83" s="261">
        <f>CV83-CU83</f>
        <v>0</v>
      </c>
      <c r="CX83" s="262"/>
      <c r="CY83" s="13"/>
      <c r="CZ83" s="13"/>
      <c r="DA83" s="261">
        <f>CZ83-CY83</f>
        <v>0</v>
      </c>
      <c r="DB83" s="262"/>
    </row>
    <row r="84" spans="1:106" ht="14.25" customHeight="1">
      <c r="A84" s="335"/>
      <c r="B84" s="334" t="s">
        <v>552</v>
      </c>
      <c r="C84" s="340">
        <v>0</v>
      </c>
      <c r="D84" s="153">
        <f t="shared" si="98"/>
        <v>54.66</v>
      </c>
      <c r="E84" s="250">
        <f>I84+M84+Q84+U84+Y84+AJ84+AN84+AR84+AV84+BD84+BH84+BX84+CF84+CJ84+CN84+CR84+CV84+CZ84+AZ84+BL84+BT84</f>
        <v>1606.096</v>
      </c>
      <c r="F84" s="192">
        <f t="shared" si="69"/>
        <v>1551.4359999999999</v>
      </c>
      <c r="G84" s="192">
        <f t="shared" si="96"/>
        <v>29.383388218075378</v>
      </c>
      <c r="H84" s="153">
        <v>54.66</v>
      </c>
      <c r="I84" s="153">
        <v>1606.096</v>
      </c>
      <c r="J84" s="156">
        <f t="shared" si="70"/>
        <v>1551.4359999999999</v>
      </c>
      <c r="K84" s="193">
        <f t="shared" si="97"/>
        <v>29.383388218075378</v>
      </c>
      <c r="L84" s="153">
        <v>0</v>
      </c>
      <c r="M84" s="153"/>
      <c r="N84" s="156"/>
      <c r="O84" s="156"/>
      <c r="P84" s="153">
        <v>0</v>
      </c>
      <c r="Q84" s="153"/>
      <c r="R84" s="156"/>
      <c r="S84" s="156" t="e">
        <f>Q84/P84</f>
        <v>#DIV/0!</v>
      </c>
      <c r="T84" s="153"/>
      <c r="U84" s="153"/>
      <c r="V84" s="156"/>
      <c r="W84" s="156"/>
      <c r="X84" s="153">
        <f t="shared" si="74"/>
        <v>0</v>
      </c>
      <c r="Y84" s="153">
        <f t="shared" si="74"/>
        <v>0</v>
      </c>
      <c r="Z84" s="156"/>
      <c r="AA84" s="156"/>
      <c r="AB84" s="153"/>
      <c r="AC84" s="153"/>
      <c r="AD84" s="156"/>
      <c r="AE84" s="156"/>
      <c r="AF84" s="153"/>
      <c r="AG84" s="153"/>
      <c r="AH84" s="156"/>
      <c r="AI84" s="153"/>
      <c r="AJ84" s="153"/>
      <c r="AK84" s="156">
        <f t="shared" si="99"/>
        <v>0</v>
      </c>
      <c r="AL84" s="156"/>
      <c r="AM84" s="153">
        <v>0</v>
      </c>
      <c r="AN84" s="153"/>
      <c r="AO84" s="156"/>
      <c r="AP84" s="156"/>
      <c r="AQ84" s="156"/>
      <c r="AR84" s="156"/>
      <c r="AS84" s="156"/>
      <c r="AT84" s="156"/>
      <c r="AU84" s="153"/>
      <c r="AV84" s="153"/>
      <c r="AW84" s="156"/>
      <c r="AX84" s="156"/>
      <c r="AY84" s="153"/>
      <c r="AZ84" s="153"/>
      <c r="BA84" s="156"/>
      <c r="BB84" s="156"/>
      <c r="BC84" s="153"/>
      <c r="BD84" s="153"/>
      <c r="BE84" s="156"/>
      <c r="BF84" s="156"/>
      <c r="BG84" s="153"/>
      <c r="BH84" s="153"/>
      <c r="BI84" s="156"/>
      <c r="BJ84" s="156"/>
      <c r="BK84" s="153"/>
      <c r="BL84" s="153"/>
      <c r="BM84" s="156">
        <f t="shared" si="66"/>
        <v>0</v>
      </c>
      <c r="BN84" s="156"/>
      <c r="BO84" s="153"/>
      <c r="BP84" s="153"/>
      <c r="BQ84" s="156">
        <f t="shared" si="67"/>
        <v>0</v>
      </c>
      <c r="BR84" s="156"/>
      <c r="BS84" s="153"/>
      <c r="BT84" s="153"/>
      <c r="BU84" s="156"/>
      <c r="BV84" s="156"/>
      <c r="BW84" s="153"/>
      <c r="BX84" s="153"/>
      <c r="BY84" s="156"/>
      <c r="BZ84" s="156"/>
      <c r="CA84" s="153"/>
      <c r="CB84" s="153"/>
      <c r="CC84" s="156"/>
      <c r="CD84" s="156"/>
      <c r="CE84" s="153"/>
      <c r="CF84" s="153"/>
      <c r="CG84" s="156"/>
      <c r="CH84" s="226" t="e">
        <f t="shared" si="92"/>
        <v>#DIV/0!</v>
      </c>
      <c r="CI84" s="153"/>
      <c r="CJ84" s="153"/>
      <c r="CK84" s="156"/>
      <c r="CL84" s="222"/>
      <c r="CM84" s="222"/>
      <c r="CN84" s="222"/>
      <c r="CO84" s="222"/>
      <c r="CP84" s="222"/>
      <c r="CQ84" s="14"/>
      <c r="CR84" s="14"/>
      <c r="CS84" s="261"/>
      <c r="CT84" s="262"/>
      <c r="CU84" s="13"/>
      <c r="CV84" s="13"/>
      <c r="CW84" s="261"/>
      <c r="CX84" s="262"/>
      <c r="CY84" s="13"/>
      <c r="CZ84" s="13"/>
      <c r="DA84" s="261"/>
      <c r="DB84" s="262"/>
    </row>
    <row r="85" spans="1:106" ht="14.25" customHeight="1">
      <c r="A85" s="335"/>
      <c r="B85" s="334" t="s">
        <v>360</v>
      </c>
      <c r="C85" s="225">
        <v>21.1</v>
      </c>
      <c r="D85" s="153">
        <f t="shared" si="98"/>
        <v>21.07</v>
      </c>
      <c r="E85" s="153">
        <f>I85+M85+Q85+U85+Y85+AJ85+AN85+AR85+AV85+BD85+BH85+BX85+CF85+CJ85+CN85+CR85+CV85+CZ85+AZ85+BL85+BT85</f>
        <v>21.07</v>
      </c>
      <c r="F85" s="192">
        <f t="shared" si="69"/>
        <v>0</v>
      </c>
      <c r="G85" s="192">
        <f t="shared" si="96"/>
        <v>1</v>
      </c>
      <c r="H85" s="153"/>
      <c r="I85" s="153"/>
      <c r="J85" s="156">
        <f t="shared" si="70"/>
        <v>0</v>
      </c>
      <c r="K85" s="193"/>
      <c r="L85" s="153"/>
      <c r="M85" s="153"/>
      <c r="N85" s="156">
        <f>M85-L85</f>
        <v>0</v>
      </c>
      <c r="O85" s="156"/>
      <c r="P85" s="153"/>
      <c r="Q85" s="153"/>
      <c r="R85" s="156">
        <f>Q85-P85</f>
        <v>0</v>
      </c>
      <c r="S85" s="156"/>
      <c r="T85" s="153"/>
      <c r="U85" s="153"/>
      <c r="V85" s="156">
        <f>U85-T85</f>
        <v>0</v>
      </c>
      <c r="W85" s="156"/>
      <c r="X85" s="153">
        <f t="shared" si="74"/>
        <v>0</v>
      </c>
      <c r="Y85" s="153">
        <f t="shared" si="74"/>
        <v>0</v>
      </c>
      <c r="Z85" s="156">
        <f>Y85-X85</f>
        <v>0</v>
      </c>
      <c r="AA85" s="156"/>
      <c r="AB85" s="153"/>
      <c r="AC85" s="153"/>
      <c r="AD85" s="156">
        <f>AC85-AB85</f>
        <v>0</v>
      </c>
      <c r="AE85" s="156"/>
      <c r="AF85" s="153"/>
      <c r="AG85" s="153"/>
      <c r="AH85" s="156">
        <f>AG85-AF85</f>
        <v>0</v>
      </c>
      <c r="AI85" s="153"/>
      <c r="AJ85" s="153"/>
      <c r="AK85" s="156">
        <f t="shared" si="99"/>
        <v>0</v>
      </c>
      <c r="AL85" s="156"/>
      <c r="AM85" s="153"/>
      <c r="AN85" s="153"/>
      <c r="AO85" s="156">
        <f>AN85-AM85</f>
        <v>0</v>
      </c>
      <c r="AP85" s="156"/>
      <c r="AQ85" s="156"/>
      <c r="AR85" s="156"/>
      <c r="AS85" s="156">
        <f>AR85-AQ85</f>
        <v>0</v>
      </c>
      <c r="AT85" s="156"/>
      <c r="AU85" s="158">
        <v>21.07</v>
      </c>
      <c r="AV85" s="158">
        <v>21.07</v>
      </c>
      <c r="AW85" s="156">
        <f>AV85-AU85</f>
        <v>0</v>
      </c>
      <c r="AX85" s="156">
        <f>AV85/AU85</f>
        <v>1</v>
      </c>
      <c r="AY85" s="153"/>
      <c r="AZ85" s="153"/>
      <c r="BA85" s="156">
        <f>AZ85-AY85</f>
        <v>0</v>
      </c>
      <c r="BB85" s="156"/>
      <c r="BC85" s="153"/>
      <c r="BD85" s="153"/>
      <c r="BE85" s="156">
        <f>BD85-BC85</f>
        <v>0</v>
      </c>
      <c r="BF85" s="156"/>
      <c r="BG85" s="153"/>
      <c r="BH85" s="153"/>
      <c r="BI85" s="156">
        <f>BH85-BG85</f>
        <v>0</v>
      </c>
      <c r="BJ85" s="156"/>
      <c r="BK85" s="153"/>
      <c r="BL85" s="153"/>
      <c r="BM85" s="156">
        <f t="shared" si="66"/>
        <v>0</v>
      </c>
      <c r="BN85" s="156"/>
      <c r="BO85" s="153"/>
      <c r="BP85" s="153"/>
      <c r="BQ85" s="156">
        <f t="shared" si="67"/>
        <v>0</v>
      </c>
      <c r="BR85" s="156"/>
      <c r="BS85" s="153"/>
      <c r="BT85" s="153"/>
      <c r="BU85" s="156">
        <f t="shared" ref="BU85:BU90" si="100">BT85-BS85</f>
        <v>0</v>
      </c>
      <c r="BV85" s="156"/>
      <c r="BW85" s="153"/>
      <c r="BX85" s="153"/>
      <c r="BY85" s="156">
        <f>BX85-BW85</f>
        <v>0</v>
      </c>
      <c r="BZ85" s="156"/>
      <c r="CA85" s="153"/>
      <c r="CB85" s="153"/>
      <c r="CC85" s="156">
        <f t="shared" ref="CC85:CC90" si="101">CB85-CA85</f>
        <v>0</v>
      </c>
      <c r="CD85" s="156"/>
      <c r="CE85" s="153"/>
      <c r="CF85" s="153"/>
      <c r="CG85" s="156">
        <f>CF85-CE85</f>
        <v>0</v>
      </c>
      <c r="CH85" s="156"/>
      <c r="CI85" s="153"/>
      <c r="CJ85" s="153"/>
      <c r="CK85" s="156">
        <f>CJ85-CI85</f>
        <v>0</v>
      </c>
      <c r="CL85" s="222"/>
      <c r="CM85" s="222"/>
      <c r="CN85" s="222"/>
      <c r="CO85" s="222">
        <f>CN85-CM85</f>
        <v>0</v>
      </c>
      <c r="CP85" s="222"/>
      <c r="CQ85" s="14"/>
      <c r="CR85" s="14"/>
      <c r="CS85" s="261">
        <f>CR85-CQ85</f>
        <v>0</v>
      </c>
      <c r="CT85" s="262"/>
      <c r="CU85" s="13"/>
      <c r="CV85" s="13"/>
      <c r="CW85" s="261">
        <f>CV85-CU85</f>
        <v>0</v>
      </c>
      <c r="CX85" s="262"/>
      <c r="CY85" s="13"/>
      <c r="CZ85" s="13"/>
      <c r="DA85" s="261">
        <f t="shared" ref="DA85:DA90" si="102">CZ85-CY85</f>
        <v>0</v>
      </c>
      <c r="DB85" s="262"/>
    </row>
    <row r="86" spans="1:106" ht="14.25" customHeight="1">
      <c r="A86" s="372"/>
      <c r="B86" s="334" t="s">
        <v>702</v>
      </c>
      <c r="C86" s="340">
        <v>4.0999999999999996</v>
      </c>
      <c r="D86" s="153">
        <f t="shared" si="98"/>
        <v>115.15300000000001</v>
      </c>
      <c r="E86" s="153">
        <f>I86+M86+Q86+U86+Y86+AJ86+AN86+AR86+AV86+BD86+BH86+BX86+CF86+CJ86+CN86+CR86+CV86+CZ86+BL86+BT86</f>
        <v>101.821</v>
      </c>
      <c r="F86" s="192">
        <f t="shared" si="69"/>
        <v>-13.332000000000008</v>
      </c>
      <c r="G86" s="192">
        <f>E86/D86</f>
        <v>0.884223598169392</v>
      </c>
      <c r="H86" s="153">
        <v>115.15300000000001</v>
      </c>
      <c r="I86" s="153">
        <v>101.821</v>
      </c>
      <c r="J86" s="156">
        <f>I86-H86</f>
        <v>-13.332000000000008</v>
      </c>
      <c r="K86" s="156"/>
      <c r="L86" s="153"/>
      <c r="M86" s="153"/>
      <c r="N86" s="156"/>
      <c r="O86" s="156"/>
      <c r="P86" s="153"/>
      <c r="Q86" s="153"/>
      <c r="R86" s="156"/>
      <c r="S86" s="156"/>
      <c r="T86" s="153"/>
      <c r="U86" s="153"/>
      <c r="V86" s="156"/>
      <c r="W86" s="156"/>
      <c r="X86" s="153">
        <f>AB86</f>
        <v>0</v>
      </c>
      <c r="Y86" s="153">
        <f>AC86</f>
        <v>0</v>
      </c>
      <c r="Z86" s="156"/>
      <c r="AA86" s="156"/>
      <c r="AB86" s="153"/>
      <c r="AC86" s="153"/>
      <c r="AD86" s="156"/>
      <c r="AE86" s="156" t="e">
        <f>AC86/AB86</f>
        <v>#DIV/0!</v>
      </c>
      <c r="AF86" s="153"/>
      <c r="AG86" s="153"/>
      <c r="AH86" s="156"/>
      <c r="AI86" s="153"/>
      <c r="AJ86" s="153"/>
      <c r="AK86" s="156">
        <f t="shared" si="99"/>
        <v>0</v>
      </c>
      <c r="AL86" s="156"/>
      <c r="AM86" s="153"/>
      <c r="AN86" s="153"/>
      <c r="AO86" s="156"/>
      <c r="AP86" s="156"/>
      <c r="AQ86" s="153"/>
      <c r="AR86" s="153"/>
      <c r="AS86" s="156"/>
      <c r="AT86" s="156"/>
      <c r="AU86" s="153"/>
      <c r="AV86" s="153"/>
      <c r="AW86" s="156"/>
      <c r="AX86" s="156"/>
      <c r="AY86" s="153"/>
      <c r="AZ86" s="153"/>
      <c r="BA86" s="156"/>
      <c r="BB86" s="156"/>
      <c r="BC86" s="153"/>
      <c r="BD86" s="153"/>
      <c r="BE86" s="156"/>
      <c r="BF86" s="156"/>
      <c r="BG86" s="153"/>
      <c r="BH86" s="153"/>
      <c r="BI86" s="156"/>
      <c r="BJ86" s="156"/>
      <c r="BK86" s="153"/>
      <c r="BL86" s="153"/>
      <c r="BM86" s="156">
        <f>BL86-BK86</f>
        <v>0</v>
      </c>
      <c r="BN86" s="156"/>
      <c r="BO86" s="153"/>
      <c r="BP86" s="153"/>
      <c r="BQ86" s="156">
        <f>BP86-BO86</f>
        <v>0</v>
      </c>
      <c r="BR86" s="156"/>
      <c r="BS86" s="153"/>
      <c r="BT86" s="153"/>
      <c r="BU86" s="156">
        <f>BT86-BS86</f>
        <v>0</v>
      </c>
      <c r="BV86" s="156"/>
      <c r="BW86" s="153"/>
      <c r="BX86" s="153"/>
      <c r="BY86" s="156"/>
      <c r="BZ86" s="156"/>
      <c r="CA86" s="153"/>
      <c r="CB86" s="153"/>
      <c r="CC86" s="156">
        <f>CB86-CA86</f>
        <v>0</v>
      </c>
      <c r="CD86" s="156"/>
      <c r="CE86" s="153"/>
      <c r="CF86" s="153"/>
      <c r="CG86" s="156"/>
      <c r="CH86" s="156"/>
      <c r="CI86" s="153"/>
      <c r="CJ86" s="153"/>
      <c r="CK86" s="156"/>
      <c r="CL86" s="222"/>
      <c r="CM86" s="16"/>
      <c r="CN86" s="16"/>
      <c r="CO86" s="222">
        <f>CN86-CM86</f>
        <v>0</v>
      </c>
      <c r="CP86" s="222"/>
      <c r="CQ86" s="13"/>
      <c r="CR86" s="13"/>
      <c r="CS86" s="261"/>
      <c r="CT86" s="262"/>
      <c r="CU86" s="13"/>
      <c r="CV86" s="13"/>
      <c r="CW86" s="261"/>
      <c r="CX86" s="262"/>
      <c r="CY86" s="13"/>
      <c r="CZ86" s="13"/>
      <c r="DA86" s="261">
        <f>CZ86-CY86</f>
        <v>0</v>
      </c>
      <c r="DB86" s="262"/>
    </row>
    <row r="87" spans="1:106" ht="14.25" hidden="1" customHeight="1">
      <c r="A87" s="335"/>
      <c r="B87" s="335" t="s">
        <v>553</v>
      </c>
      <c r="C87" s="153"/>
      <c r="D87" s="153">
        <v>0</v>
      </c>
      <c r="E87" s="250">
        <f>I87+M87+Q87+U87+Y87+AJ87+AN87+AR87+AV87+BD87+BH87+BX87+CF87+CJ87+CN87+CR87+CV87+CZ87+AZ87+BL87+BT87</f>
        <v>0</v>
      </c>
      <c r="F87" s="192">
        <f t="shared" si="69"/>
        <v>0</v>
      </c>
      <c r="G87" s="192" t="e">
        <f>E87/D87</f>
        <v>#DIV/0!</v>
      </c>
      <c r="H87" s="153"/>
      <c r="I87" s="153"/>
      <c r="J87" s="156">
        <f>I87-H87</f>
        <v>0</v>
      </c>
      <c r="K87" s="193"/>
      <c r="L87" s="153"/>
      <c r="M87" s="153"/>
      <c r="N87" s="156">
        <f>M87-L87</f>
        <v>0</v>
      </c>
      <c r="O87" s="156"/>
      <c r="P87" s="153"/>
      <c r="Q87" s="153"/>
      <c r="R87" s="156">
        <f>Q87-P87</f>
        <v>0</v>
      </c>
      <c r="S87" s="156"/>
      <c r="T87" s="153"/>
      <c r="U87" s="153"/>
      <c r="V87" s="156">
        <f>U87-T87</f>
        <v>0</v>
      </c>
      <c r="W87" s="156"/>
      <c r="X87" s="153">
        <f>AB87</f>
        <v>0</v>
      </c>
      <c r="Y87" s="153">
        <f>AC87</f>
        <v>0</v>
      </c>
      <c r="Z87" s="156">
        <f>Y87-X87</f>
        <v>0</v>
      </c>
      <c r="AA87" s="156"/>
      <c r="AB87" s="153"/>
      <c r="AC87" s="153"/>
      <c r="AD87" s="156">
        <f>AC87-AB87</f>
        <v>0</v>
      </c>
      <c r="AE87" s="156"/>
      <c r="AF87" s="153"/>
      <c r="AG87" s="153"/>
      <c r="AH87" s="156">
        <f>AG87-AF87</f>
        <v>0</v>
      </c>
      <c r="AI87" s="153"/>
      <c r="AJ87" s="153"/>
      <c r="AK87" s="156">
        <f t="shared" si="99"/>
        <v>0</v>
      </c>
      <c r="AL87" s="156"/>
      <c r="AM87" s="153"/>
      <c r="AN87" s="153"/>
      <c r="AO87" s="156">
        <f>AN87-AM87</f>
        <v>0</v>
      </c>
      <c r="AP87" s="156"/>
      <c r="AQ87" s="156"/>
      <c r="AR87" s="156"/>
      <c r="AS87" s="156">
        <f>AR87-AQ87</f>
        <v>0</v>
      </c>
      <c r="AT87" s="156"/>
      <c r="AU87" s="153"/>
      <c r="AV87" s="153"/>
      <c r="AW87" s="156">
        <f>AV87-AU87</f>
        <v>0</v>
      </c>
      <c r="AX87" s="156"/>
      <c r="AY87" s="153"/>
      <c r="AZ87" s="153"/>
      <c r="BA87" s="156">
        <f>AZ87-AY87</f>
        <v>0</v>
      </c>
      <c r="BB87" s="156"/>
      <c r="BC87" s="153"/>
      <c r="BD87" s="153"/>
      <c r="BE87" s="156">
        <f>BD87-BC87</f>
        <v>0</v>
      </c>
      <c r="BF87" s="156"/>
      <c r="BG87" s="153"/>
      <c r="BH87" s="153"/>
      <c r="BI87" s="156">
        <f>BH87-BG87</f>
        <v>0</v>
      </c>
      <c r="BJ87" s="156"/>
      <c r="BK87" s="153"/>
      <c r="BL87" s="153"/>
      <c r="BM87" s="156">
        <f>BL87-BK87</f>
        <v>0</v>
      </c>
      <c r="BN87" s="156"/>
      <c r="BO87" s="153"/>
      <c r="BP87" s="153"/>
      <c r="BQ87" s="156">
        <f>BP87-BO87</f>
        <v>0</v>
      </c>
      <c r="BR87" s="156"/>
      <c r="BS87" s="153"/>
      <c r="BT87" s="153"/>
      <c r="BU87" s="156">
        <f t="shared" si="100"/>
        <v>0</v>
      </c>
      <c r="BV87" s="156"/>
      <c r="BW87" s="153"/>
      <c r="BX87" s="153"/>
      <c r="BY87" s="156">
        <f>BX87-BW87</f>
        <v>0</v>
      </c>
      <c r="BZ87" s="156"/>
      <c r="CA87" s="153"/>
      <c r="CB87" s="153"/>
      <c r="CC87" s="156">
        <f t="shared" si="101"/>
        <v>0</v>
      </c>
      <c r="CD87" s="156"/>
      <c r="CE87" s="153"/>
      <c r="CF87" s="153"/>
      <c r="CG87" s="156">
        <f>CF87-CE87</f>
        <v>0</v>
      </c>
      <c r="CH87" s="156"/>
      <c r="CI87" s="153">
        <v>0.56000000000000005</v>
      </c>
      <c r="CJ87" s="153"/>
      <c r="CK87" s="156">
        <f>CJ87-CI87</f>
        <v>-0.56000000000000005</v>
      </c>
      <c r="CL87" s="222"/>
      <c r="CM87" s="222"/>
      <c r="CN87" s="222"/>
      <c r="CO87" s="222">
        <f>CN87-CM87</f>
        <v>0</v>
      </c>
      <c r="CP87" s="222"/>
      <c r="CQ87" s="14"/>
      <c r="CR87" s="14"/>
      <c r="CS87" s="261">
        <f>CR87-CQ87</f>
        <v>0</v>
      </c>
      <c r="CT87" s="262"/>
      <c r="CU87" s="13"/>
      <c r="CV87" s="13"/>
      <c r="CW87" s="261">
        <f>CV87-CU87</f>
        <v>0</v>
      </c>
      <c r="CX87" s="262"/>
      <c r="CY87" s="13"/>
      <c r="CZ87" s="13"/>
      <c r="DA87" s="261">
        <f t="shared" si="102"/>
        <v>0</v>
      </c>
      <c r="DB87" s="262"/>
    </row>
    <row r="88" spans="1:106" ht="14.25" customHeight="1">
      <c r="A88" s="335"/>
      <c r="B88" s="335" t="s">
        <v>361</v>
      </c>
      <c r="C88" s="153">
        <v>0</v>
      </c>
      <c r="D88" s="153">
        <f t="shared" si="98"/>
        <v>2.8839999999999999</v>
      </c>
      <c r="E88" s="250">
        <f>I88+M88+Q88+U88+Y88+AJ88+AN88+AR88+AV88+BD88+BH88+BX88+CF88+CJ88+CN88+CR88+CV88+CZ88+AZ88+BL88+BT88</f>
        <v>371.18150000000003</v>
      </c>
      <c r="F88" s="192">
        <f t="shared" si="69"/>
        <v>368.29750000000001</v>
      </c>
      <c r="G88" s="192">
        <f t="shared" si="96"/>
        <v>128.70371012482664</v>
      </c>
      <c r="H88" s="153"/>
      <c r="I88" s="153">
        <v>371.18150000000003</v>
      </c>
      <c r="J88" s="156">
        <f t="shared" si="70"/>
        <v>371.18150000000003</v>
      </c>
      <c r="K88" s="193"/>
      <c r="L88" s="153"/>
      <c r="M88" s="153"/>
      <c r="N88" s="156">
        <f>M88-L88</f>
        <v>0</v>
      </c>
      <c r="O88" s="156"/>
      <c r="P88" s="153">
        <v>2.8839999999999999</v>
      </c>
      <c r="Q88" s="153"/>
      <c r="R88" s="156">
        <f>Q88-P88</f>
        <v>-2.8839999999999999</v>
      </c>
      <c r="S88" s="156"/>
      <c r="T88" s="153"/>
      <c r="U88" s="153"/>
      <c r="V88" s="156">
        <f>U88-T88</f>
        <v>0</v>
      </c>
      <c r="W88" s="156"/>
      <c r="X88" s="153">
        <f t="shared" si="74"/>
        <v>0</v>
      </c>
      <c r="Y88" s="153">
        <f t="shared" si="74"/>
        <v>0</v>
      </c>
      <c r="Z88" s="156">
        <f>Y88-X88</f>
        <v>0</v>
      </c>
      <c r="AA88" s="156"/>
      <c r="AB88" s="153"/>
      <c r="AC88" s="153"/>
      <c r="AD88" s="156">
        <f>AC88-AB88</f>
        <v>0</v>
      </c>
      <c r="AE88" s="156"/>
      <c r="AF88" s="153"/>
      <c r="AG88" s="153"/>
      <c r="AH88" s="156">
        <f>AG88-AF88</f>
        <v>0</v>
      </c>
      <c r="AI88" s="153"/>
      <c r="AJ88" s="153"/>
      <c r="AK88" s="156">
        <f t="shared" si="99"/>
        <v>0</v>
      </c>
      <c r="AL88" s="156"/>
      <c r="AM88" s="153"/>
      <c r="AN88" s="153"/>
      <c r="AO88" s="156">
        <f>AN88-AM88</f>
        <v>0</v>
      </c>
      <c r="AP88" s="156"/>
      <c r="AQ88" s="156"/>
      <c r="AR88" s="156"/>
      <c r="AS88" s="156">
        <f>AR88-AQ88</f>
        <v>0</v>
      </c>
      <c r="AT88" s="156"/>
      <c r="AU88" s="153"/>
      <c r="AV88" s="153"/>
      <c r="AW88" s="156">
        <f>AV88-AU88</f>
        <v>0</v>
      </c>
      <c r="AX88" s="156"/>
      <c r="AY88" s="153"/>
      <c r="AZ88" s="153"/>
      <c r="BA88" s="156">
        <f>AZ88-AY88</f>
        <v>0</v>
      </c>
      <c r="BB88" s="156"/>
      <c r="BC88" s="153"/>
      <c r="BD88" s="153"/>
      <c r="BE88" s="156">
        <f>BD88-BC88</f>
        <v>0</v>
      </c>
      <c r="BF88" s="156"/>
      <c r="BG88" s="153"/>
      <c r="BH88" s="153"/>
      <c r="BI88" s="156">
        <f>BH88-BG88</f>
        <v>0</v>
      </c>
      <c r="BJ88" s="156"/>
      <c r="BK88" s="153"/>
      <c r="BL88" s="153"/>
      <c r="BM88" s="156">
        <f t="shared" si="66"/>
        <v>0</v>
      </c>
      <c r="BN88" s="156"/>
      <c r="BO88" s="153"/>
      <c r="BP88" s="153"/>
      <c r="BQ88" s="156">
        <f t="shared" si="67"/>
        <v>0</v>
      </c>
      <c r="BR88" s="156"/>
      <c r="BS88" s="153"/>
      <c r="BT88" s="153"/>
      <c r="BU88" s="156">
        <f t="shared" si="100"/>
        <v>0</v>
      </c>
      <c r="BV88" s="156"/>
      <c r="BW88" s="153"/>
      <c r="BX88" s="153"/>
      <c r="BY88" s="156">
        <f>BX88-BW88</f>
        <v>0</v>
      </c>
      <c r="BZ88" s="156"/>
      <c r="CA88" s="153"/>
      <c r="CB88" s="153"/>
      <c r="CC88" s="156">
        <f t="shared" si="101"/>
        <v>0</v>
      </c>
      <c r="CD88" s="156"/>
      <c r="CE88" s="153"/>
      <c r="CF88" s="153"/>
      <c r="CG88" s="156">
        <f>CF88-CE88</f>
        <v>0</v>
      </c>
      <c r="CH88" s="156"/>
      <c r="CI88" s="153"/>
      <c r="CJ88" s="153"/>
      <c r="CK88" s="156">
        <f>CJ88-CI88</f>
        <v>0</v>
      </c>
      <c r="CL88" s="222"/>
      <c r="CM88" s="222"/>
      <c r="CN88" s="222"/>
      <c r="CO88" s="222">
        <f>CN88-CM88</f>
        <v>0</v>
      </c>
      <c r="CP88" s="222"/>
      <c r="CQ88" s="14"/>
      <c r="CR88" s="14"/>
      <c r="CS88" s="261">
        <f>CR88-CQ88</f>
        <v>0</v>
      </c>
      <c r="CT88" s="262"/>
      <c r="CU88" s="13"/>
      <c r="CV88" s="13"/>
      <c r="CW88" s="261">
        <f>CV88-CU88</f>
        <v>0</v>
      </c>
      <c r="CX88" s="262"/>
      <c r="CY88" s="13"/>
      <c r="CZ88" s="13"/>
      <c r="DA88" s="261">
        <f t="shared" si="102"/>
        <v>0</v>
      </c>
      <c r="DB88" s="262"/>
    </row>
    <row r="89" spans="1:106" s="327" customFormat="1" ht="14.25" customHeight="1">
      <c r="A89" s="370" t="s">
        <v>362</v>
      </c>
      <c r="B89" s="331" t="s">
        <v>363</v>
      </c>
      <c r="C89" s="193">
        <f>SUM(C91:C136)</f>
        <v>4042.0600000000009</v>
      </c>
      <c r="D89" s="193">
        <f>SUM(D91:D136)</f>
        <v>6251.0408499999994</v>
      </c>
      <c r="E89" s="193">
        <f>SUM(E91:E136)</f>
        <v>4140.3177700000006</v>
      </c>
      <c r="F89" s="332">
        <f>SUM(F91:F136)</f>
        <v>-2110.7230799999998</v>
      </c>
      <c r="G89" s="332">
        <f>E89/D89</f>
        <v>0.66234053965588802</v>
      </c>
      <c r="H89" s="193">
        <f>SUM(H91:H136)</f>
        <v>1136.6697999999997</v>
      </c>
      <c r="I89" s="193">
        <f>SUM(I91:I136)</f>
        <v>1359.2348</v>
      </c>
      <c r="J89" s="193">
        <f>SUM(J91:J136)</f>
        <v>222.56500000000014</v>
      </c>
      <c r="K89" s="193">
        <f>I89/H89</f>
        <v>1.1958044455830534</v>
      </c>
      <c r="L89" s="193">
        <f>SUM(L91:L136)</f>
        <v>35.414000000000001</v>
      </c>
      <c r="M89" s="193">
        <f t="shared" ref="M89:CF89" si="103">SUM(M91:M136)</f>
        <v>64.039000000000001</v>
      </c>
      <c r="N89" s="193">
        <f t="shared" si="103"/>
        <v>28.625</v>
      </c>
      <c r="O89" s="193">
        <f>M89/L89</f>
        <v>1.8082961540633646</v>
      </c>
      <c r="P89" s="193">
        <f>SUM(P91:P136)</f>
        <v>71.853049999999996</v>
      </c>
      <c r="Q89" s="193">
        <f t="shared" si="103"/>
        <v>110.31</v>
      </c>
      <c r="R89" s="193">
        <f t="shared" si="103"/>
        <v>38.456950000000006</v>
      </c>
      <c r="S89" s="193">
        <f>Q89/P89</f>
        <v>1.5352166679076256</v>
      </c>
      <c r="T89" s="193">
        <f>SUM(T91:T136)</f>
        <v>91.206000000000003</v>
      </c>
      <c r="U89" s="193">
        <f t="shared" si="103"/>
        <v>91.206000000000003</v>
      </c>
      <c r="V89" s="193">
        <f t="shared" si="103"/>
        <v>0</v>
      </c>
      <c r="W89" s="193">
        <f>U89/T89</f>
        <v>1</v>
      </c>
      <c r="X89" s="193">
        <f>SUM(X91:X136)</f>
        <v>0</v>
      </c>
      <c r="Y89" s="193">
        <f t="shared" si="103"/>
        <v>0</v>
      </c>
      <c r="Z89" s="193">
        <f t="shared" si="103"/>
        <v>0</v>
      </c>
      <c r="AA89" s="193" t="e">
        <f t="shared" si="103"/>
        <v>#DIV/0!</v>
      </c>
      <c r="AB89" s="193">
        <f>SUM(AB91:AB136)</f>
        <v>0</v>
      </c>
      <c r="AC89" s="193">
        <f t="shared" si="103"/>
        <v>0</v>
      </c>
      <c r="AD89" s="193">
        <f t="shared" si="103"/>
        <v>0</v>
      </c>
      <c r="AE89" s="193" t="e">
        <f t="shared" si="103"/>
        <v>#DIV/0!</v>
      </c>
      <c r="AF89" s="193">
        <f>SUM(AF91:AF136)</f>
        <v>0</v>
      </c>
      <c r="AG89" s="193">
        <f t="shared" si="103"/>
        <v>0</v>
      </c>
      <c r="AH89" s="193">
        <f t="shared" si="103"/>
        <v>0</v>
      </c>
      <c r="AI89" s="193">
        <f>SUM(AI91:AI136)</f>
        <v>927.63400000000001</v>
      </c>
      <c r="AJ89" s="193">
        <f t="shared" si="103"/>
        <v>751.63599999999997</v>
      </c>
      <c r="AK89" s="193">
        <f t="shared" si="103"/>
        <v>-175.99799999999999</v>
      </c>
      <c r="AL89" s="193">
        <f>AJ89/AI89</f>
        <v>0.81027215475068826</v>
      </c>
      <c r="AM89" s="193">
        <f>SUM(AM91:AM136)</f>
        <v>0</v>
      </c>
      <c r="AN89" s="193">
        <f t="shared" si="103"/>
        <v>0</v>
      </c>
      <c r="AO89" s="193">
        <f t="shared" si="103"/>
        <v>0</v>
      </c>
      <c r="AP89" s="193" t="e">
        <f>AN89/AM89</f>
        <v>#DIV/0!</v>
      </c>
      <c r="AQ89" s="193">
        <f t="shared" si="103"/>
        <v>0</v>
      </c>
      <c r="AR89" s="193">
        <f t="shared" si="103"/>
        <v>0</v>
      </c>
      <c r="AS89" s="193">
        <f t="shared" si="103"/>
        <v>0</v>
      </c>
      <c r="AT89" s="193" t="e">
        <f>AR89/AQ89</f>
        <v>#DIV/0!</v>
      </c>
      <c r="AU89" s="193">
        <f>SUM(AU91:AU136)</f>
        <v>0</v>
      </c>
      <c r="AV89" s="193">
        <f t="shared" si="103"/>
        <v>0</v>
      </c>
      <c r="AW89" s="193">
        <f t="shared" si="103"/>
        <v>0</v>
      </c>
      <c r="AX89" s="193" t="e">
        <f>AV89/AU89</f>
        <v>#DIV/0!</v>
      </c>
      <c r="AY89" s="193">
        <f t="shared" si="103"/>
        <v>0</v>
      </c>
      <c r="AZ89" s="193">
        <f t="shared" si="103"/>
        <v>0</v>
      </c>
      <c r="BA89" s="193">
        <f t="shared" si="103"/>
        <v>0</v>
      </c>
      <c r="BB89" s="193" t="e">
        <f t="shared" si="103"/>
        <v>#DIV/0!</v>
      </c>
      <c r="BC89" s="193">
        <f>SUM(BC91:BC136)</f>
        <v>0</v>
      </c>
      <c r="BD89" s="193">
        <f t="shared" si="103"/>
        <v>0</v>
      </c>
      <c r="BE89" s="193">
        <f t="shared" si="103"/>
        <v>0</v>
      </c>
      <c r="BF89" s="193" t="e">
        <f t="shared" si="103"/>
        <v>#DIV/0!</v>
      </c>
      <c r="BG89" s="193">
        <f>SUM(BG91:BG136)</f>
        <v>0</v>
      </c>
      <c r="BH89" s="193">
        <f t="shared" si="103"/>
        <v>0</v>
      </c>
      <c r="BI89" s="193">
        <f t="shared" si="103"/>
        <v>0</v>
      </c>
      <c r="BJ89" s="193" t="e">
        <f t="shared" si="103"/>
        <v>#DIV/0!</v>
      </c>
      <c r="BK89" s="193">
        <f>SUM(BK92:BK136)</f>
        <v>3.3</v>
      </c>
      <c r="BL89" s="193">
        <f>SUM(BL92:BL136)</f>
        <v>109.62766999999999</v>
      </c>
      <c r="BM89" s="156">
        <f t="shared" si="66"/>
        <v>106.32767</v>
      </c>
      <c r="BN89" s="226">
        <f>BL89/BK89</f>
        <v>33.220506060606063</v>
      </c>
      <c r="BO89" s="193">
        <f>SUM(BO92:BO136)</f>
        <v>55.01</v>
      </c>
      <c r="BP89" s="193">
        <f>SUM(BP92:BP136)</f>
        <v>18.728999999999999</v>
      </c>
      <c r="BQ89" s="156">
        <f t="shared" si="67"/>
        <v>-36.280999999999999</v>
      </c>
      <c r="BR89" s="226">
        <f>BP89/BO89</f>
        <v>0.34046536993273951</v>
      </c>
      <c r="BS89" s="193">
        <f>SUM(BS92:BS136)</f>
        <v>0</v>
      </c>
      <c r="BT89" s="193">
        <f>SUM(BT92:BT136)</f>
        <v>0</v>
      </c>
      <c r="BU89" s="156">
        <f t="shared" si="100"/>
        <v>0</v>
      </c>
      <c r="BV89" s="226" t="e">
        <f>BT89/BS89</f>
        <v>#DIV/0!</v>
      </c>
      <c r="BW89" s="193">
        <f>SUM(BW91:BW136)</f>
        <v>0</v>
      </c>
      <c r="BX89" s="193">
        <f t="shared" si="103"/>
        <v>0</v>
      </c>
      <c r="BY89" s="193">
        <f t="shared" si="103"/>
        <v>0</v>
      </c>
      <c r="BZ89" s="193" t="e">
        <f t="shared" si="103"/>
        <v>#DIV/0!</v>
      </c>
      <c r="CA89" s="193">
        <f>SUM(CA92:CA136)</f>
        <v>0</v>
      </c>
      <c r="CB89" s="193">
        <f>SUM(CB92:CB136)</f>
        <v>0</v>
      </c>
      <c r="CC89" s="156">
        <f t="shared" si="101"/>
        <v>0</v>
      </c>
      <c r="CD89" s="226"/>
      <c r="CE89" s="193">
        <f>SUM(CE91:CE136)</f>
        <v>3981.5639999999994</v>
      </c>
      <c r="CF89" s="193">
        <f t="shared" si="103"/>
        <v>1650.8643000000002</v>
      </c>
      <c r="CG89" s="193">
        <f t="shared" ref="CG89:CO89" si="104">SUM(CG91:CG136)</f>
        <v>-2332.8999999999996</v>
      </c>
      <c r="CH89" s="193">
        <f t="shared" si="104"/>
        <v>0.40309181604270594</v>
      </c>
      <c r="CI89" s="193">
        <f t="shared" si="104"/>
        <v>0</v>
      </c>
      <c r="CJ89" s="193">
        <f t="shared" si="104"/>
        <v>0</v>
      </c>
      <c r="CK89" s="193">
        <f t="shared" si="104"/>
        <v>0</v>
      </c>
      <c r="CL89" s="15">
        <f t="shared" si="104"/>
        <v>0</v>
      </c>
      <c r="CM89" s="15">
        <f t="shared" si="104"/>
        <v>0</v>
      </c>
      <c r="CN89" s="15">
        <f t="shared" si="104"/>
        <v>0</v>
      </c>
      <c r="CO89" s="15">
        <f t="shared" si="104"/>
        <v>0</v>
      </c>
      <c r="CP89" s="15"/>
      <c r="CQ89" s="263">
        <f t="shared" ref="CQ89:CV89" si="105">SUM(CQ91:CQ136)</f>
        <v>0</v>
      </c>
      <c r="CR89" s="263">
        <f t="shared" si="105"/>
        <v>0</v>
      </c>
      <c r="CS89" s="263">
        <f t="shared" si="105"/>
        <v>0</v>
      </c>
      <c r="CT89" s="263" t="e">
        <f t="shared" si="105"/>
        <v>#DIV/0!</v>
      </c>
      <c r="CU89" s="263">
        <f t="shared" si="105"/>
        <v>0</v>
      </c>
      <c r="CV89" s="263">
        <f t="shared" si="105"/>
        <v>0</v>
      </c>
      <c r="CW89" s="259"/>
      <c r="CX89" s="260"/>
      <c r="CY89" s="263">
        <f>SUM(CY92:CY136)</f>
        <v>0</v>
      </c>
      <c r="CZ89" s="263">
        <f>SUM(CZ92:CZ136)</f>
        <v>0</v>
      </c>
      <c r="DA89" s="261">
        <f t="shared" si="102"/>
        <v>0</v>
      </c>
      <c r="DB89" s="260"/>
    </row>
    <row r="90" spans="1:106" ht="14.25" hidden="1" customHeight="1">
      <c r="A90" s="372"/>
      <c r="B90" s="334" t="s">
        <v>364</v>
      </c>
      <c r="C90" s="225"/>
      <c r="D90" s="153">
        <f t="shared" ref="D90:E135" si="106">H90+L90+P90+T90+X90+AI90+AM90+AQ90+AU90+BC90+BG90+BW90+CE90+CI90+CM90+CQ90+CU90+CY90+AY90+BK90+BS90</f>
        <v>0</v>
      </c>
      <c r="E90" s="250">
        <f>I90+M90+Q90+U90+Y90+AJ90+AN90+AR90+AV90+BD90+BH90+BX90+CF90+CJ90+CN90+CR90+CV90+CZ90+BL90+BT90</f>
        <v>0</v>
      </c>
      <c r="F90" s="192">
        <f>E90-D90</f>
        <v>0</v>
      </c>
      <c r="G90" s="192" t="e">
        <f t="shared" si="96"/>
        <v>#DIV/0!</v>
      </c>
      <c r="H90" s="153"/>
      <c r="I90" s="153"/>
      <c r="J90" s="156">
        <f>I90-H90</f>
        <v>0</v>
      </c>
      <c r="K90" s="156"/>
      <c r="L90" s="153"/>
      <c r="M90" s="153"/>
      <c r="N90" s="156"/>
      <c r="O90" s="156"/>
      <c r="P90" s="153"/>
      <c r="Q90" s="153"/>
      <c r="R90" s="156"/>
      <c r="S90" s="156"/>
      <c r="T90" s="153"/>
      <c r="U90" s="153"/>
      <c r="V90" s="156"/>
      <c r="W90" s="156"/>
      <c r="X90" s="153">
        <f t="shared" ref="X90:Y129" si="107">AB90</f>
        <v>0</v>
      </c>
      <c r="Y90" s="153">
        <f t="shared" si="107"/>
        <v>0</v>
      </c>
      <c r="Z90" s="156"/>
      <c r="AA90" s="156"/>
      <c r="AB90" s="153"/>
      <c r="AC90" s="153"/>
      <c r="AD90" s="156">
        <f>AC90-AB90</f>
        <v>0</v>
      </c>
      <c r="AE90" s="156" t="e">
        <f>AC90/AB90</f>
        <v>#DIV/0!</v>
      </c>
      <c r="AF90" s="153"/>
      <c r="AG90" s="153"/>
      <c r="AH90" s="156"/>
      <c r="AI90" s="153"/>
      <c r="AJ90" s="153"/>
      <c r="AK90" s="156">
        <f>AJ90-AI90</f>
        <v>0</v>
      </c>
      <c r="AL90" s="156"/>
      <c r="AM90" s="153"/>
      <c r="AN90" s="153"/>
      <c r="AO90" s="156"/>
      <c r="AP90" s="156"/>
      <c r="AQ90" s="153"/>
      <c r="AR90" s="153"/>
      <c r="AS90" s="156">
        <f>AR90-AQ90</f>
        <v>0</v>
      </c>
      <c r="AT90" s="156"/>
      <c r="AU90" s="153"/>
      <c r="AV90" s="153"/>
      <c r="AW90" s="156"/>
      <c r="AX90" s="156"/>
      <c r="AY90" s="153"/>
      <c r="AZ90" s="153"/>
      <c r="BA90" s="156"/>
      <c r="BB90" s="156"/>
      <c r="BC90" s="153"/>
      <c r="BD90" s="153"/>
      <c r="BE90" s="156"/>
      <c r="BF90" s="156"/>
      <c r="BG90" s="153"/>
      <c r="BH90" s="153"/>
      <c r="BI90" s="156"/>
      <c r="BJ90" s="156"/>
      <c r="BK90" s="153"/>
      <c r="BL90" s="153"/>
      <c r="BM90" s="156">
        <f t="shared" si="66"/>
        <v>0</v>
      </c>
      <c r="BN90" s="156"/>
      <c r="BO90" s="153"/>
      <c r="BP90" s="153"/>
      <c r="BQ90" s="156">
        <f t="shared" si="67"/>
        <v>0</v>
      </c>
      <c r="BR90" s="156"/>
      <c r="BS90" s="153"/>
      <c r="BT90" s="153"/>
      <c r="BU90" s="156">
        <f t="shared" si="100"/>
        <v>0</v>
      </c>
      <c r="BV90" s="156"/>
      <c r="BW90" s="153"/>
      <c r="BX90" s="153"/>
      <c r="BY90" s="156"/>
      <c r="BZ90" s="156"/>
      <c r="CA90" s="153"/>
      <c r="CB90" s="153"/>
      <c r="CC90" s="156">
        <f t="shared" si="101"/>
        <v>0</v>
      </c>
      <c r="CD90" s="156"/>
      <c r="CE90" s="153"/>
      <c r="CF90" s="153"/>
      <c r="CG90" s="156"/>
      <c r="CH90" s="156"/>
      <c r="CI90" s="153"/>
      <c r="CJ90" s="153"/>
      <c r="CK90" s="156"/>
      <c r="CL90" s="222"/>
      <c r="CM90" s="16"/>
      <c r="CN90" s="16"/>
      <c r="CO90" s="222">
        <f>CN90-CM90</f>
        <v>0</v>
      </c>
      <c r="CP90" s="222"/>
      <c r="CQ90" s="13"/>
      <c r="CR90" s="13"/>
      <c r="CS90" s="261"/>
      <c r="CT90" s="262"/>
      <c r="CU90" s="13"/>
      <c r="CV90" s="13"/>
      <c r="CW90" s="261"/>
      <c r="CX90" s="262"/>
      <c r="CY90" s="13"/>
      <c r="CZ90" s="13"/>
      <c r="DA90" s="261">
        <f t="shared" si="102"/>
        <v>0</v>
      </c>
      <c r="DB90" s="262"/>
    </row>
    <row r="91" spans="1:106" ht="14.25" customHeight="1">
      <c r="A91" s="372"/>
      <c r="B91" s="334" t="s">
        <v>554</v>
      </c>
      <c r="C91" s="225">
        <v>583.20000000000005</v>
      </c>
      <c r="D91" s="153">
        <f t="shared" si="106"/>
        <v>778.18700000000001</v>
      </c>
      <c r="E91" s="153">
        <f>I91+M91+Q91+U91+Y91+AJ91+AN91+AR91+AV91+BD91+BH91+BX91+CF91+CJ91+CN91+CR91+CV91+CZ91+BL91+BT91</f>
        <v>780.38729999999998</v>
      </c>
      <c r="F91" s="192">
        <f t="shared" ref="F91:F123" si="108">E91-D91</f>
        <v>2.2002999999999702</v>
      </c>
      <c r="G91" s="192">
        <f t="shared" si="96"/>
        <v>1.0028274694899812</v>
      </c>
      <c r="H91" s="153"/>
      <c r="I91" s="153"/>
      <c r="J91" s="156"/>
      <c r="K91" s="156"/>
      <c r="L91" s="153"/>
      <c r="M91" s="153"/>
      <c r="N91" s="156">
        <f t="shared" ref="N91:N129" si="109">M91-L91</f>
        <v>0</v>
      </c>
      <c r="O91" s="156"/>
      <c r="P91" s="153"/>
      <c r="Q91" s="153"/>
      <c r="R91" s="156">
        <f t="shared" ref="R91:R129" si="110">Q91-P91</f>
        <v>0</v>
      </c>
      <c r="S91" s="156"/>
      <c r="T91" s="153"/>
      <c r="U91" s="153"/>
      <c r="V91" s="156">
        <f t="shared" ref="V91:V129" si="111">U91-T91</f>
        <v>0</v>
      </c>
      <c r="W91" s="156"/>
      <c r="X91" s="153">
        <f t="shared" si="107"/>
        <v>0</v>
      </c>
      <c r="Y91" s="153">
        <f t="shared" si="107"/>
        <v>0</v>
      </c>
      <c r="Z91" s="156"/>
      <c r="AA91" s="156"/>
      <c r="AB91" s="153"/>
      <c r="AC91" s="153"/>
      <c r="AD91" s="156"/>
      <c r="AE91" s="156"/>
      <c r="AF91" s="153"/>
      <c r="AG91" s="153"/>
      <c r="AH91" s="156"/>
      <c r="AI91" s="153">
        <v>751.63599999999997</v>
      </c>
      <c r="AJ91" s="153">
        <v>751.63599999999997</v>
      </c>
      <c r="AK91" s="156"/>
      <c r="AL91" s="156"/>
      <c r="AM91" s="153"/>
      <c r="AN91" s="153"/>
      <c r="AO91" s="156">
        <f t="shared" ref="AO91:AO139" si="112">AN91-AM91</f>
        <v>0</v>
      </c>
      <c r="AP91" s="156"/>
      <c r="AQ91" s="153"/>
      <c r="AR91" s="153"/>
      <c r="AS91" s="156"/>
      <c r="AT91" s="156"/>
      <c r="AU91" s="153"/>
      <c r="AV91" s="153"/>
      <c r="AW91" s="156"/>
      <c r="AX91" s="156"/>
      <c r="AY91" s="153"/>
      <c r="AZ91" s="153"/>
      <c r="BA91" s="156"/>
      <c r="BB91" s="156"/>
      <c r="BC91" s="153"/>
      <c r="BD91" s="153"/>
      <c r="BE91" s="156"/>
      <c r="BF91" s="156"/>
      <c r="BG91" s="153"/>
      <c r="BH91" s="153"/>
      <c r="BI91" s="156"/>
      <c r="BJ91" s="156"/>
      <c r="BK91" s="153"/>
      <c r="BL91" s="153"/>
      <c r="BM91" s="156"/>
      <c r="BN91" s="156"/>
      <c r="BO91" s="153"/>
      <c r="BP91" s="153"/>
      <c r="BQ91" s="156"/>
      <c r="BR91" s="156"/>
      <c r="BS91" s="153"/>
      <c r="BT91" s="153"/>
      <c r="BU91" s="156"/>
      <c r="BV91" s="156"/>
      <c r="BW91" s="153"/>
      <c r="BX91" s="153"/>
      <c r="BY91" s="156"/>
      <c r="BZ91" s="156"/>
      <c r="CA91" s="153"/>
      <c r="CB91" s="153"/>
      <c r="CC91" s="156"/>
      <c r="CD91" s="156"/>
      <c r="CE91" s="153">
        <v>26.550999999999998</v>
      </c>
      <c r="CF91" s="153">
        <v>28.751300000000001</v>
      </c>
      <c r="CG91" s="156"/>
      <c r="CH91" s="156"/>
      <c r="CI91" s="153"/>
      <c r="CJ91" s="153"/>
      <c r="CK91" s="156"/>
      <c r="CL91" s="222"/>
      <c r="CM91" s="16"/>
      <c r="CN91" s="16"/>
      <c r="CO91" s="222"/>
      <c r="CP91" s="222"/>
      <c r="CQ91" s="13"/>
      <c r="CR91" s="13"/>
      <c r="CS91" s="261"/>
      <c r="CT91" s="262"/>
      <c r="CU91" s="13"/>
      <c r="CV91" s="13"/>
      <c r="CW91" s="261"/>
      <c r="CX91" s="262"/>
      <c r="CY91" s="13"/>
      <c r="CZ91" s="13"/>
      <c r="DA91" s="261"/>
      <c r="DB91" s="262"/>
    </row>
    <row r="92" spans="1:106" ht="14.25" hidden="1" customHeight="1">
      <c r="A92" s="335"/>
      <c r="B92" s="335" t="s">
        <v>365</v>
      </c>
      <c r="C92" s="221"/>
      <c r="D92" s="153">
        <f t="shared" si="106"/>
        <v>0</v>
      </c>
      <c r="E92" s="250">
        <f>I92+M92+Q92+U92+Y92+AJ92+AN92+AR92+AV92+BD92+BH92+BX92+CF92+CJ92+CN92+CR92+CV92+CZ92+BL92+BT92</f>
        <v>0</v>
      </c>
      <c r="F92" s="192">
        <f t="shared" si="108"/>
        <v>0</v>
      </c>
      <c r="G92" s="192" t="e">
        <f t="shared" si="96"/>
        <v>#DIV/0!</v>
      </c>
      <c r="H92" s="153"/>
      <c r="I92" s="153"/>
      <c r="J92" s="156">
        <f t="shared" ref="J92:J139" si="113">I92-H92</f>
        <v>0</v>
      </c>
      <c r="K92" s="156"/>
      <c r="L92" s="153"/>
      <c r="M92" s="153"/>
      <c r="N92" s="156">
        <f t="shared" si="109"/>
        <v>0</v>
      </c>
      <c r="O92" s="156"/>
      <c r="P92" s="153"/>
      <c r="Q92" s="153"/>
      <c r="R92" s="156">
        <f t="shared" si="110"/>
        <v>0</v>
      </c>
      <c r="S92" s="156"/>
      <c r="T92" s="153"/>
      <c r="U92" s="153"/>
      <c r="V92" s="156">
        <f t="shared" si="111"/>
        <v>0</v>
      </c>
      <c r="W92" s="156"/>
      <c r="X92" s="153">
        <f t="shared" si="107"/>
        <v>0</v>
      </c>
      <c r="Y92" s="153">
        <f t="shared" si="107"/>
        <v>0</v>
      </c>
      <c r="Z92" s="156">
        <f t="shared" ref="Z92:Z129" si="114">Y92-X92</f>
        <v>0</v>
      </c>
      <c r="AA92" s="156"/>
      <c r="AB92" s="153"/>
      <c r="AC92" s="153"/>
      <c r="AD92" s="156">
        <f t="shared" ref="AD92:AD125" si="115">AC92-AB92</f>
        <v>0</v>
      </c>
      <c r="AE92" s="156" t="e">
        <f>AC92/AB92</f>
        <v>#DIV/0!</v>
      </c>
      <c r="AF92" s="153"/>
      <c r="AG92" s="153"/>
      <c r="AH92" s="156"/>
      <c r="AI92" s="153"/>
      <c r="AJ92" s="153"/>
      <c r="AK92" s="156">
        <f t="shared" ref="AK92:AK129" si="116">AJ92-AI92</f>
        <v>0</v>
      </c>
      <c r="AL92" s="156"/>
      <c r="AM92" s="153"/>
      <c r="AN92" s="153"/>
      <c r="AO92" s="156">
        <f t="shared" si="112"/>
        <v>0</v>
      </c>
      <c r="AP92" s="156"/>
      <c r="AQ92" s="156"/>
      <c r="AR92" s="156"/>
      <c r="AS92" s="156">
        <f>AR92-AQ92</f>
        <v>0</v>
      </c>
      <c r="AT92" s="156"/>
      <c r="AU92" s="153"/>
      <c r="AV92" s="153"/>
      <c r="AW92" s="156">
        <f t="shared" ref="AW92:AW139" si="117">AV92-AU92</f>
        <v>0</v>
      </c>
      <c r="AX92" s="156"/>
      <c r="AY92" s="153"/>
      <c r="AZ92" s="153"/>
      <c r="BA92" s="156">
        <v>0</v>
      </c>
      <c r="BB92" s="156"/>
      <c r="BC92" s="153"/>
      <c r="BD92" s="153"/>
      <c r="BE92" s="156">
        <f t="shared" ref="BE92:BE140" si="118">BD92-BC92</f>
        <v>0</v>
      </c>
      <c r="BF92" s="156"/>
      <c r="BG92" s="153"/>
      <c r="BH92" s="153"/>
      <c r="BI92" s="156">
        <f t="shared" ref="BI92:BI140" si="119">BH92-BG92</f>
        <v>0</v>
      </c>
      <c r="BJ92" s="156"/>
      <c r="BK92" s="153"/>
      <c r="BL92" s="153"/>
      <c r="BM92" s="156">
        <f t="shared" ref="BM92:BM139" si="120">BL92-BK92</f>
        <v>0</v>
      </c>
      <c r="BN92" s="156"/>
      <c r="BO92" s="153"/>
      <c r="BP92" s="153"/>
      <c r="BQ92" s="156">
        <f t="shared" ref="BQ92:BQ139" si="121">BP92-BO92</f>
        <v>0</v>
      </c>
      <c r="BR92" s="156"/>
      <c r="BS92" s="153"/>
      <c r="BT92" s="153"/>
      <c r="BU92" s="156">
        <f t="shared" ref="BU92:BU139" si="122">BT92-BS92</f>
        <v>0</v>
      </c>
      <c r="BV92" s="156"/>
      <c r="BW92" s="153"/>
      <c r="BX92" s="153"/>
      <c r="BY92" s="156">
        <f t="shared" ref="BY92:BY140" si="123">BX92-BW92</f>
        <v>0</v>
      </c>
      <c r="BZ92" s="156"/>
      <c r="CA92" s="153"/>
      <c r="CB92" s="153"/>
      <c r="CC92" s="156">
        <f t="shared" ref="CC92:CC139" si="124">CB92-CA92</f>
        <v>0</v>
      </c>
      <c r="CD92" s="156"/>
      <c r="CE92" s="153"/>
      <c r="CF92" s="153"/>
      <c r="CG92" s="156">
        <f t="shared" ref="CG92:CG140" si="125">CF92-CE92</f>
        <v>0</v>
      </c>
      <c r="CH92" s="156"/>
      <c r="CI92" s="153"/>
      <c r="CJ92" s="153"/>
      <c r="CK92" s="156">
        <f t="shared" ref="CK92:CK140" si="126">CJ92-CI92</f>
        <v>0</v>
      </c>
      <c r="CL92" s="222"/>
      <c r="CM92" s="222"/>
      <c r="CN92" s="222"/>
      <c r="CO92" s="222">
        <f>CN92-CM92</f>
        <v>0</v>
      </c>
      <c r="CP92" s="222"/>
      <c r="CQ92" s="14"/>
      <c r="CR92" s="14"/>
      <c r="CS92" s="261"/>
      <c r="CT92" s="262"/>
      <c r="CU92" s="13"/>
      <c r="CV92" s="13"/>
      <c r="CW92" s="261"/>
      <c r="CX92" s="262"/>
      <c r="CY92" s="13"/>
      <c r="CZ92" s="13"/>
      <c r="DA92" s="261">
        <f t="shared" ref="DA92:DA140" si="127">CZ92-CY92</f>
        <v>0</v>
      </c>
      <c r="DB92" s="262"/>
    </row>
    <row r="93" spans="1:106" ht="14.25" customHeight="1">
      <c r="A93" s="335"/>
      <c r="B93" s="335" t="s">
        <v>366</v>
      </c>
      <c r="C93" s="221">
        <v>0</v>
      </c>
      <c r="D93" s="153">
        <f t="shared" si="106"/>
        <v>0</v>
      </c>
      <c r="E93" s="250">
        <f t="shared" si="106"/>
        <v>44.710999999999999</v>
      </c>
      <c r="F93" s="192">
        <f t="shared" si="108"/>
        <v>44.710999999999999</v>
      </c>
      <c r="G93" s="192" t="e">
        <f t="shared" si="96"/>
        <v>#DIV/0!</v>
      </c>
      <c r="H93" s="153"/>
      <c r="I93" s="153"/>
      <c r="J93" s="156">
        <f t="shared" si="113"/>
        <v>0</v>
      </c>
      <c r="K93" s="156"/>
      <c r="L93" s="153"/>
      <c r="M93" s="153">
        <v>20.489000000000001</v>
      </c>
      <c r="N93" s="156">
        <f t="shared" si="109"/>
        <v>20.489000000000001</v>
      </c>
      <c r="O93" s="156" t="e">
        <f>M93/L93</f>
        <v>#DIV/0!</v>
      </c>
      <c r="P93" s="153"/>
      <c r="Q93" s="153">
        <v>24.222000000000001</v>
      </c>
      <c r="R93" s="156">
        <f t="shared" si="110"/>
        <v>24.222000000000001</v>
      </c>
      <c r="S93" s="156"/>
      <c r="T93" s="153"/>
      <c r="U93" s="153"/>
      <c r="V93" s="156">
        <f t="shared" si="111"/>
        <v>0</v>
      </c>
      <c r="W93" s="156"/>
      <c r="X93" s="153">
        <f t="shared" si="107"/>
        <v>0</v>
      </c>
      <c r="Y93" s="153">
        <f t="shared" si="107"/>
        <v>0</v>
      </c>
      <c r="Z93" s="156">
        <f t="shared" si="114"/>
        <v>0</v>
      </c>
      <c r="AA93" s="156"/>
      <c r="AB93" s="153"/>
      <c r="AC93" s="153"/>
      <c r="AD93" s="156">
        <f t="shared" si="115"/>
        <v>0</v>
      </c>
      <c r="AE93" s="156"/>
      <c r="AF93" s="153"/>
      <c r="AG93" s="153"/>
      <c r="AH93" s="156"/>
      <c r="AI93" s="153"/>
      <c r="AJ93" s="153"/>
      <c r="AK93" s="156">
        <f t="shared" si="116"/>
        <v>0</v>
      </c>
      <c r="AL93" s="156"/>
      <c r="AM93" s="153"/>
      <c r="AN93" s="153"/>
      <c r="AO93" s="156">
        <f t="shared" si="112"/>
        <v>0</v>
      </c>
      <c r="AP93" s="156"/>
      <c r="AQ93" s="156"/>
      <c r="AR93" s="156"/>
      <c r="AS93" s="156"/>
      <c r="AT93" s="156"/>
      <c r="AU93" s="153"/>
      <c r="AV93" s="153"/>
      <c r="AW93" s="156">
        <f t="shared" si="117"/>
        <v>0</v>
      </c>
      <c r="AX93" s="156"/>
      <c r="AY93" s="153"/>
      <c r="AZ93" s="153"/>
      <c r="BA93" s="156">
        <v>0</v>
      </c>
      <c r="BB93" s="156"/>
      <c r="BC93" s="153"/>
      <c r="BD93" s="153"/>
      <c r="BE93" s="156">
        <f t="shared" si="118"/>
        <v>0</v>
      </c>
      <c r="BF93" s="156"/>
      <c r="BG93" s="153"/>
      <c r="BH93" s="153"/>
      <c r="BI93" s="156">
        <f t="shared" si="119"/>
        <v>0</v>
      </c>
      <c r="BJ93" s="156"/>
      <c r="BK93" s="153"/>
      <c r="BL93" s="153"/>
      <c r="BM93" s="156">
        <f t="shared" si="120"/>
        <v>0</v>
      </c>
      <c r="BN93" s="156"/>
      <c r="BO93" s="153"/>
      <c r="BP93" s="153"/>
      <c r="BQ93" s="156">
        <f t="shared" si="121"/>
        <v>0</v>
      </c>
      <c r="BR93" s="156"/>
      <c r="BS93" s="153"/>
      <c r="BT93" s="153"/>
      <c r="BU93" s="156">
        <f t="shared" si="122"/>
        <v>0</v>
      </c>
      <c r="BV93" s="156"/>
      <c r="BW93" s="153"/>
      <c r="BX93" s="153"/>
      <c r="BY93" s="156">
        <f t="shared" si="123"/>
        <v>0</v>
      </c>
      <c r="BZ93" s="156"/>
      <c r="CA93" s="153"/>
      <c r="CB93" s="153"/>
      <c r="CC93" s="156">
        <f t="shared" si="124"/>
        <v>0</v>
      </c>
      <c r="CD93" s="156"/>
      <c r="CE93" s="236"/>
      <c r="CF93" s="236"/>
      <c r="CG93" s="156">
        <f t="shared" si="125"/>
        <v>0</v>
      </c>
      <c r="CH93" s="156"/>
      <c r="CI93" s="153"/>
      <c r="CJ93" s="153"/>
      <c r="CK93" s="156">
        <f t="shared" si="126"/>
        <v>0</v>
      </c>
      <c r="CL93" s="222"/>
      <c r="CM93" s="222"/>
      <c r="CN93" s="222"/>
      <c r="CO93" s="222">
        <v>0</v>
      </c>
      <c r="CP93" s="222"/>
      <c r="CQ93" s="14"/>
      <c r="CR93" s="14"/>
      <c r="CS93" s="261"/>
      <c r="CT93" s="262"/>
      <c r="CU93" s="13"/>
      <c r="CV93" s="13"/>
      <c r="CW93" s="261"/>
      <c r="CX93" s="262"/>
      <c r="CY93" s="13"/>
      <c r="CZ93" s="13"/>
      <c r="DA93" s="261">
        <f t="shared" si="127"/>
        <v>0</v>
      </c>
      <c r="DB93" s="262"/>
    </row>
    <row r="94" spans="1:106" ht="14.25" customHeight="1">
      <c r="A94" s="335"/>
      <c r="B94" s="335" t="s">
        <v>367</v>
      </c>
      <c r="C94" s="221">
        <v>38.700000000000003</v>
      </c>
      <c r="D94" s="153">
        <f t="shared" si="106"/>
        <v>73.06304999999999</v>
      </c>
      <c r="E94" s="153">
        <f t="shared" si="106"/>
        <v>90.853999999999999</v>
      </c>
      <c r="F94" s="192">
        <f t="shared" si="108"/>
        <v>17.790950000000009</v>
      </c>
      <c r="G94" s="192">
        <f t="shared" si="96"/>
        <v>1.2435013320686723</v>
      </c>
      <c r="H94" s="153"/>
      <c r="I94" s="153"/>
      <c r="J94" s="156">
        <f t="shared" si="113"/>
        <v>0</v>
      </c>
      <c r="K94" s="156"/>
      <c r="L94" s="153">
        <v>1.6839999999999999</v>
      </c>
      <c r="M94" s="153">
        <v>1.9650000000000001</v>
      </c>
      <c r="N94" s="156">
        <f t="shared" si="109"/>
        <v>0.28100000000000014</v>
      </c>
      <c r="O94" s="156"/>
      <c r="P94" s="153">
        <v>65.279049999999998</v>
      </c>
      <c r="Q94" s="153">
        <v>82.789000000000001</v>
      </c>
      <c r="R94" s="156">
        <f t="shared" si="110"/>
        <v>17.509950000000003</v>
      </c>
      <c r="S94" s="156"/>
      <c r="T94" s="153"/>
      <c r="U94" s="153"/>
      <c r="V94" s="156">
        <f t="shared" si="111"/>
        <v>0</v>
      </c>
      <c r="W94" s="156"/>
      <c r="X94" s="153">
        <f t="shared" si="107"/>
        <v>0</v>
      </c>
      <c r="Y94" s="153">
        <f t="shared" si="107"/>
        <v>0</v>
      </c>
      <c r="Z94" s="156">
        <f t="shared" si="114"/>
        <v>0</v>
      </c>
      <c r="AA94" s="156"/>
      <c r="AB94" s="153"/>
      <c r="AC94" s="153"/>
      <c r="AD94" s="156">
        <f t="shared" si="115"/>
        <v>0</v>
      </c>
      <c r="AE94" s="156"/>
      <c r="AF94" s="153"/>
      <c r="AG94" s="153"/>
      <c r="AH94" s="156"/>
      <c r="AI94" s="153"/>
      <c r="AJ94" s="153"/>
      <c r="AK94" s="156">
        <f t="shared" si="116"/>
        <v>0</v>
      </c>
      <c r="AL94" s="156"/>
      <c r="AM94" s="153"/>
      <c r="AN94" s="153"/>
      <c r="AO94" s="156">
        <f t="shared" si="112"/>
        <v>0</v>
      </c>
      <c r="AP94" s="156"/>
      <c r="AQ94" s="156"/>
      <c r="AR94" s="156"/>
      <c r="AS94" s="156"/>
      <c r="AT94" s="156"/>
      <c r="AU94" s="153"/>
      <c r="AV94" s="153"/>
      <c r="AW94" s="156">
        <f t="shared" si="117"/>
        <v>0</v>
      </c>
      <c r="AX94" s="156"/>
      <c r="AY94" s="153"/>
      <c r="AZ94" s="153"/>
      <c r="BA94" s="156">
        <v>0</v>
      </c>
      <c r="BB94" s="156"/>
      <c r="BC94" s="153"/>
      <c r="BD94" s="153"/>
      <c r="BE94" s="156">
        <f t="shared" si="118"/>
        <v>0</v>
      </c>
      <c r="BF94" s="156"/>
      <c r="BG94" s="153"/>
      <c r="BH94" s="153"/>
      <c r="BI94" s="156">
        <f t="shared" si="119"/>
        <v>0</v>
      </c>
      <c r="BJ94" s="156"/>
      <c r="BK94" s="153"/>
      <c r="BL94" s="153"/>
      <c r="BM94" s="156">
        <f t="shared" si="120"/>
        <v>0</v>
      </c>
      <c r="BN94" s="156"/>
      <c r="BO94" s="153"/>
      <c r="BP94" s="153"/>
      <c r="BQ94" s="156">
        <f t="shared" si="121"/>
        <v>0</v>
      </c>
      <c r="BR94" s="156"/>
      <c r="BS94" s="153"/>
      <c r="BT94" s="153"/>
      <c r="BU94" s="156">
        <f t="shared" si="122"/>
        <v>0</v>
      </c>
      <c r="BV94" s="156"/>
      <c r="BW94" s="153"/>
      <c r="BX94" s="153"/>
      <c r="BY94" s="156">
        <f t="shared" si="123"/>
        <v>0</v>
      </c>
      <c r="BZ94" s="156"/>
      <c r="CA94" s="153"/>
      <c r="CB94" s="153"/>
      <c r="CC94" s="156">
        <f t="shared" si="124"/>
        <v>0</v>
      </c>
      <c r="CD94" s="156"/>
      <c r="CE94" s="153">
        <v>6.1</v>
      </c>
      <c r="CF94" s="153">
        <v>6.1</v>
      </c>
      <c r="CG94" s="156">
        <f t="shared" si="125"/>
        <v>0</v>
      </c>
      <c r="CH94" s="156"/>
      <c r="CI94" s="153"/>
      <c r="CJ94" s="153"/>
      <c r="CK94" s="156">
        <f t="shared" si="126"/>
        <v>0</v>
      </c>
      <c r="CL94" s="222"/>
      <c r="CM94" s="222"/>
      <c r="CN94" s="222"/>
      <c r="CO94" s="222">
        <v>0</v>
      </c>
      <c r="CP94" s="222"/>
      <c r="CQ94" s="14"/>
      <c r="CR94" s="14"/>
      <c r="CS94" s="261"/>
      <c r="CT94" s="262"/>
      <c r="CU94" s="13"/>
      <c r="CV94" s="13"/>
      <c r="CW94" s="261"/>
      <c r="CX94" s="262"/>
      <c r="CY94" s="13"/>
      <c r="CZ94" s="13"/>
      <c r="DA94" s="261">
        <f t="shared" si="127"/>
        <v>0</v>
      </c>
      <c r="DB94" s="262"/>
    </row>
    <row r="95" spans="1:106" ht="14.25" customHeight="1">
      <c r="A95" s="335"/>
      <c r="B95" s="335" t="s">
        <v>368</v>
      </c>
      <c r="C95" s="153">
        <v>2918.85</v>
      </c>
      <c r="D95" s="153">
        <f t="shared" si="106"/>
        <v>2925.4259999999999</v>
      </c>
      <c r="E95" s="153">
        <f t="shared" si="106"/>
        <v>1105.6220000000001</v>
      </c>
      <c r="F95" s="192">
        <f t="shared" si="108"/>
        <v>-1819.8039999999999</v>
      </c>
      <c r="G95" s="192">
        <f t="shared" si="96"/>
        <v>0.37793538445340957</v>
      </c>
      <c r="H95" s="153"/>
      <c r="I95" s="153"/>
      <c r="J95" s="156">
        <f t="shared" si="113"/>
        <v>0</v>
      </c>
      <c r="K95" s="156"/>
      <c r="L95" s="153"/>
      <c r="M95" s="153"/>
      <c r="N95" s="156">
        <f t="shared" si="109"/>
        <v>0</v>
      </c>
      <c r="O95" s="156"/>
      <c r="P95" s="153">
        <v>6.5739999999999998</v>
      </c>
      <c r="Q95" s="153"/>
      <c r="R95" s="156">
        <f t="shared" si="110"/>
        <v>-6.5739999999999998</v>
      </c>
      <c r="S95" s="156"/>
      <c r="T95" s="153"/>
      <c r="U95" s="153"/>
      <c r="V95" s="156">
        <f t="shared" si="111"/>
        <v>0</v>
      </c>
      <c r="W95" s="156"/>
      <c r="X95" s="153">
        <f t="shared" si="107"/>
        <v>0</v>
      </c>
      <c r="Y95" s="153">
        <f t="shared" si="107"/>
        <v>0</v>
      </c>
      <c r="Z95" s="156">
        <f t="shared" si="114"/>
        <v>0</v>
      </c>
      <c r="AA95" s="156"/>
      <c r="AB95" s="153"/>
      <c r="AC95" s="153"/>
      <c r="AD95" s="156">
        <f t="shared" si="115"/>
        <v>0</v>
      </c>
      <c r="AE95" s="156"/>
      <c r="AF95" s="153"/>
      <c r="AG95" s="153"/>
      <c r="AH95" s="156"/>
      <c r="AI95" s="153">
        <v>175.99799999999999</v>
      </c>
      <c r="AJ95" s="153"/>
      <c r="AK95" s="156">
        <f t="shared" si="116"/>
        <v>-175.99799999999999</v>
      </c>
      <c r="AL95" s="156">
        <f>AJ95/AI95</f>
        <v>0</v>
      </c>
      <c r="AM95" s="153"/>
      <c r="AN95" s="153"/>
      <c r="AO95" s="156">
        <f t="shared" si="112"/>
        <v>0</v>
      </c>
      <c r="AP95" s="156"/>
      <c r="AQ95" s="156"/>
      <c r="AR95" s="156"/>
      <c r="AS95" s="156"/>
      <c r="AT95" s="156"/>
      <c r="AU95" s="153"/>
      <c r="AV95" s="153"/>
      <c r="AW95" s="156">
        <f t="shared" si="117"/>
        <v>0</v>
      </c>
      <c r="AX95" s="156"/>
      <c r="AY95" s="153"/>
      <c r="AZ95" s="153"/>
      <c r="BA95" s="156">
        <v>0</v>
      </c>
      <c r="BB95" s="156"/>
      <c r="BC95" s="153"/>
      <c r="BD95" s="153"/>
      <c r="BE95" s="156">
        <f t="shared" si="118"/>
        <v>0</v>
      </c>
      <c r="BF95" s="156"/>
      <c r="BG95" s="153"/>
      <c r="BH95" s="153"/>
      <c r="BI95" s="156">
        <f t="shared" si="119"/>
        <v>0</v>
      </c>
      <c r="BJ95" s="156"/>
      <c r="BK95" s="153"/>
      <c r="BL95" s="153"/>
      <c r="BM95" s="156">
        <f t="shared" si="120"/>
        <v>0</v>
      </c>
      <c r="BN95" s="156"/>
      <c r="BO95" s="153"/>
      <c r="BP95" s="153"/>
      <c r="BQ95" s="156">
        <f t="shared" si="121"/>
        <v>0</v>
      </c>
      <c r="BR95" s="156"/>
      <c r="BS95" s="153"/>
      <c r="BT95" s="153"/>
      <c r="BU95" s="156">
        <f t="shared" si="122"/>
        <v>0</v>
      </c>
      <c r="BV95" s="156"/>
      <c r="BW95" s="153"/>
      <c r="BX95" s="153"/>
      <c r="BY95" s="156">
        <f t="shared" si="123"/>
        <v>0</v>
      </c>
      <c r="BZ95" s="156"/>
      <c r="CA95" s="153"/>
      <c r="CB95" s="153"/>
      <c r="CC95" s="156">
        <f t="shared" si="124"/>
        <v>0</v>
      </c>
      <c r="CD95" s="156"/>
      <c r="CE95" s="236">
        <v>2742.8539999999998</v>
      </c>
      <c r="CF95" s="236">
        <v>1105.6220000000001</v>
      </c>
      <c r="CG95" s="156">
        <f t="shared" si="125"/>
        <v>-1637.2319999999997</v>
      </c>
      <c r="CH95" s="156">
        <f>CF95/CE95</f>
        <v>0.40309181604270594</v>
      </c>
      <c r="CI95" s="153"/>
      <c r="CJ95" s="153"/>
      <c r="CK95" s="156">
        <f t="shared" si="126"/>
        <v>0</v>
      </c>
      <c r="CL95" s="222"/>
      <c r="CM95" s="222"/>
      <c r="CN95" s="222"/>
      <c r="CO95" s="222">
        <v>0</v>
      </c>
      <c r="CP95" s="222"/>
      <c r="CQ95" s="14"/>
      <c r="CR95" s="14"/>
      <c r="CS95" s="261"/>
      <c r="CT95" s="262"/>
      <c r="CU95" s="13"/>
      <c r="CV95" s="13"/>
      <c r="CW95" s="261"/>
      <c r="CX95" s="262"/>
      <c r="CY95" s="13"/>
      <c r="CZ95" s="13"/>
      <c r="DA95" s="261">
        <f t="shared" si="127"/>
        <v>0</v>
      </c>
      <c r="DB95" s="262"/>
    </row>
    <row r="96" spans="1:106" ht="14.25" hidden="1" customHeight="1">
      <c r="A96" s="335"/>
      <c r="B96" s="335" t="s">
        <v>555</v>
      </c>
      <c r="C96" s="221"/>
      <c r="D96" s="153">
        <f t="shared" si="106"/>
        <v>0</v>
      </c>
      <c r="E96" s="250">
        <f t="shared" si="106"/>
        <v>0</v>
      </c>
      <c r="F96" s="192">
        <f t="shared" si="108"/>
        <v>0</v>
      </c>
      <c r="G96" s="192" t="e">
        <f t="shared" si="96"/>
        <v>#DIV/0!</v>
      </c>
      <c r="H96" s="153"/>
      <c r="I96" s="153"/>
      <c r="J96" s="156">
        <f t="shared" si="113"/>
        <v>0</v>
      </c>
      <c r="K96" s="156"/>
      <c r="L96" s="153"/>
      <c r="M96" s="153"/>
      <c r="N96" s="156">
        <f t="shared" si="109"/>
        <v>0</v>
      </c>
      <c r="O96" s="156"/>
      <c r="P96" s="153"/>
      <c r="Q96" s="153"/>
      <c r="R96" s="156">
        <f t="shared" si="110"/>
        <v>0</v>
      </c>
      <c r="S96" s="156"/>
      <c r="T96" s="153"/>
      <c r="U96" s="153"/>
      <c r="V96" s="156">
        <f t="shared" si="111"/>
        <v>0</v>
      </c>
      <c r="W96" s="156"/>
      <c r="X96" s="153">
        <f t="shared" si="107"/>
        <v>0</v>
      </c>
      <c r="Y96" s="153">
        <f t="shared" si="107"/>
        <v>0</v>
      </c>
      <c r="Z96" s="156">
        <f t="shared" si="114"/>
        <v>0</v>
      </c>
      <c r="AA96" s="156"/>
      <c r="AB96" s="153"/>
      <c r="AC96" s="153"/>
      <c r="AD96" s="156">
        <f t="shared" si="115"/>
        <v>0</v>
      </c>
      <c r="AE96" s="156"/>
      <c r="AF96" s="153"/>
      <c r="AG96" s="153"/>
      <c r="AH96" s="156"/>
      <c r="AI96" s="153"/>
      <c r="AJ96" s="153"/>
      <c r="AK96" s="156">
        <f t="shared" si="116"/>
        <v>0</v>
      </c>
      <c r="AL96" s="156"/>
      <c r="AM96" s="153"/>
      <c r="AN96" s="153"/>
      <c r="AO96" s="156">
        <f t="shared" si="112"/>
        <v>0</v>
      </c>
      <c r="AP96" s="156"/>
      <c r="AQ96" s="156"/>
      <c r="AR96" s="156"/>
      <c r="AS96" s="156"/>
      <c r="AT96" s="156"/>
      <c r="AU96" s="153"/>
      <c r="AV96" s="153"/>
      <c r="AW96" s="156">
        <f t="shared" si="117"/>
        <v>0</v>
      </c>
      <c r="AX96" s="156"/>
      <c r="AY96" s="153"/>
      <c r="AZ96" s="153"/>
      <c r="BA96" s="156">
        <v>0</v>
      </c>
      <c r="BB96" s="156"/>
      <c r="BC96" s="153"/>
      <c r="BD96" s="153"/>
      <c r="BE96" s="156">
        <f t="shared" si="118"/>
        <v>0</v>
      </c>
      <c r="BF96" s="156"/>
      <c r="BG96" s="153"/>
      <c r="BH96" s="153"/>
      <c r="BI96" s="156">
        <f t="shared" si="119"/>
        <v>0</v>
      </c>
      <c r="BJ96" s="156"/>
      <c r="BK96" s="153"/>
      <c r="BL96" s="153"/>
      <c r="BM96" s="156">
        <f t="shared" si="120"/>
        <v>0</v>
      </c>
      <c r="BN96" s="156"/>
      <c r="BO96" s="153"/>
      <c r="BP96" s="153"/>
      <c r="BQ96" s="156">
        <f t="shared" si="121"/>
        <v>0</v>
      </c>
      <c r="BR96" s="156"/>
      <c r="BS96" s="153"/>
      <c r="BT96" s="153"/>
      <c r="BU96" s="156">
        <f t="shared" si="122"/>
        <v>0</v>
      </c>
      <c r="BV96" s="156"/>
      <c r="BW96" s="153"/>
      <c r="BX96" s="153"/>
      <c r="BY96" s="156">
        <f t="shared" si="123"/>
        <v>0</v>
      </c>
      <c r="BZ96" s="156"/>
      <c r="CA96" s="153"/>
      <c r="CB96" s="153"/>
      <c r="CC96" s="156">
        <f t="shared" si="124"/>
        <v>0</v>
      </c>
      <c r="CD96" s="156"/>
      <c r="CE96" s="153"/>
      <c r="CF96" s="153"/>
      <c r="CG96" s="156">
        <f t="shared" si="125"/>
        <v>0</v>
      </c>
      <c r="CH96" s="156"/>
      <c r="CI96" s="153"/>
      <c r="CJ96" s="153"/>
      <c r="CK96" s="156">
        <f t="shared" si="126"/>
        <v>0</v>
      </c>
      <c r="CL96" s="222"/>
      <c r="CM96" s="222"/>
      <c r="CN96" s="222"/>
      <c r="CO96" s="222">
        <v>0</v>
      </c>
      <c r="CP96" s="222"/>
      <c r="CQ96" s="14"/>
      <c r="CR96" s="14"/>
      <c r="CS96" s="261"/>
      <c r="CT96" s="262"/>
      <c r="CU96" s="13"/>
      <c r="CV96" s="13"/>
      <c r="CW96" s="261"/>
      <c r="CX96" s="262"/>
      <c r="CY96" s="13"/>
      <c r="CZ96" s="13"/>
      <c r="DA96" s="261">
        <f t="shared" si="127"/>
        <v>0</v>
      </c>
      <c r="DB96" s="262"/>
    </row>
    <row r="97" spans="1:106" ht="14.25" customHeight="1">
      <c r="A97" s="335"/>
      <c r="B97" s="335" t="s">
        <v>556</v>
      </c>
      <c r="C97" s="221">
        <v>267.39999999999998</v>
      </c>
      <c r="D97" s="153">
        <f t="shared" si="106"/>
        <v>1131.6659999999999</v>
      </c>
      <c r="E97" s="153">
        <f t="shared" si="106"/>
        <v>1203.596</v>
      </c>
      <c r="F97" s="192">
        <f t="shared" si="108"/>
        <v>71.930000000000064</v>
      </c>
      <c r="G97" s="192">
        <f t="shared" si="96"/>
        <v>1.0635611567370584</v>
      </c>
      <c r="H97" s="153">
        <v>1120.6769999999999</v>
      </c>
      <c r="I97" s="153">
        <v>1191.5830000000001</v>
      </c>
      <c r="J97" s="156">
        <f t="shared" si="113"/>
        <v>70.906000000000176</v>
      </c>
      <c r="K97" s="156"/>
      <c r="L97" s="153">
        <v>1.23</v>
      </c>
      <c r="M97" s="153">
        <v>1.53</v>
      </c>
      <c r="N97" s="156">
        <f t="shared" si="109"/>
        <v>0.30000000000000004</v>
      </c>
      <c r="O97" s="156"/>
      <c r="P97" s="153"/>
      <c r="Q97" s="153"/>
      <c r="R97" s="156">
        <f t="shared" si="110"/>
        <v>0</v>
      </c>
      <c r="S97" s="156"/>
      <c r="T97" s="153"/>
      <c r="U97" s="153"/>
      <c r="V97" s="156">
        <f t="shared" si="111"/>
        <v>0</v>
      </c>
      <c r="W97" s="156"/>
      <c r="X97" s="153">
        <f t="shared" si="107"/>
        <v>0</v>
      </c>
      <c r="Y97" s="153">
        <f t="shared" si="107"/>
        <v>0</v>
      </c>
      <c r="Z97" s="156">
        <f t="shared" si="114"/>
        <v>0</v>
      </c>
      <c r="AA97" s="156"/>
      <c r="AB97" s="153"/>
      <c r="AC97" s="153"/>
      <c r="AD97" s="156">
        <f t="shared" si="115"/>
        <v>0</v>
      </c>
      <c r="AE97" s="156"/>
      <c r="AF97" s="153"/>
      <c r="AG97" s="153"/>
      <c r="AH97" s="156"/>
      <c r="AI97" s="153"/>
      <c r="AJ97" s="153"/>
      <c r="AK97" s="156">
        <f t="shared" si="116"/>
        <v>0</v>
      </c>
      <c r="AL97" s="156"/>
      <c r="AM97" s="153"/>
      <c r="AN97" s="153"/>
      <c r="AO97" s="156">
        <f t="shared" si="112"/>
        <v>0</v>
      </c>
      <c r="AP97" s="156"/>
      <c r="AQ97" s="156"/>
      <c r="AR97" s="156"/>
      <c r="AS97" s="156"/>
      <c r="AT97" s="156"/>
      <c r="AU97" s="153"/>
      <c r="AV97" s="153"/>
      <c r="AW97" s="156">
        <f t="shared" si="117"/>
        <v>0</v>
      </c>
      <c r="AX97" s="156"/>
      <c r="AY97" s="153"/>
      <c r="AZ97" s="153"/>
      <c r="BA97" s="156">
        <v>0</v>
      </c>
      <c r="BB97" s="156"/>
      <c r="BC97" s="153"/>
      <c r="BD97" s="153"/>
      <c r="BE97" s="156">
        <f t="shared" si="118"/>
        <v>0</v>
      </c>
      <c r="BF97" s="156"/>
      <c r="BG97" s="153"/>
      <c r="BH97" s="153"/>
      <c r="BI97" s="156">
        <f t="shared" si="119"/>
        <v>0</v>
      </c>
      <c r="BJ97" s="156"/>
      <c r="BK97" s="153"/>
      <c r="BL97" s="153"/>
      <c r="BM97" s="156">
        <f t="shared" si="120"/>
        <v>0</v>
      </c>
      <c r="BN97" s="156"/>
      <c r="BO97" s="153"/>
      <c r="BP97" s="153"/>
      <c r="BQ97" s="156">
        <f t="shared" si="121"/>
        <v>0</v>
      </c>
      <c r="BR97" s="156"/>
      <c r="BS97" s="153"/>
      <c r="BT97" s="153"/>
      <c r="BU97" s="156">
        <f t="shared" si="122"/>
        <v>0</v>
      </c>
      <c r="BV97" s="156"/>
      <c r="BW97" s="153"/>
      <c r="BX97" s="153"/>
      <c r="BY97" s="156">
        <f t="shared" si="123"/>
        <v>0</v>
      </c>
      <c r="BZ97" s="156"/>
      <c r="CA97" s="153"/>
      <c r="CB97" s="153"/>
      <c r="CC97" s="156">
        <f t="shared" si="124"/>
        <v>0</v>
      </c>
      <c r="CD97" s="156"/>
      <c r="CE97" s="153">
        <v>9.7590000000000003</v>
      </c>
      <c r="CF97" s="153">
        <v>10.483000000000001</v>
      </c>
      <c r="CG97" s="156">
        <f t="shared" si="125"/>
        <v>0.7240000000000002</v>
      </c>
      <c r="CH97" s="156"/>
      <c r="CI97" s="153"/>
      <c r="CJ97" s="153"/>
      <c r="CK97" s="156">
        <f t="shared" si="126"/>
        <v>0</v>
      </c>
      <c r="CL97" s="222"/>
      <c r="CM97" s="222"/>
      <c r="CN97" s="222"/>
      <c r="CO97" s="222">
        <v>0</v>
      </c>
      <c r="CP97" s="222"/>
      <c r="CQ97" s="14"/>
      <c r="CR97" s="14"/>
      <c r="CS97" s="261"/>
      <c r="CT97" s="262"/>
      <c r="CU97" s="13"/>
      <c r="CV97" s="13"/>
      <c r="CW97" s="261"/>
      <c r="CX97" s="262"/>
      <c r="CY97" s="13"/>
      <c r="CZ97" s="13"/>
      <c r="DA97" s="261">
        <f t="shared" si="127"/>
        <v>0</v>
      </c>
      <c r="DB97" s="262"/>
    </row>
    <row r="98" spans="1:106" ht="14.25" hidden="1" customHeight="1">
      <c r="A98" s="335"/>
      <c r="B98" s="335" t="s">
        <v>369</v>
      </c>
      <c r="C98" s="221"/>
      <c r="D98" s="153">
        <f t="shared" si="106"/>
        <v>0</v>
      </c>
      <c r="E98" s="250">
        <f t="shared" si="106"/>
        <v>0</v>
      </c>
      <c r="F98" s="192">
        <f t="shared" si="108"/>
        <v>0</v>
      </c>
      <c r="G98" s="192" t="e">
        <f t="shared" si="96"/>
        <v>#DIV/0!</v>
      </c>
      <c r="H98" s="153"/>
      <c r="I98" s="153"/>
      <c r="J98" s="156">
        <f t="shared" si="113"/>
        <v>0</v>
      </c>
      <c r="K98" s="156" t="e">
        <f>I98/H98</f>
        <v>#DIV/0!</v>
      </c>
      <c r="L98" s="153"/>
      <c r="M98" s="153"/>
      <c r="N98" s="156">
        <f t="shared" si="109"/>
        <v>0</v>
      </c>
      <c r="O98" s="156"/>
      <c r="P98" s="153"/>
      <c r="Q98" s="153"/>
      <c r="R98" s="156">
        <f t="shared" si="110"/>
        <v>0</v>
      </c>
      <c r="S98" s="156"/>
      <c r="T98" s="153"/>
      <c r="U98" s="153"/>
      <c r="V98" s="156">
        <f t="shared" si="111"/>
        <v>0</v>
      </c>
      <c r="W98" s="156"/>
      <c r="X98" s="153">
        <f t="shared" si="107"/>
        <v>0</v>
      </c>
      <c r="Y98" s="153">
        <f t="shared" si="107"/>
        <v>0</v>
      </c>
      <c r="Z98" s="156">
        <f t="shared" si="114"/>
        <v>0</v>
      </c>
      <c r="AA98" s="156"/>
      <c r="AB98" s="153"/>
      <c r="AC98" s="153"/>
      <c r="AD98" s="156">
        <f t="shared" si="115"/>
        <v>0</v>
      </c>
      <c r="AE98" s="156"/>
      <c r="AF98" s="153"/>
      <c r="AG98" s="153"/>
      <c r="AH98" s="156"/>
      <c r="AI98" s="153"/>
      <c r="AJ98" s="153"/>
      <c r="AK98" s="156">
        <f t="shared" si="116"/>
        <v>0</v>
      </c>
      <c r="AL98" s="156"/>
      <c r="AM98" s="153"/>
      <c r="AN98" s="153"/>
      <c r="AO98" s="156">
        <f t="shared" si="112"/>
        <v>0</v>
      </c>
      <c r="AP98" s="156"/>
      <c r="AQ98" s="156"/>
      <c r="AR98" s="156"/>
      <c r="AS98" s="156">
        <f>AR98-AQ98</f>
        <v>0</v>
      </c>
      <c r="AT98" s="156"/>
      <c r="AU98" s="153"/>
      <c r="AV98" s="153"/>
      <c r="AW98" s="156">
        <f t="shared" si="117"/>
        <v>0</v>
      </c>
      <c r="AX98" s="156"/>
      <c r="AY98" s="153"/>
      <c r="AZ98" s="153"/>
      <c r="BA98" s="156">
        <v>0</v>
      </c>
      <c r="BB98" s="156"/>
      <c r="BC98" s="153"/>
      <c r="BD98" s="153"/>
      <c r="BE98" s="156">
        <f t="shared" si="118"/>
        <v>0</v>
      </c>
      <c r="BF98" s="156"/>
      <c r="BG98" s="153"/>
      <c r="BH98" s="153"/>
      <c r="BI98" s="156">
        <f t="shared" si="119"/>
        <v>0</v>
      </c>
      <c r="BJ98" s="156"/>
      <c r="BK98" s="153"/>
      <c r="BL98" s="153"/>
      <c r="BM98" s="156">
        <f t="shared" si="120"/>
        <v>0</v>
      </c>
      <c r="BN98" s="156"/>
      <c r="BO98" s="153"/>
      <c r="BP98" s="153"/>
      <c r="BQ98" s="156">
        <f t="shared" si="121"/>
        <v>0</v>
      </c>
      <c r="BR98" s="156"/>
      <c r="BS98" s="153"/>
      <c r="BT98" s="153"/>
      <c r="BU98" s="156">
        <f t="shared" si="122"/>
        <v>0</v>
      </c>
      <c r="BV98" s="156"/>
      <c r="BW98" s="153"/>
      <c r="BX98" s="153"/>
      <c r="BY98" s="156">
        <f t="shared" si="123"/>
        <v>0</v>
      </c>
      <c r="BZ98" s="156"/>
      <c r="CA98" s="153"/>
      <c r="CB98" s="153"/>
      <c r="CC98" s="156">
        <f t="shared" si="124"/>
        <v>0</v>
      </c>
      <c r="CD98" s="156"/>
      <c r="CE98" s="153"/>
      <c r="CF98" s="153"/>
      <c r="CG98" s="156">
        <f t="shared" si="125"/>
        <v>0</v>
      </c>
      <c r="CH98" s="156"/>
      <c r="CI98" s="153"/>
      <c r="CJ98" s="153"/>
      <c r="CK98" s="156">
        <f t="shared" si="126"/>
        <v>0</v>
      </c>
      <c r="CL98" s="222"/>
      <c r="CM98" s="222"/>
      <c r="CN98" s="222"/>
      <c r="CO98" s="222">
        <v>0</v>
      </c>
      <c r="CP98" s="222"/>
      <c r="CQ98" s="14"/>
      <c r="CR98" s="14"/>
      <c r="CS98" s="261"/>
      <c r="CT98" s="262"/>
      <c r="CU98" s="13"/>
      <c r="CV98" s="13"/>
      <c r="CW98" s="261"/>
      <c r="CX98" s="262"/>
      <c r="CY98" s="13"/>
      <c r="CZ98" s="13"/>
      <c r="DA98" s="261">
        <f t="shared" si="127"/>
        <v>0</v>
      </c>
      <c r="DB98" s="262"/>
    </row>
    <row r="99" spans="1:106" ht="14.25" hidden="1" customHeight="1">
      <c r="A99" s="335"/>
      <c r="B99" s="335" t="s">
        <v>370</v>
      </c>
      <c r="C99" s="221"/>
      <c r="D99" s="153">
        <f t="shared" si="106"/>
        <v>0</v>
      </c>
      <c r="E99" s="250">
        <f t="shared" si="106"/>
        <v>0</v>
      </c>
      <c r="F99" s="192">
        <f t="shared" si="108"/>
        <v>0</v>
      </c>
      <c r="G99" s="192" t="e">
        <f t="shared" si="96"/>
        <v>#DIV/0!</v>
      </c>
      <c r="H99" s="153"/>
      <c r="I99" s="153"/>
      <c r="J99" s="156">
        <f t="shared" si="113"/>
        <v>0</v>
      </c>
      <c r="K99" s="156"/>
      <c r="L99" s="153"/>
      <c r="M99" s="153"/>
      <c r="N99" s="156">
        <f t="shared" si="109"/>
        <v>0</v>
      </c>
      <c r="O99" s="156" t="e">
        <f>M99/L99</f>
        <v>#DIV/0!</v>
      </c>
      <c r="P99" s="153"/>
      <c r="Q99" s="153"/>
      <c r="R99" s="156">
        <f t="shared" si="110"/>
        <v>0</v>
      </c>
      <c r="S99" s="156"/>
      <c r="T99" s="153"/>
      <c r="U99" s="153"/>
      <c r="V99" s="156">
        <f t="shared" si="111"/>
        <v>0</v>
      </c>
      <c r="W99" s="156"/>
      <c r="X99" s="153">
        <f t="shared" si="107"/>
        <v>0</v>
      </c>
      <c r="Y99" s="153">
        <f t="shared" si="107"/>
        <v>0</v>
      </c>
      <c r="Z99" s="156">
        <f t="shared" si="114"/>
        <v>0</v>
      </c>
      <c r="AA99" s="156"/>
      <c r="AB99" s="153"/>
      <c r="AC99" s="153"/>
      <c r="AD99" s="156">
        <f t="shared" si="115"/>
        <v>0</v>
      </c>
      <c r="AE99" s="156"/>
      <c r="AF99" s="153"/>
      <c r="AG99" s="153"/>
      <c r="AH99" s="156"/>
      <c r="AI99" s="153"/>
      <c r="AJ99" s="153"/>
      <c r="AK99" s="156">
        <f t="shared" si="116"/>
        <v>0</v>
      </c>
      <c r="AL99" s="156"/>
      <c r="AM99" s="153"/>
      <c r="AN99" s="153"/>
      <c r="AO99" s="156">
        <f t="shared" si="112"/>
        <v>0</v>
      </c>
      <c r="AP99" s="156"/>
      <c r="AQ99" s="156"/>
      <c r="AR99" s="156"/>
      <c r="AS99" s="156"/>
      <c r="AT99" s="156"/>
      <c r="AU99" s="153"/>
      <c r="AV99" s="153"/>
      <c r="AW99" s="156">
        <f t="shared" si="117"/>
        <v>0</v>
      </c>
      <c r="AX99" s="156"/>
      <c r="AY99" s="153"/>
      <c r="AZ99" s="153"/>
      <c r="BA99" s="156">
        <v>0</v>
      </c>
      <c r="BB99" s="156"/>
      <c r="BC99" s="153"/>
      <c r="BD99" s="153"/>
      <c r="BE99" s="156">
        <f t="shared" si="118"/>
        <v>0</v>
      </c>
      <c r="BF99" s="156"/>
      <c r="BG99" s="153"/>
      <c r="BH99" s="153"/>
      <c r="BI99" s="156">
        <f t="shared" si="119"/>
        <v>0</v>
      </c>
      <c r="BJ99" s="156"/>
      <c r="BK99" s="153"/>
      <c r="BL99" s="153"/>
      <c r="BM99" s="156">
        <f t="shared" si="120"/>
        <v>0</v>
      </c>
      <c r="BN99" s="156"/>
      <c r="BO99" s="153"/>
      <c r="BP99" s="153"/>
      <c r="BQ99" s="156">
        <f t="shared" si="121"/>
        <v>0</v>
      </c>
      <c r="BR99" s="156"/>
      <c r="BS99" s="153"/>
      <c r="BT99" s="153"/>
      <c r="BU99" s="156">
        <f t="shared" si="122"/>
        <v>0</v>
      </c>
      <c r="BV99" s="156"/>
      <c r="BW99" s="153"/>
      <c r="BX99" s="153"/>
      <c r="BY99" s="156">
        <f t="shared" si="123"/>
        <v>0</v>
      </c>
      <c r="BZ99" s="156"/>
      <c r="CA99" s="153"/>
      <c r="CB99" s="153"/>
      <c r="CC99" s="156">
        <f t="shared" si="124"/>
        <v>0</v>
      </c>
      <c r="CD99" s="156"/>
      <c r="CE99" s="153"/>
      <c r="CF99" s="153"/>
      <c r="CG99" s="156">
        <f t="shared" si="125"/>
        <v>0</v>
      </c>
      <c r="CH99" s="156"/>
      <c r="CI99" s="153"/>
      <c r="CJ99" s="153"/>
      <c r="CK99" s="156">
        <f t="shared" si="126"/>
        <v>0</v>
      </c>
      <c r="CL99" s="222"/>
      <c r="CM99" s="222"/>
      <c r="CN99" s="222"/>
      <c r="CO99" s="222">
        <v>0</v>
      </c>
      <c r="CP99" s="222"/>
      <c r="CQ99" s="14"/>
      <c r="CR99" s="14"/>
      <c r="CS99" s="261"/>
      <c r="CT99" s="262"/>
      <c r="CU99" s="13"/>
      <c r="CV99" s="13"/>
      <c r="CW99" s="261"/>
      <c r="CX99" s="262"/>
      <c r="CY99" s="13"/>
      <c r="CZ99" s="13"/>
      <c r="DA99" s="261">
        <f t="shared" si="127"/>
        <v>0</v>
      </c>
      <c r="DB99" s="262"/>
    </row>
    <row r="100" spans="1:106" ht="14.25" hidden="1" customHeight="1">
      <c r="A100" s="335"/>
      <c r="B100" s="335" t="s">
        <v>703</v>
      </c>
      <c r="C100" s="221"/>
      <c r="D100" s="153">
        <f t="shared" si="106"/>
        <v>0</v>
      </c>
      <c r="E100" s="250">
        <f t="shared" si="106"/>
        <v>0</v>
      </c>
      <c r="F100" s="192">
        <f t="shared" si="108"/>
        <v>0</v>
      </c>
      <c r="G100" s="192" t="e">
        <f t="shared" si="96"/>
        <v>#DIV/0!</v>
      </c>
      <c r="H100" s="153"/>
      <c r="I100" s="153"/>
      <c r="J100" s="156">
        <f t="shared" si="113"/>
        <v>0</v>
      </c>
      <c r="K100" s="156"/>
      <c r="L100" s="153"/>
      <c r="M100" s="153"/>
      <c r="N100" s="156">
        <f t="shared" si="109"/>
        <v>0</v>
      </c>
      <c r="O100" s="156" t="e">
        <f>M100/L100</f>
        <v>#DIV/0!</v>
      </c>
      <c r="P100" s="153"/>
      <c r="Q100" s="153"/>
      <c r="R100" s="156">
        <f t="shared" si="110"/>
        <v>0</v>
      </c>
      <c r="S100" s="156"/>
      <c r="T100" s="153"/>
      <c r="U100" s="153"/>
      <c r="V100" s="156">
        <f t="shared" si="111"/>
        <v>0</v>
      </c>
      <c r="W100" s="156"/>
      <c r="X100" s="153">
        <f t="shared" si="107"/>
        <v>0</v>
      </c>
      <c r="Y100" s="153">
        <f t="shared" si="107"/>
        <v>0</v>
      </c>
      <c r="Z100" s="156">
        <f t="shared" si="114"/>
        <v>0</v>
      </c>
      <c r="AA100" s="156"/>
      <c r="AB100" s="153"/>
      <c r="AC100" s="153"/>
      <c r="AD100" s="156">
        <f t="shared" si="115"/>
        <v>0</v>
      </c>
      <c r="AE100" s="156"/>
      <c r="AF100" s="153"/>
      <c r="AG100" s="153"/>
      <c r="AH100" s="156"/>
      <c r="AI100" s="153"/>
      <c r="AJ100" s="153"/>
      <c r="AK100" s="156">
        <f t="shared" si="116"/>
        <v>0</v>
      </c>
      <c r="AL100" s="156"/>
      <c r="AM100" s="153"/>
      <c r="AN100" s="153"/>
      <c r="AO100" s="156">
        <f t="shared" si="112"/>
        <v>0</v>
      </c>
      <c r="AP100" s="156"/>
      <c r="AQ100" s="156"/>
      <c r="AR100" s="156"/>
      <c r="AS100" s="156"/>
      <c r="AT100" s="156"/>
      <c r="AU100" s="153"/>
      <c r="AV100" s="153"/>
      <c r="AW100" s="156">
        <f t="shared" si="117"/>
        <v>0</v>
      </c>
      <c r="AX100" s="156"/>
      <c r="AY100" s="153"/>
      <c r="AZ100" s="153"/>
      <c r="BA100" s="156">
        <v>0</v>
      </c>
      <c r="BB100" s="156"/>
      <c r="BC100" s="153"/>
      <c r="BD100" s="153"/>
      <c r="BE100" s="156">
        <f t="shared" si="118"/>
        <v>0</v>
      </c>
      <c r="BF100" s="156"/>
      <c r="BG100" s="153"/>
      <c r="BH100" s="153"/>
      <c r="BI100" s="156">
        <f t="shared" si="119"/>
        <v>0</v>
      </c>
      <c r="BJ100" s="156"/>
      <c r="BK100" s="153"/>
      <c r="BL100" s="153"/>
      <c r="BM100" s="156">
        <f t="shared" si="120"/>
        <v>0</v>
      </c>
      <c r="BN100" s="156"/>
      <c r="BO100" s="153"/>
      <c r="BP100" s="153"/>
      <c r="BQ100" s="156">
        <f t="shared" si="121"/>
        <v>0</v>
      </c>
      <c r="BR100" s="156"/>
      <c r="BS100" s="153"/>
      <c r="BT100" s="153"/>
      <c r="BU100" s="156">
        <f t="shared" si="122"/>
        <v>0</v>
      </c>
      <c r="BV100" s="156"/>
      <c r="BW100" s="153"/>
      <c r="BX100" s="153"/>
      <c r="BY100" s="156">
        <f t="shared" si="123"/>
        <v>0</v>
      </c>
      <c r="BZ100" s="156"/>
      <c r="CA100" s="153"/>
      <c r="CB100" s="153"/>
      <c r="CC100" s="156">
        <f t="shared" si="124"/>
        <v>0</v>
      </c>
      <c r="CD100" s="156"/>
      <c r="CE100" s="153"/>
      <c r="CF100" s="153"/>
      <c r="CG100" s="156">
        <f t="shared" si="125"/>
        <v>0</v>
      </c>
      <c r="CH100" s="156"/>
      <c r="CI100" s="153"/>
      <c r="CJ100" s="153"/>
      <c r="CK100" s="156">
        <f t="shared" si="126"/>
        <v>0</v>
      </c>
      <c r="CL100" s="222"/>
      <c r="CM100" s="222"/>
      <c r="CN100" s="222"/>
      <c r="CO100" s="222">
        <v>0</v>
      </c>
      <c r="CP100" s="222"/>
      <c r="CQ100" s="14"/>
      <c r="CR100" s="14"/>
      <c r="CS100" s="261"/>
      <c r="CT100" s="262"/>
      <c r="CU100" s="13"/>
      <c r="CV100" s="13"/>
      <c r="CW100" s="261"/>
      <c r="CX100" s="262"/>
      <c r="CY100" s="13"/>
      <c r="CZ100" s="13"/>
      <c r="DA100" s="261">
        <f t="shared" si="127"/>
        <v>0</v>
      </c>
      <c r="DB100" s="262"/>
    </row>
    <row r="101" spans="1:106" ht="14.25" hidden="1" customHeight="1">
      <c r="A101" s="335"/>
      <c r="B101" s="335" t="s">
        <v>704</v>
      </c>
      <c r="C101" s="221">
        <v>0</v>
      </c>
      <c r="D101" s="153">
        <f t="shared" si="106"/>
        <v>1.9550000000000001</v>
      </c>
      <c r="E101" s="250">
        <f>I101+M101+Q101+U101+Y101+AJ101+AN101+AR101+AV101+BD101+BH101+BX101+CF101+CJ101+CN101+CR101+CV101+CZ101+AZ101+BL101+BT101</f>
        <v>0</v>
      </c>
      <c r="F101" s="192">
        <f>E101-D101</f>
        <v>-1.9550000000000001</v>
      </c>
      <c r="G101" s="192">
        <f>E101/D101</f>
        <v>0</v>
      </c>
      <c r="H101" s="153">
        <v>1.9550000000000001</v>
      </c>
      <c r="I101" s="153"/>
      <c r="J101" s="156">
        <f>I101-H101</f>
        <v>-1.9550000000000001</v>
      </c>
      <c r="K101" s="156"/>
      <c r="L101" s="153"/>
      <c r="M101" s="153"/>
      <c r="N101" s="156">
        <f>M101-L101</f>
        <v>0</v>
      </c>
      <c r="O101" s="156" t="e">
        <f>M101/L101</f>
        <v>#DIV/0!</v>
      </c>
      <c r="P101" s="153"/>
      <c r="Q101" s="153"/>
      <c r="R101" s="156">
        <f>Q101-P101</f>
        <v>0</v>
      </c>
      <c r="S101" s="156"/>
      <c r="T101" s="153"/>
      <c r="U101" s="153"/>
      <c r="V101" s="156">
        <f>U101-T101</f>
        <v>0</v>
      </c>
      <c r="W101" s="156"/>
      <c r="X101" s="153">
        <f>AB101</f>
        <v>0</v>
      </c>
      <c r="Y101" s="153">
        <f>AC101</f>
        <v>0</v>
      </c>
      <c r="Z101" s="156">
        <f>Y101-X101</f>
        <v>0</v>
      </c>
      <c r="AA101" s="156"/>
      <c r="AB101" s="153"/>
      <c r="AC101" s="153"/>
      <c r="AD101" s="156">
        <f>AC101-AB101</f>
        <v>0</v>
      </c>
      <c r="AE101" s="156"/>
      <c r="AF101" s="153"/>
      <c r="AG101" s="153"/>
      <c r="AH101" s="156"/>
      <c r="AI101" s="153"/>
      <c r="AJ101" s="153"/>
      <c r="AK101" s="156">
        <f>AJ101-AI101</f>
        <v>0</v>
      </c>
      <c r="AL101" s="156"/>
      <c r="AM101" s="153"/>
      <c r="AN101" s="153"/>
      <c r="AO101" s="156">
        <f>AN101-AM101</f>
        <v>0</v>
      </c>
      <c r="AP101" s="156" t="e">
        <f>AN101/AM101</f>
        <v>#DIV/0!</v>
      </c>
      <c r="AQ101" s="156"/>
      <c r="AR101" s="156"/>
      <c r="AS101" s="156">
        <f>AR101-AQ101</f>
        <v>0</v>
      </c>
      <c r="AT101" s="156"/>
      <c r="AU101" s="153"/>
      <c r="AV101" s="153"/>
      <c r="AW101" s="156">
        <f>AV101-AU101</f>
        <v>0</v>
      </c>
      <c r="AX101" s="156"/>
      <c r="AY101" s="153"/>
      <c r="AZ101" s="153"/>
      <c r="BA101" s="156">
        <v>0</v>
      </c>
      <c r="BB101" s="156"/>
      <c r="BC101" s="153"/>
      <c r="BD101" s="153"/>
      <c r="BE101" s="156">
        <f>BD101-BC101</f>
        <v>0</v>
      </c>
      <c r="BF101" s="156"/>
      <c r="BG101" s="153"/>
      <c r="BH101" s="153"/>
      <c r="BI101" s="156">
        <f>BH101-BG101</f>
        <v>0</v>
      </c>
      <c r="BJ101" s="156"/>
      <c r="BK101" s="153"/>
      <c r="BL101" s="153"/>
      <c r="BM101" s="156">
        <f>BL101-BK101</f>
        <v>0</v>
      </c>
      <c r="BN101" s="156"/>
      <c r="BO101" s="153"/>
      <c r="BP101" s="153"/>
      <c r="BQ101" s="156">
        <f>BP101-BO101</f>
        <v>0</v>
      </c>
      <c r="BR101" s="156"/>
      <c r="BS101" s="153"/>
      <c r="BT101" s="153"/>
      <c r="BU101" s="156">
        <f>BT101-BS101</f>
        <v>0</v>
      </c>
      <c r="BV101" s="156"/>
      <c r="BW101" s="153"/>
      <c r="BX101" s="153"/>
      <c r="BY101" s="156">
        <f>BX101-BW101</f>
        <v>0</v>
      </c>
      <c r="BZ101" s="156"/>
      <c r="CA101" s="153"/>
      <c r="CB101" s="153"/>
      <c r="CC101" s="156">
        <f>CB101-CA101</f>
        <v>0</v>
      </c>
      <c r="CD101" s="156"/>
      <c r="CE101" s="153"/>
      <c r="CF101" s="153"/>
      <c r="CG101" s="156">
        <f>CF101-CE101</f>
        <v>0</v>
      </c>
      <c r="CH101" s="156"/>
      <c r="CI101" s="153"/>
      <c r="CJ101" s="153"/>
      <c r="CK101" s="156">
        <f>CJ101-CI101</f>
        <v>0</v>
      </c>
      <c r="CL101" s="222"/>
      <c r="CM101" s="222"/>
      <c r="CN101" s="222"/>
      <c r="CO101" s="222">
        <v>0</v>
      </c>
      <c r="CP101" s="222"/>
      <c r="CQ101" s="14"/>
      <c r="CR101" s="14"/>
      <c r="CS101" s="261"/>
      <c r="CT101" s="262"/>
      <c r="CU101" s="13"/>
      <c r="CV101" s="13"/>
      <c r="CW101" s="261"/>
      <c r="CX101" s="262"/>
      <c r="CY101" s="13"/>
      <c r="CZ101" s="13"/>
      <c r="DA101" s="261">
        <f>CZ101-CY101</f>
        <v>0</v>
      </c>
      <c r="DB101" s="262"/>
    </row>
    <row r="102" spans="1:106" ht="14.25" hidden="1" customHeight="1">
      <c r="A102" s="335"/>
      <c r="B102" s="335" t="s">
        <v>372</v>
      </c>
      <c r="C102" s="221"/>
      <c r="D102" s="153">
        <f t="shared" si="106"/>
        <v>0</v>
      </c>
      <c r="E102" s="250">
        <f t="shared" si="106"/>
        <v>0</v>
      </c>
      <c r="F102" s="192">
        <f t="shared" si="108"/>
        <v>0</v>
      </c>
      <c r="G102" s="192" t="e">
        <f t="shared" si="96"/>
        <v>#DIV/0!</v>
      </c>
      <c r="H102" s="153"/>
      <c r="I102" s="153"/>
      <c r="J102" s="156">
        <f t="shared" si="113"/>
        <v>0</v>
      </c>
      <c r="K102" s="156"/>
      <c r="L102" s="153"/>
      <c r="M102" s="153"/>
      <c r="N102" s="156">
        <f t="shared" si="109"/>
        <v>0</v>
      </c>
      <c r="O102" s="156" t="e">
        <f>M102/L102</f>
        <v>#DIV/0!</v>
      </c>
      <c r="P102" s="153"/>
      <c r="Q102" s="153"/>
      <c r="R102" s="156">
        <f t="shared" si="110"/>
        <v>0</v>
      </c>
      <c r="S102" s="156"/>
      <c r="T102" s="153"/>
      <c r="U102" s="153"/>
      <c r="V102" s="156">
        <f t="shared" si="111"/>
        <v>0</v>
      </c>
      <c r="W102" s="156"/>
      <c r="X102" s="153">
        <f t="shared" si="107"/>
        <v>0</v>
      </c>
      <c r="Y102" s="153">
        <f t="shared" si="107"/>
        <v>0</v>
      </c>
      <c r="Z102" s="156">
        <f t="shared" si="114"/>
        <v>0</v>
      </c>
      <c r="AA102" s="156"/>
      <c r="AB102" s="153"/>
      <c r="AC102" s="153"/>
      <c r="AD102" s="156">
        <f t="shared" si="115"/>
        <v>0</v>
      </c>
      <c r="AE102" s="156"/>
      <c r="AF102" s="153"/>
      <c r="AG102" s="153"/>
      <c r="AH102" s="156"/>
      <c r="AI102" s="153"/>
      <c r="AJ102" s="153"/>
      <c r="AK102" s="156">
        <f t="shared" si="116"/>
        <v>0</v>
      </c>
      <c r="AL102" s="156"/>
      <c r="AM102" s="153"/>
      <c r="AN102" s="153"/>
      <c r="AO102" s="156">
        <f t="shared" si="112"/>
        <v>0</v>
      </c>
      <c r="AP102" s="156" t="e">
        <f>AN102/AM102</f>
        <v>#DIV/0!</v>
      </c>
      <c r="AQ102" s="156"/>
      <c r="AR102" s="156"/>
      <c r="AS102" s="156">
        <f>AR102-AQ102</f>
        <v>0</v>
      </c>
      <c r="AT102" s="156"/>
      <c r="AU102" s="153"/>
      <c r="AV102" s="153"/>
      <c r="AW102" s="156">
        <f t="shared" si="117"/>
        <v>0</v>
      </c>
      <c r="AX102" s="156"/>
      <c r="AY102" s="153"/>
      <c r="AZ102" s="153"/>
      <c r="BA102" s="156">
        <v>0</v>
      </c>
      <c r="BB102" s="156"/>
      <c r="BC102" s="153"/>
      <c r="BD102" s="153"/>
      <c r="BE102" s="156">
        <f t="shared" si="118"/>
        <v>0</v>
      </c>
      <c r="BF102" s="156"/>
      <c r="BG102" s="153"/>
      <c r="BH102" s="153"/>
      <c r="BI102" s="156">
        <f t="shared" si="119"/>
        <v>0</v>
      </c>
      <c r="BJ102" s="156"/>
      <c r="BK102" s="153"/>
      <c r="BL102" s="153"/>
      <c r="BM102" s="156">
        <f t="shared" si="120"/>
        <v>0</v>
      </c>
      <c r="BN102" s="156"/>
      <c r="BO102" s="153"/>
      <c r="BP102" s="153"/>
      <c r="BQ102" s="156">
        <f t="shared" si="121"/>
        <v>0</v>
      </c>
      <c r="BR102" s="156"/>
      <c r="BS102" s="153"/>
      <c r="BT102" s="153"/>
      <c r="BU102" s="156">
        <f t="shared" si="122"/>
        <v>0</v>
      </c>
      <c r="BV102" s="156"/>
      <c r="BW102" s="153"/>
      <c r="BX102" s="153"/>
      <c r="BY102" s="156">
        <f t="shared" si="123"/>
        <v>0</v>
      </c>
      <c r="BZ102" s="156"/>
      <c r="CA102" s="153"/>
      <c r="CB102" s="153"/>
      <c r="CC102" s="156">
        <f t="shared" si="124"/>
        <v>0</v>
      </c>
      <c r="CD102" s="156"/>
      <c r="CE102" s="153"/>
      <c r="CF102" s="153"/>
      <c r="CG102" s="156">
        <f t="shared" si="125"/>
        <v>0</v>
      </c>
      <c r="CH102" s="156"/>
      <c r="CI102" s="153"/>
      <c r="CJ102" s="153"/>
      <c r="CK102" s="156">
        <f t="shared" si="126"/>
        <v>0</v>
      </c>
      <c r="CL102" s="222"/>
      <c r="CM102" s="222"/>
      <c r="CN102" s="222"/>
      <c r="CO102" s="222">
        <v>0</v>
      </c>
      <c r="CP102" s="222"/>
      <c r="CQ102" s="14"/>
      <c r="CR102" s="14"/>
      <c r="CS102" s="261"/>
      <c r="CT102" s="262"/>
      <c r="CU102" s="13"/>
      <c r="CV102" s="13"/>
      <c r="CW102" s="261"/>
      <c r="CX102" s="262"/>
      <c r="CY102" s="13"/>
      <c r="CZ102" s="13"/>
      <c r="DA102" s="261">
        <f t="shared" si="127"/>
        <v>0</v>
      </c>
      <c r="DB102" s="262"/>
    </row>
    <row r="103" spans="1:106" ht="14.25" hidden="1" customHeight="1">
      <c r="A103" s="335"/>
      <c r="B103" s="335" t="s">
        <v>373</v>
      </c>
      <c r="C103" s="221"/>
      <c r="D103" s="153">
        <f t="shared" si="106"/>
        <v>0</v>
      </c>
      <c r="E103" s="250">
        <f t="shared" si="106"/>
        <v>0</v>
      </c>
      <c r="F103" s="192">
        <f t="shared" si="108"/>
        <v>0</v>
      </c>
      <c r="G103" s="192" t="e">
        <f t="shared" si="96"/>
        <v>#DIV/0!</v>
      </c>
      <c r="H103" s="153"/>
      <c r="I103" s="153"/>
      <c r="J103" s="156">
        <f t="shared" si="113"/>
        <v>0</v>
      </c>
      <c r="K103" s="156"/>
      <c r="L103" s="153"/>
      <c r="M103" s="153"/>
      <c r="N103" s="156">
        <f t="shared" si="109"/>
        <v>0</v>
      </c>
      <c r="O103" s="156"/>
      <c r="P103" s="153"/>
      <c r="Q103" s="153"/>
      <c r="R103" s="156">
        <f t="shared" si="110"/>
        <v>0</v>
      </c>
      <c r="S103" s="156"/>
      <c r="T103" s="153"/>
      <c r="U103" s="153"/>
      <c r="V103" s="156">
        <f t="shared" si="111"/>
        <v>0</v>
      </c>
      <c r="W103" s="156"/>
      <c r="X103" s="153">
        <f t="shared" si="107"/>
        <v>0</v>
      </c>
      <c r="Y103" s="153">
        <f t="shared" si="107"/>
        <v>0</v>
      </c>
      <c r="Z103" s="156">
        <f t="shared" si="114"/>
        <v>0</v>
      </c>
      <c r="AA103" s="156"/>
      <c r="AB103" s="153"/>
      <c r="AC103" s="153"/>
      <c r="AD103" s="156">
        <f t="shared" si="115"/>
        <v>0</v>
      </c>
      <c r="AE103" s="156"/>
      <c r="AF103" s="153"/>
      <c r="AG103" s="153"/>
      <c r="AH103" s="156"/>
      <c r="AI103" s="153"/>
      <c r="AJ103" s="153"/>
      <c r="AK103" s="156">
        <f t="shared" si="116"/>
        <v>0</v>
      </c>
      <c r="AL103" s="156"/>
      <c r="AM103" s="153"/>
      <c r="AN103" s="153"/>
      <c r="AO103" s="156">
        <f t="shared" si="112"/>
        <v>0</v>
      </c>
      <c r="AP103" s="156"/>
      <c r="AQ103" s="156"/>
      <c r="AR103" s="156"/>
      <c r="AS103" s="156"/>
      <c r="AT103" s="156"/>
      <c r="AU103" s="153"/>
      <c r="AV103" s="153"/>
      <c r="AW103" s="156">
        <f t="shared" si="117"/>
        <v>0</v>
      </c>
      <c r="AX103" s="156"/>
      <c r="AY103" s="153"/>
      <c r="AZ103" s="153"/>
      <c r="BA103" s="156">
        <v>0</v>
      </c>
      <c r="BB103" s="156"/>
      <c r="BC103" s="153"/>
      <c r="BD103" s="153"/>
      <c r="BE103" s="156">
        <f t="shared" si="118"/>
        <v>0</v>
      </c>
      <c r="BF103" s="156"/>
      <c r="BG103" s="153"/>
      <c r="BH103" s="153"/>
      <c r="BI103" s="156">
        <f t="shared" si="119"/>
        <v>0</v>
      </c>
      <c r="BJ103" s="156"/>
      <c r="BK103" s="153"/>
      <c r="BL103" s="153"/>
      <c r="BM103" s="156">
        <f t="shared" si="120"/>
        <v>0</v>
      </c>
      <c r="BN103" s="156"/>
      <c r="BO103" s="153"/>
      <c r="BP103" s="153"/>
      <c r="BQ103" s="156">
        <f t="shared" si="121"/>
        <v>0</v>
      </c>
      <c r="BR103" s="156"/>
      <c r="BS103" s="153"/>
      <c r="BT103" s="153"/>
      <c r="BU103" s="156">
        <f t="shared" si="122"/>
        <v>0</v>
      </c>
      <c r="BV103" s="156"/>
      <c r="BW103" s="153"/>
      <c r="BX103" s="153"/>
      <c r="BY103" s="156">
        <f t="shared" si="123"/>
        <v>0</v>
      </c>
      <c r="BZ103" s="156"/>
      <c r="CA103" s="153"/>
      <c r="CB103" s="153"/>
      <c r="CC103" s="156">
        <f t="shared" si="124"/>
        <v>0</v>
      </c>
      <c r="CD103" s="156"/>
      <c r="CE103" s="153"/>
      <c r="CF103" s="153"/>
      <c r="CG103" s="156">
        <f t="shared" si="125"/>
        <v>0</v>
      </c>
      <c r="CH103" s="156"/>
      <c r="CI103" s="153"/>
      <c r="CJ103" s="153"/>
      <c r="CK103" s="156">
        <f t="shared" si="126"/>
        <v>0</v>
      </c>
      <c r="CL103" s="222"/>
      <c r="CM103" s="222"/>
      <c r="CN103" s="222"/>
      <c r="CO103" s="222">
        <v>0</v>
      </c>
      <c r="CP103" s="222"/>
      <c r="CQ103" s="14"/>
      <c r="CR103" s="14"/>
      <c r="CS103" s="261"/>
      <c r="CT103" s="262"/>
      <c r="CU103" s="13"/>
      <c r="CV103" s="13"/>
      <c r="CW103" s="261"/>
      <c r="CX103" s="262"/>
      <c r="CY103" s="13"/>
      <c r="CZ103" s="13"/>
      <c r="DA103" s="261">
        <f t="shared" si="127"/>
        <v>0</v>
      </c>
      <c r="DB103" s="262"/>
    </row>
    <row r="104" spans="1:106" ht="14.25" customHeight="1">
      <c r="A104" s="335"/>
      <c r="B104" s="335" t="s">
        <v>599</v>
      </c>
      <c r="C104" s="221">
        <v>113.3</v>
      </c>
      <c r="D104" s="153">
        <f t="shared" si="106"/>
        <v>123.706</v>
      </c>
      <c r="E104" s="153">
        <f t="shared" si="106"/>
        <v>128.733</v>
      </c>
      <c r="F104" s="192">
        <f t="shared" si="108"/>
        <v>5.027000000000001</v>
      </c>
      <c r="G104" s="192">
        <f t="shared" si="96"/>
        <v>1.0406366708162902</v>
      </c>
      <c r="H104" s="153"/>
      <c r="I104" s="153"/>
      <c r="J104" s="156">
        <f t="shared" si="113"/>
        <v>0</v>
      </c>
      <c r="K104" s="156"/>
      <c r="L104" s="153">
        <v>32.5</v>
      </c>
      <c r="M104" s="153">
        <v>37.527000000000001</v>
      </c>
      <c r="N104" s="156">
        <f t="shared" si="109"/>
        <v>5.027000000000001</v>
      </c>
      <c r="O104" s="156"/>
      <c r="P104" s="153"/>
      <c r="Q104" s="153"/>
      <c r="R104" s="156">
        <f t="shared" si="110"/>
        <v>0</v>
      </c>
      <c r="S104" s="156"/>
      <c r="T104" s="153">
        <v>91.206000000000003</v>
      </c>
      <c r="U104" s="153">
        <v>91.206000000000003</v>
      </c>
      <c r="V104" s="156">
        <f t="shared" si="111"/>
        <v>0</v>
      </c>
      <c r="W104" s="156"/>
      <c r="X104" s="153">
        <f t="shared" si="107"/>
        <v>0</v>
      </c>
      <c r="Y104" s="153">
        <f t="shared" si="107"/>
        <v>0</v>
      </c>
      <c r="Z104" s="156">
        <f t="shared" si="114"/>
        <v>0</v>
      </c>
      <c r="AA104" s="156"/>
      <c r="AB104" s="153"/>
      <c r="AC104" s="153"/>
      <c r="AD104" s="156">
        <f t="shared" si="115"/>
        <v>0</v>
      </c>
      <c r="AE104" s="156"/>
      <c r="AF104" s="153"/>
      <c r="AG104" s="153"/>
      <c r="AH104" s="156"/>
      <c r="AI104" s="153"/>
      <c r="AJ104" s="153"/>
      <c r="AK104" s="156">
        <f t="shared" si="116"/>
        <v>0</v>
      </c>
      <c r="AL104" s="156"/>
      <c r="AM104" s="153"/>
      <c r="AN104" s="153"/>
      <c r="AO104" s="156">
        <f t="shared" si="112"/>
        <v>0</v>
      </c>
      <c r="AP104" s="156"/>
      <c r="AQ104" s="156"/>
      <c r="AR104" s="156"/>
      <c r="AS104" s="156"/>
      <c r="AT104" s="156"/>
      <c r="AU104" s="153"/>
      <c r="AV104" s="153"/>
      <c r="AW104" s="156">
        <f t="shared" si="117"/>
        <v>0</v>
      </c>
      <c r="AX104" s="156"/>
      <c r="AY104" s="153"/>
      <c r="AZ104" s="153"/>
      <c r="BA104" s="156">
        <v>0</v>
      </c>
      <c r="BB104" s="156"/>
      <c r="BC104" s="153"/>
      <c r="BD104" s="153"/>
      <c r="BE104" s="156">
        <f t="shared" si="118"/>
        <v>0</v>
      </c>
      <c r="BF104" s="156"/>
      <c r="BG104" s="153"/>
      <c r="BH104" s="153"/>
      <c r="BI104" s="156">
        <f t="shared" si="119"/>
        <v>0</v>
      </c>
      <c r="BJ104" s="156"/>
      <c r="BK104" s="153"/>
      <c r="BL104" s="153"/>
      <c r="BM104" s="156">
        <f t="shared" si="120"/>
        <v>0</v>
      </c>
      <c r="BN104" s="156"/>
      <c r="BO104" s="153"/>
      <c r="BP104" s="153"/>
      <c r="BQ104" s="156">
        <f t="shared" si="121"/>
        <v>0</v>
      </c>
      <c r="BR104" s="156"/>
      <c r="BS104" s="153"/>
      <c r="BT104" s="153"/>
      <c r="BU104" s="156">
        <f t="shared" si="122"/>
        <v>0</v>
      </c>
      <c r="BV104" s="156"/>
      <c r="BW104" s="153"/>
      <c r="BX104" s="153"/>
      <c r="BY104" s="156">
        <f t="shared" si="123"/>
        <v>0</v>
      </c>
      <c r="BZ104" s="156"/>
      <c r="CA104" s="153"/>
      <c r="CB104" s="153"/>
      <c r="CC104" s="156">
        <f t="shared" si="124"/>
        <v>0</v>
      </c>
      <c r="CD104" s="156"/>
      <c r="CE104" s="153"/>
      <c r="CF104" s="153"/>
      <c r="CG104" s="156">
        <f t="shared" si="125"/>
        <v>0</v>
      </c>
      <c r="CH104" s="156"/>
      <c r="CI104" s="153"/>
      <c r="CJ104" s="153"/>
      <c r="CK104" s="156">
        <f t="shared" si="126"/>
        <v>0</v>
      </c>
      <c r="CL104" s="222"/>
      <c r="CM104" s="222"/>
      <c r="CN104" s="222"/>
      <c r="CO104" s="222">
        <v>0</v>
      </c>
      <c r="CP104" s="222"/>
      <c r="CQ104" s="14"/>
      <c r="CR104" s="14"/>
      <c r="CS104" s="261"/>
      <c r="CT104" s="262"/>
      <c r="CU104" s="13"/>
      <c r="CV104" s="13"/>
      <c r="CW104" s="261"/>
      <c r="CX104" s="262"/>
      <c r="CY104" s="13"/>
      <c r="CZ104" s="13"/>
      <c r="DA104" s="261">
        <f t="shared" si="127"/>
        <v>0</v>
      </c>
      <c r="DB104" s="262"/>
    </row>
    <row r="105" spans="1:106" ht="14.25" customHeight="1">
      <c r="A105" s="335"/>
      <c r="B105" s="335" t="s">
        <v>557</v>
      </c>
      <c r="C105" s="221">
        <v>3.01</v>
      </c>
      <c r="D105" s="153">
        <f>H105+L105+P105+T105+X105+AI105+AM105+AQ105+AU105+BC105+BG105+BW105+CE105+CI105+CM105+CQ105+CU105+CY105+AY105+BK105+BS105+BO105</f>
        <v>3</v>
      </c>
      <c r="E105" s="153">
        <f>I105+M105+Q105+U105+Y105+AJ105+AN105+AR105+AV105+BD105+BH105+BX105+CF105+CJ105+CN105+CR105+CV105+CZ105+AZ105+BL105+BT105+BP105</f>
        <v>3</v>
      </c>
      <c r="F105" s="192">
        <f t="shared" si="108"/>
        <v>0</v>
      </c>
      <c r="G105" s="192"/>
      <c r="H105" s="153"/>
      <c r="I105" s="153"/>
      <c r="J105" s="156">
        <f t="shared" si="113"/>
        <v>0</v>
      </c>
      <c r="K105" s="156"/>
      <c r="L105" s="153"/>
      <c r="M105" s="153"/>
      <c r="N105" s="156">
        <f t="shared" si="109"/>
        <v>0</v>
      </c>
      <c r="O105" s="156"/>
      <c r="P105" s="153"/>
      <c r="Q105" s="153"/>
      <c r="R105" s="156">
        <f t="shared" si="110"/>
        <v>0</v>
      </c>
      <c r="S105" s="156"/>
      <c r="T105" s="153"/>
      <c r="U105" s="153"/>
      <c r="V105" s="156">
        <f t="shared" si="111"/>
        <v>0</v>
      </c>
      <c r="W105" s="156"/>
      <c r="X105" s="153">
        <f t="shared" si="107"/>
        <v>0</v>
      </c>
      <c r="Y105" s="153">
        <f t="shared" si="107"/>
        <v>0</v>
      </c>
      <c r="Z105" s="156">
        <f t="shared" si="114"/>
        <v>0</v>
      </c>
      <c r="AA105" s="156"/>
      <c r="AB105" s="153"/>
      <c r="AC105" s="153"/>
      <c r="AD105" s="156">
        <f t="shared" si="115"/>
        <v>0</v>
      </c>
      <c r="AE105" s="156"/>
      <c r="AF105" s="153"/>
      <c r="AG105" s="153"/>
      <c r="AH105" s="156"/>
      <c r="AI105" s="153"/>
      <c r="AJ105" s="153"/>
      <c r="AK105" s="156">
        <f t="shared" si="116"/>
        <v>0</v>
      </c>
      <c r="AL105" s="156"/>
      <c r="AM105" s="153"/>
      <c r="AN105" s="153"/>
      <c r="AO105" s="156">
        <f t="shared" si="112"/>
        <v>0</v>
      </c>
      <c r="AP105" s="156"/>
      <c r="AQ105" s="156"/>
      <c r="AR105" s="156"/>
      <c r="AS105" s="156"/>
      <c r="AT105" s="156"/>
      <c r="AU105" s="153"/>
      <c r="AV105" s="153"/>
      <c r="AW105" s="156">
        <f t="shared" si="117"/>
        <v>0</v>
      </c>
      <c r="AX105" s="156"/>
      <c r="AY105" s="153"/>
      <c r="AZ105" s="153"/>
      <c r="BA105" s="156">
        <v>0</v>
      </c>
      <c r="BB105" s="156"/>
      <c r="BC105" s="153"/>
      <c r="BD105" s="153"/>
      <c r="BE105" s="156">
        <f t="shared" si="118"/>
        <v>0</v>
      </c>
      <c r="BF105" s="156"/>
      <c r="BG105" s="153"/>
      <c r="BH105" s="153"/>
      <c r="BI105" s="156">
        <f t="shared" si="119"/>
        <v>0</v>
      </c>
      <c r="BJ105" s="156"/>
      <c r="BK105" s="153"/>
      <c r="BL105" s="153"/>
      <c r="BM105" s="156">
        <f t="shared" si="120"/>
        <v>0</v>
      </c>
      <c r="BN105" s="156"/>
      <c r="BO105" s="153">
        <v>3</v>
      </c>
      <c r="BP105" s="153">
        <v>3</v>
      </c>
      <c r="BQ105" s="156">
        <f t="shared" si="121"/>
        <v>0</v>
      </c>
      <c r="BR105" s="156"/>
      <c r="BS105" s="153"/>
      <c r="BT105" s="153"/>
      <c r="BU105" s="156">
        <f t="shared" si="122"/>
        <v>0</v>
      </c>
      <c r="BV105" s="156"/>
      <c r="BW105" s="153"/>
      <c r="BX105" s="153"/>
      <c r="BY105" s="156">
        <f t="shared" si="123"/>
        <v>0</v>
      </c>
      <c r="BZ105" s="156"/>
      <c r="CA105" s="153"/>
      <c r="CB105" s="153"/>
      <c r="CC105" s="156">
        <f t="shared" si="124"/>
        <v>0</v>
      </c>
      <c r="CD105" s="156"/>
      <c r="CE105" s="153"/>
      <c r="CF105" s="153"/>
      <c r="CG105" s="156">
        <f t="shared" si="125"/>
        <v>0</v>
      </c>
      <c r="CH105" s="156"/>
      <c r="CI105" s="153"/>
      <c r="CJ105" s="153"/>
      <c r="CK105" s="156">
        <f t="shared" si="126"/>
        <v>0</v>
      </c>
      <c r="CL105" s="222"/>
      <c r="CM105" s="222"/>
      <c r="CN105" s="222"/>
      <c r="CO105" s="222">
        <v>0</v>
      </c>
      <c r="CP105" s="222"/>
      <c r="CQ105" s="14"/>
      <c r="CR105" s="14"/>
      <c r="CS105" s="261"/>
      <c r="CT105" s="262"/>
      <c r="CU105" s="13"/>
      <c r="CV105" s="13"/>
      <c r="CW105" s="261"/>
      <c r="CX105" s="262"/>
      <c r="CY105" s="13"/>
      <c r="CZ105" s="13"/>
      <c r="DA105" s="261">
        <f t="shared" si="127"/>
        <v>0</v>
      </c>
      <c r="DB105" s="262"/>
    </row>
    <row r="106" spans="1:106" ht="14.25" hidden="1" customHeight="1">
      <c r="A106" s="335"/>
      <c r="B106" s="335" t="s">
        <v>558</v>
      </c>
      <c r="C106" s="221">
        <v>3.5</v>
      </c>
      <c r="D106" s="153">
        <f t="shared" si="106"/>
        <v>0</v>
      </c>
      <c r="E106" s="153">
        <f t="shared" si="106"/>
        <v>0</v>
      </c>
      <c r="F106" s="192">
        <f t="shared" si="108"/>
        <v>0</v>
      </c>
      <c r="G106" s="192" t="e">
        <f t="shared" ref="G106:G128" si="128">E106/D106</f>
        <v>#DIV/0!</v>
      </c>
      <c r="H106" s="153"/>
      <c r="I106" s="153"/>
      <c r="J106" s="156">
        <f t="shared" si="113"/>
        <v>0</v>
      </c>
      <c r="K106" s="156" t="e">
        <f>I106/H106</f>
        <v>#DIV/0!</v>
      </c>
      <c r="L106" s="153"/>
      <c r="M106" s="153"/>
      <c r="N106" s="156">
        <f t="shared" si="109"/>
        <v>0</v>
      </c>
      <c r="O106" s="156"/>
      <c r="P106" s="153"/>
      <c r="Q106" s="153"/>
      <c r="R106" s="156">
        <f t="shared" si="110"/>
        <v>0</v>
      </c>
      <c r="S106" s="156"/>
      <c r="T106" s="153"/>
      <c r="U106" s="153"/>
      <c r="V106" s="156">
        <f t="shared" si="111"/>
        <v>0</v>
      </c>
      <c r="W106" s="156"/>
      <c r="X106" s="153">
        <f t="shared" si="107"/>
        <v>0</v>
      </c>
      <c r="Y106" s="153">
        <f t="shared" si="107"/>
        <v>0</v>
      </c>
      <c r="Z106" s="156">
        <f t="shared" si="114"/>
        <v>0</v>
      </c>
      <c r="AA106" s="156"/>
      <c r="AB106" s="153"/>
      <c r="AC106" s="153"/>
      <c r="AD106" s="156">
        <f t="shared" si="115"/>
        <v>0</v>
      </c>
      <c r="AE106" s="156"/>
      <c r="AF106" s="153"/>
      <c r="AG106" s="153"/>
      <c r="AH106" s="156"/>
      <c r="AI106" s="153"/>
      <c r="AJ106" s="153"/>
      <c r="AK106" s="156">
        <f t="shared" si="116"/>
        <v>0</v>
      </c>
      <c r="AL106" s="156"/>
      <c r="AM106" s="153"/>
      <c r="AN106" s="153"/>
      <c r="AO106" s="156">
        <f t="shared" si="112"/>
        <v>0</v>
      </c>
      <c r="AP106" s="156"/>
      <c r="AQ106" s="156"/>
      <c r="AR106" s="156"/>
      <c r="AS106" s="156">
        <f>AR106-AQ106</f>
        <v>0</v>
      </c>
      <c r="AT106" s="156"/>
      <c r="AU106" s="153"/>
      <c r="AV106" s="153"/>
      <c r="AW106" s="156">
        <f t="shared" si="117"/>
        <v>0</v>
      </c>
      <c r="AX106" s="156"/>
      <c r="AY106" s="153"/>
      <c r="AZ106" s="153"/>
      <c r="BA106" s="156">
        <v>0</v>
      </c>
      <c r="BB106" s="156"/>
      <c r="BC106" s="153"/>
      <c r="BD106" s="153"/>
      <c r="BE106" s="156">
        <f t="shared" si="118"/>
        <v>0</v>
      </c>
      <c r="BF106" s="156"/>
      <c r="BG106" s="153"/>
      <c r="BH106" s="153"/>
      <c r="BI106" s="156">
        <f t="shared" si="119"/>
        <v>0</v>
      </c>
      <c r="BJ106" s="156"/>
      <c r="BK106" s="153"/>
      <c r="BL106" s="153"/>
      <c r="BM106" s="156">
        <f t="shared" si="120"/>
        <v>0</v>
      </c>
      <c r="BN106" s="156"/>
      <c r="BO106" s="153"/>
      <c r="BP106" s="153"/>
      <c r="BQ106" s="156">
        <f t="shared" si="121"/>
        <v>0</v>
      </c>
      <c r="BR106" s="156"/>
      <c r="BS106" s="153"/>
      <c r="BT106" s="153"/>
      <c r="BU106" s="156">
        <f t="shared" si="122"/>
        <v>0</v>
      </c>
      <c r="BV106" s="156"/>
      <c r="BW106" s="153"/>
      <c r="BX106" s="153"/>
      <c r="BY106" s="156">
        <f t="shared" si="123"/>
        <v>0</v>
      </c>
      <c r="BZ106" s="156"/>
      <c r="CA106" s="153"/>
      <c r="CB106" s="153"/>
      <c r="CC106" s="156">
        <f t="shared" si="124"/>
        <v>0</v>
      </c>
      <c r="CD106" s="156"/>
      <c r="CE106" s="153"/>
      <c r="CF106" s="153"/>
      <c r="CG106" s="156">
        <f t="shared" si="125"/>
        <v>0</v>
      </c>
      <c r="CH106" s="156"/>
      <c r="CI106" s="153"/>
      <c r="CJ106" s="153"/>
      <c r="CK106" s="156">
        <f t="shared" si="126"/>
        <v>0</v>
      </c>
      <c r="CL106" s="222"/>
      <c r="CM106" s="222"/>
      <c r="CN106" s="222"/>
      <c r="CO106" s="222">
        <v>0</v>
      </c>
      <c r="CP106" s="222"/>
      <c r="CQ106" s="14"/>
      <c r="CR106" s="14"/>
      <c r="CS106" s="261"/>
      <c r="CT106" s="262"/>
      <c r="CU106" s="13"/>
      <c r="CV106" s="13"/>
      <c r="CW106" s="261"/>
      <c r="CX106" s="262"/>
      <c r="CY106" s="13"/>
      <c r="CZ106" s="13"/>
      <c r="DA106" s="261">
        <f t="shared" si="127"/>
        <v>0</v>
      </c>
      <c r="DB106" s="262"/>
    </row>
    <row r="107" spans="1:106" ht="14.25" hidden="1" customHeight="1">
      <c r="A107" s="335"/>
      <c r="B107" s="335" t="s">
        <v>374</v>
      </c>
      <c r="C107" s="221"/>
      <c r="D107" s="153">
        <f t="shared" si="106"/>
        <v>0</v>
      </c>
      <c r="E107" s="250">
        <f t="shared" si="106"/>
        <v>0</v>
      </c>
      <c r="F107" s="192">
        <f t="shared" si="108"/>
        <v>0</v>
      </c>
      <c r="G107" s="192" t="e">
        <f t="shared" si="128"/>
        <v>#DIV/0!</v>
      </c>
      <c r="H107" s="153"/>
      <c r="I107" s="153"/>
      <c r="J107" s="156">
        <f t="shared" si="113"/>
        <v>0</v>
      </c>
      <c r="K107" s="156"/>
      <c r="L107" s="153"/>
      <c r="M107" s="153"/>
      <c r="N107" s="156">
        <f t="shared" si="109"/>
        <v>0</v>
      </c>
      <c r="O107" s="156"/>
      <c r="P107" s="153"/>
      <c r="Q107" s="153"/>
      <c r="R107" s="156">
        <f t="shared" si="110"/>
        <v>0</v>
      </c>
      <c r="S107" s="156"/>
      <c r="T107" s="153"/>
      <c r="U107" s="153"/>
      <c r="V107" s="156">
        <f t="shared" si="111"/>
        <v>0</v>
      </c>
      <c r="W107" s="156"/>
      <c r="X107" s="153">
        <f t="shared" si="107"/>
        <v>0</v>
      </c>
      <c r="Y107" s="153">
        <f t="shared" si="107"/>
        <v>0</v>
      </c>
      <c r="Z107" s="156">
        <f t="shared" si="114"/>
        <v>0</v>
      </c>
      <c r="AA107" s="156"/>
      <c r="AB107" s="153"/>
      <c r="AC107" s="153"/>
      <c r="AD107" s="156">
        <f t="shared" si="115"/>
        <v>0</v>
      </c>
      <c r="AE107" s="156"/>
      <c r="AF107" s="153"/>
      <c r="AG107" s="153"/>
      <c r="AH107" s="156"/>
      <c r="AI107" s="153"/>
      <c r="AJ107" s="153"/>
      <c r="AK107" s="156">
        <f t="shared" si="116"/>
        <v>0</v>
      </c>
      <c r="AL107" s="156"/>
      <c r="AM107" s="153"/>
      <c r="AN107" s="153"/>
      <c r="AO107" s="156">
        <f t="shared" si="112"/>
        <v>0</v>
      </c>
      <c r="AP107" s="156"/>
      <c r="AQ107" s="156"/>
      <c r="AR107" s="156"/>
      <c r="AS107" s="156">
        <f>AR107-AQ107</f>
        <v>0</v>
      </c>
      <c r="AT107" s="156"/>
      <c r="AU107" s="153"/>
      <c r="AV107" s="153"/>
      <c r="AW107" s="156">
        <f t="shared" si="117"/>
        <v>0</v>
      </c>
      <c r="AX107" s="156"/>
      <c r="AY107" s="153"/>
      <c r="AZ107" s="153"/>
      <c r="BA107" s="156">
        <v>0</v>
      </c>
      <c r="BB107" s="156"/>
      <c r="BC107" s="153"/>
      <c r="BD107" s="153"/>
      <c r="BE107" s="156">
        <f t="shared" si="118"/>
        <v>0</v>
      </c>
      <c r="BF107" s="156"/>
      <c r="BG107" s="153"/>
      <c r="BH107" s="153"/>
      <c r="BI107" s="156">
        <f t="shared" si="119"/>
        <v>0</v>
      </c>
      <c r="BJ107" s="156"/>
      <c r="BK107" s="153"/>
      <c r="BL107" s="153"/>
      <c r="BM107" s="156">
        <f t="shared" si="120"/>
        <v>0</v>
      </c>
      <c r="BN107" s="156"/>
      <c r="BO107" s="153"/>
      <c r="BP107" s="153"/>
      <c r="BQ107" s="156">
        <f t="shared" si="121"/>
        <v>0</v>
      </c>
      <c r="BR107" s="156"/>
      <c r="BS107" s="153"/>
      <c r="BT107" s="153"/>
      <c r="BU107" s="156">
        <f t="shared" si="122"/>
        <v>0</v>
      </c>
      <c r="BV107" s="156"/>
      <c r="BW107" s="153"/>
      <c r="BX107" s="153"/>
      <c r="BY107" s="156">
        <f t="shared" si="123"/>
        <v>0</v>
      </c>
      <c r="BZ107" s="156"/>
      <c r="CA107" s="153"/>
      <c r="CB107" s="153"/>
      <c r="CC107" s="156">
        <f t="shared" si="124"/>
        <v>0</v>
      </c>
      <c r="CD107" s="156"/>
      <c r="CE107" s="153"/>
      <c r="CF107" s="153"/>
      <c r="CG107" s="156">
        <f t="shared" si="125"/>
        <v>0</v>
      </c>
      <c r="CH107" s="156"/>
      <c r="CI107" s="153"/>
      <c r="CJ107" s="153"/>
      <c r="CK107" s="156">
        <f t="shared" si="126"/>
        <v>0</v>
      </c>
      <c r="CL107" s="222"/>
      <c r="CM107" s="222"/>
      <c r="CN107" s="222"/>
      <c r="CO107" s="222">
        <v>0</v>
      </c>
      <c r="CP107" s="222"/>
      <c r="CQ107" s="14"/>
      <c r="CR107" s="14"/>
      <c r="CS107" s="261"/>
      <c r="CT107" s="262"/>
      <c r="CU107" s="13"/>
      <c r="CV107" s="13"/>
      <c r="CW107" s="261"/>
      <c r="CX107" s="262"/>
      <c r="CY107" s="13"/>
      <c r="CZ107" s="13"/>
      <c r="DA107" s="261">
        <f t="shared" si="127"/>
        <v>0</v>
      </c>
      <c r="DB107" s="262"/>
    </row>
    <row r="108" spans="1:106" ht="14.25" customHeight="1">
      <c r="A108" s="335"/>
      <c r="B108" s="335" t="s">
        <v>645</v>
      </c>
      <c r="C108" s="221"/>
      <c r="D108" s="153">
        <f>H108+L108+P108+T108+X108+AI108+AM108+AQ108+AU108+BC108+BG108+BW108+CE108+CI108+CM108+CQ108+CU108+CY108+AY108+BK108+BS108</f>
        <v>0</v>
      </c>
      <c r="E108" s="250">
        <f>I108+M108+Q108+U108+Y108+AJ108+AN108+AR108+AV108+BD108+BH108+BX108+CF108+CJ108+CN108+CR108+CV108+CZ108+AZ108+BL108+BT108</f>
        <v>0.11799999999999999</v>
      </c>
      <c r="F108" s="192">
        <f>E108-D108</f>
        <v>0.11799999999999999</v>
      </c>
      <c r="G108" s="192" t="e">
        <f>E108/D108</f>
        <v>#DIV/0!</v>
      </c>
      <c r="H108" s="153"/>
      <c r="I108" s="153">
        <v>0.11799999999999999</v>
      </c>
      <c r="J108" s="156">
        <f>I108-H108</f>
        <v>0.11799999999999999</v>
      </c>
      <c r="K108" s="156"/>
      <c r="L108" s="153"/>
      <c r="M108" s="153"/>
      <c r="N108" s="156">
        <f>M108-L108</f>
        <v>0</v>
      </c>
      <c r="O108" s="156"/>
      <c r="P108" s="153"/>
      <c r="Q108" s="153"/>
      <c r="R108" s="156">
        <f>Q108-P108</f>
        <v>0</v>
      </c>
      <c r="S108" s="156"/>
      <c r="T108" s="153"/>
      <c r="U108" s="153"/>
      <c r="V108" s="156">
        <f>U108-T108</f>
        <v>0</v>
      </c>
      <c r="W108" s="156"/>
      <c r="X108" s="153">
        <f>AB108</f>
        <v>0</v>
      </c>
      <c r="Y108" s="153">
        <f>AC108</f>
        <v>0</v>
      </c>
      <c r="Z108" s="156">
        <f>Y108-X108</f>
        <v>0</v>
      </c>
      <c r="AA108" s="156"/>
      <c r="AB108" s="153"/>
      <c r="AC108" s="153"/>
      <c r="AD108" s="156">
        <f>AC108-AB108</f>
        <v>0</v>
      </c>
      <c r="AE108" s="156"/>
      <c r="AF108" s="153"/>
      <c r="AG108" s="153"/>
      <c r="AH108" s="156"/>
      <c r="AI108" s="153"/>
      <c r="AJ108" s="153"/>
      <c r="AK108" s="156">
        <f>AJ108-AI108</f>
        <v>0</v>
      </c>
      <c r="AL108" s="156"/>
      <c r="AM108" s="153"/>
      <c r="AN108" s="153"/>
      <c r="AO108" s="156">
        <f>AN108-AM108</f>
        <v>0</v>
      </c>
      <c r="AP108" s="156"/>
      <c r="AQ108" s="156"/>
      <c r="AR108" s="156"/>
      <c r="AS108" s="156">
        <f>AR108-AQ108</f>
        <v>0</v>
      </c>
      <c r="AT108" s="156"/>
      <c r="AU108" s="153"/>
      <c r="AV108" s="153"/>
      <c r="AW108" s="156">
        <f>AV108-AU108</f>
        <v>0</v>
      </c>
      <c r="AX108" s="156"/>
      <c r="AY108" s="153"/>
      <c r="AZ108" s="153"/>
      <c r="BA108" s="156">
        <v>0</v>
      </c>
      <c r="BB108" s="156"/>
      <c r="BC108" s="153"/>
      <c r="BD108" s="153"/>
      <c r="BE108" s="156">
        <f>BD108-BC108</f>
        <v>0</v>
      </c>
      <c r="BF108" s="156"/>
      <c r="BG108" s="153"/>
      <c r="BH108" s="153"/>
      <c r="BI108" s="156">
        <f>BH108-BG108</f>
        <v>0</v>
      </c>
      <c r="BJ108" s="156"/>
      <c r="BK108" s="153"/>
      <c r="BL108" s="153"/>
      <c r="BM108" s="156">
        <f>BL108-BK108</f>
        <v>0</v>
      </c>
      <c r="BN108" s="156"/>
      <c r="BO108" s="153"/>
      <c r="BP108" s="153"/>
      <c r="BQ108" s="156">
        <f>BP108-BO108</f>
        <v>0</v>
      </c>
      <c r="BR108" s="156"/>
      <c r="BS108" s="153"/>
      <c r="BT108" s="153"/>
      <c r="BU108" s="156">
        <f>BT108-BS108</f>
        <v>0</v>
      </c>
      <c r="BV108" s="156"/>
      <c r="BW108" s="153"/>
      <c r="BX108" s="153"/>
      <c r="BY108" s="156">
        <f>BX108-BW108</f>
        <v>0</v>
      </c>
      <c r="BZ108" s="156"/>
      <c r="CA108" s="153"/>
      <c r="CB108" s="153"/>
      <c r="CC108" s="156">
        <f>CB108-CA108</f>
        <v>0</v>
      </c>
      <c r="CD108" s="156"/>
      <c r="CE108" s="153"/>
      <c r="CF108" s="153"/>
      <c r="CG108" s="156">
        <f>CF108-CE108</f>
        <v>0</v>
      </c>
      <c r="CH108" s="156"/>
      <c r="CI108" s="153"/>
      <c r="CJ108" s="153"/>
      <c r="CK108" s="156">
        <f>CJ108-CI108</f>
        <v>0</v>
      </c>
      <c r="CL108" s="222"/>
      <c r="CM108" s="222"/>
      <c r="CN108" s="222"/>
      <c r="CO108" s="222">
        <v>0</v>
      </c>
      <c r="CP108" s="222"/>
      <c r="CQ108" s="14"/>
      <c r="CR108" s="14"/>
      <c r="CS108" s="261"/>
      <c r="CT108" s="262"/>
      <c r="CU108" s="13"/>
      <c r="CV108" s="13"/>
      <c r="CW108" s="261"/>
      <c r="CX108" s="262"/>
      <c r="CY108" s="13"/>
      <c r="CZ108" s="13"/>
      <c r="DA108" s="261">
        <f>CZ108-CY108</f>
        <v>0</v>
      </c>
      <c r="DB108" s="262"/>
    </row>
    <row r="109" spans="1:106" ht="14.25" customHeight="1">
      <c r="A109" s="335"/>
      <c r="B109" s="335" t="s">
        <v>604</v>
      </c>
      <c r="C109" s="221"/>
      <c r="D109" s="153">
        <f t="shared" si="106"/>
        <v>2.23</v>
      </c>
      <c r="E109" s="250">
        <f>I109+M109+Q109+U109+Y109+AJ109+AN109+AR109+AV109+BD109+BH109+BX109+CF109+CJ109+CN109+CR109+CV109+CZ109+AZ109+BL109+BT109</f>
        <v>0</v>
      </c>
      <c r="F109" s="192">
        <f>E109-D109</f>
        <v>-2.23</v>
      </c>
      <c r="G109" s="192">
        <f>E109/D109</f>
        <v>0</v>
      </c>
      <c r="H109" s="153">
        <v>2.23</v>
      </c>
      <c r="I109" s="153"/>
      <c r="J109" s="156">
        <f>I109-H109</f>
        <v>-2.23</v>
      </c>
      <c r="K109" s="156"/>
      <c r="L109" s="153"/>
      <c r="M109" s="153"/>
      <c r="N109" s="156">
        <f>M109-L109</f>
        <v>0</v>
      </c>
      <c r="O109" s="156"/>
      <c r="P109" s="153"/>
      <c r="Q109" s="153"/>
      <c r="R109" s="156">
        <f>Q109-P109</f>
        <v>0</v>
      </c>
      <c r="S109" s="156"/>
      <c r="T109" s="153"/>
      <c r="U109" s="153"/>
      <c r="V109" s="156">
        <f>U109-T109</f>
        <v>0</v>
      </c>
      <c r="W109" s="156"/>
      <c r="X109" s="153">
        <f>AB109</f>
        <v>0</v>
      </c>
      <c r="Y109" s="153">
        <f>AC109</f>
        <v>0</v>
      </c>
      <c r="Z109" s="156">
        <f>Y109-X109</f>
        <v>0</v>
      </c>
      <c r="AA109" s="156"/>
      <c r="AB109" s="153"/>
      <c r="AC109" s="153"/>
      <c r="AD109" s="156">
        <f>AC109-AB109</f>
        <v>0</v>
      </c>
      <c r="AE109" s="156"/>
      <c r="AF109" s="153"/>
      <c r="AG109" s="153"/>
      <c r="AH109" s="156"/>
      <c r="AI109" s="153"/>
      <c r="AJ109" s="153"/>
      <c r="AK109" s="156">
        <f>AJ109-AI109</f>
        <v>0</v>
      </c>
      <c r="AL109" s="156"/>
      <c r="AM109" s="153"/>
      <c r="AN109" s="153"/>
      <c r="AO109" s="156">
        <f>AN109-AM109</f>
        <v>0</v>
      </c>
      <c r="AP109" s="156"/>
      <c r="AQ109" s="156"/>
      <c r="AR109" s="156"/>
      <c r="AS109" s="156">
        <f>AR109-AQ109</f>
        <v>0</v>
      </c>
      <c r="AT109" s="156"/>
      <c r="AU109" s="153"/>
      <c r="AV109" s="153"/>
      <c r="AW109" s="156">
        <f>AV109-AU109</f>
        <v>0</v>
      </c>
      <c r="AX109" s="156"/>
      <c r="AY109" s="153"/>
      <c r="AZ109" s="153"/>
      <c r="BA109" s="156">
        <v>0</v>
      </c>
      <c r="BB109" s="156"/>
      <c r="BC109" s="153"/>
      <c r="BD109" s="153"/>
      <c r="BE109" s="156">
        <f>BD109-BC109</f>
        <v>0</v>
      </c>
      <c r="BF109" s="156"/>
      <c r="BG109" s="153"/>
      <c r="BH109" s="153"/>
      <c r="BI109" s="156">
        <f>BH109-BG109</f>
        <v>0</v>
      </c>
      <c r="BJ109" s="156"/>
      <c r="BK109" s="153"/>
      <c r="BL109" s="153"/>
      <c r="BM109" s="156">
        <f>BL109-BK109</f>
        <v>0</v>
      </c>
      <c r="BN109" s="156"/>
      <c r="BO109" s="153"/>
      <c r="BP109" s="153">
        <v>15.329000000000001</v>
      </c>
      <c r="BQ109" s="156">
        <f>BP109-BO109</f>
        <v>15.329000000000001</v>
      </c>
      <c r="BR109" s="156"/>
      <c r="BS109" s="153"/>
      <c r="BT109" s="153"/>
      <c r="BU109" s="156">
        <f>BT109-BS109</f>
        <v>0</v>
      </c>
      <c r="BV109" s="156"/>
      <c r="BW109" s="153"/>
      <c r="BX109" s="153"/>
      <c r="BY109" s="156">
        <f>BX109-BW109</f>
        <v>0</v>
      </c>
      <c r="BZ109" s="156"/>
      <c r="CA109" s="153"/>
      <c r="CB109" s="153"/>
      <c r="CC109" s="156">
        <f>CB109-CA109</f>
        <v>0</v>
      </c>
      <c r="CD109" s="156"/>
      <c r="CE109" s="153"/>
      <c r="CF109" s="153"/>
      <c r="CG109" s="156">
        <f>CF109-CE109</f>
        <v>0</v>
      </c>
      <c r="CH109" s="156"/>
      <c r="CI109" s="153"/>
      <c r="CJ109" s="153"/>
      <c r="CK109" s="156">
        <f>CJ109-CI109</f>
        <v>0</v>
      </c>
      <c r="CL109" s="222"/>
      <c r="CM109" s="222"/>
      <c r="CN109" s="222"/>
      <c r="CO109" s="222">
        <v>0</v>
      </c>
      <c r="CP109" s="222"/>
      <c r="CQ109" s="14"/>
      <c r="CR109" s="14"/>
      <c r="CS109" s="261"/>
      <c r="CT109" s="262"/>
      <c r="CU109" s="13"/>
      <c r="CV109" s="13"/>
      <c r="CW109" s="261"/>
      <c r="CX109" s="262"/>
      <c r="CY109" s="13"/>
      <c r="CZ109" s="13"/>
      <c r="DA109" s="261">
        <f>CZ109-CY109</f>
        <v>0</v>
      </c>
      <c r="DB109" s="262"/>
    </row>
    <row r="110" spans="1:106" ht="14.25" customHeight="1">
      <c r="A110" s="335"/>
      <c r="B110" s="335" t="s">
        <v>375</v>
      </c>
      <c r="C110" s="221"/>
      <c r="D110" s="153">
        <f t="shared" si="106"/>
        <v>1.677</v>
      </c>
      <c r="E110" s="250">
        <f t="shared" si="106"/>
        <v>3.2989999999999999</v>
      </c>
      <c r="F110" s="192">
        <f t="shared" si="108"/>
        <v>1.6219999999999999</v>
      </c>
      <c r="G110" s="192">
        <f t="shared" si="128"/>
        <v>1.9672033392963624</v>
      </c>
      <c r="H110" s="153">
        <v>1.677</v>
      </c>
      <c r="I110" s="153"/>
      <c r="J110" s="156">
        <f t="shared" si="113"/>
        <v>-1.677</v>
      </c>
      <c r="K110" s="156">
        <f t="shared" ref="K110:K115" si="129">I110/H110</f>
        <v>0</v>
      </c>
      <c r="L110" s="153"/>
      <c r="M110" s="153"/>
      <c r="N110" s="156">
        <f t="shared" si="109"/>
        <v>0</v>
      </c>
      <c r="O110" s="156"/>
      <c r="P110" s="153"/>
      <c r="Q110" s="153">
        <v>3.2989999999999999</v>
      </c>
      <c r="R110" s="156">
        <f t="shared" si="110"/>
        <v>3.2989999999999999</v>
      </c>
      <c r="S110" s="156"/>
      <c r="T110" s="153"/>
      <c r="U110" s="153"/>
      <c r="V110" s="156">
        <f t="shared" si="111"/>
        <v>0</v>
      </c>
      <c r="W110" s="156"/>
      <c r="X110" s="153">
        <f t="shared" si="107"/>
        <v>0</v>
      </c>
      <c r="Y110" s="153">
        <f t="shared" si="107"/>
        <v>0</v>
      </c>
      <c r="Z110" s="156">
        <f t="shared" si="114"/>
        <v>0</v>
      </c>
      <c r="AA110" s="156"/>
      <c r="AB110" s="153"/>
      <c r="AC110" s="153"/>
      <c r="AD110" s="156">
        <f t="shared" si="115"/>
        <v>0</v>
      </c>
      <c r="AE110" s="156"/>
      <c r="AF110" s="153"/>
      <c r="AG110" s="153"/>
      <c r="AH110" s="156"/>
      <c r="AI110" s="153"/>
      <c r="AJ110" s="153"/>
      <c r="AK110" s="156">
        <f t="shared" si="116"/>
        <v>0</v>
      </c>
      <c r="AL110" s="156"/>
      <c r="AM110" s="153"/>
      <c r="AN110" s="153"/>
      <c r="AO110" s="156">
        <f t="shared" si="112"/>
        <v>0</v>
      </c>
      <c r="AP110" s="156"/>
      <c r="AQ110" s="156"/>
      <c r="AR110" s="156"/>
      <c r="AS110" s="156"/>
      <c r="AT110" s="156"/>
      <c r="AU110" s="153"/>
      <c r="AV110" s="153"/>
      <c r="AW110" s="156">
        <f t="shared" si="117"/>
        <v>0</v>
      </c>
      <c r="AX110" s="156"/>
      <c r="AY110" s="153"/>
      <c r="AZ110" s="153"/>
      <c r="BA110" s="156">
        <v>0</v>
      </c>
      <c r="BB110" s="156"/>
      <c r="BC110" s="153"/>
      <c r="BD110" s="153"/>
      <c r="BE110" s="156">
        <f t="shared" si="118"/>
        <v>0</v>
      </c>
      <c r="BF110" s="156"/>
      <c r="BG110" s="153"/>
      <c r="BH110" s="153"/>
      <c r="BI110" s="156">
        <f t="shared" si="119"/>
        <v>0</v>
      </c>
      <c r="BJ110" s="156"/>
      <c r="BK110" s="153"/>
      <c r="BL110" s="153"/>
      <c r="BM110" s="156">
        <f t="shared" si="120"/>
        <v>0</v>
      </c>
      <c r="BN110" s="156"/>
      <c r="BO110" s="153"/>
      <c r="BP110" s="153"/>
      <c r="BQ110" s="156">
        <f t="shared" si="121"/>
        <v>0</v>
      </c>
      <c r="BR110" s="156"/>
      <c r="BS110" s="153"/>
      <c r="BT110" s="153"/>
      <c r="BU110" s="156">
        <f t="shared" si="122"/>
        <v>0</v>
      </c>
      <c r="BV110" s="156"/>
      <c r="BW110" s="153"/>
      <c r="BX110" s="153"/>
      <c r="BY110" s="156">
        <f t="shared" si="123"/>
        <v>0</v>
      </c>
      <c r="BZ110" s="156"/>
      <c r="CA110" s="153"/>
      <c r="CB110" s="153"/>
      <c r="CC110" s="156">
        <f t="shared" si="124"/>
        <v>0</v>
      </c>
      <c r="CD110" s="156"/>
      <c r="CE110" s="153"/>
      <c r="CF110" s="153"/>
      <c r="CG110" s="156">
        <f t="shared" si="125"/>
        <v>0</v>
      </c>
      <c r="CH110" s="156"/>
      <c r="CI110" s="153"/>
      <c r="CJ110" s="153"/>
      <c r="CK110" s="156">
        <f t="shared" si="126"/>
        <v>0</v>
      </c>
      <c r="CL110" s="222"/>
      <c r="CM110" s="222"/>
      <c r="CN110" s="222"/>
      <c r="CO110" s="222">
        <v>0</v>
      </c>
      <c r="CP110" s="222"/>
      <c r="CQ110" s="14"/>
      <c r="CR110" s="14"/>
      <c r="CS110" s="261"/>
      <c r="CT110" s="262"/>
      <c r="CU110" s="13"/>
      <c r="CV110" s="13"/>
      <c r="CW110" s="261"/>
      <c r="CX110" s="262"/>
      <c r="CY110" s="13"/>
      <c r="CZ110" s="13"/>
      <c r="DA110" s="261">
        <f t="shared" si="127"/>
        <v>0</v>
      </c>
      <c r="DB110" s="262"/>
    </row>
    <row r="111" spans="1:106" ht="14.25" hidden="1" customHeight="1">
      <c r="A111" s="335"/>
      <c r="B111" s="335" t="s">
        <v>705</v>
      </c>
      <c r="C111" s="221"/>
      <c r="D111" s="153">
        <f>H111+L111+P111+T111+X111+AI111+AM111+AQ111+AU111+BC111+BG111+BW111+CE111+CI111+CM111+CQ111+CU111+CY111+AY111+BK111+BS111</f>
        <v>0</v>
      </c>
      <c r="E111" s="250">
        <f>I111+M111+Q111+U111+Y111+AJ111+AN111+AR111+AV111+BD111+BH111+BX111+CF111+CJ111+CN111+CR111+CV111+CZ111+AZ111+BL111+BT111</f>
        <v>0</v>
      </c>
      <c r="F111" s="192">
        <f>E111-D111</f>
        <v>0</v>
      </c>
      <c r="G111" s="192" t="e">
        <f>E111/D111</f>
        <v>#DIV/0!</v>
      </c>
      <c r="H111" s="153"/>
      <c r="I111" s="153"/>
      <c r="J111" s="156">
        <f>I111-H111</f>
        <v>0</v>
      </c>
      <c r="K111" s="156" t="e">
        <f t="shared" si="129"/>
        <v>#DIV/0!</v>
      </c>
      <c r="L111" s="153"/>
      <c r="M111" s="153"/>
      <c r="N111" s="156">
        <f>M111-L111</f>
        <v>0</v>
      </c>
      <c r="O111" s="156"/>
      <c r="P111" s="153"/>
      <c r="Q111" s="153"/>
      <c r="R111" s="156">
        <f>Q111-P111</f>
        <v>0</v>
      </c>
      <c r="S111" s="156"/>
      <c r="T111" s="153"/>
      <c r="U111" s="153"/>
      <c r="V111" s="156">
        <f>U111-T111</f>
        <v>0</v>
      </c>
      <c r="W111" s="156"/>
      <c r="X111" s="153">
        <f>AB111</f>
        <v>0</v>
      </c>
      <c r="Y111" s="153">
        <f>AC111</f>
        <v>0</v>
      </c>
      <c r="Z111" s="156">
        <f>Y111-X111</f>
        <v>0</v>
      </c>
      <c r="AA111" s="156"/>
      <c r="AB111" s="153"/>
      <c r="AC111" s="153"/>
      <c r="AD111" s="156">
        <f>AC111-AB111</f>
        <v>0</v>
      </c>
      <c r="AE111" s="156"/>
      <c r="AF111" s="153"/>
      <c r="AG111" s="153"/>
      <c r="AH111" s="156"/>
      <c r="AI111" s="153"/>
      <c r="AJ111" s="153"/>
      <c r="AK111" s="156">
        <f>AJ111-AI111</f>
        <v>0</v>
      </c>
      <c r="AL111" s="156"/>
      <c r="AM111" s="153"/>
      <c r="AN111" s="153"/>
      <c r="AO111" s="156">
        <f>AN111-AM111</f>
        <v>0</v>
      </c>
      <c r="AP111" s="156"/>
      <c r="AQ111" s="156"/>
      <c r="AR111" s="156"/>
      <c r="AS111" s="156"/>
      <c r="AT111" s="156"/>
      <c r="AU111" s="153"/>
      <c r="AV111" s="153"/>
      <c r="AW111" s="156">
        <f>AV111-AU111</f>
        <v>0</v>
      </c>
      <c r="AX111" s="156"/>
      <c r="AY111" s="153"/>
      <c r="AZ111" s="153"/>
      <c r="BA111" s="156">
        <v>0</v>
      </c>
      <c r="BB111" s="156"/>
      <c r="BC111" s="153"/>
      <c r="BD111" s="153"/>
      <c r="BE111" s="156">
        <f>BD111-BC111</f>
        <v>0</v>
      </c>
      <c r="BF111" s="156"/>
      <c r="BG111" s="153"/>
      <c r="BH111" s="153"/>
      <c r="BI111" s="156">
        <f>BH111-BG111</f>
        <v>0</v>
      </c>
      <c r="BJ111" s="156"/>
      <c r="BK111" s="153"/>
      <c r="BL111" s="153"/>
      <c r="BM111" s="156">
        <f>BL111-BK111</f>
        <v>0</v>
      </c>
      <c r="BN111" s="156"/>
      <c r="BO111" s="153"/>
      <c r="BP111" s="153"/>
      <c r="BQ111" s="156">
        <f>BP111-BO111</f>
        <v>0</v>
      </c>
      <c r="BR111" s="156"/>
      <c r="BS111" s="153"/>
      <c r="BT111" s="153"/>
      <c r="BU111" s="156">
        <f>BT111-BS111</f>
        <v>0</v>
      </c>
      <c r="BV111" s="156"/>
      <c r="BW111" s="153"/>
      <c r="BX111" s="153"/>
      <c r="BY111" s="156">
        <f>BX111-BW111</f>
        <v>0</v>
      </c>
      <c r="BZ111" s="156"/>
      <c r="CA111" s="153"/>
      <c r="CB111" s="153"/>
      <c r="CC111" s="156">
        <f>CB111-CA111</f>
        <v>0</v>
      </c>
      <c r="CD111" s="156"/>
      <c r="CE111" s="153"/>
      <c r="CF111" s="153"/>
      <c r="CG111" s="156">
        <f>CF111-CE111</f>
        <v>0</v>
      </c>
      <c r="CH111" s="156"/>
      <c r="CI111" s="153"/>
      <c r="CJ111" s="153"/>
      <c r="CK111" s="156">
        <f>CJ111-CI111</f>
        <v>0</v>
      </c>
      <c r="CL111" s="222"/>
      <c r="CM111" s="222"/>
      <c r="CN111" s="222"/>
      <c r="CO111" s="222">
        <v>0</v>
      </c>
      <c r="CP111" s="222"/>
      <c r="CQ111" s="14"/>
      <c r="CR111" s="14"/>
      <c r="CS111" s="261"/>
      <c r="CT111" s="262"/>
      <c r="CU111" s="13"/>
      <c r="CV111" s="13"/>
      <c r="CW111" s="261"/>
      <c r="CX111" s="262"/>
      <c r="CY111" s="13"/>
      <c r="CZ111" s="13"/>
      <c r="DA111" s="261">
        <f>CZ111-CY111</f>
        <v>0</v>
      </c>
      <c r="DB111" s="262"/>
    </row>
    <row r="112" spans="1:106" ht="14.25" hidden="1" customHeight="1">
      <c r="A112" s="335"/>
      <c r="B112" s="335" t="s">
        <v>569</v>
      </c>
      <c r="C112" s="221">
        <v>0</v>
      </c>
      <c r="D112" s="153">
        <f t="shared" si="106"/>
        <v>0</v>
      </c>
      <c r="E112" s="250">
        <f t="shared" si="106"/>
        <v>0</v>
      </c>
      <c r="F112" s="192">
        <f t="shared" si="108"/>
        <v>0</v>
      </c>
      <c r="G112" s="192" t="e">
        <f t="shared" si="128"/>
        <v>#DIV/0!</v>
      </c>
      <c r="H112" s="153"/>
      <c r="I112" s="153"/>
      <c r="J112" s="156">
        <f t="shared" si="113"/>
        <v>0</v>
      </c>
      <c r="K112" s="156" t="e">
        <f t="shared" si="129"/>
        <v>#DIV/0!</v>
      </c>
      <c r="L112" s="153"/>
      <c r="M112" s="153"/>
      <c r="N112" s="156">
        <f t="shared" si="109"/>
        <v>0</v>
      </c>
      <c r="O112" s="156"/>
      <c r="P112" s="153"/>
      <c r="Q112" s="153"/>
      <c r="R112" s="156">
        <f t="shared" si="110"/>
        <v>0</v>
      </c>
      <c r="S112" s="156"/>
      <c r="T112" s="153"/>
      <c r="U112" s="153"/>
      <c r="V112" s="156">
        <f t="shared" si="111"/>
        <v>0</v>
      </c>
      <c r="W112" s="156"/>
      <c r="X112" s="153">
        <f t="shared" si="107"/>
        <v>0</v>
      </c>
      <c r="Y112" s="153">
        <f t="shared" si="107"/>
        <v>0</v>
      </c>
      <c r="Z112" s="156">
        <f t="shared" si="114"/>
        <v>0</v>
      </c>
      <c r="AA112" s="156"/>
      <c r="AB112" s="153"/>
      <c r="AC112" s="153"/>
      <c r="AD112" s="156">
        <f t="shared" si="115"/>
        <v>0</v>
      </c>
      <c r="AE112" s="156"/>
      <c r="AF112" s="153"/>
      <c r="AG112" s="153"/>
      <c r="AH112" s="156"/>
      <c r="AI112" s="153"/>
      <c r="AJ112" s="153"/>
      <c r="AK112" s="156">
        <f t="shared" si="116"/>
        <v>0</v>
      </c>
      <c r="AL112" s="156"/>
      <c r="AM112" s="153"/>
      <c r="AN112" s="153"/>
      <c r="AO112" s="156">
        <f t="shared" si="112"/>
        <v>0</v>
      </c>
      <c r="AP112" s="156"/>
      <c r="AQ112" s="156"/>
      <c r="AR112" s="156"/>
      <c r="AS112" s="156"/>
      <c r="AT112" s="156"/>
      <c r="AU112" s="153"/>
      <c r="AV112" s="153"/>
      <c r="AW112" s="156">
        <f t="shared" si="117"/>
        <v>0</v>
      </c>
      <c r="AX112" s="156"/>
      <c r="AY112" s="153"/>
      <c r="AZ112" s="153"/>
      <c r="BA112" s="156">
        <v>0</v>
      </c>
      <c r="BB112" s="156"/>
      <c r="BC112" s="153"/>
      <c r="BD112" s="153"/>
      <c r="BE112" s="156">
        <f t="shared" si="118"/>
        <v>0</v>
      </c>
      <c r="BF112" s="156"/>
      <c r="BG112" s="153"/>
      <c r="BH112" s="153"/>
      <c r="BI112" s="156">
        <f t="shared" si="119"/>
        <v>0</v>
      </c>
      <c r="BJ112" s="156"/>
      <c r="BK112" s="153"/>
      <c r="BL112" s="153"/>
      <c r="BM112" s="156">
        <f t="shared" si="120"/>
        <v>0</v>
      </c>
      <c r="BN112" s="156"/>
      <c r="BO112" s="153"/>
      <c r="BP112" s="153"/>
      <c r="BQ112" s="156">
        <f t="shared" si="121"/>
        <v>0</v>
      </c>
      <c r="BR112" s="156"/>
      <c r="BS112" s="153"/>
      <c r="BT112" s="153"/>
      <c r="BU112" s="156">
        <f t="shared" si="122"/>
        <v>0</v>
      </c>
      <c r="BV112" s="156"/>
      <c r="BW112" s="153"/>
      <c r="BX112" s="153"/>
      <c r="BY112" s="156">
        <f t="shared" si="123"/>
        <v>0</v>
      </c>
      <c r="BZ112" s="156"/>
      <c r="CA112" s="153"/>
      <c r="CB112" s="153"/>
      <c r="CC112" s="156">
        <f t="shared" si="124"/>
        <v>0</v>
      </c>
      <c r="CD112" s="156"/>
      <c r="CE112" s="153"/>
      <c r="CF112" s="153"/>
      <c r="CG112" s="156">
        <f t="shared" si="125"/>
        <v>0</v>
      </c>
      <c r="CH112" s="156"/>
      <c r="CI112" s="153"/>
      <c r="CJ112" s="153"/>
      <c r="CK112" s="156">
        <f t="shared" si="126"/>
        <v>0</v>
      </c>
      <c r="CL112" s="222"/>
      <c r="CM112" s="222"/>
      <c r="CN112" s="222"/>
      <c r="CO112" s="222">
        <v>0</v>
      </c>
      <c r="CP112" s="222"/>
      <c r="CQ112" s="14"/>
      <c r="CR112" s="14"/>
      <c r="CS112" s="261"/>
      <c r="CT112" s="262"/>
      <c r="CU112" s="13"/>
      <c r="CV112" s="13"/>
      <c r="CW112" s="261"/>
      <c r="CX112" s="262"/>
      <c r="CY112" s="13"/>
      <c r="CZ112" s="13"/>
      <c r="DA112" s="261">
        <f t="shared" si="127"/>
        <v>0</v>
      </c>
      <c r="DB112" s="262"/>
    </row>
    <row r="113" spans="1:106" ht="14.25" hidden="1" customHeight="1">
      <c r="A113" s="335"/>
      <c r="B113" s="335" t="s">
        <v>706</v>
      </c>
      <c r="C113" s="221">
        <v>107.4</v>
      </c>
      <c r="D113" s="153">
        <f t="shared" si="106"/>
        <v>0</v>
      </c>
      <c r="E113" s="153">
        <f t="shared" si="106"/>
        <v>0</v>
      </c>
      <c r="F113" s="192">
        <f t="shared" si="108"/>
        <v>0</v>
      </c>
      <c r="G113" s="192" t="e">
        <f t="shared" si="128"/>
        <v>#DIV/0!</v>
      </c>
      <c r="H113" s="153"/>
      <c r="I113" s="153"/>
      <c r="J113" s="156">
        <f t="shared" si="113"/>
        <v>0</v>
      </c>
      <c r="K113" s="156" t="e">
        <f t="shared" si="129"/>
        <v>#DIV/0!</v>
      </c>
      <c r="L113" s="153"/>
      <c r="M113" s="153"/>
      <c r="N113" s="156">
        <f t="shared" si="109"/>
        <v>0</v>
      </c>
      <c r="O113" s="156"/>
      <c r="P113" s="153"/>
      <c r="Q113" s="153"/>
      <c r="R113" s="156">
        <f t="shared" si="110"/>
        <v>0</v>
      </c>
      <c r="S113" s="156"/>
      <c r="T113" s="153"/>
      <c r="U113" s="153"/>
      <c r="V113" s="156">
        <f t="shared" si="111"/>
        <v>0</v>
      </c>
      <c r="W113" s="156"/>
      <c r="X113" s="153">
        <f t="shared" si="107"/>
        <v>0</v>
      </c>
      <c r="Y113" s="153">
        <f t="shared" si="107"/>
        <v>0</v>
      </c>
      <c r="Z113" s="156">
        <f t="shared" si="114"/>
        <v>0</v>
      </c>
      <c r="AA113" s="156"/>
      <c r="AB113" s="153"/>
      <c r="AC113" s="153"/>
      <c r="AD113" s="156">
        <f t="shared" si="115"/>
        <v>0</v>
      </c>
      <c r="AE113" s="156"/>
      <c r="AF113" s="153"/>
      <c r="AG113" s="153"/>
      <c r="AH113" s="156"/>
      <c r="AI113" s="153"/>
      <c r="AJ113" s="153"/>
      <c r="AK113" s="156">
        <f t="shared" si="116"/>
        <v>0</v>
      </c>
      <c r="AL113" s="156"/>
      <c r="AM113" s="153"/>
      <c r="AN113" s="153"/>
      <c r="AO113" s="156">
        <f t="shared" si="112"/>
        <v>0</v>
      </c>
      <c r="AP113" s="156"/>
      <c r="AQ113" s="156"/>
      <c r="AR113" s="156"/>
      <c r="AS113" s="156"/>
      <c r="AT113" s="156"/>
      <c r="AU113" s="153"/>
      <c r="AV113" s="153"/>
      <c r="AW113" s="156">
        <f t="shared" si="117"/>
        <v>0</v>
      </c>
      <c r="AX113" s="156"/>
      <c r="AY113" s="153"/>
      <c r="AZ113" s="153"/>
      <c r="BA113" s="156">
        <v>0</v>
      </c>
      <c r="BB113" s="156"/>
      <c r="BC113" s="153"/>
      <c r="BD113" s="153"/>
      <c r="BE113" s="156">
        <f t="shared" si="118"/>
        <v>0</v>
      </c>
      <c r="BF113" s="156"/>
      <c r="BG113" s="153"/>
      <c r="BH113" s="153"/>
      <c r="BI113" s="156">
        <f t="shared" si="119"/>
        <v>0</v>
      </c>
      <c r="BJ113" s="156"/>
      <c r="BK113" s="153"/>
      <c r="BL113" s="153"/>
      <c r="BM113" s="156">
        <f t="shared" si="120"/>
        <v>0</v>
      </c>
      <c r="BN113" s="156"/>
      <c r="BO113" s="153"/>
      <c r="BP113" s="153"/>
      <c r="BQ113" s="156">
        <f t="shared" si="121"/>
        <v>0</v>
      </c>
      <c r="BR113" s="156"/>
      <c r="BS113" s="153"/>
      <c r="BT113" s="153"/>
      <c r="BU113" s="156">
        <f t="shared" si="122"/>
        <v>0</v>
      </c>
      <c r="BV113" s="156"/>
      <c r="BW113" s="153"/>
      <c r="BX113" s="153"/>
      <c r="BY113" s="156">
        <f t="shared" si="123"/>
        <v>0</v>
      </c>
      <c r="BZ113" s="156"/>
      <c r="CA113" s="153"/>
      <c r="CB113" s="153"/>
      <c r="CC113" s="156">
        <f t="shared" si="124"/>
        <v>0</v>
      </c>
      <c r="CD113" s="156"/>
      <c r="CE113" s="153"/>
      <c r="CF113" s="153"/>
      <c r="CG113" s="156">
        <f t="shared" si="125"/>
        <v>0</v>
      </c>
      <c r="CH113" s="156"/>
      <c r="CI113" s="153"/>
      <c r="CJ113" s="153"/>
      <c r="CK113" s="156">
        <f t="shared" si="126"/>
        <v>0</v>
      </c>
      <c r="CL113" s="222"/>
      <c r="CM113" s="222"/>
      <c r="CN113" s="222"/>
      <c r="CO113" s="222">
        <v>0</v>
      </c>
      <c r="CP113" s="222"/>
      <c r="CQ113" s="14"/>
      <c r="CR113" s="14"/>
      <c r="CS113" s="261"/>
      <c r="CT113" s="262"/>
      <c r="CU113" s="13"/>
      <c r="CV113" s="13"/>
      <c r="CW113" s="261"/>
      <c r="CX113" s="262"/>
      <c r="CY113" s="13"/>
      <c r="CZ113" s="13"/>
      <c r="DA113" s="261">
        <f t="shared" si="127"/>
        <v>0</v>
      </c>
      <c r="DB113" s="262"/>
    </row>
    <row r="114" spans="1:106" ht="14.25" hidden="1" customHeight="1">
      <c r="A114" s="335"/>
      <c r="B114" s="335" t="s">
        <v>644</v>
      </c>
      <c r="C114" s="221"/>
      <c r="D114" s="153">
        <f t="shared" si="106"/>
        <v>0</v>
      </c>
      <c r="E114" s="250">
        <f>I114+M114+Q114+U114+Y114+AJ114+AN114+AR114+AV114+BD114+BH114+BX114+CF114+CJ114+CN114+CR114+CV114+CZ114+AZ114+BL114+BT114+BP114</f>
        <v>0</v>
      </c>
      <c r="F114" s="192">
        <f t="shared" si="108"/>
        <v>0</v>
      </c>
      <c r="G114" s="192" t="e">
        <f t="shared" si="128"/>
        <v>#DIV/0!</v>
      </c>
      <c r="H114" s="153"/>
      <c r="I114" s="153"/>
      <c r="J114" s="156">
        <f t="shared" si="113"/>
        <v>0</v>
      </c>
      <c r="K114" s="156" t="e">
        <f t="shared" si="129"/>
        <v>#DIV/0!</v>
      </c>
      <c r="L114" s="153"/>
      <c r="M114" s="153"/>
      <c r="N114" s="156">
        <f t="shared" si="109"/>
        <v>0</v>
      </c>
      <c r="O114" s="156"/>
      <c r="P114" s="153"/>
      <c r="Q114" s="153"/>
      <c r="R114" s="156">
        <f t="shared" si="110"/>
        <v>0</v>
      </c>
      <c r="S114" s="156"/>
      <c r="T114" s="153"/>
      <c r="U114" s="153"/>
      <c r="V114" s="156">
        <f t="shared" si="111"/>
        <v>0</v>
      </c>
      <c r="W114" s="156"/>
      <c r="X114" s="153">
        <f t="shared" si="107"/>
        <v>0</v>
      </c>
      <c r="Y114" s="153">
        <f t="shared" si="107"/>
        <v>0</v>
      </c>
      <c r="Z114" s="156">
        <f t="shared" si="114"/>
        <v>0</v>
      </c>
      <c r="AA114" s="156"/>
      <c r="AB114" s="153"/>
      <c r="AC114" s="153"/>
      <c r="AD114" s="156">
        <f t="shared" si="115"/>
        <v>0</v>
      </c>
      <c r="AE114" s="156"/>
      <c r="AF114" s="153"/>
      <c r="AG114" s="153"/>
      <c r="AH114" s="156"/>
      <c r="AI114" s="153"/>
      <c r="AJ114" s="153"/>
      <c r="AK114" s="156">
        <f t="shared" si="116"/>
        <v>0</v>
      </c>
      <c r="AL114" s="156"/>
      <c r="AM114" s="153"/>
      <c r="AN114" s="153"/>
      <c r="AO114" s="156">
        <f t="shared" si="112"/>
        <v>0</v>
      </c>
      <c r="AP114" s="156"/>
      <c r="AQ114" s="156"/>
      <c r="AR114" s="156"/>
      <c r="AS114" s="156">
        <f>AR114-AQ114</f>
        <v>0</v>
      </c>
      <c r="AT114" s="156"/>
      <c r="AU114" s="153"/>
      <c r="AV114" s="153"/>
      <c r="AW114" s="156">
        <f t="shared" si="117"/>
        <v>0</v>
      </c>
      <c r="AX114" s="156"/>
      <c r="AY114" s="153"/>
      <c r="AZ114" s="153"/>
      <c r="BA114" s="156">
        <v>0</v>
      </c>
      <c r="BB114" s="156"/>
      <c r="BC114" s="153"/>
      <c r="BD114" s="153"/>
      <c r="BE114" s="156">
        <f t="shared" si="118"/>
        <v>0</v>
      </c>
      <c r="BF114" s="156"/>
      <c r="BG114" s="153"/>
      <c r="BH114" s="153"/>
      <c r="BI114" s="156">
        <f t="shared" si="119"/>
        <v>0</v>
      </c>
      <c r="BJ114" s="156"/>
      <c r="BK114" s="153"/>
      <c r="BL114" s="153"/>
      <c r="BM114" s="156">
        <f t="shared" si="120"/>
        <v>0</v>
      </c>
      <c r="BN114" s="156"/>
      <c r="BO114" s="153"/>
      <c r="BP114" s="153"/>
      <c r="BQ114" s="156">
        <f t="shared" si="121"/>
        <v>0</v>
      </c>
      <c r="BR114" s="156"/>
      <c r="BS114" s="153"/>
      <c r="BT114" s="153"/>
      <c r="BU114" s="156">
        <f t="shared" si="122"/>
        <v>0</v>
      </c>
      <c r="BV114" s="156" t="e">
        <f>BT114/BS114</f>
        <v>#DIV/0!</v>
      </c>
      <c r="BW114" s="153"/>
      <c r="BX114" s="153"/>
      <c r="BY114" s="156">
        <f t="shared" si="123"/>
        <v>0</v>
      </c>
      <c r="BZ114" s="156"/>
      <c r="CA114" s="153"/>
      <c r="CB114" s="153"/>
      <c r="CC114" s="156">
        <f t="shared" si="124"/>
        <v>0</v>
      </c>
      <c r="CD114" s="156"/>
      <c r="CE114" s="153"/>
      <c r="CF114" s="153"/>
      <c r="CG114" s="156">
        <f t="shared" si="125"/>
        <v>0</v>
      </c>
      <c r="CH114" s="156"/>
      <c r="CI114" s="153"/>
      <c r="CJ114" s="153"/>
      <c r="CK114" s="156">
        <f t="shared" si="126"/>
        <v>0</v>
      </c>
      <c r="CL114" s="222"/>
      <c r="CM114" s="222"/>
      <c r="CN114" s="222"/>
      <c r="CO114" s="222">
        <v>0</v>
      </c>
      <c r="CP114" s="222"/>
      <c r="CQ114" s="14"/>
      <c r="CR114" s="14"/>
      <c r="CS114" s="261"/>
      <c r="CT114" s="262"/>
      <c r="CU114" s="13"/>
      <c r="CV114" s="13"/>
      <c r="CW114" s="261"/>
      <c r="CX114" s="262"/>
      <c r="CY114" s="13"/>
      <c r="CZ114" s="13"/>
      <c r="DA114" s="261">
        <f t="shared" si="127"/>
        <v>0</v>
      </c>
      <c r="DB114" s="262"/>
    </row>
    <row r="115" spans="1:106" ht="14.25" hidden="1" customHeight="1">
      <c r="A115" s="335"/>
      <c r="B115" s="335" t="s">
        <v>559</v>
      </c>
      <c r="C115" s="221"/>
      <c r="D115" s="153">
        <f>H115+L115+P115+T115+X115+AI115+AM115+AQ115+AU115+BC115+BG115+BW115+CE115+CI115+CM115+CQ115+CU115+CY115+AY115+BK115+BS115</f>
        <v>0</v>
      </c>
      <c r="E115" s="250">
        <f>I115+M115+Q115+U115+Y115+AJ115+AN115+AR115+AV115+BD115+BH115+BX115+CF115+CJ115+CN115+CR115+CV115+CZ115+AZ115+BL115+BT115+BP115</f>
        <v>0</v>
      </c>
      <c r="F115" s="192">
        <f>E115-D115</f>
        <v>0</v>
      </c>
      <c r="G115" s="192" t="e">
        <f>E115/D115</f>
        <v>#DIV/0!</v>
      </c>
      <c r="H115" s="153"/>
      <c r="I115" s="153"/>
      <c r="J115" s="156">
        <f>I115-H115</f>
        <v>0</v>
      </c>
      <c r="K115" s="156" t="e">
        <f t="shared" si="129"/>
        <v>#DIV/0!</v>
      </c>
      <c r="L115" s="153"/>
      <c r="M115" s="153"/>
      <c r="N115" s="156">
        <f>M115-L115</f>
        <v>0</v>
      </c>
      <c r="O115" s="156"/>
      <c r="P115" s="153"/>
      <c r="Q115" s="153"/>
      <c r="R115" s="156">
        <f>Q115-P115</f>
        <v>0</v>
      </c>
      <c r="S115" s="156"/>
      <c r="T115" s="153"/>
      <c r="U115" s="153"/>
      <c r="V115" s="156">
        <f>U115-T115</f>
        <v>0</v>
      </c>
      <c r="W115" s="156"/>
      <c r="X115" s="153">
        <f>AB115</f>
        <v>0</v>
      </c>
      <c r="Y115" s="153">
        <f>AC115</f>
        <v>0</v>
      </c>
      <c r="Z115" s="156">
        <f>Y115-X115</f>
        <v>0</v>
      </c>
      <c r="AA115" s="156"/>
      <c r="AB115" s="153"/>
      <c r="AC115" s="153"/>
      <c r="AD115" s="156">
        <f>AC115-AB115</f>
        <v>0</v>
      </c>
      <c r="AE115" s="156"/>
      <c r="AF115" s="153"/>
      <c r="AG115" s="153"/>
      <c r="AH115" s="156"/>
      <c r="AI115" s="153"/>
      <c r="AJ115" s="153"/>
      <c r="AK115" s="156">
        <f>AJ115-AI115</f>
        <v>0</v>
      </c>
      <c r="AL115" s="156"/>
      <c r="AM115" s="153"/>
      <c r="AN115" s="153"/>
      <c r="AO115" s="156">
        <f>AN115-AM115</f>
        <v>0</v>
      </c>
      <c r="AP115" s="156"/>
      <c r="AQ115" s="156"/>
      <c r="AR115" s="156"/>
      <c r="AS115" s="156">
        <f>AR115-AQ115</f>
        <v>0</v>
      </c>
      <c r="AT115" s="156"/>
      <c r="AU115" s="153"/>
      <c r="AV115" s="153"/>
      <c r="AW115" s="156">
        <f>AV115-AU115</f>
        <v>0</v>
      </c>
      <c r="AX115" s="156"/>
      <c r="AY115" s="153"/>
      <c r="AZ115" s="153"/>
      <c r="BA115" s="156">
        <v>0</v>
      </c>
      <c r="BB115" s="156"/>
      <c r="BC115" s="153"/>
      <c r="BD115" s="153"/>
      <c r="BE115" s="156">
        <f>BD115-BC115</f>
        <v>0</v>
      </c>
      <c r="BF115" s="156"/>
      <c r="BG115" s="153"/>
      <c r="BH115" s="153"/>
      <c r="BI115" s="156">
        <f>BH115-BG115</f>
        <v>0</v>
      </c>
      <c r="BJ115" s="156"/>
      <c r="BK115" s="153"/>
      <c r="BL115" s="153"/>
      <c r="BM115" s="156">
        <f>BL115-BK115</f>
        <v>0</v>
      </c>
      <c r="BN115" s="156"/>
      <c r="BO115" s="153"/>
      <c r="BP115" s="153"/>
      <c r="BQ115" s="156">
        <f>BP115-BO115</f>
        <v>0</v>
      </c>
      <c r="BR115" s="156"/>
      <c r="BS115" s="153"/>
      <c r="BT115" s="153"/>
      <c r="BU115" s="156">
        <f>BT115-BS115</f>
        <v>0</v>
      </c>
      <c r="BV115" s="156" t="e">
        <f>BT115/BS115</f>
        <v>#DIV/0!</v>
      </c>
      <c r="BW115" s="153"/>
      <c r="BX115" s="153"/>
      <c r="BY115" s="156">
        <f>BX115-BW115</f>
        <v>0</v>
      </c>
      <c r="BZ115" s="156"/>
      <c r="CA115" s="153"/>
      <c r="CB115" s="153"/>
      <c r="CC115" s="156">
        <f>CB115-CA115</f>
        <v>0</v>
      </c>
      <c r="CD115" s="156"/>
      <c r="CE115" s="153"/>
      <c r="CF115" s="153"/>
      <c r="CG115" s="156">
        <f>CF115-CE115</f>
        <v>0</v>
      </c>
      <c r="CH115" s="156"/>
      <c r="CI115" s="153"/>
      <c r="CJ115" s="153"/>
      <c r="CK115" s="156">
        <f>CJ115-CI115</f>
        <v>0</v>
      </c>
      <c r="CL115" s="222"/>
      <c r="CM115" s="222"/>
      <c r="CN115" s="222"/>
      <c r="CO115" s="222">
        <v>0</v>
      </c>
      <c r="CP115" s="222"/>
      <c r="CQ115" s="14"/>
      <c r="CR115" s="14"/>
      <c r="CS115" s="261"/>
      <c r="CT115" s="262"/>
      <c r="CU115" s="13"/>
      <c r="CV115" s="13"/>
      <c r="CW115" s="261"/>
      <c r="CX115" s="262"/>
      <c r="CY115" s="13"/>
      <c r="CZ115" s="13"/>
      <c r="DA115" s="261">
        <f>CZ115-CY115</f>
        <v>0</v>
      </c>
      <c r="DB115" s="262"/>
    </row>
    <row r="116" spans="1:106" ht="14.25" hidden="1" customHeight="1">
      <c r="A116" s="335"/>
      <c r="B116" s="335" t="s">
        <v>560</v>
      </c>
      <c r="C116" s="221">
        <v>2.9</v>
      </c>
      <c r="D116" s="153">
        <f t="shared" si="106"/>
        <v>0</v>
      </c>
      <c r="E116" s="153">
        <f t="shared" si="106"/>
        <v>0</v>
      </c>
      <c r="F116" s="192">
        <f t="shared" si="108"/>
        <v>0</v>
      </c>
      <c r="G116" s="192" t="e">
        <f t="shared" si="128"/>
        <v>#DIV/0!</v>
      </c>
      <c r="H116" s="153"/>
      <c r="I116" s="153"/>
      <c r="J116" s="156">
        <f t="shared" si="113"/>
        <v>0</v>
      </c>
      <c r="K116" s="156"/>
      <c r="L116" s="153"/>
      <c r="M116" s="153"/>
      <c r="N116" s="156">
        <f t="shared" si="109"/>
        <v>0</v>
      </c>
      <c r="O116" s="156"/>
      <c r="P116" s="153"/>
      <c r="Q116" s="153"/>
      <c r="R116" s="156">
        <f t="shared" si="110"/>
        <v>0</v>
      </c>
      <c r="S116" s="156"/>
      <c r="T116" s="153"/>
      <c r="U116" s="153"/>
      <c r="V116" s="156">
        <f t="shared" si="111"/>
        <v>0</v>
      </c>
      <c r="W116" s="156"/>
      <c r="X116" s="153">
        <f t="shared" si="107"/>
        <v>0</v>
      </c>
      <c r="Y116" s="153">
        <f t="shared" si="107"/>
        <v>0</v>
      </c>
      <c r="Z116" s="156">
        <f t="shared" si="114"/>
        <v>0</v>
      </c>
      <c r="AA116" s="156"/>
      <c r="AB116" s="153"/>
      <c r="AC116" s="153"/>
      <c r="AD116" s="156">
        <f t="shared" si="115"/>
        <v>0</v>
      </c>
      <c r="AE116" s="156"/>
      <c r="AF116" s="153"/>
      <c r="AG116" s="153"/>
      <c r="AH116" s="156"/>
      <c r="AI116" s="153"/>
      <c r="AJ116" s="153"/>
      <c r="AK116" s="156">
        <f t="shared" si="116"/>
        <v>0</v>
      </c>
      <c r="AL116" s="156"/>
      <c r="AM116" s="153"/>
      <c r="AN116" s="153"/>
      <c r="AO116" s="156">
        <f t="shared" si="112"/>
        <v>0</v>
      </c>
      <c r="AP116" s="156"/>
      <c r="AQ116" s="156"/>
      <c r="AR116" s="156"/>
      <c r="AS116" s="156">
        <f>AR116-AQ116</f>
        <v>0</v>
      </c>
      <c r="AT116" s="156"/>
      <c r="AU116" s="153"/>
      <c r="AV116" s="153"/>
      <c r="AW116" s="156">
        <f t="shared" si="117"/>
        <v>0</v>
      </c>
      <c r="AX116" s="156"/>
      <c r="AY116" s="153"/>
      <c r="AZ116" s="153"/>
      <c r="BA116" s="156">
        <v>0</v>
      </c>
      <c r="BB116" s="156"/>
      <c r="BC116" s="153"/>
      <c r="BD116" s="153"/>
      <c r="BE116" s="156">
        <f t="shared" si="118"/>
        <v>0</v>
      </c>
      <c r="BF116" s="156"/>
      <c r="BG116" s="153"/>
      <c r="BH116" s="153"/>
      <c r="BI116" s="156">
        <f t="shared" si="119"/>
        <v>0</v>
      </c>
      <c r="BJ116" s="156"/>
      <c r="BK116" s="153"/>
      <c r="BL116" s="153"/>
      <c r="BM116" s="156">
        <f t="shared" si="120"/>
        <v>0</v>
      </c>
      <c r="BN116" s="156"/>
      <c r="BO116" s="153"/>
      <c r="BP116" s="153"/>
      <c r="BQ116" s="156">
        <f t="shared" si="121"/>
        <v>0</v>
      </c>
      <c r="BR116" s="156"/>
      <c r="BS116" s="153"/>
      <c r="BT116" s="153"/>
      <c r="BU116" s="156">
        <f t="shared" si="122"/>
        <v>0</v>
      </c>
      <c r="BV116" s="156" t="e">
        <f t="shared" ref="BV116:BV127" si="130">BT116/BS116</f>
        <v>#DIV/0!</v>
      </c>
      <c r="BW116" s="153"/>
      <c r="BX116" s="153"/>
      <c r="BY116" s="156">
        <f t="shared" si="123"/>
        <v>0</v>
      </c>
      <c r="BZ116" s="156"/>
      <c r="CA116" s="153"/>
      <c r="CB116" s="153"/>
      <c r="CC116" s="156">
        <f t="shared" si="124"/>
        <v>0</v>
      </c>
      <c r="CD116" s="156"/>
      <c r="CE116" s="153"/>
      <c r="CF116" s="153"/>
      <c r="CG116" s="156">
        <f t="shared" si="125"/>
        <v>0</v>
      </c>
      <c r="CH116" s="156"/>
      <c r="CI116" s="153"/>
      <c r="CJ116" s="153"/>
      <c r="CK116" s="156">
        <f t="shared" si="126"/>
        <v>0</v>
      </c>
      <c r="CL116" s="222"/>
      <c r="CM116" s="222"/>
      <c r="CN116" s="222"/>
      <c r="CO116" s="222">
        <v>0</v>
      </c>
      <c r="CP116" s="222"/>
      <c r="CQ116" s="14"/>
      <c r="CR116" s="14"/>
      <c r="CS116" s="261"/>
      <c r="CT116" s="262"/>
      <c r="CU116" s="13"/>
      <c r="CV116" s="13"/>
      <c r="CW116" s="261"/>
      <c r="CX116" s="262"/>
      <c r="CY116" s="13"/>
      <c r="CZ116" s="13"/>
      <c r="DA116" s="261">
        <f t="shared" si="127"/>
        <v>0</v>
      </c>
      <c r="DB116" s="262"/>
    </row>
    <row r="117" spans="1:106" ht="14.25" customHeight="1">
      <c r="A117" s="335"/>
      <c r="B117" s="335" t="s">
        <v>561</v>
      </c>
      <c r="C117" s="221"/>
      <c r="D117" s="153">
        <f t="shared" si="106"/>
        <v>0</v>
      </c>
      <c r="E117" s="250">
        <f t="shared" si="106"/>
        <v>151.904</v>
      </c>
      <c r="F117" s="192">
        <f t="shared" si="108"/>
        <v>151.904</v>
      </c>
      <c r="G117" s="192" t="e">
        <f t="shared" si="128"/>
        <v>#DIV/0!</v>
      </c>
      <c r="H117" s="153"/>
      <c r="I117" s="153">
        <v>151.904</v>
      </c>
      <c r="J117" s="156">
        <f t="shared" si="113"/>
        <v>151.904</v>
      </c>
      <c r="K117" s="156"/>
      <c r="L117" s="153"/>
      <c r="M117" s="153"/>
      <c r="N117" s="156">
        <f t="shared" si="109"/>
        <v>0</v>
      </c>
      <c r="O117" s="156"/>
      <c r="P117" s="153"/>
      <c r="Q117" s="153"/>
      <c r="R117" s="156">
        <f t="shared" si="110"/>
        <v>0</v>
      </c>
      <c r="S117" s="156"/>
      <c r="T117" s="153"/>
      <c r="U117" s="153"/>
      <c r="V117" s="156">
        <f t="shared" si="111"/>
        <v>0</v>
      </c>
      <c r="W117" s="156"/>
      <c r="X117" s="153">
        <f t="shared" si="107"/>
        <v>0</v>
      </c>
      <c r="Y117" s="153">
        <f t="shared" si="107"/>
        <v>0</v>
      </c>
      <c r="Z117" s="156">
        <f t="shared" si="114"/>
        <v>0</v>
      </c>
      <c r="AA117" s="156"/>
      <c r="AB117" s="153"/>
      <c r="AC117" s="153"/>
      <c r="AD117" s="156">
        <f t="shared" si="115"/>
        <v>0</v>
      </c>
      <c r="AE117" s="156"/>
      <c r="AF117" s="153"/>
      <c r="AG117" s="153"/>
      <c r="AH117" s="156"/>
      <c r="AI117" s="153"/>
      <c r="AJ117" s="153"/>
      <c r="AK117" s="156">
        <f t="shared" si="116"/>
        <v>0</v>
      </c>
      <c r="AL117" s="156"/>
      <c r="AM117" s="153"/>
      <c r="AN117" s="153"/>
      <c r="AO117" s="156">
        <f t="shared" si="112"/>
        <v>0</v>
      </c>
      <c r="AP117" s="156"/>
      <c r="AQ117" s="156"/>
      <c r="AR117" s="156"/>
      <c r="AS117" s="156"/>
      <c r="AT117" s="156"/>
      <c r="AU117" s="153"/>
      <c r="AV117" s="153"/>
      <c r="AW117" s="156">
        <f t="shared" si="117"/>
        <v>0</v>
      </c>
      <c r="AX117" s="156"/>
      <c r="AY117" s="153"/>
      <c r="AZ117" s="153"/>
      <c r="BA117" s="156">
        <v>0</v>
      </c>
      <c r="BB117" s="156"/>
      <c r="BC117" s="153"/>
      <c r="BD117" s="153"/>
      <c r="BE117" s="156">
        <f t="shared" si="118"/>
        <v>0</v>
      </c>
      <c r="BF117" s="156"/>
      <c r="BG117" s="153"/>
      <c r="BH117" s="153"/>
      <c r="BI117" s="156">
        <f t="shared" si="119"/>
        <v>0</v>
      </c>
      <c r="BJ117" s="156"/>
      <c r="BK117" s="153"/>
      <c r="BL117" s="153"/>
      <c r="BM117" s="156">
        <f t="shared" si="120"/>
        <v>0</v>
      </c>
      <c r="BN117" s="156"/>
      <c r="BO117" s="153"/>
      <c r="BP117" s="153"/>
      <c r="BQ117" s="156">
        <f t="shared" si="121"/>
        <v>0</v>
      </c>
      <c r="BR117" s="156"/>
      <c r="BS117" s="153"/>
      <c r="BT117" s="153"/>
      <c r="BU117" s="156">
        <f t="shared" si="122"/>
        <v>0</v>
      </c>
      <c r="BV117" s="156"/>
      <c r="BW117" s="153"/>
      <c r="BX117" s="153"/>
      <c r="BY117" s="156">
        <f t="shared" si="123"/>
        <v>0</v>
      </c>
      <c r="BZ117" s="156"/>
      <c r="CA117" s="153"/>
      <c r="CB117" s="153"/>
      <c r="CC117" s="156">
        <f t="shared" si="124"/>
        <v>0</v>
      </c>
      <c r="CD117" s="156"/>
      <c r="CE117" s="153"/>
      <c r="CF117" s="153"/>
      <c r="CG117" s="156">
        <f t="shared" si="125"/>
        <v>0</v>
      </c>
      <c r="CH117" s="156"/>
      <c r="CI117" s="153"/>
      <c r="CJ117" s="153"/>
      <c r="CK117" s="156">
        <f t="shared" si="126"/>
        <v>0</v>
      </c>
      <c r="CL117" s="222"/>
      <c r="CM117" s="222"/>
      <c r="CN117" s="222"/>
      <c r="CO117" s="222">
        <v>0</v>
      </c>
      <c r="CP117" s="222"/>
      <c r="CQ117" s="14"/>
      <c r="CR117" s="14"/>
      <c r="CS117" s="261"/>
      <c r="CT117" s="262"/>
      <c r="CU117" s="13"/>
      <c r="CV117" s="13"/>
      <c r="CW117" s="261"/>
      <c r="CX117" s="262"/>
      <c r="CY117" s="13"/>
      <c r="CZ117" s="13"/>
      <c r="DA117" s="261">
        <f t="shared" si="127"/>
        <v>0</v>
      </c>
      <c r="DB117" s="262"/>
    </row>
    <row r="118" spans="1:106" ht="14.25" customHeight="1">
      <c r="A118" s="335"/>
      <c r="B118" s="335" t="s">
        <v>562</v>
      </c>
      <c r="C118" s="221">
        <v>0.5</v>
      </c>
      <c r="D118" s="153">
        <f>H118+L118+P118+T118+X118+AI118+AM118+AQ118+AU118+BC118+BG118+BW118+CE118+CI118+CM118+CQ118+CU118+CY118+AY118+BK118+BS118+BO118</f>
        <v>9.5948000000000011</v>
      </c>
      <c r="E118" s="153">
        <f>I118+M118+Q118+U118+Y118+AJ118+AN118+AR118+AV118+BD118+BH118+BX118+CF118+CJ118+CN118+CR118+CV118+CZ118+AZ118+BL118+BT118+BP118</f>
        <v>72.766469999999998</v>
      </c>
      <c r="F118" s="192">
        <f t="shared" si="108"/>
        <v>63.171669999999999</v>
      </c>
      <c r="G118" s="192">
        <f t="shared" si="128"/>
        <v>7.5839485971567919</v>
      </c>
      <c r="H118" s="153">
        <v>9.1948000000000008</v>
      </c>
      <c r="I118" s="153">
        <v>9.1948000000000008</v>
      </c>
      <c r="J118" s="156">
        <f t="shared" si="113"/>
        <v>0</v>
      </c>
      <c r="K118" s="156"/>
      <c r="L118" s="153"/>
      <c r="M118" s="153"/>
      <c r="N118" s="156">
        <f t="shared" si="109"/>
        <v>0</v>
      </c>
      <c r="O118" s="156"/>
      <c r="P118" s="153"/>
      <c r="Q118" s="153"/>
      <c r="R118" s="156">
        <f t="shared" si="110"/>
        <v>0</v>
      </c>
      <c r="S118" s="156"/>
      <c r="T118" s="153"/>
      <c r="U118" s="153"/>
      <c r="V118" s="156">
        <f t="shared" si="111"/>
        <v>0</v>
      </c>
      <c r="W118" s="156"/>
      <c r="X118" s="153">
        <f t="shared" si="107"/>
        <v>0</v>
      </c>
      <c r="Y118" s="153">
        <f t="shared" si="107"/>
        <v>0</v>
      </c>
      <c r="Z118" s="156">
        <f t="shared" si="114"/>
        <v>0</v>
      </c>
      <c r="AA118" s="156"/>
      <c r="AB118" s="153"/>
      <c r="AC118" s="153"/>
      <c r="AD118" s="156">
        <f t="shared" si="115"/>
        <v>0</v>
      </c>
      <c r="AE118" s="156" t="e">
        <f>AC118/AB118</f>
        <v>#DIV/0!</v>
      </c>
      <c r="AF118" s="153"/>
      <c r="AG118" s="153"/>
      <c r="AH118" s="156"/>
      <c r="AI118" s="153"/>
      <c r="AJ118" s="153"/>
      <c r="AK118" s="156">
        <f t="shared" si="116"/>
        <v>0</v>
      </c>
      <c r="AL118" s="156"/>
      <c r="AM118" s="153"/>
      <c r="AN118" s="153"/>
      <c r="AO118" s="156">
        <f t="shared" si="112"/>
        <v>0</v>
      </c>
      <c r="AP118" s="156"/>
      <c r="AQ118" s="156"/>
      <c r="AR118" s="156"/>
      <c r="AS118" s="156">
        <f>AR118-AQ118</f>
        <v>0</v>
      </c>
      <c r="AT118" s="156"/>
      <c r="AU118" s="153"/>
      <c r="AV118" s="153"/>
      <c r="AW118" s="156">
        <f t="shared" si="117"/>
        <v>0</v>
      </c>
      <c r="AX118" s="156"/>
      <c r="AY118" s="153"/>
      <c r="AZ118" s="153"/>
      <c r="BA118" s="156">
        <v>0</v>
      </c>
      <c r="BB118" s="156"/>
      <c r="BC118" s="153"/>
      <c r="BD118" s="153"/>
      <c r="BE118" s="156">
        <f t="shared" si="118"/>
        <v>0</v>
      </c>
      <c r="BF118" s="156"/>
      <c r="BG118" s="153"/>
      <c r="BH118" s="153"/>
      <c r="BI118" s="156">
        <f t="shared" si="119"/>
        <v>0</v>
      </c>
      <c r="BJ118" s="156"/>
      <c r="BK118" s="153"/>
      <c r="BL118" s="153">
        <v>63.171669999999999</v>
      </c>
      <c r="BM118" s="156">
        <f t="shared" si="120"/>
        <v>63.171669999999999</v>
      </c>
      <c r="BN118" s="156"/>
      <c r="BO118" s="153">
        <v>0.4</v>
      </c>
      <c r="BP118" s="153">
        <v>0.4</v>
      </c>
      <c r="BQ118" s="156">
        <f t="shared" si="121"/>
        <v>0</v>
      </c>
      <c r="BR118" s="156"/>
      <c r="BS118" s="153"/>
      <c r="BT118" s="153"/>
      <c r="BU118" s="156">
        <f t="shared" si="122"/>
        <v>0</v>
      </c>
      <c r="BV118" s="156" t="e">
        <f t="shared" si="130"/>
        <v>#DIV/0!</v>
      </c>
      <c r="BW118" s="153"/>
      <c r="BX118" s="153"/>
      <c r="BY118" s="156">
        <f t="shared" si="123"/>
        <v>0</v>
      </c>
      <c r="BZ118" s="156"/>
      <c r="CA118" s="153"/>
      <c r="CB118" s="153"/>
      <c r="CC118" s="156">
        <f t="shared" si="124"/>
        <v>0</v>
      </c>
      <c r="CD118" s="156"/>
      <c r="CE118" s="153"/>
      <c r="CF118" s="153"/>
      <c r="CG118" s="156">
        <f t="shared" si="125"/>
        <v>0</v>
      </c>
      <c r="CH118" s="156"/>
      <c r="CI118" s="153"/>
      <c r="CJ118" s="153"/>
      <c r="CK118" s="156">
        <f t="shared" si="126"/>
        <v>0</v>
      </c>
      <c r="CL118" s="222"/>
      <c r="CM118" s="222"/>
      <c r="CN118" s="222"/>
      <c r="CO118" s="222">
        <v>0</v>
      </c>
      <c r="CP118" s="222"/>
      <c r="CQ118" s="14"/>
      <c r="CR118" s="14"/>
      <c r="CS118" s="261">
        <f>CR118-CQ118</f>
        <v>0</v>
      </c>
      <c r="CT118" s="262"/>
      <c r="CU118" s="13"/>
      <c r="CV118" s="13"/>
      <c r="CW118" s="261"/>
      <c r="CX118" s="262"/>
      <c r="CY118" s="13"/>
      <c r="CZ118" s="13"/>
      <c r="DA118" s="261">
        <f t="shared" si="127"/>
        <v>0</v>
      </c>
      <c r="DB118" s="262"/>
    </row>
    <row r="119" spans="1:106" ht="14.25" customHeight="1">
      <c r="A119" s="335"/>
      <c r="B119" s="335" t="s">
        <v>707</v>
      </c>
      <c r="C119" s="221"/>
      <c r="D119" s="153">
        <f>H119+L119+P119+T119+X119+AI119+AM119+AQ119+AU119+BC119+BG119+BW119+CE119+CI119+CM119+CQ119+CU119+CY119+AY119+BK119+BS119</f>
        <v>0</v>
      </c>
      <c r="E119" s="250">
        <f>I119+M119+Q119+U119+Y119+AJ119+AN119+AR119+AV119+BD119+BH119+BX119+CF119+CJ119+CN119+CR119+CV119+CZ119+AZ119+BL119+BT119</f>
        <v>2.528</v>
      </c>
      <c r="F119" s="192">
        <f t="shared" si="108"/>
        <v>2.528</v>
      </c>
      <c r="G119" s="192" t="e">
        <f>E119/D119</f>
        <v>#DIV/0!</v>
      </c>
      <c r="H119" s="153"/>
      <c r="I119" s="153"/>
      <c r="J119" s="156">
        <f>I119-H119</f>
        <v>0</v>
      </c>
      <c r="K119" s="156"/>
      <c r="L119" s="153"/>
      <c r="M119" s="153">
        <v>2.528</v>
      </c>
      <c r="N119" s="156">
        <f>M119-L119</f>
        <v>2.528</v>
      </c>
      <c r="O119" s="156"/>
      <c r="P119" s="153"/>
      <c r="Q119" s="153"/>
      <c r="R119" s="156">
        <f>Q119-P119</f>
        <v>0</v>
      </c>
      <c r="S119" s="156"/>
      <c r="T119" s="153"/>
      <c r="U119" s="153"/>
      <c r="V119" s="156">
        <f>U119-T119</f>
        <v>0</v>
      </c>
      <c r="W119" s="156"/>
      <c r="X119" s="153">
        <f>AB119</f>
        <v>0</v>
      </c>
      <c r="Y119" s="153">
        <f>AC119</f>
        <v>0</v>
      </c>
      <c r="Z119" s="156">
        <f>Y119-X119</f>
        <v>0</v>
      </c>
      <c r="AA119" s="156"/>
      <c r="AB119" s="153"/>
      <c r="AC119" s="153"/>
      <c r="AD119" s="156">
        <f>AC119-AB119</f>
        <v>0</v>
      </c>
      <c r="AE119" s="156" t="e">
        <f>AC119/AB119</f>
        <v>#DIV/0!</v>
      </c>
      <c r="AF119" s="153"/>
      <c r="AG119" s="153"/>
      <c r="AH119" s="156"/>
      <c r="AI119" s="153"/>
      <c r="AJ119" s="153"/>
      <c r="AK119" s="156">
        <f>AJ119-AI119</f>
        <v>0</v>
      </c>
      <c r="AL119" s="156"/>
      <c r="AM119" s="153"/>
      <c r="AN119" s="153"/>
      <c r="AO119" s="156">
        <f>AN119-AM119</f>
        <v>0</v>
      </c>
      <c r="AP119" s="156"/>
      <c r="AQ119" s="156"/>
      <c r="AR119" s="156"/>
      <c r="AS119" s="156"/>
      <c r="AT119" s="156"/>
      <c r="AU119" s="153"/>
      <c r="AV119" s="153"/>
      <c r="AW119" s="156">
        <f>AV119-AU119</f>
        <v>0</v>
      </c>
      <c r="AX119" s="156"/>
      <c r="AY119" s="153"/>
      <c r="AZ119" s="153"/>
      <c r="BA119" s="156">
        <v>0</v>
      </c>
      <c r="BB119" s="156"/>
      <c r="BC119" s="153"/>
      <c r="BD119" s="153"/>
      <c r="BE119" s="156">
        <f>BD119-BC119</f>
        <v>0</v>
      </c>
      <c r="BF119" s="156"/>
      <c r="BG119" s="153"/>
      <c r="BH119" s="153"/>
      <c r="BI119" s="156">
        <f>BH119-BG119</f>
        <v>0</v>
      </c>
      <c r="BJ119" s="156"/>
      <c r="BK119" s="153"/>
      <c r="BL119" s="153"/>
      <c r="BM119" s="156">
        <f>BL119-BK119</f>
        <v>0</v>
      </c>
      <c r="BN119" s="156"/>
      <c r="BO119" s="153"/>
      <c r="BP119" s="153"/>
      <c r="BQ119" s="156">
        <f>BP119-BO119</f>
        <v>0</v>
      </c>
      <c r="BR119" s="156"/>
      <c r="BS119" s="153"/>
      <c r="BT119" s="153"/>
      <c r="BU119" s="156">
        <f>BT119-BS119</f>
        <v>0</v>
      </c>
      <c r="BV119" s="156" t="e">
        <f>BT119/BS119</f>
        <v>#DIV/0!</v>
      </c>
      <c r="BW119" s="153"/>
      <c r="BX119" s="153"/>
      <c r="BY119" s="156">
        <f>BX119-BW119</f>
        <v>0</v>
      </c>
      <c r="BZ119" s="156"/>
      <c r="CA119" s="153"/>
      <c r="CB119" s="153"/>
      <c r="CC119" s="156">
        <f>CB119-CA119</f>
        <v>0</v>
      </c>
      <c r="CD119" s="156"/>
      <c r="CE119" s="153"/>
      <c r="CF119" s="153"/>
      <c r="CG119" s="156">
        <f>CF119-CE119</f>
        <v>0</v>
      </c>
      <c r="CH119" s="156"/>
      <c r="CI119" s="153"/>
      <c r="CJ119" s="153"/>
      <c r="CK119" s="156">
        <f>CJ119-CI119</f>
        <v>0</v>
      </c>
      <c r="CL119" s="222"/>
      <c r="CM119" s="222"/>
      <c r="CN119" s="222"/>
      <c r="CO119" s="222">
        <v>0</v>
      </c>
      <c r="CP119" s="222"/>
      <c r="CQ119" s="14"/>
      <c r="CR119" s="14"/>
      <c r="CS119" s="261"/>
      <c r="CT119" s="262"/>
      <c r="CU119" s="13"/>
      <c r="CV119" s="13"/>
      <c r="CW119" s="261"/>
      <c r="CX119" s="262"/>
      <c r="CY119" s="13"/>
      <c r="CZ119" s="13"/>
      <c r="DA119" s="261">
        <f>CZ119-CY119</f>
        <v>0</v>
      </c>
      <c r="DB119" s="262"/>
    </row>
    <row r="120" spans="1:106" ht="14.25" customHeight="1">
      <c r="A120" s="335"/>
      <c r="B120" s="335" t="s">
        <v>708</v>
      </c>
      <c r="C120" s="221"/>
      <c r="D120" s="153">
        <f>H120+L120+P120+T120+X120+AI120+AM120+AQ120+AU120+BC120+BG120+BW120+CE120+CI120+CM120+CQ120+CU120+CY120+AY120+BK120+BS120</f>
        <v>0</v>
      </c>
      <c r="E120" s="250">
        <f>I120+M120+Q120+U120+Y120+AJ120+AN120+AR120+AV120+BD120+BH120+BX120+CF120+CJ120+CN120+CR120+CV120+CZ120+AZ120+BL120+BT120</f>
        <v>6.4349999999999996</v>
      </c>
      <c r="F120" s="192">
        <f t="shared" si="108"/>
        <v>6.4349999999999996</v>
      </c>
      <c r="G120" s="192" t="e">
        <f>E120/D120</f>
        <v>#DIV/0!</v>
      </c>
      <c r="H120" s="153"/>
      <c r="I120" s="153">
        <v>6.4349999999999996</v>
      </c>
      <c r="J120" s="156">
        <f>I120-H120</f>
        <v>6.4349999999999996</v>
      </c>
      <c r="K120" s="156"/>
      <c r="L120" s="153"/>
      <c r="M120" s="153"/>
      <c r="N120" s="156">
        <f>M120-L120</f>
        <v>0</v>
      </c>
      <c r="O120" s="156"/>
      <c r="P120" s="153"/>
      <c r="Q120" s="153"/>
      <c r="R120" s="156">
        <f>Q120-P120</f>
        <v>0</v>
      </c>
      <c r="S120" s="156"/>
      <c r="T120" s="153"/>
      <c r="U120" s="153"/>
      <c r="V120" s="156">
        <f>U120-T120</f>
        <v>0</v>
      </c>
      <c r="W120" s="156"/>
      <c r="X120" s="153">
        <f>AB120</f>
        <v>0</v>
      </c>
      <c r="Y120" s="153">
        <f>AC120</f>
        <v>0</v>
      </c>
      <c r="Z120" s="156">
        <f>Y120-X120</f>
        <v>0</v>
      </c>
      <c r="AA120" s="156"/>
      <c r="AB120" s="153"/>
      <c r="AC120" s="153"/>
      <c r="AD120" s="156">
        <f>AC120-AB120</f>
        <v>0</v>
      </c>
      <c r="AE120" s="156" t="e">
        <f>AC120/AB120</f>
        <v>#DIV/0!</v>
      </c>
      <c r="AF120" s="153"/>
      <c r="AG120" s="153"/>
      <c r="AH120" s="156"/>
      <c r="AI120" s="153"/>
      <c r="AJ120" s="153"/>
      <c r="AK120" s="156">
        <f>AJ120-AI120</f>
        <v>0</v>
      </c>
      <c r="AL120" s="156"/>
      <c r="AM120" s="153"/>
      <c r="AN120" s="153"/>
      <c r="AO120" s="156">
        <f>AN120-AM120</f>
        <v>0</v>
      </c>
      <c r="AP120" s="156"/>
      <c r="AQ120" s="156"/>
      <c r="AR120" s="156"/>
      <c r="AS120" s="156"/>
      <c r="AT120" s="156"/>
      <c r="AU120" s="153"/>
      <c r="AV120" s="153"/>
      <c r="AW120" s="156">
        <f>AV120-AU120</f>
        <v>0</v>
      </c>
      <c r="AX120" s="156"/>
      <c r="AY120" s="153"/>
      <c r="AZ120" s="153"/>
      <c r="BA120" s="156">
        <v>0</v>
      </c>
      <c r="BB120" s="156"/>
      <c r="BC120" s="153"/>
      <c r="BD120" s="153"/>
      <c r="BE120" s="156">
        <f>BD120-BC120</f>
        <v>0</v>
      </c>
      <c r="BF120" s="156"/>
      <c r="BG120" s="153"/>
      <c r="BH120" s="153"/>
      <c r="BI120" s="156">
        <f>BH120-BG120</f>
        <v>0</v>
      </c>
      <c r="BJ120" s="156"/>
      <c r="BK120" s="153"/>
      <c r="BL120" s="153"/>
      <c r="BM120" s="156">
        <f>BL120-BK120</f>
        <v>0</v>
      </c>
      <c r="BN120" s="156"/>
      <c r="BO120" s="153"/>
      <c r="BP120" s="153"/>
      <c r="BQ120" s="156">
        <f>BP120-BO120</f>
        <v>0</v>
      </c>
      <c r="BR120" s="156"/>
      <c r="BS120" s="153"/>
      <c r="BT120" s="153"/>
      <c r="BU120" s="156">
        <f>BT120-BS120</f>
        <v>0</v>
      </c>
      <c r="BV120" s="156" t="e">
        <f>BT120/BS120</f>
        <v>#DIV/0!</v>
      </c>
      <c r="BW120" s="153"/>
      <c r="BX120" s="153"/>
      <c r="BY120" s="156">
        <f>BX120-BW120</f>
        <v>0</v>
      </c>
      <c r="BZ120" s="156"/>
      <c r="CA120" s="153"/>
      <c r="CB120" s="153"/>
      <c r="CC120" s="156">
        <f>CB120-CA120</f>
        <v>0</v>
      </c>
      <c r="CD120" s="156"/>
      <c r="CE120" s="153"/>
      <c r="CF120" s="153"/>
      <c r="CG120" s="156">
        <f>CF120-CE120</f>
        <v>0</v>
      </c>
      <c r="CH120" s="156"/>
      <c r="CI120" s="153"/>
      <c r="CJ120" s="153"/>
      <c r="CK120" s="156">
        <f>CJ120-CI120</f>
        <v>0</v>
      </c>
      <c r="CL120" s="222"/>
      <c r="CM120" s="222"/>
      <c r="CN120" s="222"/>
      <c r="CO120" s="222">
        <v>0</v>
      </c>
      <c r="CP120" s="222"/>
      <c r="CQ120" s="14"/>
      <c r="CR120" s="14"/>
      <c r="CS120" s="261"/>
      <c r="CT120" s="262"/>
      <c r="CU120" s="13"/>
      <c r="CV120" s="13"/>
      <c r="CW120" s="261"/>
      <c r="CX120" s="262"/>
      <c r="CY120" s="13"/>
      <c r="CZ120" s="13"/>
      <c r="DA120" s="261">
        <f>CZ120-CY120</f>
        <v>0</v>
      </c>
      <c r="DB120" s="262"/>
    </row>
    <row r="121" spans="1:106" ht="14.25" hidden="1" customHeight="1">
      <c r="A121" s="335"/>
      <c r="B121" s="335" t="s">
        <v>563</v>
      </c>
      <c r="C121" s="221"/>
      <c r="D121" s="153">
        <f t="shared" si="106"/>
        <v>0</v>
      </c>
      <c r="E121" s="250">
        <f t="shared" si="106"/>
        <v>0</v>
      </c>
      <c r="F121" s="192">
        <f t="shared" si="108"/>
        <v>0</v>
      </c>
      <c r="G121" s="192" t="e">
        <f t="shared" si="128"/>
        <v>#DIV/0!</v>
      </c>
      <c r="H121" s="153"/>
      <c r="I121" s="153"/>
      <c r="J121" s="156">
        <f t="shared" si="113"/>
        <v>0</v>
      </c>
      <c r="K121" s="156"/>
      <c r="L121" s="153"/>
      <c r="M121" s="153"/>
      <c r="N121" s="156">
        <f t="shared" si="109"/>
        <v>0</v>
      </c>
      <c r="O121" s="156"/>
      <c r="P121" s="153"/>
      <c r="Q121" s="153"/>
      <c r="R121" s="156">
        <f t="shared" si="110"/>
        <v>0</v>
      </c>
      <c r="S121" s="156"/>
      <c r="T121" s="153"/>
      <c r="U121" s="153"/>
      <c r="V121" s="156">
        <f t="shared" si="111"/>
        <v>0</v>
      </c>
      <c r="W121" s="156"/>
      <c r="X121" s="153">
        <f t="shared" si="107"/>
        <v>0</v>
      </c>
      <c r="Y121" s="153">
        <f t="shared" si="107"/>
        <v>0</v>
      </c>
      <c r="Z121" s="156">
        <f t="shared" si="114"/>
        <v>0</v>
      </c>
      <c r="AA121" s="156"/>
      <c r="AB121" s="153"/>
      <c r="AC121" s="153"/>
      <c r="AD121" s="156">
        <f t="shared" si="115"/>
        <v>0</v>
      </c>
      <c r="AE121" s="156" t="e">
        <f>AC121/AB121</f>
        <v>#DIV/0!</v>
      </c>
      <c r="AF121" s="153"/>
      <c r="AG121" s="153"/>
      <c r="AH121" s="156"/>
      <c r="AI121" s="153"/>
      <c r="AJ121" s="153"/>
      <c r="AK121" s="156">
        <f t="shared" si="116"/>
        <v>0</v>
      </c>
      <c r="AL121" s="156"/>
      <c r="AM121" s="153"/>
      <c r="AN121" s="153"/>
      <c r="AO121" s="156">
        <f t="shared" si="112"/>
        <v>0</v>
      </c>
      <c r="AP121" s="156"/>
      <c r="AQ121" s="156"/>
      <c r="AR121" s="156"/>
      <c r="AS121" s="156"/>
      <c r="AT121" s="156"/>
      <c r="AU121" s="153"/>
      <c r="AV121" s="153"/>
      <c r="AW121" s="156">
        <f t="shared" si="117"/>
        <v>0</v>
      </c>
      <c r="AX121" s="156"/>
      <c r="AY121" s="153"/>
      <c r="AZ121" s="153"/>
      <c r="BA121" s="156">
        <v>0</v>
      </c>
      <c r="BB121" s="156"/>
      <c r="BC121" s="153"/>
      <c r="BD121" s="153"/>
      <c r="BE121" s="156">
        <f t="shared" si="118"/>
        <v>0</v>
      </c>
      <c r="BF121" s="156"/>
      <c r="BG121" s="153"/>
      <c r="BH121" s="153"/>
      <c r="BI121" s="156">
        <f t="shared" si="119"/>
        <v>0</v>
      </c>
      <c r="BJ121" s="156"/>
      <c r="BK121" s="153"/>
      <c r="BL121" s="153"/>
      <c r="BM121" s="156">
        <f t="shared" si="120"/>
        <v>0</v>
      </c>
      <c r="BN121" s="156"/>
      <c r="BO121" s="153"/>
      <c r="BP121" s="153"/>
      <c r="BQ121" s="156">
        <f t="shared" si="121"/>
        <v>0</v>
      </c>
      <c r="BR121" s="156"/>
      <c r="BS121" s="153"/>
      <c r="BT121" s="153"/>
      <c r="BU121" s="156">
        <f t="shared" si="122"/>
        <v>0</v>
      </c>
      <c r="BV121" s="156" t="e">
        <f t="shared" si="130"/>
        <v>#DIV/0!</v>
      </c>
      <c r="BW121" s="153"/>
      <c r="BX121" s="153"/>
      <c r="BY121" s="156">
        <f t="shared" si="123"/>
        <v>0</v>
      </c>
      <c r="BZ121" s="156"/>
      <c r="CA121" s="153"/>
      <c r="CB121" s="153"/>
      <c r="CC121" s="156">
        <f t="shared" si="124"/>
        <v>0</v>
      </c>
      <c r="CD121" s="156"/>
      <c r="CE121" s="153"/>
      <c r="CF121" s="153"/>
      <c r="CG121" s="156">
        <f t="shared" si="125"/>
        <v>0</v>
      </c>
      <c r="CH121" s="156"/>
      <c r="CI121" s="153"/>
      <c r="CJ121" s="153"/>
      <c r="CK121" s="156">
        <f t="shared" si="126"/>
        <v>0</v>
      </c>
      <c r="CL121" s="222"/>
      <c r="CM121" s="222"/>
      <c r="CN121" s="222"/>
      <c r="CO121" s="222">
        <v>0</v>
      </c>
      <c r="CP121" s="222"/>
      <c r="CQ121" s="14"/>
      <c r="CR121" s="14"/>
      <c r="CS121" s="261"/>
      <c r="CT121" s="262"/>
      <c r="CU121" s="13"/>
      <c r="CV121" s="13"/>
      <c r="CW121" s="261"/>
      <c r="CX121" s="262"/>
      <c r="CY121" s="13"/>
      <c r="CZ121" s="13"/>
      <c r="DA121" s="261">
        <f t="shared" si="127"/>
        <v>0</v>
      </c>
      <c r="DB121" s="262"/>
    </row>
    <row r="122" spans="1:106" ht="14.25" hidden="1" customHeight="1">
      <c r="A122" s="335"/>
      <c r="B122" s="335" t="s">
        <v>564</v>
      </c>
      <c r="C122" s="221"/>
      <c r="D122" s="153">
        <f t="shared" si="106"/>
        <v>0</v>
      </c>
      <c r="E122" s="250">
        <f t="shared" si="106"/>
        <v>0</v>
      </c>
      <c r="F122" s="192">
        <f t="shared" si="108"/>
        <v>0</v>
      </c>
      <c r="G122" s="192" t="e">
        <f t="shared" si="128"/>
        <v>#DIV/0!</v>
      </c>
      <c r="H122" s="153"/>
      <c r="I122" s="153"/>
      <c r="J122" s="156">
        <f t="shared" si="113"/>
        <v>0</v>
      </c>
      <c r="K122" s="156" t="e">
        <f t="shared" ref="K122:K128" si="131">I122/H122</f>
        <v>#DIV/0!</v>
      </c>
      <c r="L122" s="153"/>
      <c r="M122" s="153"/>
      <c r="N122" s="156">
        <f t="shared" si="109"/>
        <v>0</v>
      </c>
      <c r="O122" s="156"/>
      <c r="P122" s="153"/>
      <c r="Q122" s="153"/>
      <c r="R122" s="156">
        <f t="shared" si="110"/>
        <v>0</v>
      </c>
      <c r="S122" s="156"/>
      <c r="T122" s="153"/>
      <c r="U122" s="153"/>
      <c r="V122" s="156">
        <f t="shared" si="111"/>
        <v>0</v>
      </c>
      <c r="W122" s="156"/>
      <c r="X122" s="153">
        <f t="shared" si="107"/>
        <v>0</v>
      </c>
      <c r="Y122" s="153">
        <f t="shared" si="107"/>
        <v>0</v>
      </c>
      <c r="Z122" s="156">
        <f t="shared" si="114"/>
        <v>0</v>
      </c>
      <c r="AA122" s="156"/>
      <c r="AB122" s="153"/>
      <c r="AC122" s="153"/>
      <c r="AD122" s="156">
        <f t="shared" si="115"/>
        <v>0</v>
      </c>
      <c r="AE122" s="156"/>
      <c r="AF122" s="153"/>
      <c r="AG122" s="153"/>
      <c r="AH122" s="156"/>
      <c r="AI122" s="153"/>
      <c r="AJ122" s="153"/>
      <c r="AK122" s="156">
        <f t="shared" si="116"/>
        <v>0</v>
      </c>
      <c r="AL122" s="156"/>
      <c r="AM122" s="153"/>
      <c r="AN122" s="153"/>
      <c r="AO122" s="156">
        <f t="shared" si="112"/>
        <v>0</v>
      </c>
      <c r="AP122" s="156"/>
      <c r="AQ122" s="156"/>
      <c r="AR122" s="156"/>
      <c r="AS122" s="156">
        <f>AR122-AQ122</f>
        <v>0</v>
      </c>
      <c r="AT122" s="156"/>
      <c r="AU122" s="153"/>
      <c r="AV122" s="153"/>
      <c r="AW122" s="156">
        <f t="shared" si="117"/>
        <v>0</v>
      </c>
      <c r="AX122" s="156"/>
      <c r="AY122" s="153"/>
      <c r="AZ122" s="153"/>
      <c r="BA122" s="156">
        <v>0</v>
      </c>
      <c r="BB122" s="156"/>
      <c r="BC122" s="153"/>
      <c r="BD122" s="153"/>
      <c r="BE122" s="156">
        <f t="shared" si="118"/>
        <v>0</v>
      </c>
      <c r="BF122" s="156"/>
      <c r="BG122" s="153"/>
      <c r="BH122" s="153"/>
      <c r="BI122" s="156">
        <f t="shared" si="119"/>
        <v>0</v>
      </c>
      <c r="BJ122" s="156"/>
      <c r="BK122" s="153"/>
      <c r="BL122" s="153"/>
      <c r="BM122" s="156">
        <f t="shared" si="120"/>
        <v>0</v>
      </c>
      <c r="BN122" s="156"/>
      <c r="BO122" s="153"/>
      <c r="BP122" s="153"/>
      <c r="BQ122" s="156">
        <f t="shared" si="121"/>
        <v>0</v>
      </c>
      <c r="BR122" s="156"/>
      <c r="BS122" s="153"/>
      <c r="BT122" s="153"/>
      <c r="BU122" s="156">
        <f t="shared" si="122"/>
        <v>0</v>
      </c>
      <c r="BV122" s="156" t="e">
        <f t="shared" si="130"/>
        <v>#DIV/0!</v>
      </c>
      <c r="BW122" s="153"/>
      <c r="BX122" s="153"/>
      <c r="BY122" s="156">
        <f t="shared" si="123"/>
        <v>0</v>
      </c>
      <c r="BZ122" s="156"/>
      <c r="CA122" s="153"/>
      <c r="CB122" s="153"/>
      <c r="CC122" s="156">
        <f t="shared" si="124"/>
        <v>0</v>
      </c>
      <c r="CD122" s="156"/>
      <c r="CE122" s="153"/>
      <c r="CF122" s="153"/>
      <c r="CG122" s="156">
        <f t="shared" si="125"/>
        <v>0</v>
      </c>
      <c r="CH122" s="156"/>
      <c r="CI122" s="153"/>
      <c r="CJ122" s="153"/>
      <c r="CK122" s="156">
        <f t="shared" si="126"/>
        <v>0</v>
      </c>
      <c r="CL122" s="222"/>
      <c r="CM122" s="222"/>
      <c r="CN122" s="222"/>
      <c r="CO122" s="222">
        <v>0</v>
      </c>
      <c r="CP122" s="222"/>
      <c r="CQ122" s="14"/>
      <c r="CR122" s="14"/>
      <c r="CS122" s="261">
        <f>CR122-CQ122</f>
        <v>0</v>
      </c>
      <c r="CT122" s="262"/>
      <c r="CU122" s="13"/>
      <c r="CV122" s="13"/>
      <c r="CW122" s="261"/>
      <c r="CX122" s="262"/>
      <c r="CY122" s="13"/>
      <c r="CZ122" s="13"/>
      <c r="DA122" s="261">
        <f t="shared" si="127"/>
        <v>0</v>
      </c>
      <c r="DB122" s="262"/>
    </row>
    <row r="123" spans="1:106" ht="14.25" hidden="1" customHeight="1">
      <c r="A123" s="335"/>
      <c r="B123" s="335" t="s">
        <v>378</v>
      </c>
      <c r="C123" s="221"/>
      <c r="D123" s="153">
        <f t="shared" si="106"/>
        <v>0</v>
      </c>
      <c r="E123" s="250">
        <f>I123+M123+Q123+U123+Y123+AJ123+AN123+AR123+AV123+BD123+BH123+BX123+CF123+CJ123+CN123+CR123+CV123+CZ123+AZ123+BL123+BT123+BP123</f>
        <v>0</v>
      </c>
      <c r="F123" s="192">
        <f t="shared" si="108"/>
        <v>0</v>
      </c>
      <c r="G123" s="192" t="e">
        <f t="shared" si="128"/>
        <v>#DIV/0!</v>
      </c>
      <c r="H123" s="153"/>
      <c r="I123" s="153"/>
      <c r="J123" s="156">
        <f t="shared" si="113"/>
        <v>0</v>
      </c>
      <c r="K123" s="156" t="e">
        <f t="shared" si="131"/>
        <v>#DIV/0!</v>
      </c>
      <c r="L123" s="153"/>
      <c r="M123" s="153"/>
      <c r="N123" s="156">
        <f t="shared" si="109"/>
        <v>0</v>
      </c>
      <c r="O123" s="156"/>
      <c r="P123" s="153"/>
      <c r="Q123" s="153"/>
      <c r="R123" s="156">
        <f t="shared" si="110"/>
        <v>0</v>
      </c>
      <c r="S123" s="156"/>
      <c r="T123" s="153"/>
      <c r="U123" s="153"/>
      <c r="V123" s="156">
        <f t="shared" si="111"/>
        <v>0</v>
      </c>
      <c r="W123" s="156"/>
      <c r="X123" s="153">
        <f t="shared" si="107"/>
        <v>0</v>
      </c>
      <c r="Y123" s="153">
        <f t="shared" si="107"/>
        <v>0</v>
      </c>
      <c r="Z123" s="156">
        <f t="shared" si="114"/>
        <v>0</v>
      </c>
      <c r="AA123" s="156"/>
      <c r="AB123" s="153"/>
      <c r="AC123" s="153"/>
      <c r="AD123" s="156">
        <f t="shared" si="115"/>
        <v>0</v>
      </c>
      <c r="AE123" s="156"/>
      <c r="AF123" s="153"/>
      <c r="AG123" s="153"/>
      <c r="AH123" s="156"/>
      <c r="AI123" s="153"/>
      <c r="AJ123" s="153"/>
      <c r="AK123" s="156">
        <f t="shared" si="116"/>
        <v>0</v>
      </c>
      <c r="AL123" s="156"/>
      <c r="AM123" s="153"/>
      <c r="AN123" s="153"/>
      <c r="AO123" s="156">
        <f t="shared" si="112"/>
        <v>0</v>
      </c>
      <c r="AP123" s="156"/>
      <c r="AQ123" s="156"/>
      <c r="AR123" s="156"/>
      <c r="AS123" s="156">
        <f>AR123-AQ123</f>
        <v>0</v>
      </c>
      <c r="AT123" s="156"/>
      <c r="AU123" s="153"/>
      <c r="AV123" s="153"/>
      <c r="AW123" s="156">
        <f t="shared" si="117"/>
        <v>0</v>
      </c>
      <c r="AX123" s="156"/>
      <c r="AY123" s="153"/>
      <c r="AZ123" s="153"/>
      <c r="BA123" s="156">
        <v>0</v>
      </c>
      <c r="BB123" s="156"/>
      <c r="BC123" s="153"/>
      <c r="BD123" s="153"/>
      <c r="BE123" s="156">
        <f t="shared" si="118"/>
        <v>0</v>
      </c>
      <c r="BF123" s="156"/>
      <c r="BG123" s="153"/>
      <c r="BH123" s="153"/>
      <c r="BI123" s="156">
        <f t="shared" si="119"/>
        <v>0</v>
      </c>
      <c r="BJ123" s="156"/>
      <c r="BK123" s="153"/>
      <c r="BL123" s="153"/>
      <c r="BM123" s="156">
        <f t="shared" si="120"/>
        <v>0</v>
      </c>
      <c r="BN123" s="156"/>
      <c r="BO123" s="153"/>
      <c r="BP123" s="153"/>
      <c r="BQ123" s="156">
        <f t="shared" si="121"/>
        <v>0</v>
      </c>
      <c r="BR123" s="156"/>
      <c r="BS123" s="153"/>
      <c r="BT123" s="153"/>
      <c r="BU123" s="156">
        <f t="shared" si="122"/>
        <v>0</v>
      </c>
      <c r="BV123" s="156" t="e">
        <f t="shared" si="130"/>
        <v>#DIV/0!</v>
      </c>
      <c r="BW123" s="153"/>
      <c r="BX123" s="153"/>
      <c r="BY123" s="156">
        <f t="shared" si="123"/>
        <v>0</v>
      </c>
      <c r="BZ123" s="156"/>
      <c r="CA123" s="153"/>
      <c r="CB123" s="153"/>
      <c r="CC123" s="156">
        <f t="shared" si="124"/>
        <v>0</v>
      </c>
      <c r="CD123" s="156"/>
      <c r="CE123" s="153"/>
      <c r="CF123" s="153"/>
      <c r="CG123" s="156">
        <f t="shared" si="125"/>
        <v>0</v>
      </c>
      <c r="CH123" s="156"/>
      <c r="CI123" s="153"/>
      <c r="CJ123" s="153"/>
      <c r="CK123" s="156">
        <f t="shared" si="126"/>
        <v>0</v>
      </c>
      <c r="CL123" s="222"/>
      <c r="CM123" s="222"/>
      <c r="CN123" s="222"/>
      <c r="CO123" s="222">
        <v>0</v>
      </c>
      <c r="CP123" s="222"/>
      <c r="CQ123" s="14"/>
      <c r="CR123" s="14"/>
      <c r="CS123" s="261">
        <f>CR123-CQ123</f>
        <v>0</v>
      </c>
      <c r="CT123" s="262"/>
      <c r="CU123" s="13"/>
      <c r="CV123" s="13"/>
      <c r="CW123" s="261"/>
      <c r="CX123" s="262"/>
      <c r="CY123" s="13"/>
      <c r="CZ123" s="13"/>
      <c r="DA123" s="261">
        <f t="shared" si="127"/>
        <v>0</v>
      </c>
      <c r="DB123" s="262"/>
    </row>
    <row r="124" spans="1:106" ht="14.25" hidden="1" customHeight="1">
      <c r="A124" s="335"/>
      <c r="B124" s="335" t="s">
        <v>709</v>
      </c>
      <c r="C124" s="221"/>
      <c r="D124" s="153">
        <f t="shared" si="106"/>
        <v>0</v>
      </c>
      <c r="E124" s="250">
        <f t="shared" si="106"/>
        <v>0</v>
      </c>
      <c r="F124" s="192"/>
      <c r="G124" s="192" t="e">
        <f t="shared" si="128"/>
        <v>#DIV/0!</v>
      </c>
      <c r="H124" s="153"/>
      <c r="I124" s="153"/>
      <c r="J124" s="156">
        <f t="shared" si="113"/>
        <v>0</v>
      </c>
      <c r="K124" s="156" t="e">
        <f t="shared" si="131"/>
        <v>#DIV/0!</v>
      </c>
      <c r="L124" s="153"/>
      <c r="M124" s="153"/>
      <c r="N124" s="156">
        <f t="shared" si="109"/>
        <v>0</v>
      </c>
      <c r="O124" s="156"/>
      <c r="P124" s="153"/>
      <c r="Q124" s="153"/>
      <c r="R124" s="156">
        <f t="shared" si="110"/>
        <v>0</v>
      </c>
      <c r="S124" s="156"/>
      <c r="T124" s="153"/>
      <c r="U124" s="153"/>
      <c r="V124" s="156">
        <f t="shared" si="111"/>
        <v>0</v>
      </c>
      <c r="W124" s="156"/>
      <c r="X124" s="153">
        <f t="shared" si="107"/>
        <v>0</v>
      </c>
      <c r="Y124" s="153">
        <f t="shared" si="107"/>
        <v>0</v>
      </c>
      <c r="Z124" s="156">
        <f t="shared" si="114"/>
        <v>0</v>
      </c>
      <c r="AA124" s="156"/>
      <c r="AB124" s="153"/>
      <c r="AC124" s="153"/>
      <c r="AD124" s="156">
        <f t="shared" si="115"/>
        <v>0</v>
      </c>
      <c r="AE124" s="156"/>
      <c r="AF124" s="153"/>
      <c r="AG124" s="153"/>
      <c r="AH124" s="156"/>
      <c r="AI124" s="153"/>
      <c r="AJ124" s="153"/>
      <c r="AK124" s="156">
        <f t="shared" si="116"/>
        <v>0</v>
      </c>
      <c r="AL124" s="156"/>
      <c r="AM124" s="153"/>
      <c r="AN124" s="153"/>
      <c r="AO124" s="156">
        <f t="shared" si="112"/>
        <v>0</v>
      </c>
      <c r="AP124" s="156"/>
      <c r="AQ124" s="156"/>
      <c r="AR124" s="156"/>
      <c r="AS124" s="156"/>
      <c r="AT124" s="156"/>
      <c r="AU124" s="153"/>
      <c r="AV124" s="153"/>
      <c r="AW124" s="156">
        <f t="shared" si="117"/>
        <v>0</v>
      </c>
      <c r="AX124" s="156"/>
      <c r="AY124" s="153"/>
      <c r="AZ124" s="153"/>
      <c r="BA124" s="156">
        <v>0</v>
      </c>
      <c r="BB124" s="156"/>
      <c r="BC124" s="153"/>
      <c r="BD124" s="153"/>
      <c r="BE124" s="156">
        <f t="shared" si="118"/>
        <v>0</v>
      </c>
      <c r="BF124" s="156"/>
      <c r="BG124" s="153"/>
      <c r="BH124" s="153"/>
      <c r="BI124" s="156">
        <f t="shared" si="119"/>
        <v>0</v>
      </c>
      <c r="BJ124" s="156"/>
      <c r="BK124" s="153"/>
      <c r="BL124" s="153"/>
      <c r="BM124" s="156">
        <f t="shared" si="120"/>
        <v>0</v>
      </c>
      <c r="BN124" s="156"/>
      <c r="BO124" s="153"/>
      <c r="BP124" s="153"/>
      <c r="BQ124" s="156">
        <f t="shared" si="121"/>
        <v>0</v>
      </c>
      <c r="BR124" s="156"/>
      <c r="BS124" s="153"/>
      <c r="BT124" s="153"/>
      <c r="BU124" s="156">
        <f t="shared" si="122"/>
        <v>0</v>
      </c>
      <c r="BV124" s="156" t="e">
        <f t="shared" si="130"/>
        <v>#DIV/0!</v>
      </c>
      <c r="BW124" s="153"/>
      <c r="BX124" s="153"/>
      <c r="BY124" s="156">
        <f t="shared" si="123"/>
        <v>0</v>
      </c>
      <c r="BZ124" s="156"/>
      <c r="CA124" s="153"/>
      <c r="CB124" s="153"/>
      <c r="CC124" s="156">
        <f t="shared" si="124"/>
        <v>0</v>
      </c>
      <c r="CD124" s="156"/>
      <c r="CE124" s="153"/>
      <c r="CF124" s="153"/>
      <c r="CG124" s="156">
        <f t="shared" si="125"/>
        <v>0</v>
      </c>
      <c r="CH124" s="156"/>
      <c r="CI124" s="153"/>
      <c r="CJ124" s="153"/>
      <c r="CK124" s="156">
        <f t="shared" si="126"/>
        <v>0</v>
      </c>
      <c r="CL124" s="222"/>
      <c r="CM124" s="222"/>
      <c r="CN124" s="222"/>
      <c r="CO124" s="222">
        <v>0</v>
      </c>
      <c r="CP124" s="222"/>
      <c r="CQ124" s="14"/>
      <c r="CR124" s="14"/>
      <c r="CS124" s="261">
        <f>CR124-CQ124</f>
        <v>0</v>
      </c>
      <c r="CT124" s="262"/>
      <c r="CU124" s="13"/>
      <c r="CV124" s="13"/>
      <c r="CW124" s="261"/>
      <c r="CX124" s="262"/>
      <c r="CY124" s="13"/>
      <c r="CZ124" s="13"/>
      <c r="DA124" s="261">
        <f t="shared" si="127"/>
        <v>0</v>
      </c>
      <c r="DB124" s="262"/>
    </row>
    <row r="125" spans="1:106" ht="14.25" hidden="1" customHeight="1">
      <c r="A125" s="335"/>
      <c r="B125" s="335" t="s">
        <v>379</v>
      </c>
      <c r="C125" s="221"/>
      <c r="D125" s="153">
        <f t="shared" si="106"/>
        <v>0</v>
      </c>
      <c r="E125" s="250">
        <f>I125+M125+Q125+U125+Y125+AJ125+AN125+AR125+AV125+BD125+BH125+BX125+CF125+CJ125+CN125+CR125+CV125+CZ125+AZ125+BL125+BT125+BP125</f>
        <v>0</v>
      </c>
      <c r="F125" s="192">
        <f t="shared" ref="F125:F140" si="132">E125-D125</f>
        <v>0</v>
      </c>
      <c r="G125" s="192" t="e">
        <f t="shared" si="128"/>
        <v>#DIV/0!</v>
      </c>
      <c r="H125" s="153"/>
      <c r="I125" s="153"/>
      <c r="J125" s="156">
        <f t="shared" si="113"/>
        <v>0</v>
      </c>
      <c r="K125" s="156" t="e">
        <f t="shared" si="131"/>
        <v>#DIV/0!</v>
      </c>
      <c r="L125" s="153"/>
      <c r="M125" s="153"/>
      <c r="N125" s="156">
        <f t="shared" si="109"/>
        <v>0</v>
      </c>
      <c r="O125" s="156"/>
      <c r="P125" s="153"/>
      <c r="Q125" s="153"/>
      <c r="R125" s="156">
        <f t="shared" si="110"/>
        <v>0</v>
      </c>
      <c r="S125" s="156"/>
      <c r="T125" s="153"/>
      <c r="U125" s="153"/>
      <c r="V125" s="156">
        <f t="shared" si="111"/>
        <v>0</v>
      </c>
      <c r="W125" s="156"/>
      <c r="X125" s="153">
        <f t="shared" si="107"/>
        <v>0</v>
      </c>
      <c r="Y125" s="153">
        <f t="shared" si="107"/>
        <v>0</v>
      </c>
      <c r="Z125" s="156">
        <f t="shared" si="114"/>
        <v>0</v>
      </c>
      <c r="AA125" s="156"/>
      <c r="AB125" s="153"/>
      <c r="AC125" s="153"/>
      <c r="AD125" s="156">
        <f t="shared" si="115"/>
        <v>0</v>
      </c>
      <c r="AE125" s="156"/>
      <c r="AF125" s="153"/>
      <c r="AG125" s="153"/>
      <c r="AH125" s="156"/>
      <c r="AI125" s="153"/>
      <c r="AJ125" s="153"/>
      <c r="AK125" s="156">
        <f t="shared" si="116"/>
        <v>0</v>
      </c>
      <c r="AL125" s="156"/>
      <c r="AM125" s="153"/>
      <c r="AN125" s="153"/>
      <c r="AO125" s="156">
        <f t="shared" si="112"/>
        <v>0</v>
      </c>
      <c r="AP125" s="156"/>
      <c r="AQ125" s="156"/>
      <c r="AR125" s="156"/>
      <c r="AS125" s="156">
        <f>AR125-AQ125</f>
        <v>0</v>
      </c>
      <c r="AT125" s="156"/>
      <c r="AU125" s="153"/>
      <c r="AV125" s="153"/>
      <c r="AW125" s="156">
        <f t="shared" si="117"/>
        <v>0</v>
      </c>
      <c r="AX125" s="156"/>
      <c r="AY125" s="153"/>
      <c r="AZ125" s="153"/>
      <c r="BA125" s="156">
        <v>0</v>
      </c>
      <c r="BB125" s="156"/>
      <c r="BC125" s="153"/>
      <c r="BD125" s="153"/>
      <c r="BE125" s="156">
        <f t="shared" si="118"/>
        <v>0</v>
      </c>
      <c r="BF125" s="156"/>
      <c r="BG125" s="153"/>
      <c r="BH125" s="153"/>
      <c r="BI125" s="156">
        <f t="shared" si="119"/>
        <v>0</v>
      </c>
      <c r="BJ125" s="156"/>
      <c r="BK125" s="153"/>
      <c r="BL125" s="153"/>
      <c r="BM125" s="156">
        <f t="shared" si="120"/>
        <v>0</v>
      </c>
      <c r="BN125" s="156"/>
      <c r="BO125" s="153">
        <v>51.61</v>
      </c>
      <c r="BP125" s="153"/>
      <c r="BQ125" s="156">
        <f t="shared" si="121"/>
        <v>-51.61</v>
      </c>
      <c r="BR125" s="156"/>
      <c r="BS125" s="153"/>
      <c r="BT125" s="153"/>
      <c r="BU125" s="156">
        <f t="shared" si="122"/>
        <v>0</v>
      </c>
      <c r="BV125" s="156" t="e">
        <f t="shared" si="130"/>
        <v>#DIV/0!</v>
      </c>
      <c r="BW125" s="153"/>
      <c r="BX125" s="153"/>
      <c r="BY125" s="156">
        <f t="shared" si="123"/>
        <v>0</v>
      </c>
      <c r="BZ125" s="156"/>
      <c r="CA125" s="153"/>
      <c r="CB125" s="153"/>
      <c r="CC125" s="156">
        <f t="shared" si="124"/>
        <v>0</v>
      </c>
      <c r="CD125" s="156"/>
      <c r="CE125" s="153"/>
      <c r="CF125" s="153"/>
      <c r="CG125" s="156">
        <f t="shared" si="125"/>
        <v>0</v>
      </c>
      <c r="CH125" s="156"/>
      <c r="CI125" s="153"/>
      <c r="CJ125" s="153"/>
      <c r="CK125" s="156">
        <f t="shared" si="126"/>
        <v>0</v>
      </c>
      <c r="CL125" s="222"/>
      <c r="CM125" s="222"/>
      <c r="CN125" s="222"/>
      <c r="CO125" s="222">
        <v>0</v>
      </c>
      <c r="CP125" s="222"/>
      <c r="CQ125" s="14"/>
      <c r="CR125" s="14"/>
      <c r="CS125" s="261">
        <f>CR125-CQ125</f>
        <v>0</v>
      </c>
      <c r="CT125" s="262"/>
      <c r="CU125" s="13"/>
      <c r="CV125" s="13"/>
      <c r="CW125" s="261"/>
      <c r="CX125" s="262"/>
      <c r="CY125" s="13"/>
      <c r="CZ125" s="13"/>
      <c r="DA125" s="261">
        <f t="shared" si="127"/>
        <v>0</v>
      </c>
      <c r="DB125" s="262"/>
    </row>
    <row r="126" spans="1:106" ht="14.25" customHeight="1">
      <c r="A126" s="335"/>
      <c r="B126" s="335" t="s">
        <v>380</v>
      </c>
      <c r="C126" s="221">
        <v>0</v>
      </c>
      <c r="D126" s="153">
        <f t="shared" si="106"/>
        <v>1197.2359999999999</v>
      </c>
      <c r="E126" s="153">
        <f t="shared" si="106"/>
        <v>499.90800000000002</v>
      </c>
      <c r="F126" s="192">
        <f t="shared" si="132"/>
        <v>-697.32799999999986</v>
      </c>
      <c r="G126" s="192">
        <f t="shared" si="128"/>
        <v>0.41755176088924828</v>
      </c>
      <c r="H126" s="153">
        <v>0.93600000000000005</v>
      </c>
      <c r="I126" s="153"/>
      <c r="J126" s="156">
        <f t="shared" si="113"/>
        <v>-0.93600000000000005</v>
      </c>
      <c r="K126" s="156">
        <f t="shared" si="131"/>
        <v>0</v>
      </c>
      <c r="L126" s="153"/>
      <c r="M126" s="153"/>
      <c r="N126" s="156">
        <f t="shared" si="109"/>
        <v>0</v>
      </c>
      <c r="O126" s="156"/>
      <c r="P126" s="153"/>
      <c r="Q126" s="153"/>
      <c r="R126" s="156">
        <f t="shared" si="110"/>
        <v>0</v>
      </c>
      <c r="S126" s="156"/>
      <c r="T126" s="153"/>
      <c r="U126" s="153"/>
      <c r="V126" s="156">
        <f t="shared" si="111"/>
        <v>0</v>
      </c>
      <c r="W126" s="156"/>
      <c r="X126" s="153">
        <f t="shared" si="107"/>
        <v>0</v>
      </c>
      <c r="Y126" s="153">
        <f t="shared" si="107"/>
        <v>0</v>
      </c>
      <c r="Z126" s="156">
        <f t="shared" si="114"/>
        <v>0</v>
      </c>
      <c r="AA126" s="156"/>
      <c r="AB126" s="153"/>
      <c r="AC126" s="153"/>
      <c r="AD126" s="156"/>
      <c r="AE126" s="156"/>
      <c r="AF126" s="153"/>
      <c r="AG126" s="153"/>
      <c r="AH126" s="156"/>
      <c r="AI126" s="153"/>
      <c r="AJ126" s="153"/>
      <c r="AK126" s="156">
        <f t="shared" si="116"/>
        <v>0</v>
      </c>
      <c r="AL126" s="156"/>
      <c r="AM126" s="153"/>
      <c r="AN126" s="153"/>
      <c r="AO126" s="156">
        <f t="shared" si="112"/>
        <v>0</v>
      </c>
      <c r="AP126" s="156"/>
      <c r="AQ126" s="156"/>
      <c r="AR126" s="156"/>
      <c r="AS126" s="156"/>
      <c r="AT126" s="156"/>
      <c r="AU126" s="153"/>
      <c r="AV126" s="153"/>
      <c r="AW126" s="156">
        <f t="shared" si="117"/>
        <v>0</v>
      </c>
      <c r="AX126" s="156"/>
      <c r="AY126" s="153"/>
      <c r="AZ126" s="153"/>
      <c r="BA126" s="156">
        <v>0</v>
      </c>
      <c r="BB126" s="156"/>
      <c r="BC126" s="153"/>
      <c r="BD126" s="153"/>
      <c r="BE126" s="156">
        <f t="shared" si="118"/>
        <v>0</v>
      </c>
      <c r="BF126" s="156"/>
      <c r="BG126" s="153"/>
      <c r="BH126" s="153"/>
      <c r="BI126" s="156">
        <f t="shared" si="119"/>
        <v>0</v>
      </c>
      <c r="BJ126" s="156"/>
      <c r="BK126" s="153"/>
      <c r="BL126" s="153"/>
      <c r="BM126" s="156">
        <f t="shared" si="120"/>
        <v>0</v>
      </c>
      <c r="BN126" s="156"/>
      <c r="BO126" s="153"/>
      <c r="BP126" s="153"/>
      <c r="BQ126" s="156">
        <f t="shared" si="121"/>
        <v>0</v>
      </c>
      <c r="BR126" s="156"/>
      <c r="BS126" s="153"/>
      <c r="BT126" s="153"/>
      <c r="BU126" s="156">
        <f t="shared" si="122"/>
        <v>0</v>
      </c>
      <c r="BV126" s="156" t="e">
        <f t="shared" si="130"/>
        <v>#DIV/0!</v>
      </c>
      <c r="BW126" s="153"/>
      <c r="BX126" s="153"/>
      <c r="BY126" s="156">
        <f t="shared" si="123"/>
        <v>0</v>
      </c>
      <c r="BZ126" s="156"/>
      <c r="CA126" s="153"/>
      <c r="CB126" s="153"/>
      <c r="CC126" s="156">
        <f t="shared" si="124"/>
        <v>0</v>
      </c>
      <c r="CD126" s="156"/>
      <c r="CE126" s="153">
        <v>1196.3</v>
      </c>
      <c r="CF126" s="153">
        <v>499.90800000000002</v>
      </c>
      <c r="CG126" s="156">
        <f t="shared" si="125"/>
        <v>-696.39199999999994</v>
      </c>
      <c r="CH126" s="156"/>
      <c r="CI126" s="153"/>
      <c r="CJ126" s="153"/>
      <c r="CK126" s="156">
        <f t="shared" si="126"/>
        <v>0</v>
      </c>
      <c r="CL126" s="222"/>
      <c r="CM126" s="222"/>
      <c r="CN126" s="222"/>
      <c r="CO126" s="222">
        <v>0</v>
      </c>
      <c r="CP126" s="222"/>
      <c r="CQ126" s="14"/>
      <c r="CR126" s="14"/>
      <c r="CS126" s="261"/>
      <c r="CT126" s="262"/>
      <c r="CU126" s="13"/>
      <c r="CV126" s="13"/>
      <c r="CW126" s="261"/>
      <c r="CX126" s="262"/>
      <c r="CY126" s="13"/>
      <c r="CZ126" s="13"/>
      <c r="DA126" s="261">
        <f t="shared" si="127"/>
        <v>0</v>
      </c>
      <c r="DB126" s="262"/>
    </row>
    <row r="127" spans="1:106" ht="14.25" hidden="1" customHeight="1">
      <c r="A127" s="335"/>
      <c r="B127" s="341" t="s">
        <v>381</v>
      </c>
      <c r="C127" s="221"/>
      <c r="D127" s="153">
        <f t="shared" si="106"/>
        <v>0</v>
      </c>
      <c r="E127" s="250">
        <f t="shared" si="106"/>
        <v>0</v>
      </c>
      <c r="F127" s="192">
        <f t="shared" si="132"/>
        <v>0</v>
      </c>
      <c r="G127" s="192" t="e">
        <f t="shared" si="128"/>
        <v>#DIV/0!</v>
      </c>
      <c r="H127" s="153"/>
      <c r="I127" s="153"/>
      <c r="J127" s="156">
        <f t="shared" si="113"/>
        <v>0</v>
      </c>
      <c r="K127" s="156" t="e">
        <f t="shared" si="131"/>
        <v>#DIV/0!</v>
      </c>
      <c r="L127" s="153"/>
      <c r="M127" s="153"/>
      <c r="N127" s="156">
        <f t="shared" si="109"/>
        <v>0</v>
      </c>
      <c r="O127" s="156"/>
      <c r="P127" s="153"/>
      <c r="Q127" s="153"/>
      <c r="R127" s="156">
        <f t="shared" si="110"/>
        <v>0</v>
      </c>
      <c r="S127" s="156" t="e">
        <f>Q127/P127</f>
        <v>#DIV/0!</v>
      </c>
      <c r="T127" s="153"/>
      <c r="U127" s="153"/>
      <c r="V127" s="156">
        <f t="shared" si="111"/>
        <v>0</v>
      </c>
      <c r="W127" s="156"/>
      <c r="X127" s="153">
        <f t="shared" si="107"/>
        <v>0</v>
      </c>
      <c r="Y127" s="153">
        <f t="shared" si="107"/>
        <v>0</v>
      </c>
      <c r="Z127" s="156">
        <f t="shared" si="114"/>
        <v>0</v>
      </c>
      <c r="AA127" s="156"/>
      <c r="AB127" s="153"/>
      <c r="AC127" s="153"/>
      <c r="AD127" s="156">
        <f t="shared" ref="AD127:AD137" si="133">AC127-AB127</f>
        <v>0</v>
      </c>
      <c r="AE127" s="156"/>
      <c r="AF127" s="153"/>
      <c r="AG127" s="153"/>
      <c r="AH127" s="156"/>
      <c r="AI127" s="153"/>
      <c r="AJ127" s="153"/>
      <c r="AK127" s="156">
        <f t="shared" si="116"/>
        <v>0</v>
      </c>
      <c r="AL127" s="156"/>
      <c r="AM127" s="153"/>
      <c r="AN127" s="153"/>
      <c r="AO127" s="156">
        <f t="shared" si="112"/>
        <v>0</v>
      </c>
      <c r="AP127" s="156"/>
      <c r="AQ127" s="156"/>
      <c r="AR127" s="156"/>
      <c r="AS127" s="156"/>
      <c r="AT127" s="156"/>
      <c r="AU127" s="153"/>
      <c r="AV127" s="153"/>
      <c r="AW127" s="156">
        <f t="shared" si="117"/>
        <v>0</v>
      </c>
      <c r="AX127" s="156"/>
      <c r="AY127" s="153"/>
      <c r="AZ127" s="153"/>
      <c r="BA127" s="156">
        <v>0</v>
      </c>
      <c r="BB127" s="156"/>
      <c r="BC127" s="153"/>
      <c r="BD127" s="153"/>
      <c r="BE127" s="156">
        <f t="shared" si="118"/>
        <v>0</v>
      </c>
      <c r="BF127" s="156"/>
      <c r="BG127" s="153"/>
      <c r="BH127" s="153"/>
      <c r="BI127" s="156">
        <f t="shared" si="119"/>
        <v>0</v>
      </c>
      <c r="BJ127" s="156"/>
      <c r="BK127" s="153"/>
      <c r="BL127" s="153"/>
      <c r="BM127" s="156">
        <f t="shared" si="120"/>
        <v>0</v>
      </c>
      <c r="BN127" s="156"/>
      <c r="BO127" s="153"/>
      <c r="BP127" s="153"/>
      <c r="BQ127" s="156">
        <f t="shared" si="121"/>
        <v>0</v>
      </c>
      <c r="BR127" s="156"/>
      <c r="BS127" s="153"/>
      <c r="BT127" s="153"/>
      <c r="BU127" s="156">
        <f t="shared" si="122"/>
        <v>0</v>
      </c>
      <c r="BV127" s="156" t="e">
        <f t="shared" si="130"/>
        <v>#DIV/0!</v>
      </c>
      <c r="BW127" s="153"/>
      <c r="BX127" s="153"/>
      <c r="BY127" s="156">
        <f t="shared" si="123"/>
        <v>0</v>
      </c>
      <c r="BZ127" s="156"/>
      <c r="CA127" s="153"/>
      <c r="CB127" s="153"/>
      <c r="CC127" s="156">
        <f t="shared" si="124"/>
        <v>0</v>
      </c>
      <c r="CD127" s="156"/>
      <c r="CE127" s="153"/>
      <c r="CF127" s="153"/>
      <c r="CG127" s="156">
        <f t="shared" si="125"/>
        <v>0</v>
      </c>
      <c r="CH127" s="156"/>
      <c r="CI127" s="153"/>
      <c r="CJ127" s="153"/>
      <c r="CK127" s="156">
        <f t="shared" si="126"/>
        <v>0</v>
      </c>
      <c r="CL127" s="222"/>
      <c r="CM127" s="222"/>
      <c r="CN127" s="222"/>
      <c r="CO127" s="222">
        <v>0</v>
      </c>
      <c r="CP127" s="222"/>
      <c r="CQ127" s="14"/>
      <c r="CR127" s="14"/>
      <c r="CS127" s="261">
        <f t="shared" ref="CS127:CS139" si="134">CR127-CQ127</f>
        <v>0</v>
      </c>
      <c r="CT127" s="262"/>
      <c r="CU127" s="13"/>
      <c r="CV127" s="13"/>
      <c r="CW127" s="261"/>
      <c r="CX127" s="262"/>
      <c r="CY127" s="13"/>
      <c r="CZ127" s="13"/>
      <c r="DA127" s="261">
        <f t="shared" si="127"/>
        <v>0</v>
      </c>
      <c r="DB127" s="262"/>
    </row>
    <row r="128" spans="1:106" ht="14.25" customHeight="1">
      <c r="A128" s="335"/>
      <c r="B128" s="341" t="s">
        <v>566</v>
      </c>
      <c r="C128" s="221"/>
      <c r="D128" s="153">
        <f t="shared" si="106"/>
        <v>0</v>
      </c>
      <c r="E128" s="250">
        <f t="shared" si="106"/>
        <v>43.155999999999999</v>
      </c>
      <c r="F128" s="192">
        <f t="shared" si="132"/>
        <v>43.155999999999999</v>
      </c>
      <c r="G128" s="192" t="e">
        <f t="shared" si="128"/>
        <v>#DIV/0!</v>
      </c>
      <c r="H128" s="153"/>
      <c r="I128" s="153"/>
      <c r="J128" s="156">
        <f t="shared" si="113"/>
        <v>0</v>
      </c>
      <c r="K128" s="156" t="e">
        <f t="shared" si="131"/>
        <v>#DIV/0!</v>
      </c>
      <c r="L128" s="153"/>
      <c r="M128" s="153"/>
      <c r="N128" s="156">
        <f t="shared" si="109"/>
        <v>0</v>
      </c>
      <c r="O128" s="156"/>
      <c r="P128" s="153"/>
      <c r="Q128" s="153"/>
      <c r="R128" s="156">
        <f t="shared" si="110"/>
        <v>0</v>
      </c>
      <c r="S128" s="156" t="e">
        <f>Q128/P128</f>
        <v>#DIV/0!</v>
      </c>
      <c r="T128" s="153"/>
      <c r="U128" s="153"/>
      <c r="V128" s="156">
        <f t="shared" si="111"/>
        <v>0</v>
      </c>
      <c r="W128" s="156" t="e">
        <f>U128/T128</f>
        <v>#DIV/0!</v>
      </c>
      <c r="X128" s="153">
        <f t="shared" si="107"/>
        <v>0</v>
      </c>
      <c r="Y128" s="153">
        <f t="shared" si="107"/>
        <v>0</v>
      </c>
      <c r="Z128" s="156">
        <f t="shared" si="114"/>
        <v>0</v>
      </c>
      <c r="AA128" s="156" t="e">
        <f>Y128/X128</f>
        <v>#DIV/0!</v>
      </c>
      <c r="AB128" s="153"/>
      <c r="AC128" s="153"/>
      <c r="AD128" s="156">
        <f t="shared" si="133"/>
        <v>0</v>
      </c>
      <c r="AE128" s="156" t="e">
        <f>AC128/AB128</f>
        <v>#DIV/0!</v>
      </c>
      <c r="AF128" s="153"/>
      <c r="AG128" s="153"/>
      <c r="AH128" s="156">
        <f>AG128-AF128</f>
        <v>0</v>
      </c>
      <c r="AI128" s="153"/>
      <c r="AJ128" s="153"/>
      <c r="AK128" s="156">
        <f t="shared" si="116"/>
        <v>0</v>
      </c>
      <c r="AL128" s="156" t="e">
        <f>AJ128/AI128</f>
        <v>#DIV/0!</v>
      </c>
      <c r="AM128" s="153"/>
      <c r="AN128" s="153"/>
      <c r="AO128" s="156">
        <f t="shared" si="112"/>
        <v>0</v>
      </c>
      <c r="AP128" s="156"/>
      <c r="AQ128" s="156"/>
      <c r="AR128" s="156"/>
      <c r="AS128" s="156"/>
      <c r="AT128" s="156"/>
      <c r="AU128" s="153"/>
      <c r="AV128" s="153"/>
      <c r="AW128" s="156">
        <f t="shared" si="117"/>
        <v>0</v>
      </c>
      <c r="AX128" s="156"/>
      <c r="AY128" s="153"/>
      <c r="AZ128" s="153"/>
      <c r="BA128" s="156">
        <v>0</v>
      </c>
      <c r="BB128" s="156"/>
      <c r="BC128" s="153"/>
      <c r="BD128" s="153"/>
      <c r="BE128" s="156">
        <f t="shared" si="118"/>
        <v>0</v>
      </c>
      <c r="BF128" s="156"/>
      <c r="BG128" s="153"/>
      <c r="BH128" s="153"/>
      <c r="BI128" s="156">
        <f t="shared" si="119"/>
        <v>0</v>
      </c>
      <c r="BJ128" s="156"/>
      <c r="BK128" s="153"/>
      <c r="BL128" s="153">
        <v>43.155999999999999</v>
      </c>
      <c r="BM128" s="156">
        <f t="shared" si="120"/>
        <v>43.155999999999999</v>
      </c>
      <c r="BN128" s="156"/>
      <c r="BO128" s="153"/>
      <c r="BP128" s="153"/>
      <c r="BQ128" s="156">
        <f t="shared" si="121"/>
        <v>0</v>
      </c>
      <c r="BR128" s="156"/>
      <c r="BS128" s="153"/>
      <c r="BT128" s="153"/>
      <c r="BU128" s="156">
        <f t="shared" si="122"/>
        <v>0</v>
      </c>
      <c r="BV128" s="156"/>
      <c r="BW128" s="153"/>
      <c r="BX128" s="153"/>
      <c r="BY128" s="156">
        <f t="shared" si="123"/>
        <v>0</v>
      </c>
      <c r="BZ128" s="156" t="e">
        <f>BX128/BW128</f>
        <v>#DIV/0!</v>
      </c>
      <c r="CA128" s="153"/>
      <c r="CB128" s="153"/>
      <c r="CC128" s="156">
        <f t="shared" si="124"/>
        <v>0</v>
      </c>
      <c r="CD128" s="156"/>
      <c r="CE128" s="153"/>
      <c r="CF128" s="153"/>
      <c r="CG128" s="156">
        <f t="shared" si="125"/>
        <v>0</v>
      </c>
      <c r="CH128" s="156"/>
      <c r="CI128" s="153"/>
      <c r="CJ128" s="153"/>
      <c r="CK128" s="156">
        <f t="shared" si="126"/>
        <v>0</v>
      </c>
      <c r="CL128" s="222"/>
      <c r="CM128" s="222"/>
      <c r="CN128" s="222"/>
      <c r="CO128" s="222">
        <v>0</v>
      </c>
      <c r="CP128" s="222"/>
      <c r="CQ128" s="14"/>
      <c r="CR128" s="14"/>
      <c r="CS128" s="261">
        <f t="shared" si="134"/>
        <v>0</v>
      </c>
      <c r="CT128" s="262" t="e">
        <f t="shared" ref="CT128:CT137" si="135">CR128/CQ128</f>
        <v>#DIV/0!</v>
      </c>
      <c r="CU128" s="13"/>
      <c r="CV128" s="13"/>
      <c r="CW128" s="261">
        <f t="shared" ref="CW128:CW139" si="136">CV128-CU128</f>
        <v>0</v>
      </c>
      <c r="CX128" s="262" t="e">
        <f t="shared" ref="CX128:CX137" si="137">CV128/CU128</f>
        <v>#DIV/0!</v>
      </c>
      <c r="CY128" s="13"/>
      <c r="CZ128" s="13"/>
      <c r="DA128" s="261">
        <f t="shared" si="127"/>
        <v>0</v>
      </c>
      <c r="DB128" s="262" t="e">
        <f t="shared" ref="DB128:DB137" si="138">CZ128/CY128</f>
        <v>#DIV/0!</v>
      </c>
    </row>
    <row r="129" spans="1:106" ht="14.25" hidden="1" customHeight="1">
      <c r="A129" s="335"/>
      <c r="B129" s="341" t="s">
        <v>382</v>
      </c>
      <c r="C129" s="221"/>
      <c r="D129" s="153">
        <f t="shared" si="106"/>
        <v>0</v>
      </c>
      <c r="E129" s="250">
        <f>I129+M129+Q129+U129+Y129+AJ129+AN129+AR129+AV129+BD129+BH129+BX129+CF129+CJ129+CN129+CR129+CV129+CZ129+AZ129+BL129+BT129+BP129</f>
        <v>0</v>
      </c>
      <c r="F129" s="192">
        <f t="shared" si="132"/>
        <v>0</v>
      </c>
      <c r="G129" s="192"/>
      <c r="H129" s="153"/>
      <c r="I129" s="153"/>
      <c r="J129" s="156">
        <f t="shared" si="113"/>
        <v>0</v>
      </c>
      <c r="K129" s="156"/>
      <c r="L129" s="153"/>
      <c r="M129" s="153"/>
      <c r="N129" s="156">
        <f t="shared" si="109"/>
        <v>0</v>
      </c>
      <c r="O129" s="156"/>
      <c r="P129" s="153"/>
      <c r="Q129" s="153"/>
      <c r="R129" s="156">
        <f t="shared" si="110"/>
        <v>0</v>
      </c>
      <c r="S129" s="156"/>
      <c r="T129" s="153"/>
      <c r="U129" s="153"/>
      <c r="V129" s="156">
        <f t="shared" si="111"/>
        <v>0</v>
      </c>
      <c r="W129" s="156"/>
      <c r="X129" s="153">
        <f t="shared" si="107"/>
        <v>0</v>
      </c>
      <c r="Y129" s="153">
        <f t="shared" si="107"/>
        <v>0</v>
      </c>
      <c r="Z129" s="156">
        <f t="shared" si="114"/>
        <v>0</v>
      </c>
      <c r="AA129" s="156"/>
      <c r="AB129" s="153"/>
      <c r="AC129" s="153"/>
      <c r="AD129" s="156">
        <f t="shared" si="133"/>
        <v>0</v>
      </c>
      <c r="AE129" s="156"/>
      <c r="AF129" s="153"/>
      <c r="AG129" s="153"/>
      <c r="AH129" s="156">
        <f>AG129-AF129</f>
        <v>0</v>
      </c>
      <c r="AI129" s="153"/>
      <c r="AJ129" s="153"/>
      <c r="AK129" s="156">
        <f t="shared" si="116"/>
        <v>0</v>
      </c>
      <c r="AL129" s="156"/>
      <c r="AM129" s="153"/>
      <c r="AN129" s="153"/>
      <c r="AO129" s="156">
        <f t="shared" si="112"/>
        <v>0</v>
      </c>
      <c r="AP129" s="156"/>
      <c r="AQ129" s="156"/>
      <c r="AR129" s="156"/>
      <c r="AS129" s="156"/>
      <c r="AT129" s="156"/>
      <c r="AU129" s="153"/>
      <c r="AV129" s="153"/>
      <c r="AW129" s="156">
        <f t="shared" si="117"/>
        <v>0</v>
      </c>
      <c r="AX129" s="156"/>
      <c r="AY129" s="153"/>
      <c r="AZ129" s="153"/>
      <c r="BA129" s="156">
        <v>0</v>
      </c>
      <c r="BB129" s="156"/>
      <c r="BC129" s="153"/>
      <c r="BD129" s="153"/>
      <c r="BE129" s="156">
        <f t="shared" si="118"/>
        <v>0</v>
      </c>
      <c r="BF129" s="156"/>
      <c r="BG129" s="153"/>
      <c r="BH129" s="153"/>
      <c r="BI129" s="156">
        <f t="shared" si="119"/>
        <v>0</v>
      </c>
      <c r="BJ129" s="156"/>
      <c r="BK129" s="153"/>
      <c r="BL129" s="153"/>
      <c r="BM129" s="156">
        <f t="shared" si="120"/>
        <v>0</v>
      </c>
      <c r="BN129" s="156"/>
      <c r="BO129" s="153"/>
      <c r="BP129" s="153"/>
      <c r="BQ129" s="156">
        <f t="shared" si="121"/>
        <v>0</v>
      </c>
      <c r="BR129" s="156"/>
      <c r="BS129" s="153"/>
      <c r="BT129" s="153"/>
      <c r="BU129" s="156">
        <f t="shared" si="122"/>
        <v>0</v>
      </c>
      <c r="BV129" s="156"/>
      <c r="BW129" s="153"/>
      <c r="BX129" s="153"/>
      <c r="BY129" s="156">
        <f t="shared" si="123"/>
        <v>0</v>
      </c>
      <c r="BZ129" s="156"/>
      <c r="CA129" s="153"/>
      <c r="CB129" s="153"/>
      <c r="CC129" s="156">
        <f t="shared" si="124"/>
        <v>0</v>
      </c>
      <c r="CD129" s="156"/>
      <c r="CE129" s="153"/>
      <c r="CF129" s="153"/>
      <c r="CG129" s="156">
        <f t="shared" si="125"/>
        <v>0</v>
      </c>
      <c r="CH129" s="156"/>
      <c r="CI129" s="153"/>
      <c r="CJ129" s="153"/>
      <c r="CK129" s="156">
        <f t="shared" si="126"/>
        <v>0</v>
      </c>
      <c r="CL129" s="222"/>
      <c r="CM129" s="222"/>
      <c r="CN129" s="222"/>
      <c r="CO129" s="222">
        <v>0</v>
      </c>
      <c r="CP129" s="222"/>
      <c r="CQ129" s="14"/>
      <c r="CR129" s="14"/>
      <c r="CS129" s="261">
        <f t="shared" si="134"/>
        <v>0</v>
      </c>
      <c r="CT129" s="262" t="e">
        <f t="shared" si="135"/>
        <v>#DIV/0!</v>
      </c>
      <c r="CU129" s="13"/>
      <c r="CV129" s="13"/>
      <c r="CW129" s="261">
        <f t="shared" si="136"/>
        <v>0</v>
      </c>
      <c r="CX129" s="262" t="e">
        <f t="shared" si="137"/>
        <v>#DIV/0!</v>
      </c>
      <c r="CY129" s="13"/>
      <c r="CZ129" s="13"/>
      <c r="DA129" s="261">
        <f t="shared" si="127"/>
        <v>0</v>
      </c>
      <c r="DB129" s="262" t="e">
        <f t="shared" si="138"/>
        <v>#DIV/0!</v>
      </c>
    </row>
    <row r="130" spans="1:106" ht="14.25" hidden="1" customHeight="1">
      <c r="A130" s="335"/>
      <c r="B130" s="341" t="s">
        <v>567</v>
      </c>
      <c r="C130" s="221"/>
      <c r="D130" s="153">
        <f t="shared" si="106"/>
        <v>0</v>
      </c>
      <c r="E130" s="250">
        <f t="shared" si="106"/>
        <v>0</v>
      </c>
      <c r="F130" s="192">
        <f t="shared" si="132"/>
        <v>0</v>
      </c>
      <c r="G130" s="192" t="e">
        <f t="shared" ref="G130:G140" si="139">E130/D130</f>
        <v>#DIV/0!</v>
      </c>
      <c r="H130" s="153"/>
      <c r="I130" s="153"/>
      <c r="J130" s="156">
        <f t="shared" si="113"/>
        <v>0</v>
      </c>
      <c r="K130" s="156"/>
      <c r="L130" s="153"/>
      <c r="M130" s="153"/>
      <c r="N130" s="156"/>
      <c r="O130" s="156"/>
      <c r="P130" s="153"/>
      <c r="Q130" s="153"/>
      <c r="R130" s="156"/>
      <c r="S130" s="156"/>
      <c r="T130" s="153"/>
      <c r="U130" s="153"/>
      <c r="V130" s="156"/>
      <c r="W130" s="156"/>
      <c r="X130" s="153"/>
      <c r="Y130" s="153"/>
      <c r="Z130" s="156"/>
      <c r="AA130" s="156"/>
      <c r="AB130" s="153"/>
      <c r="AC130" s="153"/>
      <c r="AD130" s="156">
        <f t="shared" si="133"/>
        <v>0</v>
      </c>
      <c r="AE130" s="156"/>
      <c r="AF130" s="153"/>
      <c r="AG130" s="153"/>
      <c r="AH130" s="156"/>
      <c r="AI130" s="153"/>
      <c r="AJ130" s="153"/>
      <c r="AK130" s="156"/>
      <c r="AL130" s="156"/>
      <c r="AM130" s="153"/>
      <c r="AN130" s="153"/>
      <c r="AO130" s="156">
        <f t="shared" si="112"/>
        <v>0</v>
      </c>
      <c r="AP130" s="156"/>
      <c r="AQ130" s="156"/>
      <c r="AR130" s="156"/>
      <c r="AS130" s="156"/>
      <c r="AT130" s="156"/>
      <c r="AU130" s="153"/>
      <c r="AV130" s="153"/>
      <c r="AW130" s="156">
        <f t="shared" si="117"/>
        <v>0</v>
      </c>
      <c r="AX130" s="156"/>
      <c r="AY130" s="153"/>
      <c r="AZ130" s="153"/>
      <c r="BA130" s="156">
        <f t="shared" ref="BA130:BA140" si="140">AZ130-AY130</f>
        <v>0</v>
      </c>
      <c r="BB130" s="156"/>
      <c r="BC130" s="153"/>
      <c r="BD130" s="153"/>
      <c r="BE130" s="156">
        <f t="shared" si="118"/>
        <v>0</v>
      </c>
      <c r="BF130" s="156"/>
      <c r="BG130" s="153"/>
      <c r="BH130" s="153"/>
      <c r="BI130" s="156">
        <f t="shared" si="119"/>
        <v>0</v>
      </c>
      <c r="BJ130" s="156"/>
      <c r="BK130" s="153"/>
      <c r="BL130" s="153"/>
      <c r="BM130" s="156">
        <f t="shared" si="120"/>
        <v>0</v>
      </c>
      <c r="BN130" s="156"/>
      <c r="BO130" s="153"/>
      <c r="BP130" s="153"/>
      <c r="BQ130" s="156">
        <f t="shared" si="121"/>
        <v>0</v>
      </c>
      <c r="BR130" s="156"/>
      <c r="BS130" s="153"/>
      <c r="BT130" s="153"/>
      <c r="BU130" s="156">
        <f t="shared" si="122"/>
        <v>0</v>
      </c>
      <c r="BV130" s="156"/>
      <c r="BW130" s="153"/>
      <c r="BX130" s="153"/>
      <c r="BY130" s="156">
        <f t="shared" si="123"/>
        <v>0</v>
      </c>
      <c r="BZ130" s="156" t="e">
        <f t="shared" ref="BZ130:BZ138" si="141">BX130/BW130</f>
        <v>#DIV/0!</v>
      </c>
      <c r="CA130" s="153"/>
      <c r="CB130" s="153"/>
      <c r="CC130" s="156">
        <f t="shared" si="124"/>
        <v>0</v>
      </c>
      <c r="CD130" s="156"/>
      <c r="CE130" s="236"/>
      <c r="CF130" s="236"/>
      <c r="CG130" s="156">
        <f t="shared" si="125"/>
        <v>0</v>
      </c>
      <c r="CH130" s="156"/>
      <c r="CI130" s="153"/>
      <c r="CJ130" s="153"/>
      <c r="CK130" s="156">
        <f t="shared" si="126"/>
        <v>0</v>
      </c>
      <c r="CL130" s="222"/>
      <c r="CM130" s="222"/>
      <c r="CN130" s="222"/>
      <c r="CO130" s="222">
        <f t="shared" ref="CO130:CO140" si="142">CN130-CM130</f>
        <v>0</v>
      </c>
      <c r="CP130" s="222"/>
      <c r="CQ130" s="14"/>
      <c r="CR130" s="14"/>
      <c r="CS130" s="261">
        <f t="shared" si="134"/>
        <v>0</v>
      </c>
      <c r="CT130" s="262" t="e">
        <f t="shared" si="135"/>
        <v>#DIV/0!</v>
      </c>
      <c r="CU130" s="13"/>
      <c r="CV130" s="13"/>
      <c r="CW130" s="261">
        <f t="shared" si="136"/>
        <v>0</v>
      </c>
      <c r="CX130" s="262" t="e">
        <f t="shared" si="137"/>
        <v>#DIV/0!</v>
      </c>
      <c r="CY130" s="13"/>
      <c r="CZ130" s="13"/>
      <c r="DA130" s="261">
        <f t="shared" si="127"/>
        <v>0</v>
      </c>
      <c r="DB130" s="262" t="e">
        <f t="shared" si="138"/>
        <v>#DIV/0!</v>
      </c>
    </row>
    <row r="131" spans="1:106" ht="14.25" hidden="1" customHeight="1">
      <c r="A131" s="335"/>
      <c r="B131" s="335" t="s">
        <v>568</v>
      </c>
      <c r="C131" s="221"/>
      <c r="D131" s="153">
        <f t="shared" si="106"/>
        <v>0</v>
      </c>
      <c r="E131" s="250">
        <f t="shared" si="106"/>
        <v>0</v>
      </c>
      <c r="F131" s="192">
        <f t="shared" si="132"/>
        <v>0</v>
      </c>
      <c r="G131" s="192" t="e">
        <f t="shared" si="139"/>
        <v>#DIV/0!</v>
      </c>
      <c r="H131" s="153"/>
      <c r="I131" s="153"/>
      <c r="J131" s="156">
        <f t="shared" si="113"/>
        <v>0</v>
      </c>
      <c r="K131" s="156"/>
      <c r="L131" s="153"/>
      <c r="M131" s="153"/>
      <c r="N131" s="156"/>
      <c r="O131" s="156"/>
      <c r="P131" s="153"/>
      <c r="Q131" s="153"/>
      <c r="R131" s="156"/>
      <c r="S131" s="156"/>
      <c r="T131" s="153"/>
      <c r="U131" s="153"/>
      <c r="V131" s="156"/>
      <c r="W131" s="156"/>
      <c r="X131" s="153"/>
      <c r="Y131" s="153"/>
      <c r="Z131" s="156"/>
      <c r="AA131" s="156"/>
      <c r="AB131" s="153"/>
      <c r="AC131" s="153"/>
      <c r="AD131" s="156">
        <f t="shared" si="133"/>
        <v>0</v>
      </c>
      <c r="AE131" s="156"/>
      <c r="AF131" s="153"/>
      <c r="AG131" s="153"/>
      <c r="AH131" s="156"/>
      <c r="AI131" s="153"/>
      <c r="AJ131" s="153"/>
      <c r="AK131" s="156"/>
      <c r="AL131" s="156"/>
      <c r="AM131" s="153"/>
      <c r="AN131" s="153"/>
      <c r="AO131" s="156">
        <f t="shared" si="112"/>
        <v>0</v>
      </c>
      <c r="AP131" s="156"/>
      <c r="AQ131" s="156"/>
      <c r="AR131" s="156"/>
      <c r="AS131" s="156"/>
      <c r="AT131" s="156"/>
      <c r="AU131" s="153"/>
      <c r="AV131" s="153"/>
      <c r="AW131" s="156">
        <f t="shared" si="117"/>
        <v>0</v>
      </c>
      <c r="AX131" s="156"/>
      <c r="AY131" s="153"/>
      <c r="AZ131" s="153"/>
      <c r="BA131" s="156">
        <f t="shared" si="140"/>
        <v>0</v>
      </c>
      <c r="BB131" s="156"/>
      <c r="BC131" s="153"/>
      <c r="BD131" s="153"/>
      <c r="BE131" s="156">
        <f t="shared" si="118"/>
        <v>0</v>
      </c>
      <c r="BF131" s="156"/>
      <c r="BG131" s="153"/>
      <c r="BH131" s="153"/>
      <c r="BI131" s="156">
        <f t="shared" si="119"/>
        <v>0</v>
      </c>
      <c r="BJ131" s="156"/>
      <c r="BK131" s="153"/>
      <c r="BL131" s="153"/>
      <c r="BM131" s="156">
        <f t="shared" si="120"/>
        <v>0</v>
      </c>
      <c r="BN131" s="156"/>
      <c r="BO131" s="153"/>
      <c r="BP131" s="153"/>
      <c r="BQ131" s="156">
        <f t="shared" si="121"/>
        <v>0</v>
      </c>
      <c r="BR131" s="156"/>
      <c r="BS131" s="153"/>
      <c r="BT131" s="153"/>
      <c r="BU131" s="156">
        <f t="shared" si="122"/>
        <v>0</v>
      </c>
      <c r="BV131" s="156"/>
      <c r="BW131" s="153"/>
      <c r="BX131" s="153"/>
      <c r="BY131" s="156">
        <f t="shared" si="123"/>
        <v>0</v>
      </c>
      <c r="BZ131" s="156" t="e">
        <f t="shared" si="141"/>
        <v>#DIV/0!</v>
      </c>
      <c r="CA131" s="153"/>
      <c r="CB131" s="153"/>
      <c r="CC131" s="156">
        <f t="shared" si="124"/>
        <v>0</v>
      </c>
      <c r="CD131" s="156"/>
      <c r="CE131" s="153"/>
      <c r="CF131" s="153"/>
      <c r="CG131" s="156">
        <f t="shared" si="125"/>
        <v>0</v>
      </c>
      <c r="CH131" s="156"/>
      <c r="CI131" s="153"/>
      <c r="CJ131" s="153"/>
      <c r="CK131" s="156">
        <f t="shared" si="126"/>
        <v>0</v>
      </c>
      <c r="CL131" s="222"/>
      <c r="CM131" s="222"/>
      <c r="CN131" s="222"/>
      <c r="CO131" s="222">
        <f t="shared" si="142"/>
        <v>0</v>
      </c>
      <c r="CP131" s="222"/>
      <c r="CQ131" s="14"/>
      <c r="CR131" s="14"/>
      <c r="CS131" s="261">
        <f t="shared" si="134"/>
        <v>0</v>
      </c>
      <c r="CT131" s="262" t="e">
        <f t="shared" si="135"/>
        <v>#DIV/0!</v>
      </c>
      <c r="CU131" s="13"/>
      <c r="CV131" s="13"/>
      <c r="CW131" s="261">
        <f t="shared" si="136"/>
        <v>0</v>
      </c>
      <c r="CX131" s="262" t="e">
        <f t="shared" si="137"/>
        <v>#DIV/0!</v>
      </c>
      <c r="CY131" s="13"/>
      <c r="CZ131" s="13"/>
      <c r="DA131" s="261">
        <f t="shared" si="127"/>
        <v>0</v>
      </c>
      <c r="DB131" s="262" t="e">
        <f t="shared" si="138"/>
        <v>#DIV/0!</v>
      </c>
    </row>
    <row r="132" spans="1:106" ht="14.25" hidden="1" customHeight="1">
      <c r="A132" s="335"/>
      <c r="B132" s="335" t="s">
        <v>605</v>
      </c>
      <c r="C132" s="221"/>
      <c r="D132" s="153">
        <f t="shared" si="106"/>
        <v>0</v>
      </c>
      <c r="E132" s="250">
        <f t="shared" si="106"/>
        <v>0</v>
      </c>
      <c r="F132" s="192">
        <f t="shared" si="132"/>
        <v>0</v>
      </c>
      <c r="G132" s="192" t="e">
        <f t="shared" si="139"/>
        <v>#DIV/0!</v>
      </c>
      <c r="H132" s="153"/>
      <c r="I132" s="153"/>
      <c r="J132" s="156">
        <f t="shared" si="113"/>
        <v>0</v>
      </c>
      <c r="K132" s="156"/>
      <c r="L132" s="153"/>
      <c r="M132" s="153"/>
      <c r="N132" s="156"/>
      <c r="O132" s="156"/>
      <c r="P132" s="153"/>
      <c r="Q132" s="153"/>
      <c r="R132" s="156"/>
      <c r="S132" s="156"/>
      <c r="T132" s="153"/>
      <c r="U132" s="153"/>
      <c r="V132" s="156"/>
      <c r="W132" s="156"/>
      <c r="X132" s="153"/>
      <c r="Y132" s="153"/>
      <c r="Z132" s="156"/>
      <c r="AA132" s="156"/>
      <c r="AB132" s="153"/>
      <c r="AC132" s="153"/>
      <c r="AD132" s="156">
        <f t="shared" si="133"/>
        <v>0</v>
      </c>
      <c r="AE132" s="156"/>
      <c r="AF132" s="153"/>
      <c r="AG132" s="153"/>
      <c r="AH132" s="156"/>
      <c r="AI132" s="153"/>
      <c r="AJ132" s="153"/>
      <c r="AK132" s="156"/>
      <c r="AL132" s="156"/>
      <c r="AM132" s="153"/>
      <c r="AN132" s="153"/>
      <c r="AO132" s="156">
        <f t="shared" si="112"/>
        <v>0</v>
      </c>
      <c r="AP132" s="156"/>
      <c r="AQ132" s="156"/>
      <c r="AR132" s="156"/>
      <c r="AS132" s="156"/>
      <c r="AT132" s="156"/>
      <c r="AU132" s="153"/>
      <c r="AV132" s="153"/>
      <c r="AW132" s="156">
        <f t="shared" si="117"/>
        <v>0</v>
      </c>
      <c r="AX132" s="156"/>
      <c r="AY132" s="153"/>
      <c r="AZ132" s="153"/>
      <c r="BA132" s="156">
        <f t="shared" si="140"/>
        <v>0</v>
      </c>
      <c r="BB132" s="156"/>
      <c r="BC132" s="153"/>
      <c r="BD132" s="153"/>
      <c r="BE132" s="156">
        <f t="shared" si="118"/>
        <v>0</v>
      </c>
      <c r="BF132" s="156"/>
      <c r="BG132" s="153"/>
      <c r="BH132" s="153"/>
      <c r="BI132" s="156">
        <f t="shared" si="119"/>
        <v>0</v>
      </c>
      <c r="BJ132" s="156"/>
      <c r="BK132" s="153"/>
      <c r="BL132" s="153"/>
      <c r="BM132" s="156">
        <f t="shared" si="120"/>
        <v>0</v>
      </c>
      <c r="BN132" s="156"/>
      <c r="BO132" s="153"/>
      <c r="BP132" s="153"/>
      <c r="BQ132" s="156">
        <f t="shared" si="121"/>
        <v>0</v>
      </c>
      <c r="BR132" s="156"/>
      <c r="BS132" s="153"/>
      <c r="BT132" s="153"/>
      <c r="BU132" s="156">
        <f t="shared" si="122"/>
        <v>0</v>
      </c>
      <c r="BV132" s="156"/>
      <c r="BW132" s="153"/>
      <c r="BX132" s="153"/>
      <c r="BY132" s="156">
        <f t="shared" si="123"/>
        <v>0</v>
      </c>
      <c r="BZ132" s="156" t="e">
        <f t="shared" si="141"/>
        <v>#DIV/0!</v>
      </c>
      <c r="CA132" s="153"/>
      <c r="CB132" s="153"/>
      <c r="CC132" s="156">
        <f t="shared" si="124"/>
        <v>0</v>
      </c>
      <c r="CD132" s="156"/>
      <c r="CE132" s="153"/>
      <c r="CF132" s="153"/>
      <c r="CG132" s="156">
        <f t="shared" si="125"/>
        <v>0</v>
      </c>
      <c r="CH132" s="156"/>
      <c r="CI132" s="153"/>
      <c r="CJ132" s="153"/>
      <c r="CK132" s="156">
        <f t="shared" si="126"/>
        <v>0</v>
      </c>
      <c r="CL132" s="222"/>
      <c r="CM132" s="222"/>
      <c r="CN132" s="222"/>
      <c r="CO132" s="222">
        <f t="shared" si="142"/>
        <v>0</v>
      </c>
      <c r="CP132" s="222"/>
      <c r="CQ132" s="14"/>
      <c r="CR132" s="14"/>
      <c r="CS132" s="261">
        <f t="shared" si="134"/>
        <v>0</v>
      </c>
      <c r="CT132" s="262" t="e">
        <f t="shared" si="135"/>
        <v>#DIV/0!</v>
      </c>
      <c r="CU132" s="13"/>
      <c r="CV132" s="13"/>
      <c r="CW132" s="261">
        <f t="shared" si="136"/>
        <v>0</v>
      </c>
      <c r="CX132" s="262" t="e">
        <f t="shared" si="137"/>
        <v>#DIV/0!</v>
      </c>
      <c r="CY132" s="13"/>
      <c r="CZ132" s="13"/>
      <c r="DA132" s="261">
        <f t="shared" si="127"/>
        <v>0</v>
      </c>
      <c r="DB132" s="262" t="e">
        <f t="shared" si="138"/>
        <v>#DIV/0!</v>
      </c>
    </row>
    <row r="133" spans="1:106" ht="14.25" hidden="1" customHeight="1">
      <c r="A133" s="335"/>
      <c r="B133" s="335" t="s">
        <v>383</v>
      </c>
      <c r="C133" s="221"/>
      <c r="D133" s="153">
        <f t="shared" si="106"/>
        <v>0</v>
      </c>
      <c r="E133" s="250">
        <f t="shared" si="106"/>
        <v>0</v>
      </c>
      <c r="F133" s="192">
        <f t="shared" si="132"/>
        <v>0</v>
      </c>
      <c r="G133" s="192" t="e">
        <f t="shared" si="139"/>
        <v>#DIV/0!</v>
      </c>
      <c r="H133" s="153"/>
      <c r="I133" s="153"/>
      <c r="J133" s="156">
        <f t="shared" si="113"/>
        <v>0</v>
      </c>
      <c r="K133" s="156" t="e">
        <f t="shared" ref="K133:K140" si="143">I133/H133</f>
        <v>#DIV/0!</v>
      </c>
      <c r="L133" s="153"/>
      <c r="M133" s="153"/>
      <c r="N133" s="156">
        <f t="shared" ref="N133:N140" si="144">M133-L133</f>
        <v>0</v>
      </c>
      <c r="O133" s="156"/>
      <c r="P133" s="153"/>
      <c r="Q133" s="153"/>
      <c r="R133" s="156">
        <f t="shared" ref="R133:R140" si="145">Q133-P133</f>
        <v>0</v>
      </c>
      <c r="S133" s="156" t="e">
        <f t="shared" ref="S133:S140" si="146">Q133/P133</f>
        <v>#DIV/0!</v>
      </c>
      <c r="T133" s="153"/>
      <c r="U133" s="153"/>
      <c r="V133" s="156">
        <f t="shared" ref="V133:V140" si="147">U133-T133</f>
        <v>0</v>
      </c>
      <c r="W133" s="156" t="e">
        <f t="shared" ref="W133:W140" si="148">U133/T133</f>
        <v>#DIV/0!</v>
      </c>
      <c r="X133" s="153">
        <f t="shared" ref="X133:Y140" si="149">AB133</f>
        <v>0</v>
      </c>
      <c r="Y133" s="153">
        <f t="shared" si="149"/>
        <v>0</v>
      </c>
      <c r="Z133" s="156">
        <f t="shared" ref="Z133:Z140" si="150">Y133-X133</f>
        <v>0</v>
      </c>
      <c r="AA133" s="156" t="e">
        <f>Y133/X133</f>
        <v>#DIV/0!</v>
      </c>
      <c r="AB133" s="153"/>
      <c r="AC133" s="153"/>
      <c r="AD133" s="156">
        <f t="shared" si="133"/>
        <v>0</v>
      </c>
      <c r="AE133" s="156" t="e">
        <f>AC133/AB133</f>
        <v>#DIV/0!</v>
      </c>
      <c r="AF133" s="153"/>
      <c r="AG133" s="153"/>
      <c r="AH133" s="156">
        <f t="shared" ref="AH133:AH139" si="151">AG133-AF133</f>
        <v>0</v>
      </c>
      <c r="AI133" s="153"/>
      <c r="AJ133" s="153"/>
      <c r="AK133" s="156">
        <f t="shared" ref="AK133:AK140" si="152">AJ133-AI133</f>
        <v>0</v>
      </c>
      <c r="AL133" s="156"/>
      <c r="AM133" s="153"/>
      <c r="AN133" s="153"/>
      <c r="AO133" s="156">
        <f t="shared" si="112"/>
        <v>0</v>
      </c>
      <c r="AP133" s="156"/>
      <c r="AQ133" s="156"/>
      <c r="AR133" s="156"/>
      <c r="AS133" s="156">
        <f t="shared" ref="AS133:AS140" si="153">AR133-AQ133</f>
        <v>0</v>
      </c>
      <c r="AT133" s="156"/>
      <c r="AU133" s="153"/>
      <c r="AV133" s="153"/>
      <c r="AW133" s="156">
        <f t="shared" si="117"/>
        <v>0</v>
      </c>
      <c r="AX133" s="156"/>
      <c r="AY133" s="153"/>
      <c r="AZ133" s="153"/>
      <c r="BA133" s="156">
        <f t="shared" si="140"/>
        <v>0</v>
      </c>
      <c r="BB133" s="156"/>
      <c r="BC133" s="153"/>
      <c r="BD133" s="153"/>
      <c r="BE133" s="156">
        <f t="shared" si="118"/>
        <v>0</v>
      </c>
      <c r="BF133" s="156"/>
      <c r="BG133" s="153"/>
      <c r="BH133" s="153"/>
      <c r="BI133" s="156">
        <f t="shared" si="119"/>
        <v>0</v>
      </c>
      <c r="BJ133" s="156"/>
      <c r="BK133" s="153"/>
      <c r="BL133" s="153"/>
      <c r="BM133" s="156">
        <f t="shared" si="120"/>
        <v>0</v>
      </c>
      <c r="BN133" s="156"/>
      <c r="BO133" s="153"/>
      <c r="BP133" s="153"/>
      <c r="BQ133" s="156">
        <f t="shared" si="121"/>
        <v>0</v>
      </c>
      <c r="BR133" s="156"/>
      <c r="BS133" s="153"/>
      <c r="BT133" s="153"/>
      <c r="BU133" s="156">
        <f t="shared" si="122"/>
        <v>0</v>
      </c>
      <c r="BV133" s="156"/>
      <c r="BW133" s="153"/>
      <c r="BX133" s="153"/>
      <c r="BY133" s="156">
        <f t="shared" si="123"/>
        <v>0</v>
      </c>
      <c r="BZ133" s="156" t="e">
        <f t="shared" si="141"/>
        <v>#DIV/0!</v>
      </c>
      <c r="CA133" s="153"/>
      <c r="CB133" s="153"/>
      <c r="CC133" s="156">
        <f t="shared" si="124"/>
        <v>0</v>
      </c>
      <c r="CD133" s="156"/>
      <c r="CE133" s="153"/>
      <c r="CF133" s="153"/>
      <c r="CG133" s="156">
        <f t="shared" si="125"/>
        <v>0</v>
      </c>
      <c r="CH133" s="156"/>
      <c r="CI133" s="153"/>
      <c r="CJ133" s="153"/>
      <c r="CK133" s="156">
        <f t="shared" si="126"/>
        <v>0</v>
      </c>
      <c r="CL133" s="222"/>
      <c r="CM133" s="222"/>
      <c r="CN133" s="222"/>
      <c r="CO133" s="222">
        <f t="shared" si="142"/>
        <v>0</v>
      </c>
      <c r="CP133" s="222"/>
      <c r="CQ133" s="14"/>
      <c r="CR133" s="14"/>
      <c r="CS133" s="261">
        <f t="shared" si="134"/>
        <v>0</v>
      </c>
      <c r="CT133" s="262" t="e">
        <f t="shared" si="135"/>
        <v>#DIV/0!</v>
      </c>
      <c r="CU133" s="13"/>
      <c r="CV133" s="13"/>
      <c r="CW133" s="261">
        <f t="shared" si="136"/>
        <v>0</v>
      </c>
      <c r="CX133" s="262" t="e">
        <f t="shared" si="137"/>
        <v>#DIV/0!</v>
      </c>
      <c r="CY133" s="13"/>
      <c r="CZ133" s="13"/>
      <c r="DA133" s="261">
        <f t="shared" si="127"/>
        <v>0</v>
      </c>
      <c r="DB133" s="262" t="e">
        <f t="shared" si="138"/>
        <v>#DIV/0!</v>
      </c>
    </row>
    <row r="134" spans="1:106" ht="14.25" hidden="1" customHeight="1">
      <c r="A134" s="335"/>
      <c r="B134" s="335" t="s">
        <v>710</v>
      </c>
      <c r="C134" s="221"/>
      <c r="D134" s="153">
        <f t="shared" si="106"/>
        <v>0</v>
      </c>
      <c r="E134" s="250">
        <f t="shared" si="106"/>
        <v>0</v>
      </c>
      <c r="F134" s="192">
        <f t="shared" si="132"/>
        <v>0</v>
      </c>
      <c r="G134" s="192" t="e">
        <f t="shared" si="139"/>
        <v>#DIV/0!</v>
      </c>
      <c r="H134" s="153"/>
      <c r="I134" s="153"/>
      <c r="J134" s="156">
        <f t="shared" si="113"/>
        <v>0</v>
      </c>
      <c r="K134" s="156" t="e">
        <f t="shared" si="143"/>
        <v>#DIV/0!</v>
      </c>
      <c r="L134" s="153"/>
      <c r="M134" s="153"/>
      <c r="N134" s="156">
        <f t="shared" si="144"/>
        <v>0</v>
      </c>
      <c r="O134" s="156"/>
      <c r="P134" s="153"/>
      <c r="Q134" s="153"/>
      <c r="R134" s="156">
        <f t="shared" si="145"/>
        <v>0</v>
      </c>
      <c r="S134" s="156" t="e">
        <f t="shared" si="146"/>
        <v>#DIV/0!</v>
      </c>
      <c r="T134" s="153"/>
      <c r="U134" s="153"/>
      <c r="V134" s="156">
        <f t="shared" si="147"/>
        <v>0</v>
      </c>
      <c r="W134" s="156" t="e">
        <f t="shared" si="148"/>
        <v>#DIV/0!</v>
      </c>
      <c r="X134" s="153">
        <f t="shared" si="149"/>
        <v>0</v>
      </c>
      <c r="Y134" s="153">
        <f t="shared" si="149"/>
        <v>0</v>
      </c>
      <c r="Z134" s="156">
        <f t="shared" si="150"/>
        <v>0</v>
      </c>
      <c r="AA134" s="156" t="e">
        <f>Y134/X134</f>
        <v>#DIV/0!</v>
      </c>
      <c r="AB134" s="153"/>
      <c r="AC134" s="153"/>
      <c r="AD134" s="156">
        <f t="shared" si="133"/>
        <v>0</v>
      </c>
      <c r="AE134" s="156" t="e">
        <f>AC134/AB134</f>
        <v>#DIV/0!</v>
      </c>
      <c r="AF134" s="153"/>
      <c r="AG134" s="153"/>
      <c r="AH134" s="156">
        <f t="shared" si="151"/>
        <v>0</v>
      </c>
      <c r="AI134" s="153"/>
      <c r="AJ134" s="153"/>
      <c r="AK134" s="156">
        <f t="shared" si="152"/>
        <v>0</v>
      </c>
      <c r="AL134" s="156"/>
      <c r="AM134" s="153"/>
      <c r="AN134" s="153"/>
      <c r="AO134" s="156">
        <f t="shared" si="112"/>
        <v>0</v>
      </c>
      <c r="AP134" s="156"/>
      <c r="AQ134" s="156"/>
      <c r="AR134" s="156"/>
      <c r="AS134" s="156">
        <f t="shared" si="153"/>
        <v>0</v>
      </c>
      <c r="AT134" s="156"/>
      <c r="AU134" s="153"/>
      <c r="AV134" s="153"/>
      <c r="AW134" s="156">
        <f t="shared" si="117"/>
        <v>0</v>
      </c>
      <c r="AX134" s="156"/>
      <c r="AY134" s="153"/>
      <c r="AZ134" s="153"/>
      <c r="BA134" s="156">
        <f t="shared" si="140"/>
        <v>0</v>
      </c>
      <c r="BB134" s="156"/>
      <c r="BC134" s="153"/>
      <c r="BD134" s="153"/>
      <c r="BE134" s="156">
        <f t="shared" si="118"/>
        <v>0</v>
      </c>
      <c r="BF134" s="156"/>
      <c r="BG134" s="153"/>
      <c r="BH134" s="153"/>
      <c r="BI134" s="156">
        <f t="shared" si="119"/>
        <v>0</v>
      </c>
      <c r="BJ134" s="156"/>
      <c r="BK134" s="153"/>
      <c r="BL134" s="153"/>
      <c r="BM134" s="156">
        <f t="shared" si="120"/>
        <v>0</v>
      </c>
      <c r="BN134" s="156"/>
      <c r="BO134" s="153"/>
      <c r="BP134" s="153"/>
      <c r="BQ134" s="156">
        <f t="shared" si="121"/>
        <v>0</v>
      </c>
      <c r="BR134" s="156"/>
      <c r="BS134" s="153"/>
      <c r="BT134" s="153"/>
      <c r="BU134" s="156">
        <f t="shared" si="122"/>
        <v>0</v>
      </c>
      <c r="BV134" s="156"/>
      <c r="BW134" s="153"/>
      <c r="BX134" s="153"/>
      <c r="BY134" s="156">
        <f t="shared" si="123"/>
        <v>0</v>
      </c>
      <c r="BZ134" s="156" t="e">
        <f t="shared" si="141"/>
        <v>#DIV/0!</v>
      </c>
      <c r="CA134" s="153"/>
      <c r="CB134" s="153"/>
      <c r="CC134" s="156">
        <f t="shared" si="124"/>
        <v>0</v>
      </c>
      <c r="CD134" s="156"/>
      <c r="CE134" s="153"/>
      <c r="CF134" s="153"/>
      <c r="CG134" s="156">
        <f t="shared" si="125"/>
        <v>0</v>
      </c>
      <c r="CH134" s="156"/>
      <c r="CI134" s="153"/>
      <c r="CJ134" s="153"/>
      <c r="CK134" s="156">
        <f t="shared" si="126"/>
        <v>0</v>
      </c>
      <c r="CL134" s="222"/>
      <c r="CM134" s="222"/>
      <c r="CN134" s="222"/>
      <c r="CO134" s="222">
        <f t="shared" si="142"/>
        <v>0</v>
      </c>
      <c r="CP134" s="222"/>
      <c r="CQ134" s="14"/>
      <c r="CR134" s="14"/>
      <c r="CS134" s="261">
        <f t="shared" si="134"/>
        <v>0</v>
      </c>
      <c r="CT134" s="262" t="e">
        <f t="shared" si="135"/>
        <v>#DIV/0!</v>
      </c>
      <c r="CU134" s="13"/>
      <c r="CV134" s="13"/>
      <c r="CW134" s="261">
        <f t="shared" si="136"/>
        <v>0</v>
      </c>
      <c r="CX134" s="262" t="e">
        <f t="shared" si="137"/>
        <v>#DIV/0!</v>
      </c>
      <c r="CY134" s="13"/>
      <c r="CZ134" s="13"/>
      <c r="DA134" s="261">
        <f t="shared" si="127"/>
        <v>0</v>
      </c>
      <c r="DB134" s="262" t="e">
        <f t="shared" si="138"/>
        <v>#DIV/0!</v>
      </c>
    </row>
    <row r="135" spans="1:106" ht="14.25" customHeight="1">
      <c r="A135" s="335"/>
      <c r="B135" s="335" t="s">
        <v>570</v>
      </c>
      <c r="C135" s="221">
        <v>3.3</v>
      </c>
      <c r="D135" s="153">
        <f t="shared" si="106"/>
        <v>3.3</v>
      </c>
      <c r="E135" s="153">
        <f t="shared" si="106"/>
        <v>3.3</v>
      </c>
      <c r="F135" s="192">
        <f t="shared" si="132"/>
        <v>0</v>
      </c>
      <c r="G135" s="192">
        <f t="shared" si="139"/>
        <v>1</v>
      </c>
      <c r="H135" s="153"/>
      <c r="I135" s="153"/>
      <c r="J135" s="156">
        <f t="shared" si="113"/>
        <v>0</v>
      </c>
      <c r="K135" s="156" t="e">
        <f t="shared" si="143"/>
        <v>#DIV/0!</v>
      </c>
      <c r="L135" s="153"/>
      <c r="M135" s="153"/>
      <c r="N135" s="156">
        <f t="shared" si="144"/>
        <v>0</v>
      </c>
      <c r="O135" s="156"/>
      <c r="P135" s="153"/>
      <c r="Q135" s="153"/>
      <c r="R135" s="156">
        <f t="shared" si="145"/>
        <v>0</v>
      </c>
      <c r="S135" s="156" t="e">
        <f t="shared" si="146"/>
        <v>#DIV/0!</v>
      </c>
      <c r="T135" s="153"/>
      <c r="U135" s="153"/>
      <c r="V135" s="156">
        <f t="shared" si="147"/>
        <v>0</v>
      </c>
      <c r="W135" s="156" t="e">
        <f t="shared" si="148"/>
        <v>#DIV/0!</v>
      </c>
      <c r="X135" s="153">
        <f t="shared" si="149"/>
        <v>0</v>
      </c>
      <c r="Y135" s="153">
        <f t="shared" si="149"/>
        <v>0</v>
      </c>
      <c r="Z135" s="156">
        <f t="shared" si="150"/>
        <v>0</v>
      </c>
      <c r="AA135" s="156" t="e">
        <f>Y135/X135</f>
        <v>#DIV/0!</v>
      </c>
      <c r="AB135" s="153"/>
      <c r="AC135" s="153"/>
      <c r="AD135" s="156">
        <f t="shared" si="133"/>
        <v>0</v>
      </c>
      <c r="AE135" s="156" t="e">
        <f>AC135/AB135</f>
        <v>#DIV/0!</v>
      </c>
      <c r="AF135" s="153"/>
      <c r="AG135" s="153"/>
      <c r="AH135" s="156">
        <f t="shared" si="151"/>
        <v>0</v>
      </c>
      <c r="AI135" s="153"/>
      <c r="AJ135" s="153"/>
      <c r="AK135" s="156">
        <f t="shared" si="152"/>
        <v>0</v>
      </c>
      <c r="AL135" s="156"/>
      <c r="AM135" s="153"/>
      <c r="AN135" s="153"/>
      <c r="AO135" s="156">
        <f t="shared" si="112"/>
        <v>0</v>
      </c>
      <c r="AP135" s="156"/>
      <c r="AQ135" s="156"/>
      <c r="AR135" s="156"/>
      <c r="AS135" s="156">
        <f t="shared" si="153"/>
        <v>0</v>
      </c>
      <c r="AT135" s="156"/>
      <c r="AU135" s="153"/>
      <c r="AV135" s="153"/>
      <c r="AW135" s="156">
        <f t="shared" si="117"/>
        <v>0</v>
      </c>
      <c r="AX135" s="156"/>
      <c r="AY135" s="153"/>
      <c r="AZ135" s="153"/>
      <c r="BA135" s="156">
        <f t="shared" si="140"/>
        <v>0</v>
      </c>
      <c r="BB135" s="156"/>
      <c r="BC135" s="153"/>
      <c r="BD135" s="153"/>
      <c r="BE135" s="156">
        <f t="shared" si="118"/>
        <v>0</v>
      </c>
      <c r="BF135" s="156"/>
      <c r="BG135" s="153"/>
      <c r="BH135" s="153"/>
      <c r="BI135" s="156">
        <f t="shared" si="119"/>
        <v>0</v>
      </c>
      <c r="BJ135" s="156"/>
      <c r="BK135" s="153">
        <v>3.3</v>
      </c>
      <c r="BL135" s="153">
        <v>3.3</v>
      </c>
      <c r="BM135" s="156">
        <f t="shared" si="120"/>
        <v>0</v>
      </c>
      <c r="BN135" s="156"/>
      <c r="BO135" s="153"/>
      <c r="BP135" s="153"/>
      <c r="BQ135" s="156">
        <f t="shared" si="121"/>
        <v>0</v>
      </c>
      <c r="BR135" s="156"/>
      <c r="BS135" s="153"/>
      <c r="BT135" s="153"/>
      <c r="BU135" s="156">
        <f t="shared" si="122"/>
        <v>0</v>
      </c>
      <c r="BV135" s="156"/>
      <c r="BW135" s="153"/>
      <c r="BX135" s="153"/>
      <c r="BY135" s="156">
        <f t="shared" si="123"/>
        <v>0</v>
      </c>
      <c r="BZ135" s="156" t="e">
        <f t="shared" si="141"/>
        <v>#DIV/0!</v>
      </c>
      <c r="CA135" s="153"/>
      <c r="CB135" s="153"/>
      <c r="CC135" s="156">
        <f t="shared" si="124"/>
        <v>0</v>
      </c>
      <c r="CD135" s="156"/>
      <c r="CE135" s="153"/>
      <c r="CF135" s="153"/>
      <c r="CG135" s="156">
        <f t="shared" si="125"/>
        <v>0</v>
      </c>
      <c r="CH135" s="156"/>
      <c r="CI135" s="153"/>
      <c r="CJ135" s="153"/>
      <c r="CK135" s="156">
        <f t="shared" si="126"/>
        <v>0</v>
      </c>
      <c r="CL135" s="222"/>
      <c r="CM135" s="222"/>
      <c r="CN135" s="222"/>
      <c r="CO135" s="222">
        <f t="shared" si="142"/>
        <v>0</v>
      </c>
      <c r="CP135" s="222"/>
      <c r="CQ135" s="14"/>
      <c r="CR135" s="14"/>
      <c r="CS135" s="261">
        <f t="shared" si="134"/>
        <v>0</v>
      </c>
      <c r="CT135" s="262" t="e">
        <f t="shared" si="135"/>
        <v>#DIV/0!</v>
      </c>
      <c r="CU135" s="13"/>
      <c r="CV135" s="13"/>
      <c r="CW135" s="261">
        <f t="shared" si="136"/>
        <v>0</v>
      </c>
      <c r="CX135" s="262" t="e">
        <f t="shared" si="137"/>
        <v>#DIV/0!</v>
      </c>
      <c r="CY135" s="13"/>
      <c r="CZ135" s="13"/>
      <c r="DA135" s="261">
        <f t="shared" si="127"/>
        <v>0</v>
      </c>
      <c r="DB135" s="262" t="e">
        <f t="shared" si="138"/>
        <v>#DIV/0!</v>
      </c>
    </row>
    <row r="136" spans="1:106" ht="14.25" hidden="1" customHeight="1">
      <c r="A136" s="214"/>
      <c r="B136" s="214" t="s">
        <v>410</v>
      </c>
      <c r="C136" s="221"/>
      <c r="D136" s="153">
        <f>H136+L136+P136+T136+X136+AI136+AM136+AQ136+AU136+BC136+BG136+BW136+CE136+CI136+CM136+CQ136+CU136+CY136+AY136+BK136+BS136</f>
        <v>0</v>
      </c>
      <c r="E136" s="250">
        <f>I136+M136+Q136+U136+Y136+AJ136+AN136+AR136+AV136+BD136+BH136+BX136+CF136+CJ136+CN136+CR136+CV136+CZ136+AZ136+BL136+BT136</f>
        <v>0</v>
      </c>
      <c r="F136" s="192">
        <f t="shared" si="132"/>
        <v>0</v>
      </c>
      <c r="G136" s="192" t="e">
        <f t="shared" si="139"/>
        <v>#DIV/0!</v>
      </c>
      <c r="H136" s="153"/>
      <c r="I136" s="153"/>
      <c r="J136" s="156">
        <f t="shared" si="113"/>
        <v>0</v>
      </c>
      <c r="K136" s="156" t="e">
        <f t="shared" si="143"/>
        <v>#DIV/0!</v>
      </c>
      <c r="L136" s="153"/>
      <c r="M136" s="153"/>
      <c r="N136" s="156">
        <f t="shared" si="144"/>
        <v>0</v>
      </c>
      <c r="O136" s="156"/>
      <c r="P136" s="153"/>
      <c r="Q136" s="153"/>
      <c r="R136" s="222">
        <f t="shared" si="145"/>
        <v>0</v>
      </c>
      <c r="S136" s="222" t="e">
        <f t="shared" si="146"/>
        <v>#DIV/0!</v>
      </c>
      <c r="T136" s="16"/>
      <c r="U136" s="16"/>
      <c r="V136" s="222">
        <f t="shared" si="147"/>
        <v>0</v>
      </c>
      <c r="W136" s="222" t="e">
        <f t="shared" si="148"/>
        <v>#DIV/0!</v>
      </c>
      <c r="X136" s="223">
        <f t="shared" si="149"/>
        <v>0</v>
      </c>
      <c r="Y136" s="223">
        <f t="shared" si="149"/>
        <v>0</v>
      </c>
      <c r="Z136" s="222">
        <f t="shared" si="150"/>
        <v>0</v>
      </c>
      <c r="AA136" s="222" t="e">
        <f>Y136/X136</f>
        <v>#DIV/0!</v>
      </c>
      <c r="AB136" s="16"/>
      <c r="AC136" s="16"/>
      <c r="AD136" s="222">
        <f t="shared" si="133"/>
        <v>0</v>
      </c>
      <c r="AE136" s="222" t="e">
        <f>AC136/AB136</f>
        <v>#DIV/0!</v>
      </c>
      <c r="AF136" s="16"/>
      <c r="AG136" s="16"/>
      <c r="AH136" s="222">
        <f t="shared" si="151"/>
        <v>0</v>
      </c>
      <c r="AI136" s="16"/>
      <c r="AJ136" s="16"/>
      <c r="AK136" s="222">
        <f t="shared" si="152"/>
        <v>0</v>
      </c>
      <c r="AL136" s="222"/>
      <c r="AM136" s="16"/>
      <c r="AN136" s="16"/>
      <c r="AO136" s="222">
        <f t="shared" si="112"/>
        <v>0</v>
      </c>
      <c r="AP136" s="222"/>
      <c r="AQ136" s="222"/>
      <c r="AR136" s="222"/>
      <c r="AS136" s="222">
        <f t="shared" si="153"/>
        <v>0</v>
      </c>
      <c r="AT136" s="222"/>
      <c r="AU136" s="16"/>
      <c r="AV136" s="16"/>
      <c r="AW136" s="222">
        <f t="shared" si="117"/>
        <v>0</v>
      </c>
      <c r="AX136" s="222"/>
      <c r="AY136" s="16"/>
      <c r="AZ136" s="16"/>
      <c r="BA136" s="222">
        <f t="shared" si="140"/>
        <v>0</v>
      </c>
      <c r="BB136" s="222" t="e">
        <f>AZ136/AY136</f>
        <v>#DIV/0!</v>
      </c>
      <c r="BC136" s="16"/>
      <c r="BD136" s="16"/>
      <c r="BE136" s="222">
        <f t="shared" si="118"/>
        <v>0</v>
      </c>
      <c r="BF136" s="222" t="e">
        <f>BD136/BC136</f>
        <v>#DIV/0!</v>
      </c>
      <c r="BG136" s="16"/>
      <c r="BH136" s="16"/>
      <c r="BI136" s="222">
        <f t="shared" si="119"/>
        <v>0</v>
      </c>
      <c r="BJ136" s="222" t="e">
        <f>BH136/BG136</f>
        <v>#DIV/0!</v>
      </c>
      <c r="BK136" s="16"/>
      <c r="BL136" s="16"/>
      <c r="BM136" s="222">
        <f t="shared" si="120"/>
        <v>0</v>
      </c>
      <c r="BN136" s="222"/>
      <c r="BO136" s="16"/>
      <c r="BP136" s="16"/>
      <c r="BQ136" s="222">
        <f t="shared" si="121"/>
        <v>0</v>
      </c>
      <c r="BR136" s="222"/>
      <c r="BS136" s="16"/>
      <c r="BT136" s="16"/>
      <c r="BU136" s="222">
        <f t="shared" si="122"/>
        <v>0</v>
      </c>
      <c r="BV136" s="222"/>
      <c r="BW136" s="16"/>
      <c r="BX136" s="16"/>
      <c r="BY136" s="222">
        <f t="shared" si="123"/>
        <v>0</v>
      </c>
      <c r="BZ136" s="222" t="e">
        <f t="shared" si="141"/>
        <v>#DIV/0!</v>
      </c>
      <c r="CA136" s="16"/>
      <c r="CB136" s="16"/>
      <c r="CC136" s="222">
        <f t="shared" si="124"/>
        <v>0</v>
      </c>
      <c r="CD136" s="222"/>
      <c r="CE136" s="16"/>
      <c r="CF136" s="16"/>
      <c r="CG136" s="222">
        <f t="shared" si="125"/>
        <v>0</v>
      </c>
      <c r="CH136" s="222"/>
      <c r="CI136" s="16"/>
      <c r="CJ136" s="16"/>
      <c r="CK136" s="222">
        <f t="shared" si="126"/>
        <v>0</v>
      </c>
      <c r="CL136" s="222"/>
      <c r="CM136" s="222"/>
      <c r="CN136" s="222"/>
      <c r="CO136" s="222">
        <f t="shared" si="142"/>
        <v>0</v>
      </c>
      <c r="CP136" s="222"/>
      <c r="CQ136" s="14"/>
      <c r="CR136" s="14"/>
      <c r="CS136" s="261">
        <f t="shared" si="134"/>
        <v>0</v>
      </c>
      <c r="CT136" s="262" t="e">
        <f t="shared" si="135"/>
        <v>#DIV/0!</v>
      </c>
      <c r="CU136" s="13"/>
      <c r="CV136" s="13"/>
      <c r="CW136" s="261">
        <f t="shared" si="136"/>
        <v>0</v>
      </c>
      <c r="CX136" s="262" t="e">
        <f t="shared" si="137"/>
        <v>#DIV/0!</v>
      </c>
      <c r="CY136" s="13"/>
      <c r="CZ136" s="13"/>
      <c r="DA136" s="261">
        <f t="shared" si="127"/>
        <v>0</v>
      </c>
      <c r="DB136" s="262" t="e">
        <f t="shared" si="138"/>
        <v>#DIV/0!</v>
      </c>
    </row>
    <row r="137" spans="1:106" s="344" customFormat="1" ht="14.25" customHeight="1">
      <c r="A137" s="342"/>
      <c r="B137" s="343" t="s">
        <v>384</v>
      </c>
      <c r="C137" s="155">
        <f>C5+C18+C34+C71+C79+C89</f>
        <v>6944.26</v>
      </c>
      <c r="D137" s="155">
        <f>D5+D18+D34+D71+D79+D89</f>
        <v>9032.0098499999986</v>
      </c>
      <c r="E137" s="155">
        <f>E5+E18+E34+E71+E79+E89</f>
        <v>8433.3149700000013</v>
      </c>
      <c r="F137" s="230">
        <f t="shared" si="132"/>
        <v>-598.69487999999728</v>
      </c>
      <c r="G137" s="268">
        <f t="shared" si="139"/>
        <v>0.93371410240435049</v>
      </c>
      <c r="H137" s="155">
        <f>H5+H18+H34+H71+H79+H89</f>
        <v>1779.6447999999996</v>
      </c>
      <c r="I137" s="155">
        <f>I5+I18+I34+I71+I79+I89</f>
        <v>3837.2443000000003</v>
      </c>
      <c r="J137" s="230">
        <f t="shared" si="113"/>
        <v>2057.5995000000007</v>
      </c>
      <c r="K137" s="230">
        <f t="shared" si="143"/>
        <v>2.1561854927455193</v>
      </c>
      <c r="L137" s="155">
        <f>L5+L18+L34+L71+L79+L89</f>
        <v>43.626000000000005</v>
      </c>
      <c r="M137" s="155">
        <f>M5+M18+M34+M71+M79+M89</f>
        <v>65.59</v>
      </c>
      <c r="N137" s="230">
        <f t="shared" si="144"/>
        <v>21.963999999999999</v>
      </c>
      <c r="O137" s="230">
        <f>M137/L137</f>
        <v>1.5034612387108603</v>
      </c>
      <c r="P137" s="155">
        <f>P5+P18+P34+P71+P79+P89</f>
        <v>74.737049999999996</v>
      </c>
      <c r="Q137" s="155">
        <f>Q5+Q18+Q34+Q71+Q79+Q89</f>
        <v>110.714</v>
      </c>
      <c r="R137" s="230">
        <f t="shared" si="145"/>
        <v>35.976950000000002</v>
      </c>
      <c r="S137" s="230">
        <f t="shared" si="146"/>
        <v>1.4813803863010382</v>
      </c>
      <c r="T137" s="155">
        <f>T5+T18+T34+T71+T79+T89</f>
        <v>91.206000000000003</v>
      </c>
      <c r="U137" s="155">
        <f>U5+U18+U34+U71+U79+U89</f>
        <v>91.207999999999998</v>
      </c>
      <c r="V137" s="230">
        <f t="shared" si="147"/>
        <v>1.9999999999953388E-3</v>
      </c>
      <c r="W137" s="230">
        <f t="shared" si="148"/>
        <v>1.0000219283819047</v>
      </c>
      <c r="X137" s="155">
        <f t="shared" si="149"/>
        <v>0</v>
      </c>
      <c r="Y137" s="155">
        <f t="shared" si="149"/>
        <v>0</v>
      </c>
      <c r="Z137" s="230">
        <f t="shared" si="150"/>
        <v>0</v>
      </c>
      <c r="AA137" s="230" t="e">
        <f>Y137/X137</f>
        <v>#DIV/0!</v>
      </c>
      <c r="AB137" s="155">
        <f>AB5+AB18+AB34+AB71+AB79+AB89</f>
        <v>0</v>
      </c>
      <c r="AC137" s="155">
        <f>AC5+AC18+AC34+AC71+AC79+AC89</f>
        <v>0</v>
      </c>
      <c r="AD137" s="230">
        <f t="shared" si="133"/>
        <v>0</v>
      </c>
      <c r="AE137" s="230" t="e">
        <f>AC137/AB137</f>
        <v>#DIV/0!</v>
      </c>
      <c r="AF137" s="155">
        <f>AF5+AF18+AF34+AF71+AF79+AF89</f>
        <v>0</v>
      </c>
      <c r="AG137" s="155">
        <f>AG5+AG18+AG34+AG71+AG79+AG89</f>
        <v>0</v>
      </c>
      <c r="AH137" s="230">
        <f t="shared" si="151"/>
        <v>0</v>
      </c>
      <c r="AI137" s="155">
        <f>AI5+AI18+AI34+AI71+AI79+AI89</f>
        <v>927.63400000000001</v>
      </c>
      <c r="AJ137" s="155">
        <f>AJ5+AJ18+AJ34+AJ71+AJ79+AJ89</f>
        <v>751.63599999999997</v>
      </c>
      <c r="AK137" s="230">
        <f t="shared" si="152"/>
        <v>-175.99800000000005</v>
      </c>
      <c r="AL137" s="230">
        <f>AJ137/AI137</f>
        <v>0.81027215475068826</v>
      </c>
      <c r="AM137" s="155">
        <f>AM5+AM18+AM34+AM71+AM79+AM89</f>
        <v>0</v>
      </c>
      <c r="AN137" s="155">
        <f>AN5+AN18+AN34+AN71+AN79+AN89</f>
        <v>0</v>
      </c>
      <c r="AO137" s="230">
        <f t="shared" si="112"/>
        <v>0</v>
      </c>
      <c r="AP137" s="230" t="e">
        <f>AN137/AM137</f>
        <v>#DIV/0!</v>
      </c>
      <c r="AQ137" s="155">
        <f>AQ5+AQ18+AQ34+AQ71+AQ79+AQ89</f>
        <v>0</v>
      </c>
      <c r="AR137" s="155">
        <f>AR5+AR18+AR34+AR71+AR79+AR89</f>
        <v>0</v>
      </c>
      <c r="AS137" s="230">
        <f t="shared" si="153"/>
        <v>0</v>
      </c>
      <c r="AT137" s="230" t="e">
        <f>AR137/AQ137</f>
        <v>#DIV/0!</v>
      </c>
      <c r="AU137" s="155">
        <f>AU5+AU18+AU34+AU71+AU79+AU89</f>
        <v>21.07</v>
      </c>
      <c r="AV137" s="155">
        <f>AV5+AV18+AV34+AV71+AV79+AV89</f>
        <v>21.07</v>
      </c>
      <c r="AW137" s="230">
        <f t="shared" si="117"/>
        <v>0</v>
      </c>
      <c r="AX137" s="230">
        <f>AV137/AU137</f>
        <v>1</v>
      </c>
      <c r="AY137" s="155">
        <f>AY5+AY18+AY34+AY71+AY79+AY89</f>
        <v>0</v>
      </c>
      <c r="AZ137" s="155">
        <f>AZ5+AZ18+AZ34+AZ71+AZ79+AZ89</f>
        <v>0</v>
      </c>
      <c r="BA137" s="230">
        <f t="shared" si="140"/>
        <v>0</v>
      </c>
      <c r="BB137" s="230" t="e">
        <f>AZ137/AY137</f>
        <v>#DIV/0!</v>
      </c>
      <c r="BC137" s="155">
        <f>BC5+BC18+BC34+BC71+BC79+BC89</f>
        <v>0</v>
      </c>
      <c r="BD137" s="155">
        <f>BD5+BD18+BD34+BD71+BD79+BD89</f>
        <v>0</v>
      </c>
      <c r="BE137" s="230">
        <f t="shared" si="118"/>
        <v>0</v>
      </c>
      <c r="BF137" s="230" t="e">
        <f>BD137/BC137</f>
        <v>#DIV/0!</v>
      </c>
      <c r="BG137" s="155">
        <f>BG5+BG18+BG34+BG71+BG79+BG89</f>
        <v>0</v>
      </c>
      <c r="BH137" s="155">
        <f>BH5+BH18+BH34+BH71+BH79+BH89</f>
        <v>0</v>
      </c>
      <c r="BI137" s="230">
        <f t="shared" si="119"/>
        <v>0</v>
      </c>
      <c r="BJ137" s="230" t="e">
        <f>BH137/BG137</f>
        <v>#DIV/0!</v>
      </c>
      <c r="BK137" s="155">
        <f>BK5+BK18+BK34+BK71+BK79+BK89</f>
        <v>87.528000000000006</v>
      </c>
      <c r="BL137" s="155">
        <f>BL5+BL18+BL34+BL71+BL79+BL89</f>
        <v>216.88836999999998</v>
      </c>
      <c r="BM137" s="230">
        <f t="shared" si="120"/>
        <v>129.36036999999999</v>
      </c>
      <c r="BN137" s="230">
        <f>BL137/BK137</f>
        <v>2.4779312905584496</v>
      </c>
      <c r="BO137" s="155">
        <f>BO5+BO18+BO34+BO71+BO79+BO89</f>
        <v>55.01</v>
      </c>
      <c r="BP137" s="155">
        <f>BP5+BP18+BP34+BP71+BP79+BP89</f>
        <v>18.728999999999999</v>
      </c>
      <c r="BQ137" s="230">
        <f t="shared" si="121"/>
        <v>-36.280999999999999</v>
      </c>
      <c r="BR137" s="230">
        <f>BP137/BO137</f>
        <v>0.34046536993273951</v>
      </c>
      <c r="BS137" s="155">
        <f>BS5+BS18+BS34+BS71+BS79+BS89</f>
        <v>0</v>
      </c>
      <c r="BT137" s="155">
        <f>BT5+BT18+BT34+BT71+BT79+BT89</f>
        <v>0</v>
      </c>
      <c r="BU137" s="230">
        <f t="shared" si="122"/>
        <v>0</v>
      </c>
      <c r="BV137" s="230" t="e">
        <f>BT137/BS137</f>
        <v>#DIV/0!</v>
      </c>
      <c r="BW137" s="155">
        <f>BW5+BW18+BW34+BW71+BW79+BW89</f>
        <v>0</v>
      </c>
      <c r="BX137" s="155">
        <f>BX5+BX18+BX34+BX71+BX79+BX89</f>
        <v>0</v>
      </c>
      <c r="BY137" s="230">
        <f t="shared" si="123"/>
        <v>0</v>
      </c>
      <c r="BZ137" s="230" t="e">
        <f t="shared" si="141"/>
        <v>#DIV/0!</v>
      </c>
      <c r="CA137" s="155">
        <f>CA5+CA18+CA34+CA71+CA79+CA89</f>
        <v>0</v>
      </c>
      <c r="CB137" s="155">
        <f>CB5+CB18+CB34+CB71+CB79+CB89</f>
        <v>0</v>
      </c>
      <c r="CC137" s="230">
        <f t="shared" si="124"/>
        <v>0</v>
      </c>
      <c r="CD137" s="230" t="e">
        <f>CB137/CA137</f>
        <v>#DIV/0!</v>
      </c>
      <c r="CE137" s="155">
        <f>CE5+CE18+CE34+CE71+CE79+CE89</f>
        <v>6003.1639999999989</v>
      </c>
      <c r="CF137" s="155">
        <f>CF5+CF18+CF34+CF71+CF79+CF89</f>
        <v>3335.5643</v>
      </c>
      <c r="CG137" s="230">
        <f t="shared" si="125"/>
        <v>-2667.5996999999988</v>
      </c>
      <c r="CH137" s="230">
        <f>CF137/CE137</f>
        <v>0.55563437880424404</v>
      </c>
      <c r="CI137" s="155">
        <f>CI5+CI18+CI34+CI71+CI79+CI89</f>
        <v>0.56000000000000005</v>
      </c>
      <c r="CJ137" s="155">
        <f>CJ5+CJ18+CJ34+CJ71+CJ79+CJ89</f>
        <v>0</v>
      </c>
      <c r="CK137" s="230">
        <f t="shared" si="126"/>
        <v>-0.56000000000000005</v>
      </c>
      <c r="CL137" s="230">
        <f>CJ137/CI137</f>
        <v>0</v>
      </c>
      <c r="CM137" s="155">
        <f>CM5+CM18+CM34+CM71+CM79+CM89</f>
        <v>0</v>
      </c>
      <c r="CN137" s="155">
        <f>CN5+CN18+CN34+CN71+CN79+CN89</f>
        <v>0</v>
      </c>
      <c r="CO137" s="230">
        <f t="shared" si="142"/>
        <v>0</v>
      </c>
      <c r="CP137" s="230" t="e">
        <f>CN137/CM137</f>
        <v>#DIV/0!</v>
      </c>
      <c r="CQ137" s="266">
        <f>CQ5+CQ18+CQ34+CQ71+CQ79+CQ89</f>
        <v>0</v>
      </c>
      <c r="CR137" s="266">
        <f>CR5+CR18+CR34+CR71+CR79+CR89</f>
        <v>0</v>
      </c>
      <c r="CS137" s="267">
        <f t="shared" si="134"/>
        <v>0</v>
      </c>
      <c r="CT137" s="268" t="e">
        <f t="shared" si="135"/>
        <v>#DIV/0!</v>
      </c>
      <c r="CU137" s="266">
        <f>CU5+CU18+CU34+CU71+CU79+CU89</f>
        <v>0</v>
      </c>
      <c r="CV137" s="266">
        <f>CV5+CV18+CV34+CV71+CV79+CV89</f>
        <v>0</v>
      </c>
      <c r="CW137" s="269">
        <f t="shared" si="136"/>
        <v>0</v>
      </c>
      <c r="CX137" s="268" t="e">
        <f t="shared" si="137"/>
        <v>#DIV/0!</v>
      </c>
      <c r="CY137" s="266">
        <f>CY5+CY18+CY34+CY71+CY79+CY89</f>
        <v>0</v>
      </c>
      <c r="CZ137" s="266">
        <f>CZ5+CZ18+CZ34+CZ71+CZ79+CZ89</f>
        <v>0</v>
      </c>
      <c r="DA137" s="267">
        <f t="shared" si="127"/>
        <v>0</v>
      </c>
      <c r="DB137" s="268" t="e">
        <f t="shared" si="138"/>
        <v>#DIV/0!</v>
      </c>
    </row>
    <row r="138" spans="1:106" ht="14.25" customHeight="1">
      <c r="A138" s="229" t="s">
        <v>385</v>
      </c>
      <c r="B138" s="231" t="s">
        <v>386</v>
      </c>
      <c r="C138" s="225">
        <v>539.79999999999995</v>
      </c>
      <c r="D138" s="16">
        <f>H138+AU138+BK138+CE138+CM138</f>
        <v>4013.8</v>
      </c>
      <c r="E138" s="16">
        <f>I138+M138+Q138+U138+Y138+AJ138+AN138+AR138+AV138+BD138+BH138+BX138+CF138+CJ138+CN138+CR138+CV138+CZ138+BL138+BT138+AZ138+BP138</f>
        <v>950.61900000000003</v>
      </c>
      <c r="F138" s="262">
        <f t="shared" si="132"/>
        <v>-3063.181</v>
      </c>
      <c r="G138" s="262">
        <f t="shared" si="139"/>
        <v>0.23683766007274901</v>
      </c>
      <c r="H138" s="16">
        <v>1706.5</v>
      </c>
      <c r="I138" s="16">
        <v>224.1</v>
      </c>
      <c r="J138" s="227">
        <f t="shared" si="113"/>
        <v>-1482.4</v>
      </c>
      <c r="K138" s="227">
        <f t="shared" si="143"/>
        <v>0.13132141810723702</v>
      </c>
      <c r="L138" s="16"/>
      <c r="M138" s="16"/>
      <c r="N138" s="227">
        <f t="shared" si="144"/>
        <v>0</v>
      </c>
      <c r="O138" s="227" t="e">
        <f>M138/L138</f>
        <v>#DIV/0!</v>
      </c>
      <c r="P138" s="16"/>
      <c r="Q138" s="16"/>
      <c r="R138" s="222">
        <f t="shared" si="145"/>
        <v>0</v>
      </c>
      <c r="S138" s="227" t="e">
        <f t="shared" si="146"/>
        <v>#DIV/0!</v>
      </c>
      <c r="T138" s="16"/>
      <c r="U138" s="16"/>
      <c r="V138" s="222">
        <f t="shared" si="147"/>
        <v>0</v>
      </c>
      <c r="W138" s="227" t="e">
        <f t="shared" si="148"/>
        <v>#DIV/0!</v>
      </c>
      <c r="X138" s="223">
        <f t="shared" si="149"/>
        <v>0</v>
      </c>
      <c r="Y138" s="223">
        <f t="shared" si="149"/>
        <v>0</v>
      </c>
      <c r="Z138" s="222">
        <f t="shared" si="150"/>
        <v>0</v>
      </c>
      <c r="AA138" s="222"/>
      <c r="AB138" s="16"/>
      <c r="AC138" s="16"/>
      <c r="AD138" s="222"/>
      <c r="AE138" s="222"/>
      <c r="AF138" s="16"/>
      <c r="AG138" s="16"/>
      <c r="AH138" s="222">
        <f t="shared" si="151"/>
        <v>0</v>
      </c>
      <c r="AI138" s="16"/>
      <c r="AJ138" s="16"/>
      <c r="AK138" s="222">
        <f t="shared" si="152"/>
        <v>0</v>
      </c>
      <c r="AL138" s="227" t="e">
        <f>AJ138/AI138</f>
        <v>#DIV/0!</v>
      </c>
      <c r="AM138" s="16"/>
      <c r="AN138" s="16"/>
      <c r="AO138" s="222">
        <f t="shared" si="112"/>
        <v>0</v>
      </c>
      <c r="AP138" s="227" t="e">
        <f>AN138/AM138</f>
        <v>#DIV/0!</v>
      </c>
      <c r="AQ138" s="222"/>
      <c r="AR138" s="222"/>
      <c r="AS138" s="227">
        <f t="shared" si="153"/>
        <v>0</v>
      </c>
      <c r="AT138" s="227" t="e">
        <f>AR138/AQ138</f>
        <v>#DIV/0!</v>
      </c>
      <c r="AU138" s="16">
        <v>161.80000000000001</v>
      </c>
      <c r="AV138" s="16">
        <v>162.1</v>
      </c>
      <c r="AW138" s="222">
        <f>AV138-AU138</f>
        <v>0.29999999999998295</v>
      </c>
      <c r="AX138" s="222">
        <f>AV138/AU138</f>
        <v>1.0018541409147095</v>
      </c>
      <c r="AY138" s="16"/>
      <c r="AZ138" s="16">
        <v>0</v>
      </c>
      <c r="BA138" s="222">
        <f t="shared" si="140"/>
        <v>0</v>
      </c>
      <c r="BB138" s="222"/>
      <c r="BC138" s="16"/>
      <c r="BD138" s="16"/>
      <c r="BE138" s="222">
        <f t="shared" si="118"/>
        <v>0</v>
      </c>
      <c r="BF138" s="222"/>
      <c r="BG138" s="16"/>
      <c r="BH138" s="16"/>
      <c r="BI138" s="222">
        <f t="shared" si="119"/>
        <v>0</v>
      </c>
      <c r="BJ138" s="222" t="e">
        <f>BH138/BG138</f>
        <v>#DIV/0!</v>
      </c>
      <c r="BK138" s="16">
        <v>215.3</v>
      </c>
      <c r="BL138" s="16">
        <v>10.199999999999999</v>
      </c>
      <c r="BM138" s="222">
        <f t="shared" si="120"/>
        <v>-205.10000000000002</v>
      </c>
      <c r="BN138" s="227">
        <f>BL138/BK138</f>
        <v>4.7375754760798881E-2</v>
      </c>
      <c r="BO138" s="16">
        <v>0</v>
      </c>
      <c r="BP138" s="16">
        <v>4.2839999999999998</v>
      </c>
      <c r="BQ138" s="222">
        <f t="shared" si="121"/>
        <v>4.2839999999999998</v>
      </c>
      <c r="BR138" s="227" t="e">
        <f>BP138/BO138</f>
        <v>#DIV/0!</v>
      </c>
      <c r="BS138" s="16"/>
      <c r="BT138" s="16"/>
      <c r="BU138" s="222">
        <f t="shared" si="122"/>
        <v>0</v>
      </c>
      <c r="BV138" s="227" t="e">
        <f>BT138/BS138</f>
        <v>#DIV/0!</v>
      </c>
      <c r="BW138" s="16">
        <v>0</v>
      </c>
      <c r="BX138" s="16"/>
      <c r="BY138" s="222">
        <f t="shared" si="123"/>
        <v>0</v>
      </c>
      <c r="BZ138" s="222" t="e">
        <f t="shared" si="141"/>
        <v>#DIV/0!</v>
      </c>
      <c r="CA138" s="16"/>
      <c r="CB138" s="16"/>
      <c r="CC138" s="222">
        <f t="shared" si="124"/>
        <v>0</v>
      </c>
      <c r="CD138" s="227" t="e">
        <f>CB138/CA138</f>
        <v>#DIV/0!</v>
      </c>
      <c r="CE138" s="16">
        <v>1760.9</v>
      </c>
      <c r="CF138" s="16">
        <v>461.13499999999999</v>
      </c>
      <c r="CG138" s="222">
        <f t="shared" si="125"/>
        <v>-1299.7650000000001</v>
      </c>
      <c r="CH138" s="227">
        <f>CF138/CE138</f>
        <v>0.26187460957464931</v>
      </c>
      <c r="CI138" s="16">
        <v>0</v>
      </c>
      <c r="CJ138" s="16">
        <v>0</v>
      </c>
      <c r="CK138" s="222">
        <f t="shared" si="126"/>
        <v>0</v>
      </c>
      <c r="CL138" s="227" t="e">
        <f>CJ138/CI138</f>
        <v>#DIV/0!</v>
      </c>
      <c r="CM138" s="161">
        <v>169.3</v>
      </c>
      <c r="CN138" s="161">
        <v>88.8</v>
      </c>
      <c r="CO138" s="161">
        <f t="shared" si="142"/>
        <v>-80.500000000000014</v>
      </c>
      <c r="CP138" s="227">
        <f>CN138/CM138</f>
        <v>0.52451269935026579</v>
      </c>
      <c r="CQ138" s="14"/>
      <c r="CR138" s="14"/>
      <c r="CS138" s="261">
        <f t="shared" si="134"/>
        <v>0</v>
      </c>
      <c r="CT138" s="262"/>
      <c r="CU138" s="13"/>
      <c r="CV138" s="13"/>
      <c r="CW138" s="261">
        <f t="shared" si="136"/>
        <v>0</v>
      </c>
      <c r="CX138" s="262"/>
      <c r="CY138" s="13"/>
      <c r="CZ138" s="13"/>
      <c r="DA138" s="261">
        <f t="shared" si="127"/>
        <v>0</v>
      </c>
      <c r="DB138" s="262"/>
    </row>
    <row r="139" spans="1:106" ht="14.25" customHeight="1">
      <c r="A139" s="229" t="s">
        <v>387</v>
      </c>
      <c r="B139" s="231" t="s">
        <v>388</v>
      </c>
      <c r="C139" s="225">
        <v>4922.5</v>
      </c>
      <c r="D139" s="16">
        <f>L139+P139+T139</f>
        <v>4676.6279999999997</v>
      </c>
      <c r="E139" s="16">
        <f>I139+M139+Q139+U139+Y139+AJ139+AN139+AR139+AV139+BD139+BH139+BX139+CF139+CJ139+CN139+CR139+CV139+CZ139+BL139+BT139+AZ139</f>
        <v>3475.84</v>
      </c>
      <c r="F139" s="262">
        <f t="shared" si="132"/>
        <v>-1200.7879999999996</v>
      </c>
      <c r="G139" s="262">
        <f t="shared" si="139"/>
        <v>0.74323636603125165</v>
      </c>
      <c r="H139" s="16"/>
      <c r="I139" s="16"/>
      <c r="J139" s="227">
        <f t="shared" si="113"/>
        <v>0</v>
      </c>
      <c r="K139" s="227" t="e">
        <f t="shared" si="143"/>
        <v>#DIV/0!</v>
      </c>
      <c r="L139" s="153">
        <v>2051.1729999999998</v>
      </c>
      <c r="M139" s="153">
        <v>1655.44</v>
      </c>
      <c r="N139" s="156">
        <f t="shared" si="144"/>
        <v>-395.73299999999972</v>
      </c>
      <c r="O139" s="226">
        <f>M139/L139</f>
        <v>0.80706990585387006</v>
      </c>
      <c r="P139" s="153">
        <v>2193.1999999999998</v>
      </c>
      <c r="Q139" s="153">
        <v>1538.9</v>
      </c>
      <c r="R139" s="222">
        <f t="shared" si="145"/>
        <v>-654.29999999999973</v>
      </c>
      <c r="S139" s="227">
        <f t="shared" si="146"/>
        <v>0.70166879445559005</v>
      </c>
      <c r="T139" s="16">
        <v>432.255</v>
      </c>
      <c r="U139" s="16">
        <v>281.5</v>
      </c>
      <c r="V139" s="222">
        <f t="shared" si="147"/>
        <v>-150.755</v>
      </c>
      <c r="W139" s="222">
        <f t="shared" si="148"/>
        <v>0.65123596025494213</v>
      </c>
      <c r="X139" s="223">
        <f t="shared" si="149"/>
        <v>0</v>
      </c>
      <c r="Y139" s="223">
        <f t="shared" si="149"/>
        <v>0</v>
      </c>
      <c r="Z139" s="222">
        <f t="shared" si="150"/>
        <v>0</v>
      </c>
      <c r="AA139" s="222"/>
      <c r="AB139" s="16"/>
      <c r="AC139" s="16"/>
      <c r="AD139" s="222">
        <f>AC139-AB139</f>
        <v>0</v>
      </c>
      <c r="AE139" s="222"/>
      <c r="AF139" s="16"/>
      <c r="AG139" s="16"/>
      <c r="AH139" s="222">
        <f t="shared" si="151"/>
        <v>0</v>
      </c>
      <c r="AI139" s="16"/>
      <c r="AJ139" s="16"/>
      <c r="AK139" s="222">
        <f t="shared" si="152"/>
        <v>0</v>
      </c>
      <c r="AL139" s="227" t="e">
        <f>AJ139/AI139</f>
        <v>#DIV/0!</v>
      </c>
      <c r="AM139" s="16"/>
      <c r="AN139" s="16"/>
      <c r="AO139" s="222">
        <f t="shared" si="112"/>
        <v>0</v>
      </c>
      <c r="AP139" s="227" t="e">
        <f>AN139/AM139</f>
        <v>#DIV/0!</v>
      </c>
      <c r="AQ139" s="222"/>
      <c r="AR139" s="222"/>
      <c r="AS139" s="227">
        <f t="shared" si="153"/>
        <v>0</v>
      </c>
      <c r="AT139" s="227" t="e">
        <f>AR139/AQ139</f>
        <v>#DIV/0!</v>
      </c>
      <c r="AU139" s="16"/>
      <c r="AV139" s="16"/>
      <c r="AW139" s="222">
        <f t="shared" si="117"/>
        <v>0</v>
      </c>
      <c r="AX139" s="222" t="e">
        <f>AV139/AU139</f>
        <v>#DIV/0!</v>
      </c>
      <c r="AY139" s="16"/>
      <c r="AZ139" s="16"/>
      <c r="BA139" s="222">
        <f t="shared" si="140"/>
        <v>0</v>
      </c>
      <c r="BB139" s="222"/>
      <c r="BC139" s="16"/>
      <c r="BD139" s="16"/>
      <c r="BE139" s="222">
        <f t="shared" si="118"/>
        <v>0</v>
      </c>
      <c r="BF139" s="222"/>
      <c r="BG139" s="16"/>
      <c r="BH139" s="16"/>
      <c r="BI139" s="222">
        <f t="shared" si="119"/>
        <v>0</v>
      </c>
      <c r="BJ139" s="222"/>
      <c r="BK139" s="16">
        <v>0</v>
      </c>
      <c r="BL139" s="16"/>
      <c r="BM139" s="222">
        <f t="shared" si="120"/>
        <v>0</v>
      </c>
      <c r="BN139" s="227" t="e">
        <f>BL139/BK139</f>
        <v>#DIV/0!</v>
      </c>
      <c r="BO139" s="16">
        <v>0</v>
      </c>
      <c r="BP139" s="16"/>
      <c r="BQ139" s="222">
        <f t="shared" si="121"/>
        <v>0</v>
      </c>
      <c r="BR139" s="227" t="e">
        <f>BP139/BO139</f>
        <v>#DIV/0!</v>
      </c>
      <c r="BS139" s="16">
        <v>0</v>
      </c>
      <c r="BT139" s="16"/>
      <c r="BU139" s="222">
        <f t="shared" si="122"/>
        <v>0</v>
      </c>
      <c r="BV139" s="227" t="e">
        <f>BT139/BS139</f>
        <v>#DIV/0!</v>
      </c>
      <c r="BW139" s="16">
        <v>0</v>
      </c>
      <c r="BX139" s="16">
        <v>0</v>
      </c>
      <c r="BY139" s="222">
        <f t="shared" si="123"/>
        <v>0</v>
      </c>
      <c r="BZ139" s="222"/>
      <c r="CA139" s="16"/>
      <c r="CB139" s="16"/>
      <c r="CC139" s="222">
        <f t="shared" si="124"/>
        <v>0</v>
      </c>
      <c r="CD139" s="227" t="e">
        <f>CB139/CA139</f>
        <v>#DIV/0!</v>
      </c>
      <c r="CE139" s="16">
        <v>0</v>
      </c>
      <c r="CF139" s="16"/>
      <c r="CG139" s="222">
        <f t="shared" si="125"/>
        <v>0</v>
      </c>
      <c r="CH139" s="227" t="e">
        <f>CF139/CE139</f>
        <v>#DIV/0!</v>
      </c>
      <c r="CI139" s="16">
        <v>0</v>
      </c>
      <c r="CJ139" s="16">
        <v>0</v>
      </c>
      <c r="CK139" s="222">
        <f t="shared" si="126"/>
        <v>0</v>
      </c>
      <c r="CL139" s="227" t="e">
        <f>CJ139/CI139</f>
        <v>#DIV/0!</v>
      </c>
      <c r="CM139" s="161"/>
      <c r="CN139" s="161"/>
      <c r="CO139" s="161">
        <f t="shared" si="142"/>
        <v>0</v>
      </c>
      <c r="CP139" s="227" t="e">
        <f>CN139/CM139</f>
        <v>#DIV/0!</v>
      </c>
      <c r="CQ139" s="14"/>
      <c r="CR139" s="14"/>
      <c r="CS139" s="261">
        <f t="shared" si="134"/>
        <v>0</v>
      </c>
      <c r="CT139" s="262"/>
      <c r="CU139" s="13"/>
      <c r="CV139" s="13"/>
      <c r="CW139" s="261">
        <f t="shared" si="136"/>
        <v>0</v>
      </c>
      <c r="CX139" s="262"/>
      <c r="CY139" s="13"/>
      <c r="CZ139" s="13"/>
      <c r="DA139" s="261">
        <f t="shared" si="127"/>
        <v>0</v>
      </c>
      <c r="DB139" s="262"/>
    </row>
    <row r="140" spans="1:106" s="344" customFormat="1">
      <c r="A140" s="232"/>
      <c r="B140" s="345" t="s">
        <v>389</v>
      </c>
      <c r="C140" s="155">
        <f>C137+C139+C138</f>
        <v>12406.56</v>
      </c>
      <c r="D140" s="155">
        <f>D137+D139+D138</f>
        <v>17722.437849999998</v>
      </c>
      <c r="E140" s="155">
        <f>E137+E139+E138</f>
        <v>12859.773970000002</v>
      </c>
      <c r="F140" s="230">
        <f t="shared" si="132"/>
        <v>-4862.6638799999964</v>
      </c>
      <c r="G140" s="268">
        <f t="shared" si="139"/>
        <v>0.72562105049221559</v>
      </c>
      <c r="H140" s="155">
        <f>H137+H139+H138</f>
        <v>3486.1447999999996</v>
      </c>
      <c r="I140" s="155">
        <f>I137+I139+I138</f>
        <v>4061.3443000000002</v>
      </c>
      <c r="J140" s="155">
        <f>I140-H140</f>
        <v>575.19950000000063</v>
      </c>
      <c r="K140" s="230">
        <f t="shared" si="143"/>
        <v>1.1649958716574254</v>
      </c>
      <c r="L140" s="155">
        <f>L137+L139+L138</f>
        <v>2094.799</v>
      </c>
      <c r="M140" s="155">
        <f>M137+M139+M138</f>
        <v>1721.03</v>
      </c>
      <c r="N140" s="155">
        <f t="shared" si="144"/>
        <v>-373.76900000000001</v>
      </c>
      <c r="O140" s="230">
        <f>M140/L140</f>
        <v>0.82157285734812746</v>
      </c>
      <c r="P140" s="155">
        <f>P137+P139+P138</f>
        <v>2267.93705</v>
      </c>
      <c r="Q140" s="155">
        <f>Q137+Q139+Q138</f>
        <v>1649.614</v>
      </c>
      <c r="R140" s="155">
        <f t="shared" si="145"/>
        <v>-618.32304999999997</v>
      </c>
      <c r="S140" s="230">
        <f t="shared" si="146"/>
        <v>0.7273632220083005</v>
      </c>
      <c r="T140" s="155">
        <f>T137+T139+T138</f>
        <v>523.46100000000001</v>
      </c>
      <c r="U140" s="155">
        <f>U137+U139+U138</f>
        <v>372.70799999999997</v>
      </c>
      <c r="V140" s="155">
        <f t="shared" si="147"/>
        <v>-150.75300000000004</v>
      </c>
      <c r="W140" s="230">
        <f t="shared" si="148"/>
        <v>0.71200719824399517</v>
      </c>
      <c r="X140" s="155">
        <f t="shared" si="149"/>
        <v>0</v>
      </c>
      <c r="Y140" s="155">
        <f t="shared" si="149"/>
        <v>0</v>
      </c>
      <c r="Z140" s="155">
        <f t="shared" si="150"/>
        <v>0</v>
      </c>
      <c r="AA140" s="230" t="e">
        <f>Y140/X140</f>
        <v>#DIV/0!</v>
      </c>
      <c r="AB140" s="155">
        <f>AB137+AB139+AB138</f>
        <v>0</v>
      </c>
      <c r="AC140" s="155">
        <f>AC137+AC139+AC138</f>
        <v>0</v>
      </c>
      <c r="AD140" s="155">
        <f>AC140-AB140</f>
        <v>0</v>
      </c>
      <c r="AE140" s="230" t="e">
        <f>AC140/AB140</f>
        <v>#DIV/0!</v>
      </c>
      <c r="AF140" s="155">
        <f>AF137+AF139+AF138</f>
        <v>0</v>
      </c>
      <c r="AG140" s="155">
        <f>AG137+AG139+AG138</f>
        <v>0</v>
      </c>
      <c r="AH140" s="155">
        <f>AH5+AH18+AH34+AH79+AH89+AH137+AH138+AH139+AH71</f>
        <v>0</v>
      </c>
      <c r="AI140" s="155">
        <f>AI137+AI139+AI138</f>
        <v>927.63400000000001</v>
      </c>
      <c r="AJ140" s="155">
        <f>AJ137+AJ139+AJ138</f>
        <v>751.63599999999997</v>
      </c>
      <c r="AK140" s="155">
        <f t="shared" si="152"/>
        <v>-175.99800000000005</v>
      </c>
      <c r="AL140" s="230">
        <f>AJ140/AI140</f>
        <v>0.81027215475068826</v>
      </c>
      <c r="AM140" s="155">
        <f>AM137+AM139+AM138</f>
        <v>0</v>
      </c>
      <c r="AN140" s="155">
        <f>AN137+AN139+AN138</f>
        <v>0</v>
      </c>
      <c r="AO140" s="155">
        <f>AN140-AM140</f>
        <v>0</v>
      </c>
      <c r="AP140" s="230" t="e">
        <f>AN140/AM140</f>
        <v>#DIV/0!</v>
      </c>
      <c r="AQ140" s="155">
        <f>AQ5+AQ18+AQ34+AQ79+AQ89+AQ137+AQ138+AQ139+AQ71</f>
        <v>0</v>
      </c>
      <c r="AR140" s="155">
        <f>AR5+AR18+AR34+AR79+AR89+AR137+AR138+AR139+AR71</f>
        <v>0</v>
      </c>
      <c r="AS140" s="155">
        <f t="shared" si="153"/>
        <v>0</v>
      </c>
      <c r="AT140" s="155" t="e">
        <f>AR140/AQ140</f>
        <v>#DIV/0!</v>
      </c>
      <c r="AU140" s="155">
        <f>AU137+AU139+AU138</f>
        <v>182.87</v>
      </c>
      <c r="AV140" s="155">
        <f>AV137+AV139+AV138</f>
        <v>183.17</v>
      </c>
      <c r="AW140" s="155">
        <f>AV140-AU140</f>
        <v>0.29999999999998295</v>
      </c>
      <c r="AX140" s="230">
        <f>AV140/AU140</f>
        <v>1.001640509651665</v>
      </c>
      <c r="AY140" s="155">
        <f>AY137+AY139+AY138</f>
        <v>0</v>
      </c>
      <c r="AZ140" s="155">
        <f>AZ137+AZ139+AZ138</f>
        <v>0</v>
      </c>
      <c r="BA140" s="155">
        <f t="shared" si="140"/>
        <v>0</v>
      </c>
      <c r="BB140" s="230" t="e">
        <f>AZ140/AY140</f>
        <v>#DIV/0!</v>
      </c>
      <c r="BC140" s="155">
        <f>BC137+BC139+BC138</f>
        <v>0</v>
      </c>
      <c r="BD140" s="155">
        <f>BD137+BD139+BD138</f>
        <v>0</v>
      </c>
      <c r="BE140" s="155">
        <f t="shared" si="118"/>
        <v>0</v>
      </c>
      <c r="BF140" s="230" t="e">
        <f>BD140/BC140</f>
        <v>#DIV/0!</v>
      </c>
      <c r="BG140" s="155">
        <f>BG137+BG139+BG138</f>
        <v>0</v>
      </c>
      <c r="BH140" s="155">
        <f>BH137+BH139+BH138</f>
        <v>0</v>
      </c>
      <c r="BI140" s="155">
        <f t="shared" si="119"/>
        <v>0</v>
      </c>
      <c r="BJ140" s="230" t="e">
        <f>BH140/BG140</f>
        <v>#DIV/0!</v>
      </c>
      <c r="BK140" s="155">
        <f>BK137+BK139+BK138</f>
        <v>302.82800000000003</v>
      </c>
      <c r="BL140" s="155">
        <f>BL137+BL139+BL138</f>
        <v>227.08836999999997</v>
      </c>
      <c r="BM140" s="155">
        <f>BL140-BK140</f>
        <v>-75.739630000000062</v>
      </c>
      <c r="BN140" s="230">
        <f>BL140/BK140</f>
        <v>0.74989224906547591</v>
      </c>
      <c r="BO140" s="155">
        <f>BO137+BO139+BO138</f>
        <v>55.01</v>
      </c>
      <c r="BP140" s="155">
        <f>BP137+BP139+BP138</f>
        <v>23.012999999999998</v>
      </c>
      <c r="BQ140" s="155">
        <f>BP140-BO140</f>
        <v>-31.997</v>
      </c>
      <c r="BR140" s="230">
        <f>BP140/BO140</f>
        <v>0.41834211961461548</v>
      </c>
      <c r="BS140" s="155">
        <f>BS137+BS139+BS138</f>
        <v>0</v>
      </c>
      <c r="BT140" s="155">
        <f>BT137+BT139+BT138</f>
        <v>0</v>
      </c>
      <c r="BU140" s="155">
        <f>BT140-BS140</f>
        <v>0</v>
      </c>
      <c r="BV140" s="230" t="e">
        <f>BT140/BS140</f>
        <v>#DIV/0!</v>
      </c>
      <c r="BW140" s="155">
        <f>BW137+BW139+BW138</f>
        <v>0</v>
      </c>
      <c r="BX140" s="155">
        <f>BX137+BX139+BX138</f>
        <v>0</v>
      </c>
      <c r="BY140" s="155">
        <f t="shared" si="123"/>
        <v>0</v>
      </c>
      <c r="BZ140" s="230" t="e">
        <f>BX140/BW140</f>
        <v>#DIV/0!</v>
      </c>
      <c r="CA140" s="155">
        <f>CA137+CA139+CA138</f>
        <v>0</v>
      </c>
      <c r="CB140" s="155">
        <f>CB137+CB139+CB138</f>
        <v>0</v>
      </c>
      <c r="CC140" s="155">
        <f>CB140-CA140</f>
        <v>0</v>
      </c>
      <c r="CD140" s="230" t="e">
        <f>CB140/CA140</f>
        <v>#DIV/0!</v>
      </c>
      <c r="CE140" s="155">
        <f>CE137+CE139+CE138</f>
        <v>7764.0639999999985</v>
      </c>
      <c r="CF140" s="155">
        <f>CF137+CF139+CF138</f>
        <v>3796.6993000000002</v>
      </c>
      <c r="CG140" s="155">
        <f t="shared" si="125"/>
        <v>-3967.3646999999983</v>
      </c>
      <c r="CH140" s="230">
        <f>CF140/CE140</f>
        <v>0.48900927400907579</v>
      </c>
      <c r="CI140" s="155">
        <f>CI137+CI139+CI138</f>
        <v>0.56000000000000005</v>
      </c>
      <c r="CJ140" s="155">
        <f>CJ137+CJ139+CJ138</f>
        <v>0</v>
      </c>
      <c r="CK140" s="155">
        <f t="shared" si="126"/>
        <v>-0.56000000000000005</v>
      </c>
      <c r="CL140" s="230">
        <f>CJ140/CI140</f>
        <v>0</v>
      </c>
      <c r="CM140" s="233">
        <f>CM137+CM139+CM138</f>
        <v>169.3</v>
      </c>
      <c r="CN140" s="233">
        <f>CN137+CN139+CN138</f>
        <v>88.8</v>
      </c>
      <c r="CO140" s="233">
        <f t="shared" si="142"/>
        <v>-80.500000000000014</v>
      </c>
      <c r="CP140" s="234">
        <f>CN140/CM140</f>
        <v>0.52451269935026579</v>
      </c>
      <c r="CQ140" s="266">
        <f>CQ137+CQ139+CQ138</f>
        <v>0</v>
      </c>
      <c r="CR140" s="266">
        <f>CR137+CR139+CR138</f>
        <v>0</v>
      </c>
      <c r="CS140" s="266">
        <f>CS5+CS18+CS34+CS79+CS89+CS137+CS138+CS139+CS71</f>
        <v>0</v>
      </c>
      <c r="CT140" s="268" t="e">
        <f>CR140/CQ140</f>
        <v>#DIV/0!</v>
      </c>
      <c r="CU140" s="121">
        <f>CU137+CU139+CU138</f>
        <v>0</v>
      </c>
      <c r="CV140" s="121">
        <f>CV137+CV139+CV138</f>
        <v>0</v>
      </c>
      <c r="CW140" s="266">
        <f>CW5+CW18+CW34+CW79+CW89+CW137+CW138+CW139+CW71</f>
        <v>0</v>
      </c>
      <c r="CX140" s="268" t="e">
        <f>CV140/CU140</f>
        <v>#DIV/0!</v>
      </c>
      <c r="CY140" s="121">
        <f>CY137+CY139+CY138</f>
        <v>0</v>
      </c>
      <c r="CZ140" s="121">
        <f>CZ137+CZ139+CZ138</f>
        <v>0</v>
      </c>
      <c r="DA140" s="121">
        <f t="shared" si="127"/>
        <v>0</v>
      </c>
      <c r="DB140" s="268" t="e">
        <f>CZ140/CY140</f>
        <v>#DIV/0!</v>
      </c>
    </row>
    <row r="141" spans="1:106" ht="11.25" customHeight="1">
      <c r="AH141" s="350"/>
    </row>
    <row r="142" spans="1:106" ht="11.25" customHeight="1">
      <c r="D142" s="351"/>
      <c r="E142" s="352"/>
      <c r="AH142" s="350"/>
    </row>
    <row r="143" spans="1:106" s="348" customFormat="1">
      <c r="B143" s="346"/>
      <c r="C143" s="347"/>
      <c r="E143" s="353"/>
      <c r="F143" s="326"/>
      <c r="G143" s="326"/>
      <c r="J143" s="326"/>
      <c r="K143" s="326"/>
      <c r="N143" s="326"/>
      <c r="O143" s="326"/>
      <c r="R143" s="326"/>
      <c r="S143" s="326"/>
      <c r="V143" s="326"/>
      <c r="W143" s="326"/>
      <c r="X143" s="349"/>
      <c r="Y143" s="349"/>
      <c r="Z143" s="326"/>
      <c r="AA143" s="326"/>
      <c r="AD143" s="326"/>
      <c r="AE143" s="326"/>
      <c r="AF143" s="326"/>
      <c r="AG143" s="326"/>
      <c r="AH143" s="350"/>
      <c r="AK143" s="326"/>
      <c r="AL143" s="326"/>
      <c r="AO143" s="326"/>
      <c r="AP143" s="326"/>
      <c r="AQ143" s="326"/>
      <c r="AR143" s="326"/>
      <c r="AS143" s="326"/>
      <c r="AT143" s="326"/>
      <c r="AW143" s="326"/>
      <c r="AX143" s="326"/>
      <c r="AY143" s="326"/>
      <c r="AZ143" s="326"/>
      <c r="BA143" s="326"/>
      <c r="BB143" s="326"/>
      <c r="BE143" s="326"/>
      <c r="BF143" s="326"/>
      <c r="BI143" s="326"/>
      <c r="BJ143" s="326"/>
      <c r="BK143" s="326"/>
      <c r="BL143" s="326"/>
      <c r="BM143" s="326"/>
      <c r="BN143" s="326"/>
      <c r="BO143" s="326"/>
      <c r="BP143" s="326"/>
      <c r="BQ143" s="326"/>
      <c r="BR143" s="326"/>
      <c r="BS143" s="326"/>
      <c r="BT143" s="326"/>
      <c r="BU143" s="326"/>
      <c r="BV143" s="326"/>
      <c r="BY143" s="326"/>
      <c r="BZ143" s="326"/>
      <c r="CA143" s="326"/>
      <c r="CB143" s="326"/>
      <c r="CC143" s="326"/>
      <c r="CD143" s="326"/>
      <c r="CG143" s="326"/>
      <c r="CH143" s="326"/>
      <c r="CK143" s="326"/>
      <c r="CL143" s="326"/>
      <c r="CM143" s="326"/>
      <c r="CN143" s="326"/>
      <c r="CO143" s="326"/>
      <c r="CP143" s="326"/>
      <c r="CQ143" s="326"/>
      <c r="CR143" s="326"/>
      <c r="CS143" s="326"/>
      <c r="CT143" s="326"/>
      <c r="CW143" s="326"/>
      <c r="CX143" s="326"/>
    </row>
    <row r="144" spans="1:106" s="348" customFormat="1">
      <c r="B144" s="346"/>
      <c r="C144" s="347"/>
      <c r="E144" s="352"/>
      <c r="F144" s="326"/>
      <c r="G144" s="326"/>
      <c r="J144" s="326"/>
      <c r="K144" s="326"/>
      <c r="N144" s="326"/>
      <c r="O144" s="326"/>
      <c r="R144" s="326"/>
      <c r="S144" s="326"/>
      <c r="V144" s="326"/>
      <c r="W144" s="326"/>
      <c r="X144" s="349"/>
      <c r="Y144" s="349"/>
      <c r="Z144" s="326"/>
      <c r="AA144" s="326"/>
      <c r="AD144" s="326"/>
      <c r="AE144" s="326"/>
      <c r="AF144" s="326"/>
      <c r="AG144" s="326"/>
      <c r="AH144" s="350"/>
      <c r="AK144" s="326"/>
      <c r="AL144" s="326"/>
      <c r="AO144" s="326"/>
      <c r="AP144" s="326"/>
      <c r="AQ144" s="326"/>
      <c r="AR144" s="326"/>
      <c r="AS144" s="326"/>
      <c r="AT144" s="326"/>
      <c r="AW144" s="326"/>
      <c r="AX144" s="326"/>
      <c r="AY144" s="326"/>
      <c r="AZ144" s="326"/>
      <c r="BA144" s="326"/>
      <c r="BB144" s="326"/>
      <c r="BE144" s="326"/>
      <c r="BF144" s="326"/>
      <c r="BI144" s="326"/>
      <c r="BJ144" s="326"/>
      <c r="BK144" s="326"/>
      <c r="BL144" s="326"/>
      <c r="BM144" s="326"/>
      <c r="BN144" s="326"/>
      <c r="BO144" s="326"/>
      <c r="BP144" s="326"/>
      <c r="BQ144" s="326"/>
      <c r="BR144" s="326"/>
      <c r="BS144" s="326"/>
      <c r="BT144" s="326"/>
      <c r="BU144" s="326"/>
      <c r="BV144" s="326"/>
      <c r="BY144" s="326"/>
      <c r="BZ144" s="326"/>
      <c r="CA144" s="326"/>
      <c r="CB144" s="326"/>
      <c r="CC144" s="326"/>
      <c r="CD144" s="326"/>
      <c r="CG144" s="326"/>
      <c r="CH144" s="326"/>
      <c r="CK144" s="326"/>
      <c r="CL144" s="326"/>
      <c r="CM144" s="326"/>
      <c r="CN144" s="326"/>
      <c r="CO144" s="326"/>
      <c r="CP144" s="326"/>
      <c r="CQ144" s="326"/>
      <c r="CR144" s="326"/>
      <c r="CS144" s="326"/>
      <c r="CT144" s="326"/>
      <c r="CW144" s="326"/>
      <c r="CX144" s="326"/>
    </row>
    <row r="145" spans="2:102" s="348" customFormat="1">
      <c r="B145" s="346"/>
      <c r="C145" s="347"/>
      <c r="F145" s="326"/>
      <c r="G145" s="326"/>
      <c r="J145" s="326"/>
      <c r="K145" s="326"/>
      <c r="N145" s="326"/>
      <c r="O145" s="326"/>
      <c r="R145" s="326"/>
      <c r="S145" s="326"/>
      <c r="V145" s="326"/>
      <c r="W145" s="326"/>
      <c r="X145" s="349"/>
      <c r="Y145" s="349"/>
      <c r="Z145" s="326"/>
      <c r="AA145" s="326"/>
      <c r="AD145" s="326"/>
      <c r="AE145" s="326"/>
      <c r="AF145" s="326"/>
      <c r="AG145" s="326"/>
      <c r="AH145" s="350"/>
      <c r="AK145" s="326"/>
      <c r="AL145" s="326"/>
      <c r="AO145" s="326"/>
      <c r="AP145" s="326"/>
      <c r="AQ145" s="326"/>
      <c r="AR145" s="326"/>
      <c r="AS145" s="326"/>
      <c r="AT145" s="326"/>
      <c r="AW145" s="326"/>
      <c r="AX145" s="326"/>
      <c r="AY145" s="326"/>
      <c r="AZ145" s="326"/>
      <c r="BA145" s="326"/>
      <c r="BB145" s="326"/>
      <c r="BE145" s="326"/>
      <c r="BF145" s="326"/>
      <c r="BI145" s="326"/>
      <c r="BJ145" s="326"/>
      <c r="BK145" s="326"/>
      <c r="BL145" s="326"/>
      <c r="BM145" s="326"/>
      <c r="BN145" s="326"/>
      <c r="BO145" s="326"/>
      <c r="BP145" s="326"/>
      <c r="BQ145" s="326"/>
      <c r="BR145" s="326"/>
      <c r="BS145" s="326"/>
      <c r="BT145" s="326"/>
      <c r="BU145" s="326"/>
      <c r="BV145" s="326"/>
      <c r="BY145" s="326"/>
      <c r="BZ145" s="326"/>
      <c r="CA145" s="326"/>
      <c r="CB145" s="326"/>
      <c r="CC145" s="326"/>
      <c r="CD145" s="326"/>
      <c r="CG145" s="326"/>
      <c r="CH145" s="326"/>
      <c r="CK145" s="326"/>
      <c r="CL145" s="326"/>
      <c r="CM145" s="326"/>
      <c r="CN145" s="326"/>
      <c r="CO145" s="326"/>
      <c r="CP145" s="326"/>
      <c r="CQ145" s="326"/>
      <c r="CR145" s="326"/>
      <c r="CS145" s="326"/>
      <c r="CT145" s="326"/>
      <c r="CW145" s="326"/>
      <c r="CX145" s="326"/>
    </row>
    <row r="146" spans="2:102" s="348" customFormat="1">
      <c r="B146" s="346"/>
      <c r="C146" s="347"/>
      <c r="F146" s="326"/>
      <c r="G146" s="326"/>
      <c r="J146" s="326"/>
      <c r="K146" s="326"/>
      <c r="N146" s="326"/>
      <c r="O146" s="326"/>
      <c r="R146" s="326"/>
      <c r="S146" s="326"/>
      <c r="V146" s="326"/>
      <c r="W146" s="326"/>
      <c r="X146" s="349"/>
      <c r="Y146" s="349"/>
      <c r="Z146" s="326"/>
      <c r="AA146" s="326"/>
      <c r="AD146" s="326"/>
      <c r="AE146" s="326"/>
      <c r="AF146" s="326"/>
      <c r="AG146" s="326"/>
      <c r="AH146" s="350"/>
      <c r="AK146" s="326"/>
      <c r="AL146" s="326"/>
      <c r="AO146" s="326"/>
      <c r="AP146" s="326"/>
      <c r="AQ146" s="326"/>
      <c r="AR146" s="326"/>
      <c r="AS146" s="326"/>
      <c r="AT146" s="326"/>
      <c r="AW146" s="326"/>
      <c r="AX146" s="326"/>
      <c r="AY146" s="326"/>
      <c r="AZ146" s="326"/>
      <c r="BA146" s="326"/>
      <c r="BB146" s="326"/>
      <c r="BE146" s="326"/>
      <c r="BF146" s="326"/>
      <c r="BI146" s="326"/>
      <c r="BJ146" s="326"/>
      <c r="BK146" s="326"/>
      <c r="BL146" s="326"/>
      <c r="BM146" s="326"/>
      <c r="BN146" s="326"/>
      <c r="BO146" s="326"/>
      <c r="BP146" s="326"/>
      <c r="BQ146" s="326"/>
      <c r="BR146" s="326"/>
      <c r="BS146" s="326"/>
      <c r="BT146" s="326"/>
      <c r="BU146" s="326"/>
      <c r="BV146" s="326"/>
      <c r="BY146" s="326"/>
      <c r="BZ146" s="326"/>
      <c r="CA146" s="326"/>
      <c r="CB146" s="326"/>
      <c r="CC146" s="326"/>
      <c r="CD146" s="326"/>
      <c r="CG146" s="326"/>
      <c r="CH146" s="326"/>
      <c r="CK146" s="326"/>
      <c r="CL146" s="326"/>
      <c r="CM146" s="326"/>
      <c r="CN146" s="326"/>
      <c r="CO146" s="326"/>
      <c r="CP146" s="326"/>
      <c r="CQ146" s="326"/>
      <c r="CR146" s="326"/>
      <c r="CS146" s="326"/>
      <c r="CT146" s="326"/>
      <c r="CW146" s="326"/>
      <c r="CX146" s="326"/>
    </row>
    <row r="147" spans="2:102" s="348" customFormat="1">
      <c r="B147" s="346"/>
      <c r="C147" s="347"/>
      <c r="F147" s="326"/>
      <c r="G147" s="326"/>
      <c r="J147" s="326"/>
      <c r="K147" s="326"/>
      <c r="N147" s="326"/>
      <c r="O147" s="326"/>
      <c r="R147" s="326"/>
      <c r="S147" s="326"/>
      <c r="V147" s="326"/>
      <c r="W147" s="326"/>
      <c r="X147" s="349"/>
      <c r="Y147" s="349"/>
      <c r="Z147" s="326"/>
      <c r="AA147" s="326"/>
      <c r="AD147" s="326"/>
      <c r="AE147" s="326"/>
      <c r="AF147" s="326"/>
      <c r="AG147" s="326"/>
      <c r="AH147" s="350"/>
      <c r="AK147" s="326"/>
      <c r="AL147" s="326"/>
      <c r="AO147" s="326"/>
      <c r="AP147" s="326"/>
      <c r="AQ147" s="326"/>
      <c r="AR147" s="326"/>
      <c r="AS147" s="326"/>
      <c r="AT147" s="326"/>
      <c r="AW147" s="326"/>
      <c r="AX147" s="326"/>
      <c r="AY147" s="326"/>
      <c r="AZ147" s="326"/>
      <c r="BA147" s="326"/>
      <c r="BB147" s="326"/>
      <c r="BE147" s="326"/>
      <c r="BF147" s="326"/>
      <c r="BI147" s="326"/>
      <c r="BJ147" s="326"/>
      <c r="BK147" s="326"/>
      <c r="BL147" s="326"/>
      <c r="BM147" s="326"/>
      <c r="BN147" s="326"/>
      <c r="BO147" s="326"/>
      <c r="BP147" s="326"/>
      <c r="BQ147" s="326"/>
      <c r="BR147" s="326"/>
      <c r="BS147" s="326"/>
      <c r="BT147" s="326"/>
      <c r="BU147" s="326"/>
      <c r="BV147" s="326"/>
      <c r="BY147" s="326"/>
      <c r="BZ147" s="326"/>
      <c r="CA147" s="326"/>
      <c r="CB147" s="326"/>
      <c r="CC147" s="326"/>
      <c r="CD147" s="326"/>
      <c r="CG147" s="326"/>
      <c r="CH147" s="326"/>
      <c r="CK147" s="326"/>
      <c r="CL147" s="326"/>
      <c r="CM147" s="326"/>
      <c r="CN147" s="326"/>
      <c r="CO147" s="326"/>
      <c r="CP147" s="326"/>
      <c r="CQ147" s="326"/>
      <c r="CR147" s="326"/>
      <c r="CS147" s="326"/>
      <c r="CT147" s="326"/>
      <c r="CW147" s="326"/>
      <c r="CX147" s="326"/>
    </row>
    <row r="148" spans="2:102" s="348" customFormat="1">
      <c r="B148" s="346"/>
      <c r="C148" s="347"/>
      <c r="F148" s="326"/>
      <c r="G148" s="326"/>
      <c r="J148" s="326"/>
      <c r="K148" s="326"/>
      <c r="N148" s="326"/>
      <c r="O148" s="326"/>
      <c r="R148" s="326"/>
      <c r="S148" s="326"/>
      <c r="V148" s="326"/>
      <c r="W148" s="326"/>
      <c r="X148" s="349"/>
      <c r="Y148" s="349"/>
      <c r="Z148" s="326"/>
      <c r="AA148" s="326"/>
      <c r="AD148" s="326"/>
      <c r="AE148" s="326"/>
      <c r="AF148" s="326"/>
      <c r="AG148" s="326"/>
      <c r="AH148" s="350"/>
      <c r="AK148" s="326"/>
      <c r="AL148" s="326"/>
      <c r="AO148" s="326"/>
      <c r="AP148" s="326"/>
      <c r="AQ148" s="326"/>
      <c r="AR148" s="326"/>
      <c r="AS148" s="326"/>
      <c r="AT148" s="326"/>
      <c r="AW148" s="326"/>
      <c r="AX148" s="326"/>
      <c r="AY148" s="326"/>
      <c r="AZ148" s="326"/>
      <c r="BA148" s="326"/>
      <c r="BB148" s="326"/>
      <c r="BE148" s="326"/>
      <c r="BF148" s="326"/>
      <c r="BI148" s="326"/>
      <c r="BJ148" s="326"/>
      <c r="BK148" s="326"/>
      <c r="BL148" s="326"/>
      <c r="BM148" s="326"/>
      <c r="BN148" s="326"/>
      <c r="BO148" s="326"/>
      <c r="BP148" s="326"/>
      <c r="BQ148" s="326"/>
      <c r="BR148" s="326"/>
      <c r="BS148" s="326"/>
      <c r="BT148" s="326"/>
      <c r="BU148" s="326"/>
      <c r="BV148" s="326"/>
      <c r="BY148" s="326"/>
      <c r="BZ148" s="326"/>
      <c r="CA148" s="326"/>
      <c r="CB148" s="326"/>
      <c r="CC148" s="326"/>
      <c r="CD148" s="326"/>
      <c r="CG148" s="326"/>
      <c r="CH148" s="326"/>
      <c r="CK148" s="326"/>
      <c r="CL148" s="326"/>
      <c r="CM148" s="326"/>
      <c r="CN148" s="326"/>
      <c r="CO148" s="326"/>
      <c r="CP148" s="326"/>
      <c r="CQ148" s="326"/>
      <c r="CR148" s="326"/>
      <c r="CS148" s="326"/>
      <c r="CT148" s="326"/>
      <c r="CW148" s="326"/>
      <c r="CX148" s="326"/>
    </row>
    <row r="149" spans="2:102" s="348" customFormat="1">
      <c r="B149" s="346"/>
      <c r="C149" s="347"/>
      <c r="F149" s="326"/>
      <c r="G149" s="326"/>
      <c r="J149" s="326"/>
      <c r="K149" s="326"/>
      <c r="N149" s="326"/>
      <c r="O149" s="326"/>
      <c r="R149" s="326"/>
      <c r="S149" s="326"/>
      <c r="V149" s="326"/>
      <c r="W149" s="326"/>
      <c r="X149" s="349"/>
      <c r="Y149" s="349"/>
      <c r="Z149" s="326"/>
      <c r="AA149" s="326"/>
      <c r="AD149" s="326"/>
      <c r="AE149" s="326"/>
      <c r="AF149" s="326"/>
      <c r="AG149" s="326"/>
      <c r="AH149" s="354"/>
      <c r="AK149" s="326"/>
      <c r="AL149" s="326"/>
      <c r="AO149" s="326"/>
      <c r="AP149" s="326"/>
      <c r="AQ149" s="326"/>
      <c r="AR149" s="326"/>
      <c r="AS149" s="326"/>
      <c r="AT149" s="326"/>
      <c r="AW149" s="326"/>
      <c r="AX149" s="326"/>
      <c r="AY149" s="326"/>
      <c r="AZ149" s="326"/>
      <c r="BA149" s="326"/>
      <c r="BB149" s="326"/>
      <c r="BE149" s="326"/>
      <c r="BF149" s="326"/>
      <c r="BI149" s="326"/>
      <c r="BJ149" s="326"/>
      <c r="BK149" s="326"/>
      <c r="BL149" s="326"/>
      <c r="BM149" s="326"/>
      <c r="BN149" s="326"/>
      <c r="BO149" s="326"/>
      <c r="BP149" s="326"/>
      <c r="BQ149" s="326"/>
      <c r="BR149" s="326"/>
      <c r="BS149" s="326"/>
      <c r="BT149" s="326"/>
      <c r="BU149" s="326"/>
      <c r="BV149" s="326"/>
      <c r="BY149" s="326"/>
      <c r="BZ149" s="326"/>
      <c r="CA149" s="326"/>
      <c r="CB149" s="326"/>
      <c r="CC149" s="326"/>
      <c r="CD149" s="326"/>
      <c r="CG149" s="326"/>
      <c r="CH149" s="326"/>
      <c r="CK149" s="326"/>
      <c r="CL149" s="326"/>
      <c r="CM149" s="326"/>
      <c r="CN149" s="326"/>
      <c r="CO149" s="326"/>
      <c r="CP149" s="326"/>
      <c r="CQ149" s="326"/>
      <c r="CR149" s="326"/>
      <c r="CS149" s="326"/>
      <c r="CT149" s="326"/>
      <c r="CW149" s="326"/>
      <c r="CX149" s="326"/>
    </row>
    <row r="150" spans="2:102" s="348" customFormat="1">
      <c r="B150" s="346"/>
      <c r="C150" s="347"/>
      <c r="F150" s="326"/>
      <c r="G150" s="326"/>
      <c r="J150" s="326"/>
      <c r="K150" s="326"/>
      <c r="N150" s="326"/>
      <c r="O150" s="326"/>
      <c r="R150" s="326"/>
      <c r="S150" s="326"/>
      <c r="V150" s="326"/>
      <c r="W150" s="326"/>
      <c r="X150" s="349"/>
      <c r="Y150" s="349"/>
      <c r="Z150" s="326"/>
      <c r="AA150" s="326"/>
      <c r="AD150" s="326"/>
      <c r="AE150" s="326"/>
      <c r="AF150" s="326"/>
      <c r="AG150" s="326"/>
      <c r="AH150" s="350"/>
      <c r="AK150" s="326"/>
      <c r="AL150" s="326"/>
      <c r="AO150" s="326"/>
      <c r="AP150" s="326"/>
      <c r="AQ150" s="326"/>
      <c r="AR150" s="326"/>
      <c r="AS150" s="326"/>
      <c r="AT150" s="326"/>
      <c r="AW150" s="326"/>
      <c r="AX150" s="326"/>
      <c r="AY150" s="326"/>
      <c r="AZ150" s="326"/>
      <c r="BA150" s="326"/>
      <c r="BB150" s="326"/>
      <c r="BE150" s="326"/>
      <c r="BF150" s="326"/>
      <c r="BI150" s="326"/>
      <c r="BJ150" s="326"/>
      <c r="BK150" s="326"/>
      <c r="BL150" s="326"/>
      <c r="BM150" s="326"/>
      <c r="BN150" s="326"/>
      <c r="BO150" s="326"/>
      <c r="BP150" s="326"/>
      <c r="BQ150" s="326"/>
      <c r="BR150" s="326"/>
      <c r="BS150" s="326"/>
      <c r="BT150" s="326"/>
      <c r="BU150" s="326"/>
      <c r="BV150" s="326"/>
      <c r="BY150" s="326"/>
      <c r="BZ150" s="326"/>
      <c r="CA150" s="326"/>
      <c r="CB150" s="326"/>
      <c r="CC150" s="326"/>
      <c r="CD150" s="326"/>
      <c r="CG150" s="326"/>
      <c r="CH150" s="326"/>
      <c r="CK150" s="326"/>
      <c r="CL150" s="326"/>
      <c r="CM150" s="326"/>
      <c r="CN150" s="326"/>
      <c r="CO150" s="326"/>
      <c r="CP150" s="326"/>
      <c r="CQ150" s="326"/>
      <c r="CR150" s="326"/>
      <c r="CS150" s="326"/>
      <c r="CT150" s="326"/>
      <c r="CW150" s="326"/>
      <c r="CX150" s="326"/>
    </row>
    <row r="151" spans="2:102" s="348" customFormat="1">
      <c r="B151" s="346"/>
      <c r="C151" s="347"/>
      <c r="F151" s="326"/>
      <c r="G151" s="326"/>
      <c r="J151" s="326"/>
      <c r="K151" s="326"/>
      <c r="N151" s="326"/>
      <c r="O151" s="326"/>
      <c r="R151" s="326"/>
      <c r="S151" s="326"/>
      <c r="V151" s="326"/>
      <c r="W151" s="326"/>
      <c r="X151" s="349"/>
      <c r="Y151" s="349"/>
      <c r="Z151" s="326"/>
      <c r="AA151" s="326"/>
      <c r="AD151" s="326"/>
      <c r="AE151" s="326"/>
      <c r="AF151" s="326"/>
      <c r="AG151" s="326"/>
      <c r="AH151" s="350"/>
      <c r="AK151" s="326"/>
      <c r="AL151" s="326"/>
      <c r="AO151" s="326"/>
      <c r="AP151" s="326"/>
      <c r="AQ151" s="326"/>
      <c r="AR151" s="326"/>
      <c r="AS151" s="326"/>
      <c r="AT151" s="326"/>
      <c r="AW151" s="326"/>
      <c r="AX151" s="326"/>
      <c r="AY151" s="326"/>
      <c r="AZ151" s="326"/>
      <c r="BA151" s="326"/>
      <c r="BB151" s="326"/>
      <c r="BE151" s="326"/>
      <c r="BF151" s="326"/>
      <c r="BI151" s="326"/>
      <c r="BJ151" s="326"/>
      <c r="BK151" s="326"/>
      <c r="BL151" s="326"/>
      <c r="BM151" s="326"/>
      <c r="BN151" s="326"/>
      <c r="BO151" s="326"/>
      <c r="BP151" s="326"/>
      <c r="BQ151" s="326"/>
      <c r="BR151" s="326"/>
      <c r="BS151" s="326"/>
      <c r="BT151" s="326"/>
      <c r="BU151" s="326"/>
      <c r="BV151" s="326"/>
      <c r="BY151" s="326"/>
      <c r="BZ151" s="326"/>
      <c r="CA151" s="326"/>
      <c r="CB151" s="326"/>
      <c r="CC151" s="326"/>
      <c r="CD151" s="326"/>
      <c r="CG151" s="326"/>
      <c r="CH151" s="326"/>
      <c r="CK151" s="326"/>
      <c r="CL151" s="326"/>
      <c r="CM151" s="326"/>
      <c r="CN151" s="326"/>
      <c r="CO151" s="326"/>
      <c r="CP151" s="326"/>
      <c r="CQ151" s="326"/>
      <c r="CR151" s="326"/>
      <c r="CS151" s="326"/>
      <c r="CT151" s="326"/>
      <c r="CW151" s="326"/>
      <c r="CX151" s="326"/>
    </row>
    <row r="152" spans="2:102" s="348" customFormat="1">
      <c r="B152" s="346"/>
      <c r="C152" s="347"/>
      <c r="F152" s="326"/>
      <c r="G152" s="326"/>
      <c r="J152" s="326"/>
      <c r="K152" s="326"/>
      <c r="N152" s="326"/>
      <c r="O152" s="326"/>
      <c r="R152" s="326"/>
      <c r="S152" s="326"/>
      <c r="V152" s="326"/>
      <c r="W152" s="326"/>
      <c r="X152" s="349"/>
      <c r="Y152" s="349"/>
      <c r="Z152" s="326"/>
      <c r="AA152" s="326"/>
      <c r="AD152" s="326"/>
      <c r="AE152" s="326"/>
      <c r="AF152" s="326"/>
      <c r="AG152" s="326"/>
      <c r="AH152" s="354"/>
      <c r="AK152" s="326"/>
      <c r="AL152" s="326"/>
      <c r="AO152" s="326"/>
      <c r="AP152" s="326"/>
      <c r="AQ152" s="326"/>
      <c r="AR152" s="326"/>
      <c r="AS152" s="326"/>
      <c r="AT152" s="326"/>
      <c r="AW152" s="326"/>
      <c r="AX152" s="326"/>
      <c r="AY152" s="326"/>
      <c r="AZ152" s="326"/>
      <c r="BA152" s="326"/>
      <c r="BB152" s="326"/>
      <c r="BE152" s="326"/>
      <c r="BF152" s="326"/>
      <c r="BI152" s="326"/>
      <c r="BJ152" s="326"/>
      <c r="BK152" s="326"/>
      <c r="BL152" s="326"/>
      <c r="BM152" s="326"/>
      <c r="BN152" s="326"/>
      <c r="BO152" s="326"/>
      <c r="BP152" s="326"/>
      <c r="BQ152" s="326"/>
      <c r="BR152" s="326"/>
      <c r="BS152" s="326"/>
      <c r="BT152" s="326"/>
      <c r="BU152" s="326"/>
      <c r="BV152" s="326"/>
      <c r="BY152" s="326"/>
      <c r="BZ152" s="326"/>
      <c r="CA152" s="326"/>
      <c r="CB152" s="326"/>
      <c r="CC152" s="326"/>
      <c r="CD152" s="326"/>
      <c r="CG152" s="326"/>
      <c r="CH152" s="326"/>
      <c r="CK152" s="326"/>
      <c r="CL152" s="326"/>
      <c r="CM152" s="326"/>
      <c r="CN152" s="326"/>
      <c r="CO152" s="326"/>
      <c r="CP152" s="326"/>
      <c r="CQ152" s="326"/>
      <c r="CR152" s="326"/>
      <c r="CS152" s="326"/>
      <c r="CT152" s="326"/>
      <c r="CW152" s="326"/>
      <c r="CX152" s="326"/>
    </row>
    <row r="153" spans="2:102" s="348" customFormat="1">
      <c r="B153" s="346"/>
      <c r="C153" s="347"/>
      <c r="F153" s="326"/>
      <c r="G153" s="326"/>
      <c r="J153" s="326"/>
      <c r="K153" s="326"/>
      <c r="N153" s="326"/>
      <c r="O153" s="326"/>
      <c r="R153" s="326"/>
      <c r="S153" s="326"/>
      <c r="V153" s="326"/>
      <c r="W153" s="326"/>
      <c r="X153" s="349"/>
      <c r="Y153" s="349"/>
      <c r="Z153" s="326"/>
      <c r="AA153" s="326"/>
      <c r="AD153" s="326"/>
      <c r="AE153" s="326"/>
      <c r="AF153" s="326"/>
      <c r="AG153" s="326"/>
      <c r="AH153" s="350"/>
      <c r="AK153" s="326"/>
      <c r="AL153" s="326"/>
      <c r="AO153" s="326"/>
      <c r="AP153" s="326"/>
      <c r="AQ153" s="326"/>
      <c r="AR153" s="326"/>
      <c r="AS153" s="326"/>
      <c r="AT153" s="326"/>
      <c r="AW153" s="326"/>
      <c r="AX153" s="326"/>
      <c r="AY153" s="326"/>
      <c r="AZ153" s="326"/>
      <c r="BA153" s="326"/>
      <c r="BB153" s="326"/>
      <c r="BE153" s="326"/>
      <c r="BF153" s="326"/>
      <c r="BI153" s="326"/>
      <c r="BJ153" s="326"/>
      <c r="BK153" s="326"/>
      <c r="BL153" s="326"/>
      <c r="BM153" s="326"/>
      <c r="BN153" s="326"/>
      <c r="BO153" s="326"/>
      <c r="BP153" s="326"/>
      <c r="BQ153" s="326"/>
      <c r="BR153" s="326"/>
      <c r="BS153" s="326"/>
      <c r="BT153" s="326"/>
      <c r="BU153" s="326"/>
      <c r="BV153" s="326"/>
      <c r="BY153" s="326"/>
      <c r="BZ153" s="326"/>
      <c r="CA153" s="326"/>
      <c r="CB153" s="326"/>
      <c r="CC153" s="326"/>
      <c r="CD153" s="326"/>
      <c r="CG153" s="326"/>
      <c r="CH153" s="326"/>
      <c r="CK153" s="326"/>
      <c r="CL153" s="326"/>
      <c r="CM153" s="326"/>
      <c r="CN153" s="326"/>
      <c r="CO153" s="326"/>
      <c r="CP153" s="326"/>
      <c r="CQ153" s="326"/>
      <c r="CR153" s="326"/>
      <c r="CS153" s="326"/>
      <c r="CT153" s="326"/>
      <c r="CW153" s="326"/>
      <c r="CX153" s="326"/>
    </row>
  </sheetData>
  <mergeCells count="80">
    <mergeCell ref="CD3:CD4"/>
    <mergeCell ref="BW3:BX3"/>
    <mergeCell ref="BY3:BY4"/>
    <mergeCell ref="BZ3:BZ4"/>
    <mergeCell ref="CA3:CB3"/>
    <mergeCell ref="CC3:CC4"/>
    <mergeCell ref="BQ3:BQ4"/>
    <mergeCell ref="BR3:BR4"/>
    <mergeCell ref="BS3:BT3"/>
    <mergeCell ref="BU3:BU4"/>
    <mergeCell ref="BV3:BV4"/>
    <mergeCell ref="BT1:CP1"/>
    <mergeCell ref="A2:A4"/>
    <mergeCell ref="B2:B4"/>
    <mergeCell ref="C2:E3"/>
    <mergeCell ref="F2:F4"/>
    <mergeCell ref="G2:G4"/>
    <mergeCell ref="H3:I3"/>
    <mergeCell ref="J3:J4"/>
    <mergeCell ref="K3:K4"/>
    <mergeCell ref="L3:M3"/>
    <mergeCell ref="N3:N4"/>
    <mergeCell ref="O3:O4"/>
    <mergeCell ref="P3:Q3"/>
    <mergeCell ref="R3:R4"/>
    <mergeCell ref="S3:S4"/>
    <mergeCell ref="T3:U3"/>
    <mergeCell ref="V3:V4"/>
    <mergeCell ref="W3:W4"/>
    <mergeCell ref="X3:Y3"/>
    <mergeCell ref="Z3:Z4"/>
    <mergeCell ref="AA3:AA4"/>
    <mergeCell ref="AB3:AC3"/>
    <mergeCell ref="AD3:AD4"/>
    <mergeCell ref="AE3:AE4"/>
    <mergeCell ref="AF3:AG3"/>
    <mergeCell ref="AH3:AH4"/>
    <mergeCell ref="AI3:AJ3"/>
    <mergeCell ref="AK3:AK4"/>
    <mergeCell ref="AL3:AL4"/>
    <mergeCell ref="AM3:AN3"/>
    <mergeCell ref="AO3:AO4"/>
    <mergeCell ref="AP3:AP4"/>
    <mergeCell ref="AQ3:AR3"/>
    <mergeCell ref="AS3:AS4"/>
    <mergeCell ref="AT3:AT4"/>
    <mergeCell ref="AU3:AV3"/>
    <mergeCell ref="AW3:AW4"/>
    <mergeCell ref="AX3:AX4"/>
    <mergeCell ref="AY3:AZ3"/>
    <mergeCell ref="BA3:BA4"/>
    <mergeCell ref="BB3:BB4"/>
    <mergeCell ref="BC3:BD3"/>
    <mergeCell ref="BE3:BE4"/>
    <mergeCell ref="BF3:BF4"/>
    <mergeCell ref="BG3:BH3"/>
    <mergeCell ref="BI3:BI4"/>
    <mergeCell ref="BJ3:BJ4"/>
    <mergeCell ref="BK3:BL3"/>
    <mergeCell ref="BM3:BM4"/>
    <mergeCell ref="BN3:BN4"/>
    <mergeCell ref="BO3:BP3"/>
    <mergeCell ref="CE3:CF3"/>
    <mergeCell ref="CG3:CG4"/>
    <mergeCell ref="CH3:CH4"/>
    <mergeCell ref="CI3:CJ3"/>
    <mergeCell ref="CK3:CK4"/>
    <mergeCell ref="CL3:CL4"/>
    <mergeCell ref="CM3:CN3"/>
    <mergeCell ref="CO3:CO4"/>
    <mergeCell ref="CP3:CP4"/>
    <mergeCell ref="CQ3:CR3"/>
    <mergeCell ref="CY3:CZ3"/>
    <mergeCell ref="DA3:DA4"/>
    <mergeCell ref="DB3:DB4"/>
    <mergeCell ref="CS3:CS4"/>
    <mergeCell ref="CT3:CT4"/>
    <mergeCell ref="CU3:CV3"/>
    <mergeCell ref="CW3:CW4"/>
    <mergeCell ref="CX3:CX4"/>
  </mergeCells>
  <phoneticPr fontId="2" type="noConversion"/>
  <pageMargins left="0.19685039370078741" right="0" top="0.27559055118110237" bottom="0" header="0.27559055118110237" footer="0.2"/>
  <pageSetup paperSize="9" scale="75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5" enableFormatConditionsCalculation="0">
    <tabColor theme="0"/>
  </sheetPr>
  <dimension ref="A1:V247"/>
  <sheetViews>
    <sheetView topLeftCell="C20" workbookViewId="0">
      <selection activeCell="Q252" sqref="Q252"/>
    </sheetView>
  </sheetViews>
  <sheetFormatPr defaultColWidth="8.85546875" defaultRowHeight="12.75"/>
  <cols>
    <col min="1" max="1" width="40.140625" style="1" customWidth="1"/>
    <col min="2" max="2" width="6.28515625" style="1" customWidth="1"/>
    <col min="3" max="3" width="9.5703125" style="1" customWidth="1"/>
    <col min="4" max="4" width="10.140625" style="1" customWidth="1"/>
    <col min="5" max="6" width="7.7109375" style="1" hidden="1" customWidth="1"/>
    <col min="7" max="8" width="10.28515625" style="11" customWidth="1"/>
    <col min="9" max="9" width="7.42578125" style="1" hidden="1" customWidth="1"/>
    <col min="10" max="10" width="11" style="1" customWidth="1"/>
    <col min="11" max="11" width="8.42578125" style="1" customWidth="1"/>
    <col min="12" max="12" width="10.7109375" style="1" customWidth="1"/>
    <col min="13" max="13" width="9" style="1" customWidth="1"/>
    <col min="14" max="14" width="10.5703125" style="1" customWidth="1"/>
    <col min="15" max="15" width="11" style="1" bestFit="1" customWidth="1"/>
    <col min="16" max="16" width="11" style="1" hidden="1" customWidth="1"/>
    <col min="17" max="17" width="10.28515625" style="1" customWidth="1"/>
    <col min="18" max="18" width="9.7109375" style="1" customWidth="1"/>
    <col min="19" max="19" width="11.7109375" style="1" bestFit="1" customWidth="1"/>
    <col min="20" max="20" width="13.140625" style="1" customWidth="1"/>
    <col min="21" max="16384" width="8.85546875" style="1"/>
  </cols>
  <sheetData>
    <row r="1" spans="1:22" ht="16.5" thickBot="1">
      <c r="R1" s="151" t="s">
        <v>418</v>
      </c>
    </row>
    <row r="2" spans="1:22" ht="12.75" customHeight="1" thickBot="1">
      <c r="A2" s="883" t="s">
        <v>490</v>
      </c>
      <c r="B2" s="883"/>
      <c r="C2" s="883"/>
      <c r="D2" s="883"/>
      <c r="E2" s="883"/>
      <c r="F2" s="883"/>
      <c r="G2" s="883"/>
      <c r="H2" s="883"/>
      <c r="I2" s="43"/>
      <c r="J2" s="43"/>
      <c r="K2" s="884" t="s">
        <v>256</v>
      </c>
      <c r="L2" s="884"/>
      <c r="M2" s="884"/>
      <c r="N2" s="885">
        <v>224950.67</v>
      </c>
      <c r="O2" s="885"/>
      <c r="P2" s="195"/>
      <c r="Q2" s="886" t="s">
        <v>273</v>
      </c>
      <c r="R2" s="886"/>
      <c r="S2" s="196">
        <v>9570953.3300000001</v>
      </c>
    </row>
    <row r="3" spans="1:22" s="80" customFormat="1" ht="12.75" customHeight="1">
      <c r="A3" s="877" t="s">
        <v>89</v>
      </c>
      <c r="B3" s="877" t="s">
        <v>90</v>
      </c>
      <c r="C3" s="877" t="s">
        <v>249</v>
      </c>
      <c r="D3" s="887" t="s">
        <v>91</v>
      </c>
      <c r="E3" s="888"/>
      <c r="F3" s="877" t="s">
        <v>131</v>
      </c>
      <c r="G3" s="877" t="s">
        <v>274</v>
      </c>
      <c r="H3" s="877" t="s">
        <v>275</v>
      </c>
      <c r="I3" s="877" t="s">
        <v>92</v>
      </c>
      <c r="J3" s="877" t="s">
        <v>167</v>
      </c>
      <c r="K3" s="877" t="s">
        <v>93</v>
      </c>
      <c r="L3" s="877" t="s">
        <v>491</v>
      </c>
      <c r="M3" s="877" t="s">
        <v>71</v>
      </c>
      <c r="N3" s="877" t="s">
        <v>95</v>
      </c>
      <c r="O3" s="877" t="s">
        <v>72</v>
      </c>
      <c r="P3" s="190"/>
      <c r="Q3" s="882" t="s">
        <v>250</v>
      </c>
      <c r="R3" s="877" t="s">
        <v>96</v>
      </c>
      <c r="S3" s="877" t="s">
        <v>97</v>
      </c>
    </row>
    <row r="4" spans="1:22" s="80" customFormat="1" ht="51">
      <c r="A4" s="878"/>
      <c r="B4" s="878"/>
      <c r="C4" s="878"/>
      <c r="D4" s="70" t="s">
        <v>98</v>
      </c>
      <c r="E4" s="70" t="s">
        <v>251</v>
      </c>
      <c r="F4" s="878"/>
      <c r="G4" s="878"/>
      <c r="H4" s="878"/>
      <c r="I4" s="878"/>
      <c r="J4" s="878"/>
      <c r="K4" s="878"/>
      <c r="L4" s="878"/>
      <c r="M4" s="878"/>
      <c r="N4" s="878"/>
      <c r="O4" s="878"/>
      <c r="P4" s="189"/>
      <c r="Q4" s="878"/>
      <c r="R4" s="878"/>
      <c r="S4" s="878"/>
    </row>
    <row r="5" spans="1:22" s="80" customFormat="1">
      <c r="A5" s="72" t="s">
        <v>99</v>
      </c>
      <c r="B5" s="73">
        <v>200</v>
      </c>
      <c r="C5" s="73">
        <f>D5+E5</f>
        <v>1822061.31</v>
      </c>
      <c r="D5" s="73">
        <f>SUM(D6+D12+D71+D78+D79+D84+D76+D77)</f>
        <v>1822061.31</v>
      </c>
      <c r="E5" s="73">
        <f>SUM(E6+E12+E71+E78+E79+E84+E76)</f>
        <v>0</v>
      </c>
      <c r="F5" s="73">
        <f>SUM(F6+F12+F71+F78+F79+F84+F76)</f>
        <v>0</v>
      </c>
      <c r="G5" s="73">
        <f>[1]март!G5+[1]фев!G5+[1]янв!G5</f>
        <v>2300</v>
      </c>
      <c r="H5" s="73">
        <f>[1]март!H5+[1]фев!H5+[1]янв!H5</f>
        <v>0</v>
      </c>
      <c r="I5" s="73">
        <f>SUM(I6+I12+I71+I78+I79+I84+I76)</f>
        <v>0</v>
      </c>
      <c r="J5" s="73">
        <f>SUM(J6+J12+J71+J78+J79+J84+J76)</f>
        <v>197363.1</v>
      </c>
      <c r="K5" s="73">
        <f>SUM(K6+K12+K71+K78+K79+K84+K76)</f>
        <v>313850</v>
      </c>
      <c r="L5" s="73">
        <f>SUM(L6+L12+L71+L78+L79+L84+L76)</f>
        <v>7158917.3300000001</v>
      </c>
      <c r="M5" s="73">
        <f>SUM(M6+M12+M71+M78+M79+M84+M76)</f>
        <v>128300.04000000001</v>
      </c>
      <c r="N5" s="73">
        <f>L5+M5</f>
        <v>7287217.3700000001</v>
      </c>
      <c r="O5" s="73" t="e">
        <f>SUM(O6+O12+O71+O78+O79+O84+O76)</f>
        <v>#REF!</v>
      </c>
      <c r="P5" s="73"/>
      <c r="Q5" s="73">
        <f>SUM(Q6+Q12+Q71+Q78+Q79+Q84+Q76)</f>
        <v>132214</v>
      </c>
      <c r="R5" s="73">
        <f>SUM(R6+R12+R71+R78+R79+R84+R76)</f>
        <v>302477.61</v>
      </c>
      <c r="S5" s="73" t="e">
        <f>C5+F5+G5+I5+J5+K5+N5+O5++R5+Q5+H5</f>
        <v>#REF!</v>
      </c>
    </row>
    <row r="6" spans="1:22" s="80" customFormat="1" ht="14.25" customHeight="1">
      <c r="A6" s="74" t="s">
        <v>100</v>
      </c>
      <c r="B6" s="73">
        <v>210</v>
      </c>
      <c r="C6" s="73">
        <f t="shared" ref="C6:C107" si="0">D6+E6</f>
        <v>770525.48</v>
      </c>
      <c r="D6" s="73">
        <f>SUM(D7+D8+D11)</f>
        <v>770525.48</v>
      </c>
      <c r="E6" s="73">
        <f t="shared" ref="E6:R6" si="1">SUM(E7+E8+E11)</f>
        <v>0</v>
      </c>
      <c r="F6" s="73">
        <f t="shared" si="1"/>
        <v>0</v>
      </c>
      <c r="G6" s="73">
        <f>[1]март!G6+[1]фев!G6+[1]янв!G6</f>
        <v>0</v>
      </c>
      <c r="H6" s="73">
        <f>[1]март!H6+[1]фев!H6+[1]янв!H6</f>
        <v>0</v>
      </c>
      <c r="I6" s="73">
        <f t="shared" si="1"/>
        <v>0</v>
      </c>
      <c r="J6" s="73">
        <f t="shared" si="1"/>
        <v>99266.1</v>
      </c>
      <c r="K6" s="73">
        <f t="shared" si="1"/>
        <v>84000</v>
      </c>
      <c r="L6" s="73">
        <f t="shared" si="1"/>
        <v>2294498.6800000002</v>
      </c>
      <c r="M6" s="73">
        <f t="shared" si="1"/>
        <v>55680.04</v>
      </c>
      <c r="N6" s="73">
        <f t="shared" si="1"/>
        <v>2350178.7200000002</v>
      </c>
      <c r="O6" s="73">
        <f t="shared" si="1"/>
        <v>1528696</v>
      </c>
      <c r="P6" s="73"/>
      <c r="Q6" s="73">
        <f t="shared" si="1"/>
        <v>0</v>
      </c>
      <c r="R6" s="73">
        <f t="shared" si="1"/>
        <v>129017.61</v>
      </c>
      <c r="S6" s="73">
        <f>C6+F6+G6+I6+J6+K6+N6+O6++R6+Q6</f>
        <v>4961683.9100000011</v>
      </c>
      <c r="T6" s="81">
        <f>[2]март!S6+[2]фев!S6+[2]янв!S6</f>
        <v>1617916</v>
      </c>
    </row>
    <row r="7" spans="1:22">
      <c r="A7" s="42" t="s">
        <v>101</v>
      </c>
      <c r="B7" s="3">
        <v>211</v>
      </c>
      <c r="C7" s="3">
        <f t="shared" si="0"/>
        <v>500</v>
      </c>
      <c r="D7" s="75">
        <f>[1]март!D7+[1]фев!D7+[1]янв!D7</f>
        <v>500</v>
      </c>
      <c r="E7" s="75">
        <f>[1]март!E7+[1]фев!E7+[1]янв!E7</f>
        <v>0</v>
      </c>
      <c r="F7" s="75">
        <f>[1]март!F7+[1]фев!F7+[1]янв!F7</f>
        <v>0</v>
      </c>
      <c r="G7" s="75">
        <f>[1]март!G7+[1]фев!G7+[1]янв!G7</f>
        <v>2300</v>
      </c>
      <c r="H7" s="75">
        <f>[1]март!H7+[1]фев!H7+[1]янв!H7</f>
        <v>0</v>
      </c>
      <c r="I7" s="75">
        <f>[1]март!J7+[1]фев!J7+[1]янв!J7</f>
        <v>0</v>
      </c>
      <c r="J7" s="75">
        <f>[1]март!K7+[1]фев!K7+[1]янв!K7</f>
        <v>0</v>
      </c>
      <c r="K7" s="75">
        <f>[1]март!L7+[1]фев!L7+[1]янв!L7</f>
        <v>0</v>
      </c>
      <c r="L7" s="75">
        <f>[1]март!M7+[1]фев!M7+[1]янв!M7</f>
        <v>0</v>
      </c>
      <c r="M7" s="75">
        <f>[1]март!N7+[1]фев!N7+[1]янв!N7</f>
        <v>10200</v>
      </c>
      <c r="N7" s="75">
        <f>[1]март!O7+[1]фев!O7+[1]янв!O7</f>
        <v>10200</v>
      </c>
      <c r="O7" s="75">
        <f>[1]март!P7+[1]фев!P7+[1]янв!P7</f>
        <v>0</v>
      </c>
      <c r="P7" s="75"/>
      <c r="Q7" s="75">
        <f>[1]март!Q7+[1]фев!Q7+[1]янв!Q7</f>
        <v>0</v>
      </c>
      <c r="R7" s="75">
        <f>[1]март!R7+[1]фев!R7+[1]янв!R7</f>
        <v>0</v>
      </c>
      <c r="S7" s="73">
        <f>C7+F7+G7+I7+J7+K7+N7+O7++R7+Q7</f>
        <v>13000</v>
      </c>
      <c r="T7" s="82">
        <f>[2]март!S6+[2]фев!S6</f>
        <v>1617916</v>
      </c>
      <c r="U7" s="82">
        <f>T7-S129</f>
        <v>0</v>
      </c>
      <c r="V7" s="83"/>
    </row>
    <row r="8" spans="1:22" s="80" customFormat="1">
      <c r="A8" s="74" t="s">
        <v>102</v>
      </c>
      <c r="B8" s="73">
        <v>212</v>
      </c>
      <c r="C8" s="73">
        <f t="shared" si="0"/>
        <v>0</v>
      </c>
      <c r="D8" s="73">
        <f>SUM(D9:D10)</f>
        <v>0</v>
      </c>
      <c r="E8" s="73">
        <f t="shared" ref="E8:R8" si="2">SUM(E9:E10)</f>
        <v>0</v>
      </c>
      <c r="F8" s="73">
        <f t="shared" si="2"/>
        <v>0</v>
      </c>
      <c r="G8" s="73">
        <f t="shared" si="2"/>
        <v>0</v>
      </c>
      <c r="H8" s="73"/>
      <c r="I8" s="73">
        <f t="shared" si="2"/>
        <v>0</v>
      </c>
      <c r="J8" s="73">
        <f t="shared" si="2"/>
        <v>0</v>
      </c>
      <c r="K8" s="73">
        <f t="shared" si="2"/>
        <v>0</v>
      </c>
      <c r="L8" s="73">
        <f t="shared" si="2"/>
        <v>0</v>
      </c>
      <c r="M8" s="73">
        <f t="shared" si="2"/>
        <v>0</v>
      </c>
      <c r="N8" s="73">
        <f t="shared" si="2"/>
        <v>0</v>
      </c>
      <c r="O8" s="73">
        <f t="shared" si="2"/>
        <v>0</v>
      </c>
      <c r="P8" s="73"/>
      <c r="Q8" s="73">
        <f t="shared" si="2"/>
        <v>0</v>
      </c>
      <c r="R8" s="73">
        <f t="shared" si="2"/>
        <v>0</v>
      </c>
      <c r="S8" s="73">
        <f t="shared" ref="S8:S71" si="3">C8+F8+G8+I8+J8+K8+N8+O8++R8+Q8</f>
        <v>0</v>
      </c>
    </row>
    <row r="9" spans="1:22">
      <c r="A9" s="42" t="s">
        <v>103</v>
      </c>
      <c r="B9" s="3">
        <v>212</v>
      </c>
      <c r="C9" s="3">
        <f t="shared" si="0"/>
        <v>0</v>
      </c>
      <c r="D9" s="75">
        <f>[1]март!D9+[1]фев!D9+[1]янв!D9</f>
        <v>0</v>
      </c>
      <c r="E9" s="75">
        <f>[1]март!E9+[1]фев!E9+[1]янв!E9</f>
        <v>0</v>
      </c>
      <c r="F9" s="75">
        <f>[1]март!F9+[1]фев!F9+[1]янв!F9</f>
        <v>0</v>
      </c>
      <c r="G9" s="75">
        <f>[1]март!G9+[1]фев!G9+[1]янв!G9</f>
        <v>0</v>
      </c>
      <c r="H9" s="75"/>
      <c r="I9" s="75">
        <f>[1]март!J9+[1]фев!J9+[1]янв!J9</f>
        <v>0</v>
      </c>
      <c r="J9" s="75">
        <f>[1]март!K9+[1]фев!K9+[1]янв!K9</f>
        <v>0</v>
      </c>
      <c r="K9" s="75">
        <f>[1]март!L9+[1]фев!L9+[1]янв!L9</f>
        <v>0</v>
      </c>
      <c r="L9" s="75">
        <f>[1]март!M9+[1]фев!M9+[1]янв!M9</f>
        <v>0</v>
      </c>
      <c r="M9" s="75">
        <f>[1]март!N9+[1]фев!N9+[1]янв!N9</f>
        <v>0</v>
      </c>
      <c r="N9" s="75">
        <f>[1]март!O9+[1]фев!O9+[1]янв!O9</f>
        <v>0</v>
      </c>
      <c r="O9" s="75">
        <f>[1]март!P9+[1]фев!P9+[1]янв!P9</f>
        <v>0</v>
      </c>
      <c r="P9" s="75"/>
      <c r="Q9" s="75">
        <f>[1]март!Q9+[1]фев!Q9+[1]янв!Q9</f>
        <v>0</v>
      </c>
      <c r="R9" s="75">
        <f>[1]март!R9+[1]фев!R9+[1]янв!R9</f>
        <v>0</v>
      </c>
      <c r="S9" s="70">
        <f t="shared" si="3"/>
        <v>0</v>
      </c>
      <c r="T9" s="83"/>
      <c r="U9" s="83"/>
      <c r="V9" s="83"/>
    </row>
    <row r="10" spans="1:22" hidden="1">
      <c r="A10" s="42" t="s">
        <v>104</v>
      </c>
      <c r="B10" s="3">
        <v>212</v>
      </c>
      <c r="C10" s="3">
        <f t="shared" si="0"/>
        <v>0</v>
      </c>
      <c r="D10" s="75">
        <f>[1]март!D10+[1]фев!D10+[1]янв!D10</f>
        <v>0</v>
      </c>
      <c r="E10" s="75">
        <f>[1]март!E10+[1]фев!E10+[1]янв!E10</f>
        <v>0</v>
      </c>
      <c r="F10" s="75">
        <f>[1]март!F10+[1]фев!F10+[1]янв!F10</f>
        <v>0</v>
      </c>
      <c r="G10" s="75">
        <f>[1]март!G10+[1]фев!G10+[1]янв!G10</f>
        <v>0</v>
      </c>
      <c r="H10" s="75"/>
      <c r="I10" s="75">
        <f>[1]март!J10+[1]фев!J10+[1]янв!J10</f>
        <v>0</v>
      </c>
      <c r="J10" s="75">
        <f>[1]март!K10+[1]фев!K10+[1]янв!K10</f>
        <v>0</v>
      </c>
      <c r="K10" s="75">
        <f>[1]март!L10+[1]фев!L10+[1]янв!L10</f>
        <v>0</v>
      </c>
      <c r="L10" s="75">
        <f>[1]март!M10+[1]фев!M10+[1]янв!M10</f>
        <v>0</v>
      </c>
      <c r="M10" s="75">
        <f>[1]март!N10+[1]фев!N10+[1]янв!N10</f>
        <v>0</v>
      </c>
      <c r="N10" s="75">
        <f>[1]март!O10+[1]фев!O10+[1]янв!O10</f>
        <v>0</v>
      </c>
      <c r="O10" s="75">
        <f>[1]март!P10+[1]фев!P10+[1]янв!P10</f>
        <v>0</v>
      </c>
      <c r="P10" s="75"/>
      <c r="Q10" s="75">
        <f>[1]март!Q10+[1]фев!Q10+[1]янв!Q10</f>
        <v>0</v>
      </c>
      <c r="R10" s="75">
        <f>[1]март!R10+[1]фев!R10+[1]янв!R10</f>
        <v>0</v>
      </c>
      <c r="S10" s="73">
        <f t="shared" si="3"/>
        <v>0</v>
      </c>
      <c r="T10" s="83"/>
      <c r="U10" s="83"/>
      <c r="V10" s="83"/>
    </row>
    <row r="11" spans="1:22" hidden="1">
      <c r="A11" s="41" t="s">
        <v>105</v>
      </c>
      <c r="B11" s="2">
        <v>213</v>
      </c>
      <c r="C11" s="2">
        <f t="shared" si="0"/>
        <v>770025.48</v>
      </c>
      <c r="D11" s="75">
        <f>[1]март!D11+[1]фев!D11+[1]янв!D11</f>
        <v>770025.48</v>
      </c>
      <c r="E11" s="75">
        <f>[1]март!E11+[1]фев!E11+[1]янв!E11</f>
        <v>0</v>
      </c>
      <c r="F11" s="75">
        <f>[1]март!F11+[1]фев!F11+[1]янв!F11</f>
        <v>0</v>
      </c>
      <c r="G11" s="75">
        <f>[1]март!G11+[1]фев!G11+[1]янв!G11</f>
        <v>80002.45</v>
      </c>
      <c r="H11" s="75"/>
      <c r="I11" s="75">
        <f>[1]март!J11+[1]фев!J11+[1]янв!J11</f>
        <v>0</v>
      </c>
      <c r="J11" s="75">
        <f>[1]март!K11+[1]фев!K11+[1]янв!K11</f>
        <v>99266.1</v>
      </c>
      <c r="K11" s="75">
        <f>[1]март!L11+[1]фев!L11+[1]янв!L11</f>
        <v>84000</v>
      </c>
      <c r="L11" s="75">
        <f>[1]март!M11+[1]фев!M11+[1]янв!M11</f>
        <v>2294498.6800000002</v>
      </c>
      <c r="M11" s="75">
        <f>[1]март!N11+[1]фев!N11+[1]янв!N11</f>
        <v>45480.04</v>
      </c>
      <c r="N11" s="75">
        <f>[1]март!O11+[1]фев!O11+[1]янв!O11</f>
        <v>2339978.7200000002</v>
      </c>
      <c r="O11" s="75">
        <f>[1]март!P11+[1]фев!P11+[1]янв!P11</f>
        <v>1528696</v>
      </c>
      <c r="P11" s="75"/>
      <c r="Q11" s="75">
        <f>[1]март!Q11+[1]фев!Q11+[1]янв!Q11</f>
        <v>0</v>
      </c>
      <c r="R11" s="75">
        <f>[1]март!R11+[1]фев!R11+[1]янв!R11</f>
        <v>129017.61</v>
      </c>
      <c r="S11" s="73">
        <f t="shared" si="3"/>
        <v>5030986.3600000003</v>
      </c>
      <c r="T11" s="83"/>
      <c r="U11" s="83"/>
      <c r="V11" s="83"/>
    </row>
    <row r="12" spans="1:22" s="80" customFormat="1">
      <c r="A12" s="74" t="s">
        <v>106</v>
      </c>
      <c r="B12" s="73">
        <v>220</v>
      </c>
      <c r="C12" s="73">
        <f t="shared" si="0"/>
        <v>1021416.5</v>
      </c>
      <c r="D12" s="73">
        <f>SUM(D13+D15+D18+D23+D34+D22+D14)</f>
        <v>1021416.5</v>
      </c>
      <c r="E12" s="73">
        <f t="shared" ref="E12:R12" si="4">SUM(E13+E15+E18+E23+E34+E22)</f>
        <v>0</v>
      </c>
      <c r="F12" s="73">
        <f t="shared" si="4"/>
        <v>0</v>
      </c>
      <c r="G12" s="73">
        <f t="shared" si="4"/>
        <v>52793.89</v>
      </c>
      <c r="H12" s="73">
        <f t="shared" si="4"/>
        <v>0</v>
      </c>
      <c r="I12" s="73">
        <f t="shared" si="4"/>
        <v>0</v>
      </c>
      <c r="J12" s="73">
        <f t="shared" si="4"/>
        <v>90646</v>
      </c>
      <c r="K12" s="73">
        <f t="shared" si="4"/>
        <v>168000</v>
      </c>
      <c r="L12" s="73">
        <f>SUM(L13+L15+L18+L23+L34+L22+L14)</f>
        <v>4376096.6500000004</v>
      </c>
      <c r="M12" s="73">
        <f>SUM(M13+M15+M18+M23+M34+M22+M14)</f>
        <v>72620</v>
      </c>
      <c r="N12" s="73">
        <f>SUM(N13+N15+N18+N23+N34+N22+N14)</f>
        <v>4448716.6500000004</v>
      </c>
      <c r="O12" s="73">
        <f t="shared" si="4"/>
        <v>1674575</v>
      </c>
      <c r="P12" s="73"/>
      <c r="Q12" s="73">
        <f t="shared" si="4"/>
        <v>0</v>
      </c>
      <c r="R12" s="73">
        <f t="shared" si="4"/>
        <v>173460</v>
      </c>
      <c r="S12" s="73">
        <f t="shared" si="3"/>
        <v>7629608.04</v>
      </c>
      <c r="T12" s="84"/>
    </row>
    <row r="13" spans="1:22">
      <c r="A13" s="42" t="s">
        <v>107</v>
      </c>
      <c r="B13" s="3">
        <v>221</v>
      </c>
      <c r="C13" s="3">
        <f t="shared" si="0"/>
        <v>0</v>
      </c>
      <c r="D13" s="75">
        <f>[1]янв!D13+[1]март!D13</f>
        <v>0</v>
      </c>
      <c r="E13" s="75">
        <f>[1]март!E13+[1]фев!E13+[1]янв!E13</f>
        <v>0</v>
      </c>
      <c r="F13" s="75">
        <f>[1]март!F13+[1]фев!F13+[1]янв!F13</f>
        <v>0</v>
      </c>
      <c r="G13" s="75">
        <f>[1]март!G13+[1]фев!G13+[1]янв!G13</f>
        <v>0</v>
      </c>
      <c r="H13" s="75">
        <f>[1]март!H13+[1]фев!H13+[1]янв!H13</f>
        <v>0</v>
      </c>
      <c r="I13" s="75">
        <f>[1]март!J13+[1]фев!J13+[1]янв!J13</f>
        <v>0</v>
      </c>
      <c r="J13" s="75">
        <f>[1]март!K13+[1]фев!K13+[1]янв!K13</f>
        <v>0</v>
      </c>
      <c r="K13" s="75">
        <f>[1]март!L13+[1]фев!L13+[1]янв!L13</f>
        <v>0</v>
      </c>
      <c r="L13" s="75">
        <f>[1]март!M13+[1]фев!M13+[1]янв!M13</f>
        <v>10500</v>
      </c>
      <c r="M13" s="75">
        <f>[1]март!N13+[1]фев!N13+[1]янв!N13</f>
        <v>20000</v>
      </c>
      <c r="N13" s="75">
        <f>[1]март!O13+[1]фев!O13+[1]янв!O13</f>
        <v>30500</v>
      </c>
      <c r="O13" s="75">
        <f>[1]март!P13+[1]фев!P13+[1]янв!P13</f>
        <v>0</v>
      </c>
      <c r="P13" s="75"/>
      <c r="Q13" s="75">
        <f>[1]март!Q13+[1]фев!Q13+[1]янв!Q13</f>
        <v>0</v>
      </c>
      <c r="R13" s="75">
        <f>[1]март!R13+[1]фев!R13+[1]янв!R13</f>
        <v>0</v>
      </c>
      <c r="S13" s="73">
        <f>C13+F13+G13+I13+J13+K13+N13+O13++R13+Q13+H13</f>
        <v>30500</v>
      </c>
      <c r="T13" s="83">
        <f>[2]март!S12+[2]фев!S12+[2]янв!S12</f>
        <v>153740.75</v>
      </c>
      <c r="U13" s="83"/>
      <c r="V13" s="83"/>
    </row>
    <row r="14" spans="1:22" hidden="1">
      <c r="A14" s="197" t="s">
        <v>391</v>
      </c>
      <c r="B14" s="62">
        <v>221</v>
      </c>
      <c r="C14" s="62">
        <f t="shared" si="0"/>
        <v>0</v>
      </c>
      <c r="D14" s="75"/>
      <c r="E14" s="75"/>
      <c r="F14" s="75"/>
      <c r="G14" s="75"/>
      <c r="H14" s="75"/>
      <c r="I14" s="75"/>
      <c r="J14" s="75"/>
      <c r="K14" s="75"/>
      <c r="L14" s="75">
        <f>[1]фев!M14+[1]янв!M14</f>
        <v>0</v>
      </c>
      <c r="M14" s="75">
        <f>[1]фев!N14+[1]янв!N14</f>
        <v>0</v>
      </c>
      <c r="N14" s="75">
        <f>[1]фев!O14+[1]янв!O14</f>
        <v>0</v>
      </c>
      <c r="O14" s="75"/>
      <c r="P14" s="75"/>
      <c r="Q14" s="75"/>
      <c r="R14" s="75"/>
      <c r="S14" s="73">
        <f t="shared" si="3"/>
        <v>0</v>
      </c>
      <c r="T14" s="83"/>
      <c r="U14" s="83"/>
      <c r="V14" s="83"/>
    </row>
    <row r="15" spans="1:22" s="80" customFormat="1">
      <c r="A15" s="74" t="s">
        <v>108</v>
      </c>
      <c r="B15" s="73">
        <v>222</v>
      </c>
      <c r="C15" s="73">
        <f t="shared" si="0"/>
        <v>443089</v>
      </c>
      <c r="D15" s="73">
        <f>D16+D17</f>
        <v>443089</v>
      </c>
      <c r="E15" s="73">
        <f t="shared" ref="E15:R15" si="5">E16+E17</f>
        <v>0</v>
      </c>
      <c r="F15" s="73">
        <f t="shared" si="5"/>
        <v>0</v>
      </c>
      <c r="G15" s="73">
        <f>G16+G17</f>
        <v>0</v>
      </c>
      <c r="H15" s="73"/>
      <c r="I15" s="73">
        <f t="shared" si="5"/>
        <v>0</v>
      </c>
      <c r="J15" s="73">
        <f t="shared" si="5"/>
        <v>0</v>
      </c>
      <c r="K15" s="73">
        <f t="shared" si="5"/>
        <v>0</v>
      </c>
      <c r="L15" s="73">
        <f t="shared" si="5"/>
        <v>1749071.88</v>
      </c>
      <c r="M15" s="73">
        <f t="shared" si="5"/>
        <v>20000</v>
      </c>
      <c r="N15" s="73">
        <f t="shared" si="5"/>
        <v>1769071.88</v>
      </c>
      <c r="O15" s="73">
        <f t="shared" si="5"/>
        <v>1517281</v>
      </c>
      <c r="P15" s="73"/>
      <c r="Q15" s="73">
        <f t="shared" si="5"/>
        <v>0</v>
      </c>
      <c r="R15" s="73">
        <f t="shared" si="5"/>
        <v>0</v>
      </c>
      <c r="S15" s="73">
        <f t="shared" si="3"/>
        <v>3729441.88</v>
      </c>
      <c r="T15" s="85">
        <f>[2]март!S13+[2]фев!S14+[2]янв!S14</f>
        <v>10900</v>
      </c>
    </row>
    <row r="16" spans="1:22">
      <c r="A16" s="42" t="s">
        <v>109</v>
      </c>
      <c r="B16" s="3">
        <v>222</v>
      </c>
      <c r="C16" s="3">
        <f t="shared" si="0"/>
        <v>0</v>
      </c>
      <c r="D16" s="75">
        <f>[1]март!D15+[1]фев!D16+[1]янв!D16</f>
        <v>0</v>
      </c>
      <c r="E16" s="75">
        <f>[1]март!E15+[1]фев!E16+[1]янв!E16</f>
        <v>0</v>
      </c>
      <c r="F16" s="75">
        <f>[1]март!F15+[1]фев!F16+[1]янв!F16</f>
        <v>0</v>
      </c>
      <c r="G16" s="75">
        <f>[1]март!G15+[1]фев!G16+[1]янв!G16</f>
        <v>0</v>
      </c>
      <c r="H16" s="75"/>
      <c r="I16" s="75">
        <f>[1]март!J15+[1]фев!J16+[1]янв!J16</f>
        <v>0</v>
      </c>
      <c r="J16" s="75">
        <f>[1]март!K15+[1]фев!K16+[1]янв!K16</f>
        <v>0</v>
      </c>
      <c r="K16" s="75">
        <f>[1]март!L15+[1]фев!L16+[1]янв!L16</f>
        <v>0</v>
      </c>
      <c r="L16" s="75">
        <f>[1]март!M15+[1]фев!M16+[1]янв!M16</f>
        <v>0</v>
      </c>
      <c r="M16" s="75">
        <f>[1]март!N15+[1]фев!N16+[1]янв!N16</f>
        <v>20000</v>
      </c>
      <c r="N16" s="75">
        <f>[1]март!O15+[1]фев!O16+[1]янв!O16</f>
        <v>20000</v>
      </c>
      <c r="O16" s="75">
        <f>[1]март!P15+[1]фев!P16+[1]янв!P16</f>
        <v>0</v>
      </c>
      <c r="P16" s="75"/>
      <c r="Q16" s="75">
        <f>[1]март!Q15+[1]фев!Q16+[1]янв!Q16</f>
        <v>0</v>
      </c>
      <c r="R16" s="75">
        <f>[1]март!R15+[1]фев!R16+[1]янв!R16</f>
        <v>0</v>
      </c>
      <c r="S16" s="70">
        <f t="shared" si="3"/>
        <v>20000</v>
      </c>
      <c r="T16" s="83"/>
      <c r="U16" s="83"/>
      <c r="V16" s="83"/>
    </row>
    <row r="17" spans="1:22">
      <c r="A17" s="42" t="s">
        <v>110</v>
      </c>
      <c r="B17" s="3">
        <v>222</v>
      </c>
      <c r="C17" s="3">
        <f t="shared" si="0"/>
        <v>443089</v>
      </c>
      <c r="D17" s="75">
        <f>[1]март!D16+[1]фев!D17+[1]янв!D17</f>
        <v>443089</v>
      </c>
      <c r="E17" s="75">
        <f>[1]март!E16+[1]фев!E17+[1]янв!E17</f>
        <v>0</v>
      </c>
      <c r="F17" s="75">
        <f>[1]март!F16+[1]фев!F17+[1]янв!F17</f>
        <v>0</v>
      </c>
      <c r="G17" s="75">
        <f>[1]март!G16+[1]фев!G17+[1]янв!G17</f>
        <v>0</v>
      </c>
      <c r="H17" s="75"/>
      <c r="I17" s="75">
        <f>[1]март!J16+[1]фев!J17+[1]янв!J17</f>
        <v>0</v>
      </c>
      <c r="J17" s="75">
        <f>[1]март!K16+[1]фев!K17+[1]янв!K17</f>
        <v>0</v>
      </c>
      <c r="K17" s="75">
        <f>[1]март!L16+[1]фев!L17+[1]янв!L17</f>
        <v>0</v>
      </c>
      <c r="L17" s="75">
        <f>[1]март!M16+[1]фев!M17+[1]янв!M17</f>
        <v>1749071.88</v>
      </c>
      <c r="M17" s="75">
        <f>[1]март!N16+[1]фев!N17+[1]янв!N17</f>
        <v>0</v>
      </c>
      <c r="N17" s="75">
        <f>[1]март!O16+[1]фев!O17+[1]янв!O17</f>
        <v>1749071.88</v>
      </c>
      <c r="O17" s="75">
        <f>[1]март!P16+[1]фев!P17+[1]янв!P17</f>
        <v>1517281</v>
      </c>
      <c r="P17" s="75"/>
      <c r="Q17" s="75">
        <f>[1]март!Q16+[1]фев!Q17+[1]янв!Q17</f>
        <v>0</v>
      </c>
      <c r="R17" s="75">
        <f>[1]март!R16+[1]фев!R17+[1]янв!R17</f>
        <v>0</v>
      </c>
      <c r="S17" s="70">
        <f t="shared" si="3"/>
        <v>3709441.88</v>
      </c>
      <c r="T17" s="83"/>
      <c r="U17" s="83"/>
      <c r="V17" s="83"/>
    </row>
    <row r="18" spans="1:22" s="80" customFormat="1">
      <c r="A18" s="74" t="s">
        <v>111</v>
      </c>
      <c r="B18" s="73">
        <v>223</v>
      </c>
      <c r="C18" s="73">
        <f t="shared" si="0"/>
        <v>203337</v>
      </c>
      <c r="D18" s="73">
        <f>SUM(D19:D21)</f>
        <v>203337</v>
      </c>
      <c r="E18" s="73">
        <f>SUM(E19:E21)</f>
        <v>0</v>
      </c>
      <c r="F18" s="73">
        <f>SUM(F19:F21)</f>
        <v>0</v>
      </c>
      <c r="G18" s="73">
        <f>SUM(G19:G21)</f>
        <v>0</v>
      </c>
      <c r="H18" s="73"/>
      <c r="I18" s="73">
        <f t="shared" ref="I18:R18" si="6">SUM(I19:I21)</f>
        <v>0</v>
      </c>
      <c r="J18" s="73">
        <f t="shared" si="6"/>
        <v>0</v>
      </c>
      <c r="K18" s="73">
        <f t="shared" si="6"/>
        <v>0</v>
      </c>
      <c r="L18" s="73">
        <f t="shared" si="6"/>
        <v>1749071.88</v>
      </c>
      <c r="M18" s="73">
        <f t="shared" si="6"/>
        <v>0</v>
      </c>
      <c r="N18" s="73">
        <f>L18+M18</f>
        <v>1749071.88</v>
      </c>
      <c r="O18" s="73">
        <f t="shared" si="6"/>
        <v>138039</v>
      </c>
      <c r="P18" s="73"/>
      <c r="Q18" s="73">
        <f t="shared" si="6"/>
        <v>0</v>
      </c>
      <c r="R18" s="73">
        <f t="shared" si="6"/>
        <v>0</v>
      </c>
      <c r="S18" s="73">
        <f t="shared" si="3"/>
        <v>2090447.88</v>
      </c>
      <c r="T18" s="81">
        <f>[2]март!S16+[2]фев!S17+[2]янв!S17</f>
        <v>2949543.2199999997</v>
      </c>
    </row>
    <row r="19" spans="1:22">
      <c r="A19" s="42" t="s">
        <v>112</v>
      </c>
      <c r="B19" s="3">
        <v>223</v>
      </c>
      <c r="C19" s="3">
        <f t="shared" si="0"/>
        <v>194967</v>
      </c>
      <c r="D19" s="75">
        <f>[1]март!D18+[1]фев!D19+[1]янв!D19</f>
        <v>194967</v>
      </c>
      <c r="E19" s="75">
        <f>[1]март!E18+[1]фев!E19+[1]янв!E19</f>
        <v>0</v>
      </c>
      <c r="F19" s="75">
        <f>[1]март!F18+[1]фев!F19+[1]янв!F19</f>
        <v>0</v>
      </c>
      <c r="G19" s="75">
        <f>[1]март!G18+[1]фев!G19+[1]янв!G19</f>
        <v>0</v>
      </c>
      <c r="H19" s="75"/>
      <c r="I19" s="75">
        <f>[1]март!J18+[1]фев!J19+[1]янв!J19</f>
        <v>0</v>
      </c>
      <c r="J19" s="75">
        <f>[1]март!K18+[1]фев!K19+[1]янв!K19</f>
        <v>0</v>
      </c>
      <c r="K19" s="75">
        <f>[1]март!L18+[1]фев!L19+[1]янв!L19</f>
        <v>0</v>
      </c>
      <c r="L19" s="75">
        <f>[1]март!M18+[1]фев!M19+[1]янв!M19</f>
        <v>1489084.88</v>
      </c>
      <c r="M19" s="75">
        <f>[1]март!N18+[1]фев!N19+[1]янв!N19</f>
        <v>0</v>
      </c>
      <c r="N19" s="75">
        <f>[1]март!O18+[1]фев!O19+[1]янв!O19</f>
        <v>1489084.88</v>
      </c>
      <c r="O19" s="75">
        <f>[1]март!P18+[1]фев!P19+[1]янв!P19</f>
        <v>121211</v>
      </c>
      <c r="P19" s="75"/>
      <c r="Q19" s="75">
        <f>[1]март!Q18+[1]фев!Q19+[1]янв!Q19</f>
        <v>0</v>
      </c>
      <c r="R19" s="75">
        <f>[1]март!R18+[1]фев!R19+[1]янв!R19</f>
        <v>0</v>
      </c>
      <c r="S19" s="70">
        <f t="shared" si="3"/>
        <v>1805262.88</v>
      </c>
      <c r="T19" s="83"/>
      <c r="U19" s="83"/>
      <c r="V19" s="83"/>
    </row>
    <row r="20" spans="1:22">
      <c r="A20" s="42" t="s">
        <v>113</v>
      </c>
      <c r="B20" s="3">
        <v>223</v>
      </c>
      <c r="C20" s="3">
        <f t="shared" si="0"/>
        <v>8370</v>
      </c>
      <c r="D20" s="75">
        <f>[1]март!D19+[1]фев!D20+[1]янв!D20</f>
        <v>8370</v>
      </c>
      <c r="E20" s="75">
        <f>[1]март!E19+[1]фев!E20+[1]янв!E20</f>
        <v>0</v>
      </c>
      <c r="F20" s="75">
        <f>[1]март!F19+[1]фев!F20+[1]янв!F20</f>
        <v>0</v>
      </c>
      <c r="G20" s="75">
        <f>[1]март!G19+[1]фев!G20+[1]янв!G20</f>
        <v>0</v>
      </c>
      <c r="H20" s="75"/>
      <c r="I20" s="75">
        <f>[1]март!J19+[1]фев!J20+[1]янв!J20</f>
        <v>0</v>
      </c>
      <c r="J20" s="75">
        <f>[1]март!K19+[1]фев!K20+[1]янв!K20</f>
        <v>0</v>
      </c>
      <c r="K20" s="75">
        <f>[1]март!L19+[1]фев!L20+[1]янв!L20</f>
        <v>0</v>
      </c>
      <c r="L20" s="75">
        <f>[1]март!M19+[1]фев!M20+[1]янв!M20</f>
        <v>259987</v>
      </c>
      <c r="M20" s="75">
        <f>[1]март!N19+[1]фев!N20+[1]янв!N20</f>
        <v>0</v>
      </c>
      <c r="N20" s="75">
        <f>[1]март!O19+[1]фев!O20+[1]янв!O20</f>
        <v>259987</v>
      </c>
      <c r="O20" s="75">
        <f>[1]март!P19+[1]фев!P20+[1]янв!P20</f>
        <v>16828</v>
      </c>
      <c r="P20" s="75"/>
      <c r="Q20" s="75">
        <f>[1]март!Q19+[1]фев!Q20+[1]янв!Q20</f>
        <v>0</v>
      </c>
      <c r="R20" s="75">
        <f>[1]март!R19+[1]фев!R20+[1]янв!R20</f>
        <v>0</v>
      </c>
      <c r="S20" s="70">
        <f t="shared" si="3"/>
        <v>285185</v>
      </c>
      <c r="T20" s="83"/>
      <c r="U20" s="83"/>
      <c r="V20" s="83"/>
    </row>
    <row r="21" spans="1:22">
      <c r="A21" s="14" t="s">
        <v>114</v>
      </c>
      <c r="B21" s="3">
        <v>223</v>
      </c>
      <c r="C21" s="3">
        <f t="shared" si="0"/>
        <v>0</v>
      </c>
      <c r="D21" s="75">
        <f>[1]март!D20+[1]фев!D21+[1]янв!D21</f>
        <v>0</v>
      </c>
      <c r="E21" s="75">
        <f>[1]март!E20+[1]фев!E21+[1]янв!E21</f>
        <v>0</v>
      </c>
      <c r="F21" s="75">
        <f>[1]март!F20+[1]фев!F21+[1]янв!F21</f>
        <v>0</v>
      </c>
      <c r="G21" s="75">
        <f>[1]март!G20+[1]фев!G21+[1]янв!G21</f>
        <v>0</v>
      </c>
      <c r="H21" s="75"/>
      <c r="I21" s="75">
        <f>[1]март!J20+[1]фев!J21+[1]янв!J21</f>
        <v>0</v>
      </c>
      <c r="J21" s="75">
        <f>[1]март!K20+[1]фев!K21+[1]янв!K21</f>
        <v>0</v>
      </c>
      <c r="K21" s="75">
        <f>[1]март!L20+[1]фев!L21+[1]янв!L21</f>
        <v>0</v>
      </c>
      <c r="L21" s="75">
        <f>[1]март!M20+[1]фев!M21+[1]янв!M21</f>
        <v>0</v>
      </c>
      <c r="M21" s="75">
        <f>[1]март!N20+[1]фев!N21+[1]янв!N21</f>
        <v>0</v>
      </c>
      <c r="N21" s="75">
        <f>[1]март!O20+[1]фев!O21+[1]янв!O21</f>
        <v>0</v>
      </c>
      <c r="O21" s="75">
        <f>[1]март!P20+[1]фев!P21+[1]янв!P21</f>
        <v>0</v>
      </c>
      <c r="P21" s="75"/>
      <c r="Q21" s="75">
        <f>[1]март!Q20+[1]фев!Q21+[1]янв!Q21</f>
        <v>0</v>
      </c>
      <c r="R21" s="75">
        <f>[1]март!R20+[1]фев!R21+[1]янв!R21</f>
        <v>0</v>
      </c>
      <c r="S21" s="70">
        <f t="shared" si="3"/>
        <v>0</v>
      </c>
      <c r="T21" s="83"/>
      <c r="U21" s="83"/>
      <c r="V21" s="83"/>
    </row>
    <row r="22" spans="1:22" hidden="1">
      <c r="A22" s="44" t="s">
        <v>168</v>
      </c>
      <c r="B22" s="3">
        <v>224</v>
      </c>
      <c r="C22" s="3">
        <f t="shared" si="0"/>
        <v>1896</v>
      </c>
      <c r="D22" s="75">
        <f>[1]март!D21+[1]фев!D22+[1]янв!D22</f>
        <v>1896</v>
      </c>
      <c r="E22" s="75">
        <f>[1]март!E21+[1]фев!E22+[1]янв!E22</f>
        <v>0</v>
      </c>
      <c r="F22" s="75">
        <f>[1]март!F21+[1]фев!F22+[1]янв!F22</f>
        <v>0</v>
      </c>
      <c r="G22" s="75">
        <f>[1]март!G21+[1]фев!G22+[1]янв!G22</f>
        <v>700</v>
      </c>
      <c r="H22" s="75"/>
      <c r="I22" s="75">
        <f>[1]март!J21+[1]фев!J22+[1]янв!J22</f>
        <v>0</v>
      </c>
      <c r="J22" s="75">
        <f>[1]март!K21+[1]фев!K22+[1]янв!K22</f>
        <v>1200</v>
      </c>
      <c r="K22" s="75">
        <f>[1]март!L21+[1]фев!L22+[1]янв!L22</f>
        <v>0</v>
      </c>
      <c r="L22" s="75">
        <f>[1]март!M21+[1]фев!M22+[1]янв!M22</f>
        <v>151839</v>
      </c>
      <c r="M22" s="75">
        <f>[1]март!N21+[1]фев!N22+[1]янв!N22</f>
        <v>0</v>
      </c>
      <c r="N22" s="75">
        <f>[1]март!O21+[1]фев!O22+[1]янв!O22</f>
        <v>151839</v>
      </c>
      <c r="O22" s="75">
        <f>[1]март!P21+[1]фев!P22+[1]янв!P22</f>
        <v>11415</v>
      </c>
      <c r="P22" s="75"/>
      <c r="Q22" s="75">
        <f>[1]март!Q21+[1]фев!Q22+[1]янв!Q22</f>
        <v>0</v>
      </c>
      <c r="R22" s="75">
        <f>[1]март!R21+[1]фев!R22+[1]янв!R22</f>
        <v>3600</v>
      </c>
      <c r="S22" s="73">
        <f t="shared" si="3"/>
        <v>170650</v>
      </c>
      <c r="T22" s="83"/>
      <c r="U22" s="83"/>
      <c r="V22" s="83"/>
    </row>
    <row r="23" spans="1:22" s="80" customFormat="1">
      <c r="A23" s="76" t="s">
        <v>115</v>
      </c>
      <c r="B23" s="73">
        <v>225</v>
      </c>
      <c r="C23" s="73">
        <f t="shared" si="0"/>
        <v>254418.5</v>
      </c>
      <c r="D23" s="73">
        <f>SUM(D24:D33)</f>
        <v>254418.5</v>
      </c>
      <c r="E23" s="73">
        <f t="shared" ref="E23:R23" si="7">SUM(E24:E33)</f>
        <v>0</v>
      </c>
      <c r="F23" s="73">
        <f t="shared" si="7"/>
        <v>0</v>
      </c>
      <c r="G23" s="73">
        <f t="shared" si="7"/>
        <v>52093.89</v>
      </c>
      <c r="H23" s="73">
        <f t="shared" si="7"/>
        <v>0</v>
      </c>
      <c r="I23" s="73">
        <f t="shared" si="7"/>
        <v>0</v>
      </c>
      <c r="J23" s="73">
        <f t="shared" si="7"/>
        <v>74546</v>
      </c>
      <c r="K23" s="73">
        <f t="shared" si="7"/>
        <v>84000</v>
      </c>
      <c r="L23" s="73">
        <f t="shared" si="7"/>
        <v>399133.89</v>
      </c>
      <c r="M23" s="73">
        <f t="shared" si="7"/>
        <v>21310</v>
      </c>
      <c r="N23" s="73">
        <f t="shared" si="7"/>
        <v>420443.89</v>
      </c>
      <c r="O23" s="73">
        <f t="shared" si="7"/>
        <v>7840</v>
      </c>
      <c r="P23" s="73"/>
      <c r="Q23" s="73">
        <f t="shared" si="7"/>
        <v>0</v>
      </c>
      <c r="R23" s="73">
        <f t="shared" si="7"/>
        <v>118013</v>
      </c>
      <c r="S23" s="73">
        <f>C23+F23+G23+I23+J23+K23+N23+O23++R23+Q23+H23</f>
        <v>1011355.28</v>
      </c>
      <c r="T23" s="80">
        <f>[2]март!S21+[2]фев!S22+[2]янв!S22</f>
        <v>159672.85999999999</v>
      </c>
      <c r="U23" s="80">
        <f>T23-S145</f>
        <v>400</v>
      </c>
    </row>
    <row r="24" spans="1:22" hidden="1">
      <c r="A24" s="44" t="s">
        <v>116</v>
      </c>
      <c r="B24" s="3">
        <v>225</v>
      </c>
      <c r="C24" s="3">
        <f t="shared" si="0"/>
        <v>1300</v>
      </c>
      <c r="D24" s="3">
        <f>[1]фев!D24+[1]март!D23</f>
        <v>1300</v>
      </c>
      <c r="E24" s="3">
        <f>[1]фев!E24</f>
        <v>0</v>
      </c>
      <c r="F24" s="3">
        <f>[1]фев!F24</f>
        <v>0</v>
      </c>
      <c r="G24" s="3">
        <f>[1]фев!G24</f>
        <v>0</v>
      </c>
      <c r="H24" s="3"/>
      <c r="I24" s="3">
        <f>[1]фев!J24</f>
        <v>0</v>
      </c>
      <c r="J24" s="3">
        <f>[1]фев!K24</f>
        <v>0</v>
      </c>
      <c r="K24" s="3">
        <f>[1]март!L23</f>
        <v>0</v>
      </c>
      <c r="L24" s="3">
        <f>[1]фев!M24</f>
        <v>0</v>
      </c>
      <c r="M24" s="3">
        <f>[1]фев!N24</f>
        <v>0</v>
      </c>
      <c r="N24" s="3">
        <f>[1]фев!O24</f>
        <v>0</v>
      </c>
      <c r="O24" s="3">
        <f>[1]март!P23</f>
        <v>7840</v>
      </c>
      <c r="P24" s="3"/>
      <c r="Q24" s="3">
        <f>[1]фев!Q24</f>
        <v>0</v>
      </c>
      <c r="R24" s="3">
        <f>[1]фев!R24</f>
        <v>0</v>
      </c>
      <c r="S24" s="70">
        <f t="shared" si="3"/>
        <v>9140</v>
      </c>
    </row>
    <row r="25" spans="1:22" ht="12" customHeight="1">
      <c r="A25" s="44" t="s">
        <v>117</v>
      </c>
      <c r="B25" s="3">
        <v>225</v>
      </c>
      <c r="C25" s="3">
        <f t="shared" si="0"/>
        <v>0</v>
      </c>
      <c r="D25" s="3">
        <f>[1]март!D24+[1]фев!D25+[1]янв!D25</f>
        <v>0</v>
      </c>
      <c r="E25" s="3">
        <f>[1]март!E24+[1]фев!E25+[1]янв!E25</f>
        <v>0</v>
      </c>
      <c r="F25" s="3">
        <f>[1]март!F24+[1]фев!F25+[1]янв!F25</f>
        <v>0</v>
      </c>
      <c r="G25" s="3">
        <f>[1]март!G24+[1]фев!G25+[1]янв!G25</f>
        <v>700</v>
      </c>
      <c r="H25" s="3">
        <f>[1]март!H24+[1]фев!H25+[1]янв!H25</f>
        <v>0</v>
      </c>
      <c r="I25" s="3">
        <f>[1]март!J24+[1]фев!J25+[1]янв!J25</f>
        <v>0</v>
      </c>
      <c r="J25" s="3">
        <f>[1]март!K24+[1]фев!K25+[1]янв!K25</f>
        <v>0</v>
      </c>
      <c r="K25" s="3">
        <f>[1]март!L24+[1]фев!L25+[1]янв!L25</f>
        <v>0</v>
      </c>
      <c r="L25" s="3">
        <f>[1]март!M24+[1]фев!M25+[1]янв!M25</f>
        <v>0</v>
      </c>
      <c r="M25" s="3">
        <f>[1]март!N24+[1]фев!N25+[1]янв!N25</f>
        <v>0</v>
      </c>
      <c r="N25" s="3">
        <f>[1]март!O24+[1]фев!O25+[1]янв!O25</f>
        <v>0</v>
      </c>
      <c r="O25" s="3">
        <f>[1]март!P24+[1]фев!P25+[1]янв!P25</f>
        <v>0</v>
      </c>
      <c r="P25" s="3"/>
      <c r="Q25" s="3">
        <f>[1]март!Q24+[1]фев!Q25+[1]янв!Q25</f>
        <v>0</v>
      </c>
      <c r="R25" s="3">
        <f>[1]март!R24+[1]фев!R25+[1]янв!R25</f>
        <v>0</v>
      </c>
      <c r="S25" s="70">
        <f t="shared" si="3"/>
        <v>700</v>
      </c>
    </row>
    <row r="26" spans="1:22">
      <c r="A26" s="198" t="s">
        <v>276</v>
      </c>
      <c r="B26" s="3">
        <v>225</v>
      </c>
      <c r="C26" s="3">
        <f t="shared" si="0"/>
        <v>0</v>
      </c>
      <c r="D26" s="3"/>
      <c r="E26" s="3">
        <f>[1]март!E25+[1]фев!E26</f>
        <v>0</v>
      </c>
      <c r="F26" s="3">
        <f>[1]март!F25+[1]фев!F26</f>
        <v>0</v>
      </c>
      <c r="G26" s="3">
        <f>[1]март!G26+[1]янв!G26</f>
        <v>0</v>
      </c>
      <c r="H26" s="3"/>
      <c r="I26" s="3">
        <f>[1]март!J25+[1]фев!J26</f>
        <v>0</v>
      </c>
      <c r="J26" s="3">
        <f>[1]янв!K26+[1]фев!K27+[1]март!K26</f>
        <v>0</v>
      </c>
      <c r="K26" s="3">
        <f>[1]март!L25+[1]фев!L26</f>
        <v>0</v>
      </c>
      <c r="L26" s="3"/>
      <c r="M26" s="3">
        <f>[1]март!N25+[1]фев!N26</f>
        <v>0</v>
      </c>
      <c r="N26" s="3"/>
      <c r="O26" s="3">
        <f>[1]март!P25+[1]фев!P26</f>
        <v>0</v>
      </c>
      <c r="P26" s="3"/>
      <c r="Q26" s="3">
        <f>[1]март!Q25+[1]фев!Q26</f>
        <v>0</v>
      </c>
      <c r="R26" s="3">
        <f>[1]март!R25+[1]фев!R26</f>
        <v>0</v>
      </c>
      <c r="S26" s="70">
        <f t="shared" si="3"/>
        <v>0</v>
      </c>
    </row>
    <row r="27" spans="1:22" hidden="1">
      <c r="A27" s="198" t="s">
        <v>291</v>
      </c>
      <c r="B27" s="3">
        <v>225</v>
      </c>
      <c r="C27" s="3">
        <f t="shared" si="0"/>
        <v>0</v>
      </c>
      <c r="D27" s="5">
        <f>[1]янв!D27</f>
        <v>0</v>
      </c>
      <c r="E27" s="5">
        <f>[1]янв!E27</f>
        <v>0</v>
      </c>
      <c r="F27" s="5">
        <f>[1]янв!F27</f>
        <v>0</v>
      </c>
      <c r="G27" s="5">
        <f>[1]янв!G27</f>
        <v>0</v>
      </c>
      <c r="H27" s="5">
        <f>[1]янв!H27</f>
        <v>0</v>
      </c>
      <c r="I27" s="5">
        <f>[1]янв!J27</f>
        <v>0</v>
      </c>
      <c r="J27" s="5">
        <f>[1]янв!K27</f>
        <v>0</v>
      </c>
      <c r="K27" s="5">
        <f>[1]янв!L27</f>
        <v>0</v>
      </c>
      <c r="L27" s="5">
        <f>[1]янв!M27</f>
        <v>0</v>
      </c>
      <c r="M27" s="5">
        <f>[1]янв!N27</f>
        <v>0</v>
      </c>
      <c r="N27" s="5">
        <f>[1]янв!O27</f>
        <v>0</v>
      </c>
      <c r="O27" s="5">
        <f>[1]янв!P27</f>
        <v>0</v>
      </c>
      <c r="P27" s="5"/>
      <c r="Q27" s="5">
        <f>[1]янв!Q27</f>
        <v>0</v>
      </c>
      <c r="R27" s="5">
        <f>[1]янв!R27</f>
        <v>0</v>
      </c>
      <c r="S27" s="70">
        <f t="shared" si="3"/>
        <v>0</v>
      </c>
    </row>
    <row r="28" spans="1:22" hidden="1">
      <c r="A28" s="64" t="s">
        <v>172</v>
      </c>
      <c r="B28" s="3">
        <v>225</v>
      </c>
      <c r="C28" s="3">
        <f t="shared" si="0"/>
        <v>0</v>
      </c>
      <c r="D28" s="5">
        <f>[1]янв!D28</f>
        <v>0</v>
      </c>
      <c r="E28" s="5">
        <f>[1]янв!E28</f>
        <v>0</v>
      </c>
      <c r="F28" s="5">
        <f>[1]янв!F28</f>
        <v>0</v>
      </c>
      <c r="G28" s="5">
        <f>[1]янв!G28</f>
        <v>0</v>
      </c>
      <c r="H28" s="5">
        <f>[1]янв!H28</f>
        <v>0</v>
      </c>
      <c r="I28" s="5">
        <f>[1]янв!I28</f>
        <v>0</v>
      </c>
      <c r="J28" s="5">
        <f>[1]янв!J28</f>
        <v>0</v>
      </c>
      <c r="K28" s="5">
        <f>[1]янв!K28</f>
        <v>0</v>
      </c>
      <c r="L28" s="5">
        <f>[1]янв!M28</f>
        <v>0</v>
      </c>
      <c r="M28" s="5">
        <f>[1]янв!N28</f>
        <v>0</v>
      </c>
      <c r="N28" s="5">
        <f>L28</f>
        <v>0</v>
      </c>
      <c r="O28" s="5"/>
      <c r="P28" s="5"/>
      <c r="Q28" s="5"/>
      <c r="R28" s="5"/>
      <c r="S28" s="70">
        <f t="shared" si="3"/>
        <v>0</v>
      </c>
    </row>
    <row r="29" spans="1:22">
      <c r="A29" s="44" t="s">
        <v>276</v>
      </c>
      <c r="B29" s="3">
        <v>225</v>
      </c>
      <c r="C29" s="3">
        <f t="shared" si="0"/>
        <v>0</v>
      </c>
      <c r="D29" s="3">
        <f>[1]март!D26</f>
        <v>0</v>
      </c>
      <c r="E29" s="3">
        <f>[1]март!E26</f>
        <v>0</v>
      </c>
      <c r="F29" s="3">
        <f>[1]март!F26</f>
        <v>0</v>
      </c>
      <c r="G29" s="3">
        <f>[1]март!G26</f>
        <v>0</v>
      </c>
      <c r="H29" s="3">
        <f>[1]март!H26</f>
        <v>0</v>
      </c>
      <c r="I29" s="3">
        <f>[1]март!J26</f>
        <v>0</v>
      </c>
      <c r="J29" s="3">
        <v>0</v>
      </c>
      <c r="K29" s="3">
        <f>[1]март!L26</f>
        <v>0</v>
      </c>
      <c r="L29" s="3">
        <f>[1]март!M26</f>
        <v>0</v>
      </c>
      <c r="M29" s="3">
        <f>[1]март!N26</f>
        <v>0</v>
      </c>
      <c r="N29" s="3">
        <f>[1]март!O26</f>
        <v>0</v>
      </c>
      <c r="O29" s="3">
        <f>[1]март!P26</f>
        <v>0</v>
      </c>
      <c r="P29" s="3"/>
      <c r="Q29" s="3">
        <f>[1]март!Q26</f>
        <v>0</v>
      </c>
      <c r="R29" s="3">
        <f>[1]март!R26</f>
        <v>0</v>
      </c>
      <c r="S29" s="70">
        <f t="shared" si="3"/>
        <v>0</v>
      </c>
    </row>
    <row r="30" spans="1:22" ht="15">
      <c r="A30" s="65" t="s">
        <v>392</v>
      </c>
      <c r="B30" s="3">
        <v>225</v>
      </c>
      <c r="C30" s="3">
        <f t="shared" si="0"/>
        <v>0</v>
      </c>
      <c r="D30" s="3">
        <f>[1]март!D27+[1]фев!D28</f>
        <v>0</v>
      </c>
      <c r="E30" s="3">
        <f>[1]март!E27+[1]фев!E28</f>
        <v>0</v>
      </c>
      <c r="F30" s="3">
        <f>[1]март!F27+[1]фев!F28</f>
        <v>0</v>
      </c>
      <c r="G30" s="3">
        <f>[1]март!G27+[1]фев!G28</f>
        <v>0</v>
      </c>
      <c r="H30" s="3">
        <f>[1]март!H27+[1]фев!H277</f>
        <v>0</v>
      </c>
      <c r="I30" s="3">
        <f>[1]март!I27+[1]фев!I28</f>
        <v>0</v>
      </c>
      <c r="J30" s="3">
        <f>[1]март!J27+[1]фев!J28</f>
        <v>0</v>
      </c>
      <c r="K30" s="3">
        <f>[1]март!K27+[1]фев!K28</f>
        <v>0</v>
      </c>
      <c r="L30" s="3">
        <f>[1]март!M27+[1]фев!M28</f>
        <v>50000</v>
      </c>
      <c r="M30" s="3">
        <f>[1]март!N27+[1]фев!N28</f>
        <v>0</v>
      </c>
      <c r="N30" s="3">
        <f>L30</f>
        <v>50000</v>
      </c>
      <c r="O30" s="3">
        <f>[1]март!P27+[1]фев!P30</f>
        <v>0</v>
      </c>
      <c r="P30" s="3"/>
      <c r="Q30" s="3">
        <f>[1]март!Q27+[1]фев!Q30</f>
        <v>0</v>
      </c>
      <c r="R30" s="3">
        <f>[1]март!R27+[1]фев!R30</f>
        <v>3600</v>
      </c>
      <c r="S30" s="70">
        <f t="shared" si="3"/>
        <v>53600</v>
      </c>
    </row>
    <row r="31" spans="1:22" ht="14.25" customHeight="1">
      <c r="A31" s="42" t="s">
        <v>277</v>
      </c>
      <c r="B31" s="3">
        <v>225</v>
      </c>
      <c r="C31" s="3">
        <f t="shared" si="0"/>
        <v>0</v>
      </c>
      <c r="D31" s="3">
        <f>[1]март!D25+[1]фев!D29+[1]янв!D43</f>
        <v>0</v>
      </c>
      <c r="E31" s="3">
        <f>[1]март!E25+[1]фев!E29+[1]янв!E43</f>
        <v>0</v>
      </c>
      <c r="F31" s="3">
        <f>[1]март!F25+[1]фев!F29+[1]янв!F43</f>
        <v>0</v>
      </c>
      <c r="G31" s="3">
        <f>[1]март!G25+[1]фев!G29+[1]янв!G43</f>
        <v>0</v>
      </c>
      <c r="H31" s="3">
        <f>[1]март!H25+[1]фев!H27</f>
        <v>0</v>
      </c>
      <c r="I31" s="3">
        <f>[1]март!J25+[1]фев!J29+[1]янв!J43</f>
        <v>0</v>
      </c>
      <c r="J31" s="3">
        <f>[1]март!K25+[1]фев!K29+[1]янв!K43</f>
        <v>1200</v>
      </c>
      <c r="K31" s="3">
        <f>[1]март!L25+[1]фев!L29+[1]янв!L43</f>
        <v>0</v>
      </c>
      <c r="L31" s="3">
        <f>[1]март!M25+[1]фев!M29+[1]янв!M43</f>
        <v>0</v>
      </c>
      <c r="M31" s="3">
        <f>[1]март!N25+[1]фев!N29+[1]янв!N43</f>
        <v>0</v>
      </c>
      <c r="N31" s="3">
        <f>[1]март!O25+[1]фев!O29+[1]янв!O43</f>
        <v>0</v>
      </c>
      <c r="O31" s="3">
        <f>[1]март!P25+[1]фев!P29+[1]янв!P43</f>
        <v>0</v>
      </c>
      <c r="P31" s="3"/>
      <c r="Q31" s="3">
        <f>[1]март!Q25+[1]фев!Q29+[1]янв!Q43</f>
        <v>0</v>
      </c>
      <c r="R31" s="3">
        <f>[1]март!R25+[1]фев!R29+[1]янв!R43</f>
        <v>0</v>
      </c>
      <c r="S31" s="70">
        <f>C31+F31+G31+I31+J31+K31+N31+O31++R31+Q31+H31</f>
        <v>1200</v>
      </c>
    </row>
    <row r="32" spans="1:22" ht="13.5" hidden="1" customHeight="1">
      <c r="A32" s="198" t="s">
        <v>393</v>
      </c>
      <c r="B32" s="3">
        <v>226</v>
      </c>
      <c r="C32" s="3">
        <f>D32+E32</f>
        <v>0</v>
      </c>
      <c r="D32" s="3"/>
      <c r="E32" s="3"/>
      <c r="F32" s="3"/>
      <c r="G32" s="3"/>
      <c r="H32" s="3"/>
      <c r="I32" s="3"/>
      <c r="J32" s="3"/>
      <c r="K32" s="3"/>
      <c r="L32" s="3">
        <f>[1]март!M28</f>
        <v>0</v>
      </c>
      <c r="M32" s="3">
        <f>[1]март!N28</f>
        <v>0</v>
      </c>
      <c r="N32" s="3">
        <f>[1]март!O28</f>
        <v>0</v>
      </c>
      <c r="O32" s="3"/>
      <c r="P32" s="3"/>
      <c r="Q32" s="3"/>
      <c r="R32" s="3"/>
      <c r="S32" s="70">
        <f t="shared" si="3"/>
        <v>0</v>
      </c>
    </row>
    <row r="33" spans="1:21">
      <c r="A33" s="44" t="s">
        <v>230</v>
      </c>
      <c r="B33" s="3">
        <v>225</v>
      </c>
      <c r="C33" s="3">
        <f t="shared" si="0"/>
        <v>253118.5</v>
      </c>
      <c r="D33" s="3">
        <f>[1]март!D29+[1]фев!D31+[1]янв!D30</f>
        <v>253118.5</v>
      </c>
      <c r="E33" s="3">
        <f>[1]март!E29+[1]фев!E31+[1]янв!E30</f>
        <v>0</v>
      </c>
      <c r="F33" s="3">
        <f>[1]март!F29+[1]фев!F31+[1]янв!F30</f>
        <v>0</v>
      </c>
      <c r="G33" s="3">
        <f>[1]март!G29+[1]фев!G31+[1]янв!G30</f>
        <v>51393.89</v>
      </c>
      <c r="H33" s="3">
        <f>[1]март!H29+[1]фев!H31+[1]янв!H30</f>
        <v>0</v>
      </c>
      <c r="I33" s="3">
        <f>[1]март!J29+[1]фев!J31+[1]янв!J30</f>
        <v>0</v>
      </c>
      <c r="J33" s="3">
        <f>[1]март!K29+[1]фев!K31+[1]янв!K30</f>
        <v>73346</v>
      </c>
      <c r="K33" s="3">
        <f>[1]март!L29+[1]фев!L31+[1]янв!L30</f>
        <v>84000</v>
      </c>
      <c r="L33" s="3">
        <f>[1]март!M29+[1]фев!M31+[1]янв!M30</f>
        <v>349133.89</v>
      </c>
      <c r="M33" s="3">
        <f>[1]март!N29+[1]фев!N31+[1]янв!N30</f>
        <v>21310</v>
      </c>
      <c r="N33" s="3">
        <f>[1]март!O29+[1]фев!O31+[1]янв!O30</f>
        <v>370443.89</v>
      </c>
      <c r="O33" s="3">
        <f>[1]март!P29+[1]фев!P31+[1]янв!P30</f>
        <v>0</v>
      </c>
      <c r="P33" s="3"/>
      <c r="Q33" s="3">
        <f>[1]март!Q29+[1]фев!Q31+[1]янв!Q30</f>
        <v>0</v>
      </c>
      <c r="R33" s="3">
        <f>[1]март!R29+[1]фев!R31+[1]янв!R30</f>
        <v>114413</v>
      </c>
      <c r="S33" s="70">
        <f>C33+F33+G33+I33+J33+K33+N33+O33++R33+Q33+H33</f>
        <v>946715.28</v>
      </c>
    </row>
    <row r="34" spans="1:21" s="80" customFormat="1">
      <c r="A34" s="74" t="s">
        <v>118</v>
      </c>
      <c r="B34" s="73">
        <v>226</v>
      </c>
      <c r="C34" s="73">
        <f t="shared" si="0"/>
        <v>118676</v>
      </c>
      <c r="D34" s="73">
        <f>SUM(D35:D70)</f>
        <v>118676</v>
      </c>
      <c r="E34" s="73">
        <f t="shared" ref="E34:R34" si="8">SUM(E35:E70)</f>
        <v>0</v>
      </c>
      <c r="F34" s="73">
        <f t="shared" si="8"/>
        <v>0</v>
      </c>
      <c r="G34" s="73">
        <f t="shared" si="8"/>
        <v>0</v>
      </c>
      <c r="H34" s="73">
        <f t="shared" si="8"/>
        <v>0</v>
      </c>
      <c r="I34" s="73">
        <f t="shared" si="8"/>
        <v>0</v>
      </c>
      <c r="J34" s="73">
        <f>SUM(J35:J70)</f>
        <v>14900</v>
      </c>
      <c r="K34" s="73">
        <f t="shared" si="8"/>
        <v>84000</v>
      </c>
      <c r="L34" s="73">
        <f t="shared" si="8"/>
        <v>316480</v>
      </c>
      <c r="M34" s="73">
        <f t="shared" si="8"/>
        <v>11310</v>
      </c>
      <c r="N34" s="73">
        <f t="shared" si="8"/>
        <v>327790</v>
      </c>
      <c r="O34" s="73">
        <f t="shared" si="8"/>
        <v>0</v>
      </c>
      <c r="P34" s="73"/>
      <c r="Q34" s="73">
        <f t="shared" si="8"/>
        <v>0</v>
      </c>
      <c r="R34" s="73">
        <f t="shared" si="8"/>
        <v>51847</v>
      </c>
      <c r="S34" s="73">
        <f>C34+F34+G34+I34+J34+K34+N34+O34++R34+Q34+H34</f>
        <v>597213</v>
      </c>
      <c r="T34" s="85">
        <f>[2]март!S29+[2]фев!S31+[2]янв!S30</f>
        <v>996288.31</v>
      </c>
      <c r="U34" s="81">
        <f>T34-S156</f>
        <v>3056.7199999999721</v>
      </c>
    </row>
    <row r="35" spans="1:21" ht="14.25" customHeight="1">
      <c r="A35" s="42" t="s">
        <v>119</v>
      </c>
      <c r="B35" s="3">
        <v>226</v>
      </c>
      <c r="C35" s="3">
        <f t="shared" si="0"/>
        <v>75498</v>
      </c>
      <c r="D35" s="3">
        <f>[1]март!D31+[1]фев!D33+[1]янв!D32</f>
        <v>75498</v>
      </c>
      <c r="E35" s="3">
        <f>[1]март!E31+[1]фев!E33+[1]янв!E32</f>
        <v>0</v>
      </c>
      <c r="F35" s="3">
        <f>[1]март!F31+[1]фев!F33+[1]янв!F32</f>
        <v>0</v>
      </c>
      <c r="G35" s="3">
        <f>[1]март!G31+[1]фев!G33+[1]янв!G32</f>
        <v>0</v>
      </c>
      <c r="H35" s="3"/>
      <c r="I35" s="3">
        <f>[1]март!J31+[1]фев!J33+[1]янв!J32</f>
        <v>0</v>
      </c>
      <c r="J35" s="3">
        <f>[1]март!K31+[1]фев!K33+[1]янв!K32</f>
        <v>0</v>
      </c>
      <c r="K35" s="3">
        <f>[1]март!L31+[1]фев!L33+[1]янв!L32</f>
        <v>0</v>
      </c>
      <c r="L35" s="3">
        <f>[1]март!M31+[1]фев!M33+[1]янв!M32</f>
        <v>0</v>
      </c>
      <c r="M35" s="3">
        <f>[1]март!N31+[1]фев!N33+[1]янв!N32</f>
        <v>0</v>
      </c>
      <c r="N35" s="3">
        <f>[1]март!O31+[1]фев!O33+[1]янв!O32</f>
        <v>0</v>
      </c>
      <c r="O35" s="3">
        <f>[1]март!P31+[1]фев!P33+[1]янв!P32</f>
        <v>0</v>
      </c>
      <c r="P35" s="3"/>
      <c r="Q35" s="3">
        <f>[1]март!Q31+[1]фев!Q33+[1]янв!Q32</f>
        <v>0</v>
      </c>
      <c r="R35" s="3">
        <f>[1]март!R31+[1]фев!R33+[1]янв!R32</f>
        <v>51847</v>
      </c>
      <c r="S35" s="70">
        <f t="shared" si="3"/>
        <v>127345</v>
      </c>
    </row>
    <row r="36" spans="1:21">
      <c r="A36" s="42" t="s">
        <v>169</v>
      </c>
      <c r="B36" s="3">
        <v>226</v>
      </c>
      <c r="C36" s="3">
        <f t="shared" si="0"/>
        <v>0</v>
      </c>
      <c r="D36" s="3">
        <f>[1]март!D34+[1]фев!D36+[1]янв!D35</f>
        <v>0</v>
      </c>
      <c r="E36" s="3">
        <f>[1]март!E34+[1]фев!E36+[1]янв!E35</f>
        <v>0</v>
      </c>
      <c r="F36" s="3">
        <f>[1]март!F34+[1]фев!F36+[1]янв!F35</f>
        <v>0</v>
      </c>
      <c r="G36" s="3">
        <f>[1]март!G34+[1]фев!G36+[1]янв!G35</f>
        <v>0</v>
      </c>
      <c r="H36" s="3">
        <f>[1]март!H34+[1]фев!H36+[1]янв!H35</f>
        <v>0</v>
      </c>
      <c r="I36" s="3">
        <f>[1]март!J34+[1]фев!J36+[1]янв!J35</f>
        <v>0</v>
      </c>
      <c r="J36" s="3">
        <f>[1]март!K34+[1]фев!K36+[1]янв!K35</f>
        <v>0</v>
      </c>
      <c r="K36" s="3">
        <f>[1]март!L34+[1]фев!L36+[1]янв!L35</f>
        <v>0</v>
      </c>
      <c r="L36" s="3">
        <f>[1]март!M34+[1]фев!M36+[1]янв!M35</f>
        <v>0</v>
      </c>
      <c r="M36" s="3">
        <f>[1]март!N34+[1]фев!N36+[1]янв!N35</f>
        <v>0</v>
      </c>
      <c r="N36" s="3">
        <f>[1]март!O34+[1]фев!O36+[1]янв!O35</f>
        <v>0</v>
      </c>
      <c r="O36" s="3">
        <f>[1]март!P34+[1]фев!P36+[1]янв!P35</f>
        <v>0</v>
      </c>
      <c r="P36" s="3"/>
      <c r="Q36" s="3">
        <f>[1]март!Q34+[1]фев!Q36+[1]янв!Q35</f>
        <v>0</v>
      </c>
      <c r="R36" s="3">
        <f>[1]март!R34+[1]фев!R36+[1]янв!R35</f>
        <v>0</v>
      </c>
      <c r="S36" s="70">
        <f t="shared" si="3"/>
        <v>0</v>
      </c>
    </row>
    <row r="37" spans="1:21" hidden="1">
      <c r="A37" s="42" t="s">
        <v>278</v>
      </c>
      <c r="B37" s="3">
        <v>226</v>
      </c>
      <c r="C37" s="3">
        <f t="shared" si="0"/>
        <v>20500</v>
      </c>
      <c r="D37" s="3">
        <f>[1]март!D32+[1]фев!D34</f>
        <v>20500</v>
      </c>
      <c r="E37" s="3">
        <f>[1]март!E32+[1]фев!E34</f>
        <v>0</v>
      </c>
      <c r="F37" s="3">
        <f>[1]март!F32+[1]фев!F34</f>
        <v>0</v>
      </c>
      <c r="G37" s="3">
        <f>[1]март!G32+[1]фев!G34</f>
        <v>0</v>
      </c>
      <c r="H37" s="3">
        <f>[1]март!H32+[1]фев!H34</f>
        <v>0</v>
      </c>
      <c r="I37" s="3">
        <f>[1]март!J32+[1]фев!J34</f>
        <v>0</v>
      </c>
      <c r="J37" s="3">
        <f>[1]март!K32+[1]фев!K34</f>
        <v>14000</v>
      </c>
      <c r="K37" s="3">
        <f>[1]март!L32+[1]фев!L34</f>
        <v>0</v>
      </c>
      <c r="L37" s="3">
        <f>[1]март!M32+[1]фев!M34</f>
        <v>0</v>
      </c>
      <c r="M37" s="3">
        <f>[1]март!N32+[1]фев!N34</f>
        <v>0</v>
      </c>
      <c r="N37" s="3">
        <f>[1]март!O32+[1]фев!O34</f>
        <v>0</v>
      </c>
      <c r="O37" s="3">
        <f>[1]март!P32+[1]фев!P34</f>
        <v>0</v>
      </c>
      <c r="P37" s="3"/>
      <c r="Q37" s="3">
        <f>[1]март!Q32+[1]фев!Q34</f>
        <v>0</v>
      </c>
      <c r="R37" s="3">
        <f>[1]март!R32+[1]фев!R34</f>
        <v>0</v>
      </c>
      <c r="S37" s="70">
        <f t="shared" si="3"/>
        <v>34500</v>
      </c>
    </row>
    <row r="38" spans="1:21" hidden="1">
      <c r="A38" s="42" t="s">
        <v>279</v>
      </c>
      <c r="B38" s="3">
        <v>226</v>
      </c>
      <c r="C38" s="3">
        <f t="shared" si="0"/>
        <v>0</v>
      </c>
      <c r="D38" s="3">
        <f>[1]янв!D34+[1]фев!D35+[1]март!D33</f>
        <v>0</v>
      </c>
      <c r="E38" s="3">
        <f>[1]март!E33+[1]фев!E35</f>
        <v>0</v>
      </c>
      <c r="F38" s="3">
        <f>[1]март!F33+[1]фев!F35</f>
        <v>0</v>
      </c>
      <c r="G38" s="3">
        <f>[1]март!G33+[1]фев!G35</f>
        <v>0</v>
      </c>
      <c r="H38" s="3">
        <f>[1]март!H33+[1]фев!H35</f>
        <v>0</v>
      </c>
      <c r="I38" s="3">
        <f>[1]март!J33+[1]фев!J35</f>
        <v>0</v>
      </c>
      <c r="J38" s="3">
        <f>[1]март!K33+[1]фев!K35</f>
        <v>0</v>
      </c>
      <c r="K38" s="3">
        <f>[1]март!L33+[1]фев!L35</f>
        <v>0</v>
      </c>
      <c r="L38" s="3">
        <f>[1]март!M33+[1]фев!M35</f>
        <v>0</v>
      </c>
      <c r="M38" s="3">
        <f>[1]март!N33+[1]фев!N35</f>
        <v>0</v>
      </c>
      <c r="N38" s="3">
        <f>[1]март!O33+[1]фев!O35</f>
        <v>0</v>
      </c>
      <c r="O38" s="3">
        <f>[1]март!P33+[1]фев!P35</f>
        <v>0</v>
      </c>
      <c r="P38" s="3"/>
      <c r="Q38" s="3">
        <f>[1]март!Q33+[1]фев!Q35</f>
        <v>0</v>
      </c>
      <c r="R38" s="3">
        <f>[1]март!R33+[1]фев!R35</f>
        <v>0</v>
      </c>
      <c r="S38" s="70">
        <f t="shared" si="3"/>
        <v>0</v>
      </c>
    </row>
    <row r="39" spans="1:21" hidden="1">
      <c r="A39" s="42" t="s">
        <v>120</v>
      </c>
      <c r="B39" s="3">
        <v>226</v>
      </c>
      <c r="C39" s="3">
        <f t="shared" si="0"/>
        <v>0</v>
      </c>
      <c r="D39" s="3">
        <f>[1]март!D36+[1]фев!D38+[1]янв!D37</f>
        <v>0</v>
      </c>
      <c r="E39" s="3">
        <f>[1]март!E36+[1]фев!E38+[1]янв!E37</f>
        <v>0</v>
      </c>
      <c r="F39" s="3">
        <f>[1]март!F36+[1]фев!F38+[1]янв!F37</f>
        <v>0</v>
      </c>
      <c r="G39" s="3">
        <f>[1]март!G36+[1]фев!G38+[1]янв!G37</f>
        <v>0</v>
      </c>
      <c r="H39" s="3"/>
      <c r="I39" s="3">
        <f>[1]март!J36+[1]фев!J38+[1]янв!J37</f>
        <v>0</v>
      </c>
      <c r="J39" s="3">
        <f>[1]март!K36+[1]фев!K38+[1]янв!K37</f>
        <v>0</v>
      </c>
      <c r="K39" s="3">
        <f>[1]март!L36+[1]фев!L38+[1]янв!L37</f>
        <v>0</v>
      </c>
      <c r="L39" s="3">
        <f>[1]март!M36+[1]фев!M38+[1]янв!M37</f>
        <v>0</v>
      </c>
      <c r="M39" s="3">
        <f>[1]март!N36+[1]фев!N38+[1]янв!N37</f>
        <v>0</v>
      </c>
      <c r="N39" s="3">
        <f>[1]март!O36+[1]фев!O38+[1]янв!O37</f>
        <v>0</v>
      </c>
      <c r="O39" s="3">
        <f>[1]март!P36+[1]фев!P38+[1]янв!P37</f>
        <v>0</v>
      </c>
      <c r="P39" s="3"/>
      <c r="Q39" s="3">
        <f>[1]март!Q36+[1]фев!Q38+[1]янв!Q37</f>
        <v>0</v>
      </c>
      <c r="R39" s="3">
        <f>[1]март!R36+[1]фев!R38+[1]янв!R37</f>
        <v>0</v>
      </c>
      <c r="S39" s="70">
        <f t="shared" si="3"/>
        <v>0</v>
      </c>
    </row>
    <row r="40" spans="1:21" hidden="1">
      <c r="A40" s="42" t="s">
        <v>121</v>
      </c>
      <c r="B40" s="3">
        <v>226</v>
      </c>
      <c r="C40" s="3">
        <f t="shared" si="0"/>
        <v>0</v>
      </c>
      <c r="D40" s="3">
        <f>[1]март!D40+[1]фев!D42+[1]янв!D41</f>
        <v>0</v>
      </c>
      <c r="E40" s="3">
        <f>[1]март!E40+[1]фев!E42+[1]янв!E41</f>
        <v>0</v>
      </c>
      <c r="F40" s="3">
        <f>[1]март!F40+[1]фев!F42+[1]янв!F41</f>
        <v>0</v>
      </c>
      <c r="G40" s="3">
        <f>[1]март!G40+[1]фев!G42+[1]янв!G41</f>
        <v>0</v>
      </c>
      <c r="H40" s="3"/>
      <c r="I40" s="3">
        <f>[1]март!J40+[1]фев!J42+[1]янв!J41</f>
        <v>0</v>
      </c>
      <c r="J40" s="3">
        <f>[1]март!K40+[1]фев!K42+[1]янв!K41</f>
        <v>0</v>
      </c>
      <c r="K40" s="3">
        <f>[1]март!L40+[1]фев!L42+[1]янв!L41</f>
        <v>0</v>
      </c>
      <c r="L40" s="3">
        <f>[1]март!M40+[1]фев!M42+[1]янв!M41</f>
        <v>14000</v>
      </c>
      <c r="M40" s="3">
        <f>[1]март!N40+[1]фев!N42+[1]янв!N41</f>
        <v>0</v>
      </c>
      <c r="N40" s="3">
        <f>[1]март!O40+[1]фев!O42+[1]янв!O41</f>
        <v>14000</v>
      </c>
      <c r="O40" s="3">
        <f>[1]март!P40+[1]фев!P42+[1]янв!P41</f>
        <v>0</v>
      </c>
      <c r="P40" s="3"/>
      <c r="Q40" s="3">
        <f>[1]март!Q40+[1]фев!Q42+[1]янв!Q41</f>
        <v>0</v>
      </c>
      <c r="R40" s="3">
        <f>[1]март!R40+[1]фев!R42+[1]янв!R41</f>
        <v>0</v>
      </c>
      <c r="S40" s="70">
        <f t="shared" si="3"/>
        <v>14000</v>
      </c>
    </row>
    <row r="41" spans="1:21">
      <c r="A41" s="42" t="s">
        <v>231</v>
      </c>
      <c r="B41" s="3">
        <v>227</v>
      </c>
      <c r="C41" s="3">
        <f>D41+E41</f>
        <v>0</v>
      </c>
      <c r="D41" s="3">
        <f>[1]март!D41+[1]янв!D42+[1]фев!D43</f>
        <v>0</v>
      </c>
      <c r="E41" s="3">
        <f>[1]март!E41+[1]янв!E42+[1]фев!E43</f>
        <v>0</v>
      </c>
      <c r="F41" s="3">
        <f>[1]март!F41+[1]янв!F42+[1]фев!F43</f>
        <v>0</v>
      </c>
      <c r="G41" s="3">
        <f>[1]март!G41+[1]янв!G42+[1]фев!G43</f>
        <v>0</v>
      </c>
      <c r="H41" s="3">
        <f>[1]март!H41+[1]янв!H42+[1]фев!H43</f>
        <v>0</v>
      </c>
      <c r="I41" s="3">
        <f>[1]март!I41+[1]янв!I42+[1]фев!I43</f>
        <v>0</v>
      </c>
      <c r="J41" s="3">
        <f>[1]фев!K43</f>
        <v>0</v>
      </c>
      <c r="K41" s="3"/>
      <c r="L41" s="3">
        <f>[1]март!M41</f>
        <v>0</v>
      </c>
      <c r="M41" s="3">
        <f>[1]март!N41+[1]янв!N42</f>
        <v>0</v>
      </c>
      <c r="N41" s="3">
        <f>[1]март!O41+[1]янв!O42</f>
        <v>0</v>
      </c>
      <c r="O41" s="3">
        <f>[1]март!P41+[1]янв!P42</f>
        <v>0</v>
      </c>
      <c r="P41" s="3"/>
      <c r="Q41" s="3">
        <f>[1]март!Q41+[1]янв!Q42</f>
        <v>0</v>
      </c>
      <c r="R41" s="3">
        <f>[1]март!R41+[1]янв!R42</f>
        <v>0</v>
      </c>
      <c r="S41" s="70">
        <f t="shared" si="3"/>
        <v>0</v>
      </c>
    </row>
    <row r="42" spans="1:21" hidden="1">
      <c r="A42" s="197" t="s">
        <v>292</v>
      </c>
      <c r="B42" s="3">
        <v>226</v>
      </c>
      <c r="C42" s="3">
        <f t="shared" si="0"/>
        <v>0</v>
      </c>
      <c r="D42" s="3">
        <f>[1]март!D51+[1]фев!D53</f>
        <v>0</v>
      </c>
      <c r="E42" s="3">
        <f>[1]март!E51+[1]фев!E53</f>
        <v>0</v>
      </c>
      <c r="F42" s="3">
        <f>[1]март!F51+[1]фев!F53</f>
        <v>0</v>
      </c>
      <c r="G42" s="3">
        <f>[1]март!G51+[1]фев!G53</f>
        <v>0</v>
      </c>
      <c r="H42" s="3"/>
      <c r="I42" s="3">
        <f>[1]март!J51+[1]фев!J53</f>
        <v>0</v>
      </c>
      <c r="J42" s="3">
        <f>[1]март!K51+[1]фев!K53</f>
        <v>0</v>
      </c>
      <c r="K42" s="3">
        <f>[1]март!L51+[1]фев!L53</f>
        <v>0</v>
      </c>
      <c r="L42" s="3">
        <f>[1]март!M51+[1]фев!M53</f>
        <v>0</v>
      </c>
      <c r="M42" s="3">
        <f>[1]март!N51+[1]фев!N53</f>
        <v>0</v>
      </c>
      <c r="N42" s="3">
        <f>[1]март!O51+[1]фев!O53</f>
        <v>0</v>
      </c>
      <c r="O42" s="3">
        <f>[1]март!P51+[1]фев!P53</f>
        <v>0</v>
      </c>
      <c r="P42" s="3"/>
      <c r="Q42" s="3">
        <f>[1]март!Q51+[1]фев!Q53</f>
        <v>0</v>
      </c>
      <c r="R42" s="3">
        <f>[1]янв!R53</f>
        <v>0</v>
      </c>
      <c r="S42" s="70">
        <f t="shared" si="3"/>
        <v>0</v>
      </c>
    </row>
    <row r="43" spans="1:21">
      <c r="A43" s="197" t="s">
        <v>413</v>
      </c>
      <c r="B43" s="3">
        <v>226</v>
      </c>
      <c r="C43" s="3">
        <f t="shared" si="0"/>
        <v>9578</v>
      </c>
      <c r="D43" s="3">
        <f>[1]фев!D56</f>
        <v>9578</v>
      </c>
      <c r="E43" s="3">
        <f>[1]март!E58+[1]янв!E59</f>
        <v>0</v>
      </c>
      <c r="F43" s="3">
        <f>[1]март!F58+[1]янв!F59</f>
        <v>0</v>
      </c>
      <c r="G43" s="3">
        <f>[1]март!G58+[1]янв!G59</f>
        <v>0</v>
      </c>
      <c r="H43" s="3">
        <f>[1]март!H58+[1]янв!H59</f>
        <v>0</v>
      </c>
      <c r="I43" s="3">
        <f>[1]март!J58+[1]янв!J59</f>
        <v>0</v>
      </c>
      <c r="J43" s="3">
        <f>[1]март!K58+[1]янв!K59</f>
        <v>0</v>
      </c>
      <c r="K43" s="3">
        <f>[1]март!L58+[1]янв!L59</f>
        <v>0</v>
      </c>
      <c r="L43" s="3">
        <f>[1]март!M58+[1]янв!M59</f>
        <v>302480</v>
      </c>
      <c r="M43" s="3">
        <f>[1]март!N58+[1]янв!N59</f>
        <v>11310</v>
      </c>
      <c r="N43" s="3">
        <f>[1]март!O58+[1]янв!O59</f>
        <v>313790</v>
      </c>
      <c r="O43" s="3">
        <f>[1]март!P58+[1]янв!P59</f>
        <v>0</v>
      </c>
      <c r="P43" s="3"/>
      <c r="Q43" s="3">
        <f>[1]март!Q58+[1]янв!Q59</f>
        <v>0</v>
      </c>
      <c r="R43" s="3">
        <f>[1]март!R58+[1]янв!R59</f>
        <v>0</v>
      </c>
      <c r="S43" s="70">
        <f t="shared" si="3"/>
        <v>323368</v>
      </c>
    </row>
    <row r="44" spans="1:21">
      <c r="A44" s="42" t="s">
        <v>123</v>
      </c>
      <c r="B44" s="3">
        <v>226</v>
      </c>
      <c r="C44" s="3">
        <f>D44+E44</f>
        <v>0</v>
      </c>
      <c r="D44" s="3">
        <f>[1]март!D55+[1]фев!D57+[1]янв!D56</f>
        <v>0</v>
      </c>
      <c r="E44" s="3">
        <f>[1]март!E55+[1]фев!E57+[1]янв!E56</f>
        <v>0</v>
      </c>
      <c r="F44" s="3">
        <f>[1]март!F55+[1]фев!F57+[1]янв!F56</f>
        <v>0</v>
      </c>
      <c r="G44" s="3">
        <f>[1]март!G55+[1]фев!G57+[1]янв!G56</f>
        <v>0</v>
      </c>
      <c r="H44" s="3">
        <f>[1]фев!H57</f>
        <v>0</v>
      </c>
      <c r="I44" s="3">
        <f>[1]март!J55+[1]фев!J57+[1]янв!J56</f>
        <v>0</v>
      </c>
      <c r="J44" s="3">
        <f>[1]март!K55+[1]фев!K57+[1]янв!K56</f>
        <v>0</v>
      </c>
      <c r="K44" s="3">
        <f>[1]март!L55+[1]фев!L57+[1]янв!L56</f>
        <v>0</v>
      </c>
      <c r="L44" s="3">
        <f>[1]март!M55+[1]фев!M57+[1]янв!M56</f>
        <v>0</v>
      </c>
      <c r="M44" s="3">
        <f>[1]март!N55+[1]фев!N57+[1]янв!N56</f>
        <v>0</v>
      </c>
      <c r="N44" s="3">
        <f>[1]март!O55+[1]фев!O57+[1]янв!O56</f>
        <v>0</v>
      </c>
      <c r="O44" s="3">
        <f>[1]март!P55+[1]фев!P57+[1]янв!P56</f>
        <v>0</v>
      </c>
      <c r="P44" s="3"/>
      <c r="Q44" s="3">
        <f>[1]март!Q55+[1]фев!Q57+[1]янв!Q56</f>
        <v>0</v>
      </c>
      <c r="R44" s="3">
        <f>[1]март!R55+[1]фев!R57+[1]янв!R56</f>
        <v>0</v>
      </c>
      <c r="S44" s="70">
        <f>C44+F44+G44+I44+J44+K44+N44+O44++R44+Q44+H44</f>
        <v>0</v>
      </c>
      <c r="T44" s="1">
        <f>[2]март!S54+[2]фев!S56+[2]янв!S55</f>
        <v>259040</v>
      </c>
    </row>
    <row r="45" spans="1:21">
      <c r="A45" s="42" t="s">
        <v>414</v>
      </c>
      <c r="B45" s="3">
        <v>226</v>
      </c>
      <c r="C45" s="3">
        <f>D45+E45</f>
        <v>0</v>
      </c>
      <c r="D45" s="3">
        <f>[1]март!D43+[1]фев!D77</f>
        <v>0</v>
      </c>
      <c r="E45" s="3">
        <f>[1]март!E43+[1]фев!E45</f>
        <v>0</v>
      </c>
      <c r="F45" s="3">
        <f>[1]март!F43+[1]фев!F45</f>
        <v>0</v>
      </c>
      <c r="G45" s="3">
        <f>[1]март!G43+[1]фев!G45</f>
        <v>0</v>
      </c>
      <c r="H45" s="3"/>
      <c r="I45" s="3">
        <f>[1]март!J43+[1]фев!J45</f>
        <v>0</v>
      </c>
      <c r="J45" s="3">
        <f>[1]март!K43+[1]фев!K45</f>
        <v>0</v>
      </c>
      <c r="K45" s="3">
        <f>[1]март!L43+[1]фев!L45</f>
        <v>0</v>
      </c>
      <c r="L45" s="3">
        <f>[1]март!M43+[1]фев!M45</f>
        <v>0</v>
      </c>
      <c r="M45" s="3">
        <f>[1]март!N43+[1]фев!N45</f>
        <v>0</v>
      </c>
      <c r="N45" s="3">
        <f>[1]март!O43+[1]фев!O45</f>
        <v>0</v>
      </c>
      <c r="O45" s="3">
        <f>[1]март!P43+[1]фев!P45</f>
        <v>0</v>
      </c>
      <c r="P45" s="3"/>
      <c r="Q45" s="3">
        <f>[1]март!Q43+[1]фев!Q45</f>
        <v>0</v>
      </c>
      <c r="R45" s="3">
        <f>[1]март!R43+[1]фев!R45</f>
        <v>0</v>
      </c>
      <c r="S45" s="70">
        <f t="shared" si="3"/>
        <v>0</v>
      </c>
    </row>
    <row r="46" spans="1:21">
      <c r="A46" s="42" t="s">
        <v>122</v>
      </c>
      <c r="B46" s="3">
        <v>226</v>
      </c>
      <c r="C46" s="3">
        <f t="shared" si="0"/>
        <v>0</v>
      </c>
      <c r="D46" s="3">
        <f>[1]март!D53+[1]фев!D55+[1]янв!D54</f>
        <v>0</v>
      </c>
      <c r="E46" s="3">
        <f>[1]фев!E55+[1]янв!E54</f>
        <v>0</v>
      </c>
      <c r="F46" s="3">
        <f>[1]фев!F55+[1]янв!F54</f>
        <v>0</v>
      </c>
      <c r="G46" s="3">
        <f>[1]фев!G55+[1]янв!G54+[1]март!G53</f>
        <v>0</v>
      </c>
      <c r="H46" s="3">
        <f>[1]фев!H55+[1]янв!H54</f>
        <v>0</v>
      </c>
      <c r="I46" s="3">
        <f>[1]фев!J55+[1]янв!J54</f>
        <v>0</v>
      </c>
      <c r="J46" s="3">
        <f>[1]фев!K55+[1]янв!K54</f>
        <v>0</v>
      </c>
      <c r="K46" s="3">
        <f>[1]фев!L55+[1]янв!L54</f>
        <v>0</v>
      </c>
      <c r="L46" s="23">
        <f>[1]фев!M55+[1]янв!M54+[1]март!M53</f>
        <v>0</v>
      </c>
      <c r="M46" s="3">
        <f>[1]фев!N55+[1]янв!N54</f>
        <v>0</v>
      </c>
      <c r="N46" s="3">
        <f>[1]фев!O55+[1]янв!O54</f>
        <v>0</v>
      </c>
      <c r="O46" s="3">
        <f>[1]фев!P55+[1]янв!P54</f>
        <v>0</v>
      </c>
      <c r="P46" s="3"/>
      <c r="Q46" s="3">
        <f>[1]фев!Q55+[1]янв!Q54</f>
        <v>0</v>
      </c>
      <c r="R46" s="3">
        <f>[1]фев!R55+[1]янв!R54+[1]март!R53</f>
        <v>0</v>
      </c>
      <c r="S46" s="70">
        <f t="shared" si="3"/>
        <v>0</v>
      </c>
    </row>
    <row r="47" spans="1:21" hidden="1">
      <c r="A47" s="197" t="s">
        <v>394</v>
      </c>
      <c r="B47" s="3">
        <v>226</v>
      </c>
      <c r="C47" s="3">
        <f t="shared" si="0"/>
        <v>0</v>
      </c>
      <c r="D47" s="3">
        <f>[1]фев!D44</f>
        <v>0</v>
      </c>
      <c r="E47" s="3">
        <f>[1]март!E39+[1]фев!E41+[1]янв!E40</f>
        <v>0</v>
      </c>
      <c r="F47" s="3">
        <f>[1]март!F39+[1]фев!F41+[1]янв!F40</f>
        <v>0</v>
      </c>
      <c r="G47" s="3">
        <f>[1]март!G39+[1]фев!G41+[1]янв!G40</f>
        <v>0</v>
      </c>
      <c r="H47" s="3"/>
      <c r="I47" s="3">
        <f>[1]март!J39+[1]фев!J41+[1]янв!J40</f>
        <v>0</v>
      </c>
      <c r="J47" s="3">
        <f>[1]март!K39+[1]фев!K41+[1]янв!K40</f>
        <v>0</v>
      </c>
      <c r="K47" s="3">
        <f>[1]март!L39+[1]фев!L41+[1]янв!L40</f>
        <v>0</v>
      </c>
      <c r="L47" s="3">
        <f>[1]март!M39+[1]фев!M41+[1]янв!M40</f>
        <v>0</v>
      </c>
      <c r="M47" s="3">
        <f>[1]март!N39+[1]фев!N41+[1]янв!N40</f>
        <v>0</v>
      </c>
      <c r="N47" s="3">
        <f>[1]март!O39+[1]фев!O41+[1]янв!O40</f>
        <v>0</v>
      </c>
      <c r="O47" s="3">
        <f>[1]март!P39+[1]фев!P41+[1]янв!P40</f>
        <v>0</v>
      </c>
      <c r="P47" s="3"/>
      <c r="Q47" s="3">
        <f>[1]март!Q39+[1]фев!Q41+[1]янв!Q40</f>
        <v>0</v>
      </c>
      <c r="R47" s="3">
        <f>[1]март!R39+[1]фев!R41+[1]янв!R40</f>
        <v>0</v>
      </c>
      <c r="S47" s="70">
        <f t="shared" si="3"/>
        <v>0</v>
      </c>
    </row>
    <row r="48" spans="1:21">
      <c r="A48" s="42" t="s">
        <v>395</v>
      </c>
      <c r="B48" s="3">
        <v>226</v>
      </c>
      <c r="C48" s="3">
        <f t="shared" si="0"/>
        <v>0</v>
      </c>
      <c r="D48" s="3">
        <f>[1]янв!D40+[1]фев!D40+[1]март!D38</f>
        <v>0</v>
      </c>
      <c r="E48" s="3">
        <f>[1]март!E38+[1]фев!E40+[1]янв!E39</f>
        <v>0</v>
      </c>
      <c r="F48" s="3">
        <f>[1]март!F38+[1]фев!F40+[1]янв!F39</f>
        <v>0</v>
      </c>
      <c r="G48" s="3">
        <f>[1]март!G38+[1]фев!G40+[1]янв!G39</f>
        <v>0</v>
      </c>
      <c r="H48" s="3"/>
      <c r="I48" s="3">
        <f>[1]март!J38+[1]фев!J40+[1]янв!J39</f>
        <v>0</v>
      </c>
      <c r="J48" s="3">
        <f>[1]март!K38+[1]фев!K40+[1]янв!K39</f>
        <v>900</v>
      </c>
      <c r="K48" s="3">
        <f>[1]март!L38+[1]фев!L40+[1]янв!L39</f>
        <v>0</v>
      </c>
      <c r="L48" s="3">
        <f>[1]март!M38+[1]фев!M40+[1]янв!M39</f>
        <v>0</v>
      </c>
      <c r="M48" s="3">
        <f>[1]март!N38+[1]фев!N40+[1]янв!N39</f>
        <v>0</v>
      </c>
      <c r="N48" s="3">
        <f>[1]март!O38+[1]фев!O40+[1]янв!O39</f>
        <v>0</v>
      </c>
      <c r="O48" s="3">
        <f>[1]март!P38+[1]фев!P40+[1]янв!P39</f>
        <v>0</v>
      </c>
      <c r="P48" s="3"/>
      <c r="Q48" s="3">
        <f>[1]март!Q38+[1]фев!Q40+[1]янв!Q39</f>
        <v>0</v>
      </c>
      <c r="R48" s="3">
        <f>[1]март!R38+[1]фев!R40+[1]янв!R39</f>
        <v>0</v>
      </c>
      <c r="S48" s="70">
        <f t="shared" si="3"/>
        <v>900</v>
      </c>
    </row>
    <row r="49" spans="1:19" hidden="1">
      <c r="A49" s="197" t="s">
        <v>293</v>
      </c>
      <c r="B49" s="3">
        <v>226</v>
      </c>
      <c r="C49" s="3">
        <f t="shared" si="0"/>
        <v>0</v>
      </c>
      <c r="D49" s="3">
        <f>[1]фев!D66</f>
        <v>0</v>
      </c>
      <c r="E49" s="3">
        <f>[1]март!E42</f>
        <v>0</v>
      </c>
      <c r="F49" s="3">
        <f>[1]март!F42</f>
        <v>0</v>
      </c>
      <c r="G49" s="3">
        <f>[1]март!G42</f>
        <v>0</v>
      </c>
      <c r="H49" s="3"/>
      <c r="I49" s="3">
        <f>[1]март!J42</f>
        <v>0</v>
      </c>
      <c r="J49" s="3">
        <f>[1]март!K42</f>
        <v>0</v>
      </c>
      <c r="K49" s="3">
        <f>[1]март!L42</f>
        <v>0</v>
      </c>
      <c r="L49" s="3">
        <f>[1]март!M42</f>
        <v>0</v>
      </c>
      <c r="M49" s="3">
        <f>[1]март!N42</f>
        <v>0</v>
      </c>
      <c r="N49" s="3">
        <f>[1]март!O42</f>
        <v>0</v>
      </c>
      <c r="O49" s="3">
        <f>[1]март!P42</f>
        <v>0</v>
      </c>
      <c r="P49" s="3"/>
      <c r="Q49" s="3">
        <f>[1]март!Q42</f>
        <v>0</v>
      </c>
      <c r="R49" s="3">
        <f>[1]март!R42</f>
        <v>0</v>
      </c>
      <c r="S49" s="70">
        <f t="shared" si="3"/>
        <v>0</v>
      </c>
    </row>
    <row r="50" spans="1:19">
      <c r="A50" s="42" t="s">
        <v>124</v>
      </c>
      <c r="B50" s="3">
        <v>226</v>
      </c>
      <c r="C50" s="3">
        <f t="shared" si="0"/>
        <v>0</v>
      </c>
      <c r="D50" s="3">
        <f>[1]март!D59+[1]фев!D61+[1]янв!D60</f>
        <v>0</v>
      </c>
      <c r="E50" s="3">
        <f>[1]март!E59+[1]фев!E61+[1]янв!E60</f>
        <v>0</v>
      </c>
      <c r="F50" s="3">
        <f>[1]март!F59+[1]фев!F61+[1]янв!F60</f>
        <v>0</v>
      </c>
      <c r="G50" s="3">
        <f>[1]март!G59+[1]фев!G61+[1]янв!G60</f>
        <v>0</v>
      </c>
      <c r="H50" s="3">
        <f>[1]март!H59+[1]фев!H61+[1]янв!H60</f>
        <v>0</v>
      </c>
      <c r="I50" s="3">
        <f>[1]март!J59+[1]фев!J61+[1]янв!J60</f>
        <v>0</v>
      </c>
      <c r="J50" s="3">
        <f>[1]март!K59+[1]фев!K61+[1]янв!K60</f>
        <v>0</v>
      </c>
      <c r="K50" s="3">
        <f>[1]март!L59+[1]фев!L61+[1]янв!L60</f>
        <v>84000</v>
      </c>
      <c r="L50" s="3">
        <f>[1]март!M59+[1]фев!M61+[1]янв!M60</f>
        <v>0</v>
      </c>
      <c r="M50" s="3">
        <f>[1]март!N59+[1]фев!N61+[1]янв!N60</f>
        <v>0</v>
      </c>
      <c r="N50" s="3">
        <f>[1]март!O59+[1]фев!O61+[1]янв!O60</f>
        <v>0</v>
      </c>
      <c r="O50" s="3">
        <f>[1]март!P59+[1]фев!P61+[1]янв!P60</f>
        <v>0</v>
      </c>
      <c r="P50" s="3"/>
      <c r="Q50" s="3">
        <f>[1]март!Q59+[1]фев!Q61+[1]янв!Q60</f>
        <v>0</v>
      </c>
      <c r="R50" s="3">
        <f>[1]март!R59+[1]фев!R61+[1]янв!R60</f>
        <v>0</v>
      </c>
      <c r="S50" s="70">
        <f t="shared" si="3"/>
        <v>84000</v>
      </c>
    </row>
    <row r="51" spans="1:19" hidden="1">
      <c r="A51" s="42" t="s">
        <v>280</v>
      </c>
      <c r="B51" s="3">
        <v>226</v>
      </c>
      <c r="C51" s="3">
        <f t="shared" si="0"/>
        <v>0</v>
      </c>
      <c r="D51" s="3">
        <f>[1]март!D60</f>
        <v>0</v>
      </c>
      <c r="E51" s="3">
        <f>[1]март!E60</f>
        <v>0</v>
      </c>
      <c r="F51" s="3">
        <f>[1]март!F60</f>
        <v>0</v>
      </c>
      <c r="G51" s="3">
        <f>[1]март!G60</f>
        <v>0</v>
      </c>
      <c r="H51" s="3">
        <f>[1]март!H60</f>
        <v>0</v>
      </c>
      <c r="I51" s="3">
        <f>[1]март!J60</f>
        <v>0</v>
      </c>
      <c r="J51" s="3">
        <f>[1]март!K60</f>
        <v>0</v>
      </c>
      <c r="K51" s="3">
        <f>[1]март!L60</f>
        <v>0</v>
      </c>
      <c r="L51" s="3">
        <f>[1]март!M60</f>
        <v>0</v>
      </c>
      <c r="M51" s="3">
        <f>[1]март!N60</f>
        <v>0</v>
      </c>
      <c r="N51" s="3">
        <f>[1]март!O60</f>
        <v>0</v>
      </c>
      <c r="O51" s="3">
        <f>[1]март!P60</f>
        <v>0</v>
      </c>
      <c r="P51" s="3"/>
      <c r="Q51" s="3">
        <f>[1]март!Q60</f>
        <v>0</v>
      </c>
      <c r="R51" s="3">
        <f>[1]март!R60</f>
        <v>0</v>
      </c>
      <c r="S51" s="70">
        <f t="shared" si="3"/>
        <v>0</v>
      </c>
    </row>
    <row r="52" spans="1:19" hidden="1">
      <c r="A52" s="42" t="s">
        <v>281</v>
      </c>
      <c r="B52" s="3">
        <v>226</v>
      </c>
      <c r="C52" s="3">
        <f t="shared" si="0"/>
        <v>0</v>
      </c>
      <c r="D52" s="3">
        <f>[1]март!D64</f>
        <v>0</v>
      </c>
      <c r="E52" s="3">
        <f>[1]март!E64</f>
        <v>0</v>
      </c>
      <c r="F52" s="3">
        <f>[1]март!F64</f>
        <v>0</v>
      </c>
      <c r="G52" s="3">
        <f>[1]март!G64</f>
        <v>0</v>
      </c>
      <c r="H52" s="3">
        <f>[1]март!H64</f>
        <v>0</v>
      </c>
      <c r="I52" s="3">
        <f>[1]март!J64</f>
        <v>0</v>
      </c>
      <c r="J52" s="3">
        <f>[1]март!K64</f>
        <v>0</v>
      </c>
      <c r="K52" s="3">
        <f>[1]март!L64</f>
        <v>0</v>
      </c>
      <c r="L52" s="3">
        <f>[1]март!M64</f>
        <v>0</v>
      </c>
      <c r="M52" s="3">
        <f>[1]март!N64</f>
        <v>0</v>
      </c>
      <c r="N52" s="3">
        <f>[1]март!O64</f>
        <v>0</v>
      </c>
      <c r="O52" s="3">
        <f>[1]март!P64</f>
        <v>0</v>
      </c>
      <c r="P52" s="3"/>
      <c r="Q52" s="3">
        <f>[1]март!Q64</f>
        <v>0</v>
      </c>
      <c r="R52" s="3">
        <f>[1]март!R64</f>
        <v>0</v>
      </c>
      <c r="S52" s="70">
        <f t="shared" si="3"/>
        <v>0</v>
      </c>
    </row>
    <row r="53" spans="1:19" hidden="1">
      <c r="A53" s="42" t="s">
        <v>170</v>
      </c>
      <c r="B53" s="3">
        <v>226</v>
      </c>
      <c r="C53" s="3">
        <f t="shared" si="0"/>
        <v>0</v>
      </c>
      <c r="D53" s="3">
        <f>[1]март!D44+[1]фев!D46</f>
        <v>0</v>
      </c>
      <c r="E53" s="3">
        <f>[1]март!E44+[1]фев!E46</f>
        <v>0</v>
      </c>
      <c r="F53" s="3">
        <f>[1]март!F44+[1]фев!F46</f>
        <v>0</v>
      </c>
      <c r="G53" s="3">
        <f>[1]март!G44+[1]фев!G46</f>
        <v>0</v>
      </c>
      <c r="H53" s="3"/>
      <c r="I53" s="3">
        <f>[1]март!J44+[1]фев!J46</f>
        <v>0</v>
      </c>
      <c r="J53" s="3">
        <f>[1]март!K44+[1]фев!K46</f>
        <v>0</v>
      </c>
      <c r="K53" s="3">
        <f>[1]март!L44+[1]фев!L46</f>
        <v>0</v>
      </c>
      <c r="L53" s="3">
        <f>[1]март!M44+[1]фев!M46</f>
        <v>0</v>
      </c>
      <c r="M53" s="3">
        <f>[1]март!N44+[1]фев!N46</f>
        <v>0</v>
      </c>
      <c r="N53" s="3">
        <f>[1]март!O44+[1]фев!O46</f>
        <v>0</v>
      </c>
      <c r="O53" s="3">
        <f>[1]март!P44+[1]фев!P46</f>
        <v>0</v>
      </c>
      <c r="P53" s="3"/>
      <c r="Q53" s="3">
        <f>[1]март!Q44+[1]фев!Q46</f>
        <v>0</v>
      </c>
      <c r="R53" s="3">
        <f>[1]март!R44+[1]фев!R46</f>
        <v>0</v>
      </c>
      <c r="S53" s="70">
        <f t="shared" si="3"/>
        <v>0</v>
      </c>
    </row>
    <row r="54" spans="1:19" hidden="1">
      <c r="A54" s="42" t="s">
        <v>232</v>
      </c>
      <c r="B54" s="3">
        <v>226</v>
      </c>
      <c r="C54" s="3">
        <f t="shared" si="0"/>
        <v>0</v>
      </c>
      <c r="D54" s="3">
        <f>[1]фев!D47</f>
        <v>0</v>
      </c>
      <c r="E54" s="3">
        <f>[1]фев!E47</f>
        <v>0</v>
      </c>
      <c r="F54" s="3">
        <f>[1]фев!F47</f>
        <v>0</v>
      </c>
      <c r="G54" s="3">
        <f>[1]фев!G47</f>
        <v>0</v>
      </c>
      <c r="H54" s="3"/>
      <c r="I54" s="3">
        <f>[1]фев!J47</f>
        <v>0</v>
      </c>
      <c r="J54" s="3">
        <f>[1]фев!K47</f>
        <v>0</v>
      </c>
      <c r="K54" s="3">
        <f>[1]фев!L47</f>
        <v>0</v>
      </c>
      <c r="L54" s="3">
        <f>[1]фев!M47</f>
        <v>0</v>
      </c>
      <c r="M54" s="3">
        <f>[1]фев!N47</f>
        <v>0</v>
      </c>
      <c r="N54" s="3">
        <f>[1]фев!O47</f>
        <v>0</v>
      </c>
      <c r="O54" s="3">
        <f>[1]фев!P47</f>
        <v>0</v>
      </c>
      <c r="P54" s="3"/>
      <c r="Q54" s="3">
        <f>[1]фев!Q47</f>
        <v>0</v>
      </c>
      <c r="R54" s="3">
        <f>[1]фев!R47</f>
        <v>0</v>
      </c>
      <c r="S54" s="70">
        <f t="shared" si="3"/>
        <v>0</v>
      </c>
    </row>
    <row r="55" spans="1:19" hidden="1">
      <c r="A55" s="42" t="s">
        <v>125</v>
      </c>
      <c r="B55" s="3">
        <v>226</v>
      </c>
      <c r="C55" s="3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>
        <f>[1]янв!K45+[1]фев!K45+[1]март!K43</f>
        <v>0</v>
      </c>
      <c r="M55" s="3"/>
      <c r="N55" s="3">
        <f>L55+M55</f>
        <v>0</v>
      </c>
      <c r="O55" s="3"/>
      <c r="P55" s="3"/>
      <c r="Q55" s="3"/>
      <c r="R55" s="3"/>
      <c r="S55" s="70">
        <f t="shared" si="3"/>
        <v>0</v>
      </c>
    </row>
    <row r="56" spans="1:19" hidden="1">
      <c r="A56" s="42" t="s">
        <v>492</v>
      </c>
      <c r="B56" s="3">
        <v>226</v>
      </c>
      <c r="C56" s="3">
        <f t="shared" si="0"/>
        <v>0</v>
      </c>
      <c r="D56" s="3">
        <f>[1]фев!D63</f>
        <v>0</v>
      </c>
      <c r="E56" s="3"/>
      <c r="F56" s="3"/>
      <c r="G56" s="3"/>
      <c r="H56" s="3"/>
      <c r="I56" s="3"/>
      <c r="J56" s="3"/>
      <c r="K56" s="3"/>
      <c r="L56" s="3"/>
      <c r="M56" s="3"/>
      <c r="N56" s="3">
        <f>L56+M56</f>
        <v>0</v>
      </c>
      <c r="O56" s="3"/>
      <c r="P56" s="3"/>
      <c r="Q56" s="3"/>
      <c r="R56" s="3"/>
      <c r="S56" s="70">
        <f t="shared" si="3"/>
        <v>0</v>
      </c>
    </row>
    <row r="57" spans="1:19" hidden="1">
      <c r="A57" s="42" t="s">
        <v>172</v>
      </c>
      <c r="B57" s="3">
        <v>226</v>
      </c>
      <c r="C57" s="3">
        <f t="shared" si="0"/>
        <v>0</v>
      </c>
      <c r="D57" s="3">
        <f>[1]янв!D61+[1]март!D66</f>
        <v>0</v>
      </c>
      <c r="E57" s="3">
        <f>[1]янв!E61</f>
        <v>0</v>
      </c>
      <c r="F57" s="3">
        <f>[1]янв!F61</f>
        <v>0</v>
      </c>
      <c r="G57" s="3">
        <f>[1]янв!G61</f>
        <v>0</v>
      </c>
      <c r="H57" s="3">
        <f>[1]янв!H61</f>
        <v>0</v>
      </c>
      <c r="I57" s="3">
        <f>[1]янв!J61</f>
        <v>0</v>
      </c>
      <c r="J57" s="3">
        <f>[1]янв!K61</f>
        <v>0</v>
      </c>
      <c r="K57" s="3">
        <f>[1]янв!L61</f>
        <v>0</v>
      </c>
      <c r="L57" s="3">
        <f>[1]янв!M61+[1]фев!M68+[1]март!M66</f>
        <v>0</v>
      </c>
      <c r="M57" s="3">
        <f>[1]янв!N61</f>
        <v>0</v>
      </c>
      <c r="N57" s="3">
        <f>[1]янв!O61+[1]фев!O68+[1]март!O66</f>
        <v>0</v>
      </c>
      <c r="O57" s="3">
        <f>[1]янв!P61</f>
        <v>0</v>
      </c>
      <c r="P57" s="3"/>
      <c r="Q57" s="3">
        <f>[1]янв!Q61</f>
        <v>0</v>
      </c>
      <c r="R57" s="3">
        <f>[1]март!R66</f>
        <v>0</v>
      </c>
      <c r="S57" s="70">
        <f t="shared" si="3"/>
        <v>0</v>
      </c>
    </row>
    <row r="58" spans="1:19" hidden="1">
      <c r="A58" s="42" t="s">
        <v>126</v>
      </c>
      <c r="B58" s="3">
        <v>226</v>
      </c>
      <c r="C58" s="3">
        <f t="shared" si="0"/>
        <v>0</v>
      </c>
      <c r="D58" s="3">
        <f>[1]янв!D48+[1]фев!D48+[1]март!D46</f>
        <v>0</v>
      </c>
      <c r="E58" s="3"/>
      <c r="F58" s="3"/>
      <c r="G58" s="3"/>
      <c r="H58" s="3"/>
      <c r="I58" s="3"/>
      <c r="J58" s="3"/>
      <c r="K58" s="3"/>
      <c r="L58" s="3">
        <f>[1]янв!K48+[1]фев!K48+[1]март!K46</f>
        <v>0</v>
      </c>
      <c r="M58" s="3"/>
      <c r="N58" s="3">
        <f>L58+M58</f>
        <v>0</v>
      </c>
      <c r="O58" s="3"/>
      <c r="P58" s="3"/>
      <c r="Q58" s="3"/>
      <c r="R58" s="3"/>
      <c r="S58" s="70">
        <f t="shared" si="3"/>
        <v>0</v>
      </c>
    </row>
    <row r="59" spans="1:19" hidden="1">
      <c r="A59" s="197" t="s">
        <v>396</v>
      </c>
      <c r="B59" s="3">
        <v>226</v>
      </c>
      <c r="C59" s="3">
        <f t="shared" si="0"/>
        <v>0</v>
      </c>
      <c r="D59" s="3">
        <f>[1]март!D57+[1]фев!D59</f>
        <v>0</v>
      </c>
      <c r="E59" s="3">
        <f>[1]март!E57+[1]фев!E59</f>
        <v>0</v>
      </c>
      <c r="F59" s="3">
        <f>[1]март!F57+[1]фев!F59</f>
        <v>0</v>
      </c>
      <c r="G59" s="3">
        <f>[1]март!G57+[1]фев!G59</f>
        <v>0</v>
      </c>
      <c r="H59" s="3"/>
      <c r="I59" s="3"/>
      <c r="J59" s="3"/>
      <c r="K59" s="3"/>
      <c r="L59" s="3">
        <f>[1]янв!K49+[1]фев!K49+[1]март!K47</f>
        <v>0</v>
      </c>
      <c r="M59" s="3"/>
      <c r="N59" s="3">
        <f>L59+M59</f>
        <v>0</v>
      </c>
      <c r="O59" s="3"/>
      <c r="P59" s="3"/>
      <c r="Q59" s="3"/>
      <c r="R59" s="3">
        <f>[1]март!R57+[1]фев!R59</f>
        <v>0</v>
      </c>
      <c r="S59" s="70">
        <f t="shared" si="3"/>
        <v>0</v>
      </c>
    </row>
    <row r="60" spans="1:19" hidden="1">
      <c r="A60" s="42" t="s">
        <v>173</v>
      </c>
      <c r="B60" s="3">
        <v>226</v>
      </c>
      <c r="C60" s="3">
        <f t="shared" si="0"/>
        <v>0</v>
      </c>
      <c r="D60" s="3">
        <f>[1]март!D48</f>
        <v>0</v>
      </c>
      <c r="E60" s="3">
        <f>[1]фев!E50</f>
        <v>0</v>
      </c>
      <c r="F60" s="3">
        <f>[1]фев!F50</f>
        <v>0</v>
      </c>
      <c r="G60" s="3">
        <f>[1]фев!G50</f>
        <v>0</v>
      </c>
      <c r="H60" s="3"/>
      <c r="I60" s="3">
        <f>[1]фев!J50</f>
        <v>0</v>
      </c>
      <c r="J60" s="3">
        <f>[1]фев!K50</f>
        <v>0</v>
      </c>
      <c r="K60" s="3">
        <f>[1]фев!L50</f>
        <v>0</v>
      </c>
      <c r="L60" s="3">
        <f>[1]фев!M50</f>
        <v>0</v>
      </c>
      <c r="M60" s="3">
        <f>[1]фев!N50</f>
        <v>0</v>
      </c>
      <c r="N60" s="3">
        <f>[1]фев!O50</f>
        <v>0</v>
      </c>
      <c r="O60" s="3">
        <f>[1]фев!P50</f>
        <v>0</v>
      </c>
      <c r="P60" s="3"/>
      <c r="Q60" s="3">
        <f>[1]фев!Q50</f>
        <v>0</v>
      </c>
      <c r="R60" s="3">
        <f>[1]фев!R50</f>
        <v>0</v>
      </c>
      <c r="S60" s="70">
        <f t="shared" si="3"/>
        <v>0</v>
      </c>
    </row>
    <row r="61" spans="1:19" hidden="1">
      <c r="A61" s="42" t="s">
        <v>233</v>
      </c>
      <c r="B61" s="3">
        <v>226</v>
      </c>
      <c r="C61" s="3">
        <f t="shared" si="0"/>
        <v>0</v>
      </c>
      <c r="D61" s="3">
        <f>[1]фев!D49</f>
        <v>0</v>
      </c>
      <c r="E61" s="3">
        <f>[1]фев!E49</f>
        <v>0</v>
      </c>
      <c r="F61" s="3">
        <f>[1]фев!F49</f>
        <v>0</v>
      </c>
      <c r="G61" s="3">
        <f>[1]фев!G49</f>
        <v>0</v>
      </c>
      <c r="H61" s="3"/>
      <c r="I61" s="3">
        <f>[1]фев!J49</f>
        <v>0</v>
      </c>
      <c r="J61" s="3">
        <f>[1]фев!K49</f>
        <v>0</v>
      </c>
      <c r="K61" s="3">
        <f>[1]фев!L49</f>
        <v>0</v>
      </c>
      <c r="L61" s="3">
        <f>[1]фев!M49</f>
        <v>0</v>
      </c>
      <c r="M61" s="3">
        <f>[1]фев!N49</f>
        <v>0</v>
      </c>
      <c r="N61" s="3">
        <f>[1]фев!O49</f>
        <v>0</v>
      </c>
      <c r="O61" s="3">
        <f>[1]фев!P49</f>
        <v>0</v>
      </c>
      <c r="P61" s="3"/>
      <c r="Q61" s="3">
        <f>[1]фев!Q49</f>
        <v>0</v>
      </c>
      <c r="R61" s="3">
        <f>[1]фев!R49</f>
        <v>0</v>
      </c>
      <c r="S61" s="70">
        <f t="shared" si="3"/>
        <v>0</v>
      </c>
    </row>
    <row r="62" spans="1:19">
      <c r="A62" s="197" t="s">
        <v>397</v>
      </c>
      <c r="B62" s="3">
        <v>226</v>
      </c>
      <c r="C62" s="3">
        <f t="shared" si="0"/>
        <v>0</v>
      </c>
      <c r="D62" s="3">
        <f>[1]март!D73</f>
        <v>0</v>
      </c>
      <c r="E62" s="3">
        <f>[1]март!E73</f>
        <v>0</v>
      </c>
      <c r="F62" s="3">
        <f>[1]март!F73</f>
        <v>0</v>
      </c>
      <c r="G62" s="3">
        <f>[1]март!G73</f>
        <v>0</v>
      </c>
      <c r="H62" s="3">
        <f>[1]март!H73</f>
        <v>0</v>
      </c>
      <c r="I62" s="3">
        <f>[1]март!J73</f>
        <v>0</v>
      </c>
      <c r="J62" s="3">
        <f>[1]март!K73</f>
        <v>0</v>
      </c>
      <c r="K62" s="3">
        <f>[1]фев!L62</f>
        <v>0</v>
      </c>
      <c r="L62" s="3">
        <f>[1]март!M73</f>
        <v>0</v>
      </c>
      <c r="M62" s="3">
        <f>[1]март!N73</f>
        <v>0</v>
      </c>
      <c r="N62" s="3">
        <f>[1]март!O73</f>
        <v>0</v>
      </c>
      <c r="O62" s="3">
        <f>[1]март!P73</f>
        <v>0</v>
      </c>
      <c r="P62" s="3"/>
      <c r="Q62" s="3">
        <f>[1]март!Q73</f>
        <v>0</v>
      </c>
      <c r="R62" s="3">
        <f>[1]март!R73</f>
        <v>0</v>
      </c>
      <c r="S62" s="70">
        <f t="shared" si="3"/>
        <v>0</v>
      </c>
    </row>
    <row r="63" spans="1:19" hidden="1">
      <c r="A63" s="197" t="s">
        <v>294</v>
      </c>
      <c r="B63" s="3">
        <v>226</v>
      </c>
      <c r="C63" s="3">
        <f t="shared" si="0"/>
        <v>0</v>
      </c>
      <c r="D63" s="3">
        <f>[1]фев!D71</f>
        <v>0</v>
      </c>
      <c r="E63" s="3">
        <f>[1]фев!E71</f>
        <v>0</v>
      </c>
      <c r="F63" s="3">
        <f>[1]фев!F71</f>
        <v>0</v>
      </c>
      <c r="G63" s="3">
        <f>[1]фев!G71</f>
        <v>0</v>
      </c>
      <c r="H63" s="3">
        <f>[1]фев!H71</f>
        <v>0</v>
      </c>
      <c r="I63" s="3">
        <f>[1]фев!J71</f>
        <v>0</v>
      </c>
      <c r="J63" s="3">
        <f>[1]фев!K71</f>
        <v>0</v>
      </c>
      <c r="K63" s="3">
        <f>[1]фев!L71</f>
        <v>0</v>
      </c>
      <c r="L63" s="3">
        <f>[1]фев!M71</f>
        <v>0</v>
      </c>
      <c r="M63" s="3">
        <f>[1]фев!N71</f>
        <v>0</v>
      </c>
      <c r="N63" s="3">
        <f>[1]фев!O71</f>
        <v>0</v>
      </c>
      <c r="O63" s="3">
        <f>[1]фев!P71</f>
        <v>0</v>
      </c>
      <c r="P63" s="3"/>
      <c r="Q63" s="3">
        <f>[1]фев!Q71</f>
        <v>0</v>
      </c>
      <c r="R63" s="3">
        <f>[1]фев!R71</f>
        <v>0</v>
      </c>
      <c r="S63" s="70">
        <f t="shared" si="3"/>
        <v>0</v>
      </c>
    </row>
    <row r="64" spans="1:19" hidden="1">
      <c r="A64" s="42" t="s">
        <v>234</v>
      </c>
      <c r="B64" s="3">
        <v>226</v>
      </c>
      <c r="C64" s="3">
        <f t="shared" si="0"/>
        <v>0</v>
      </c>
      <c r="D64" s="3">
        <f>[1]фев!D64+[1]март!D62</f>
        <v>0</v>
      </c>
      <c r="E64" s="3">
        <f>[1]фев!E64</f>
        <v>0</v>
      </c>
      <c r="F64" s="3">
        <f>[1]фев!F64</f>
        <v>0</v>
      </c>
      <c r="G64" s="3">
        <f>[1]фев!G64</f>
        <v>0</v>
      </c>
      <c r="H64" s="3"/>
      <c r="I64" s="3">
        <f>[1]фев!J64</f>
        <v>0</v>
      </c>
      <c r="J64" s="3">
        <f>[1]фев!K64</f>
        <v>0</v>
      </c>
      <c r="K64" s="3">
        <f>[1]фев!L64</f>
        <v>0</v>
      </c>
      <c r="L64" s="3">
        <f>[1]фев!M64</f>
        <v>0</v>
      </c>
      <c r="M64" s="3">
        <f>[1]фев!N64</f>
        <v>0</v>
      </c>
      <c r="N64" s="3">
        <f>[1]фев!O64</f>
        <v>0</v>
      </c>
      <c r="O64" s="3">
        <f>[1]фев!P64</f>
        <v>0</v>
      </c>
      <c r="P64" s="3"/>
      <c r="Q64" s="3">
        <f>[1]фев!Q64</f>
        <v>0</v>
      </c>
      <c r="R64" s="3">
        <f>[1]фев!R64</f>
        <v>0</v>
      </c>
      <c r="S64" s="70">
        <f t="shared" si="3"/>
        <v>0</v>
      </c>
    </row>
    <row r="65" spans="1:20">
      <c r="A65" s="42" t="s">
        <v>282</v>
      </c>
      <c r="B65" s="3">
        <v>226</v>
      </c>
      <c r="C65" s="3">
        <f t="shared" si="0"/>
        <v>0</v>
      </c>
      <c r="D65" s="3">
        <f>[1]фев!D58+[1]янв!D57+[1]март!D56</f>
        <v>0</v>
      </c>
      <c r="E65" s="3">
        <f>[1]март!E56+[1]фев!E58</f>
        <v>0</v>
      </c>
      <c r="F65" s="3">
        <f>[1]март!F56+[1]фев!F58</f>
        <v>0</v>
      </c>
      <c r="G65" s="3">
        <f>[1]март!G56+[1]фев!G58</f>
        <v>0</v>
      </c>
      <c r="H65" s="3">
        <f>[1]март!H56+[1]фев!H58</f>
        <v>0</v>
      </c>
      <c r="I65" s="3">
        <f>[1]март!J56+[1]фев!J58</f>
        <v>0</v>
      </c>
      <c r="J65" s="3">
        <f>[1]март!K56+[1]фев!K58</f>
        <v>0</v>
      </c>
      <c r="K65" s="3">
        <f>[1]март!L56+[1]фев!L58</f>
        <v>0</v>
      </c>
      <c r="L65" s="3">
        <f>[1]март!M56+[1]фев!M58</f>
        <v>0</v>
      </c>
      <c r="M65" s="3">
        <f>[1]март!N56+[1]фев!N58</f>
        <v>0</v>
      </c>
      <c r="N65" s="3">
        <f>[1]март!O56+[1]фев!O58</f>
        <v>0</v>
      </c>
      <c r="O65" s="3">
        <f>[1]март!P56+[1]фев!P58</f>
        <v>0</v>
      </c>
      <c r="P65" s="3"/>
      <c r="Q65" s="3">
        <f>[1]март!Q56+[1]фев!Q58</f>
        <v>0</v>
      </c>
      <c r="R65" s="3">
        <f>[1]март!R56+[1]фев!R58</f>
        <v>0</v>
      </c>
      <c r="S65" s="70">
        <f t="shared" si="3"/>
        <v>0</v>
      </c>
    </row>
    <row r="66" spans="1:20" hidden="1">
      <c r="A66" s="42" t="s">
        <v>235</v>
      </c>
      <c r="B66" s="3">
        <v>226</v>
      </c>
      <c r="C66" s="3">
        <f t="shared" si="0"/>
        <v>0</v>
      </c>
      <c r="D66" s="3">
        <f>[1]фев!D74</f>
        <v>0</v>
      </c>
      <c r="E66" s="3">
        <f>[1]март!E72</f>
        <v>0</v>
      </c>
      <c r="F66" s="3">
        <f>[1]март!F72</f>
        <v>0</v>
      </c>
      <c r="G66" s="3">
        <f>[1]март!G72</f>
        <v>0</v>
      </c>
      <c r="H66" s="3">
        <f>[1]март!H72</f>
        <v>0</v>
      </c>
      <c r="I66" s="3">
        <f>[1]март!J72</f>
        <v>0</v>
      </c>
      <c r="J66" s="3">
        <f>[1]март!K72</f>
        <v>0</v>
      </c>
      <c r="K66" s="3">
        <f>[1]март!L72</f>
        <v>0</v>
      </c>
      <c r="L66" s="3">
        <f>[1]март!M72</f>
        <v>0</v>
      </c>
      <c r="M66" s="3">
        <f>[1]март!N72</f>
        <v>0</v>
      </c>
      <c r="N66" s="3">
        <f>[1]март!O72</f>
        <v>0</v>
      </c>
      <c r="O66" s="3">
        <f>[1]март!P72</f>
        <v>0</v>
      </c>
      <c r="P66" s="3"/>
      <c r="Q66" s="3">
        <f>[1]март!Q72</f>
        <v>0</v>
      </c>
      <c r="R66" s="3">
        <f>[1]март!R72</f>
        <v>0</v>
      </c>
      <c r="S66" s="70">
        <f t="shared" si="3"/>
        <v>0</v>
      </c>
    </row>
    <row r="67" spans="1:20" hidden="1">
      <c r="A67" s="14" t="s">
        <v>252</v>
      </c>
      <c r="B67" s="3">
        <v>226</v>
      </c>
      <c r="C67" s="3">
        <f t="shared" si="0"/>
        <v>0</v>
      </c>
      <c r="D67" s="3">
        <f>[1]март!D70+[1]фев!D72</f>
        <v>0</v>
      </c>
      <c r="E67" s="3">
        <f>[1]март!E70+[1]фев!E72</f>
        <v>0</v>
      </c>
      <c r="F67" s="3">
        <f>[1]март!F70+[1]фев!F72</f>
        <v>0</v>
      </c>
      <c r="G67" s="3">
        <f>[1]март!G70+[1]фев!G72</f>
        <v>0</v>
      </c>
      <c r="H67" s="3"/>
      <c r="I67" s="3">
        <f>[1]март!J70+[1]фев!J72</f>
        <v>0</v>
      </c>
      <c r="J67" s="3">
        <f>[1]март!K70+[1]фев!K72</f>
        <v>0</v>
      </c>
      <c r="K67" s="3">
        <f>[1]март!L70+[1]фев!L72</f>
        <v>0</v>
      </c>
      <c r="L67" s="3"/>
      <c r="M67" s="3"/>
      <c r="N67" s="3"/>
      <c r="O67" s="3">
        <f>[1]март!P70+[1]фев!P72</f>
        <v>0</v>
      </c>
      <c r="P67" s="3"/>
      <c r="Q67" s="3">
        <f>[1]март!Q70+[1]фев!Q72</f>
        <v>0</v>
      </c>
      <c r="R67" s="3">
        <f>[1]март!R70+[1]фев!R72</f>
        <v>0</v>
      </c>
      <c r="S67" s="70">
        <f t="shared" si="3"/>
        <v>0</v>
      </c>
    </row>
    <row r="68" spans="1:20" hidden="1">
      <c r="A68" s="42" t="s">
        <v>236</v>
      </c>
      <c r="B68" s="3">
        <v>226</v>
      </c>
      <c r="C68" s="3">
        <f t="shared" si="0"/>
        <v>0</v>
      </c>
      <c r="D68" s="3">
        <f>[1]март!D49+[1]фев!D51</f>
        <v>0</v>
      </c>
      <c r="E68" s="3">
        <f>[1]март!E49+[1]фев!E51</f>
        <v>0</v>
      </c>
      <c r="F68" s="3">
        <f>[1]март!F49+[1]фев!F51</f>
        <v>0</v>
      </c>
      <c r="G68" s="3">
        <f>[1]март!G49+[1]фев!G51</f>
        <v>0</v>
      </c>
      <c r="H68" s="3">
        <f>[1]март!H49+[1]фев!H51</f>
        <v>0</v>
      </c>
      <c r="I68" s="3">
        <f>[1]март!J49+[1]фев!J51</f>
        <v>0</v>
      </c>
      <c r="J68" s="3">
        <f>[1]март!K49+[1]фев!K51</f>
        <v>0</v>
      </c>
      <c r="K68" s="3">
        <f>[1]март!L49+[1]фев!L51</f>
        <v>0</v>
      </c>
      <c r="L68" s="3">
        <f>[1]март!M49+[1]фев!M51</f>
        <v>0</v>
      </c>
      <c r="M68" s="3">
        <f>[1]март!N49+[1]фев!N51</f>
        <v>0</v>
      </c>
      <c r="N68" s="3">
        <f>[1]март!O49+[1]фев!O51</f>
        <v>0</v>
      </c>
      <c r="O68" s="3">
        <f>[1]март!P49+[1]фев!P51</f>
        <v>0</v>
      </c>
      <c r="P68" s="3"/>
      <c r="Q68" s="3">
        <f>[1]март!Q49+[1]фев!Q51</f>
        <v>0</v>
      </c>
      <c r="R68" s="3">
        <f>[1]март!R49+[1]фев!R51</f>
        <v>0</v>
      </c>
      <c r="S68" s="70">
        <f t="shared" si="3"/>
        <v>0</v>
      </c>
    </row>
    <row r="69" spans="1:20" hidden="1">
      <c r="A69" s="199" t="s">
        <v>295</v>
      </c>
      <c r="B69" s="3">
        <v>226</v>
      </c>
      <c r="C69" s="3">
        <f t="shared" si="0"/>
        <v>0</v>
      </c>
      <c r="D69" s="3">
        <f>[1]март!D71+[1]фев!D72</f>
        <v>0</v>
      </c>
      <c r="E69" s="3">
        <f>[1]март!E71+[1]фев!E72</f>
        <v>0</v>
      </c>
      <c r="F69" s="3">
        <f>[1]март!F71+[1]фев!F72</f>
        <v>0</v>
      </c>
      <c r="G69" s="3">
        <f>[1]март!G71+[1]фев!G72</f>
        <v>0</v>
      </c>
      <c r="H69" s="3">
        <f>[1]март!H71+[1]фев!H72</f>
        <v>0</v>
      </c>
      <c r="I69" s="3">
        <f>[1]март!J71+[1]фев!J72</f>
        <v>0</v>
      </c>
      <c r="J69" s="3">
        <f>[1]март!K71+[1]фев!K72</f>
        <v>0</v>
      </c>
      <c r="K69" s="3">
        <f>[1]март!L71+[1]фев!L72</f>
        <v>0</v>
      </c>
      <c r="L69" s="3">
        <f>[1]март!M71+[1]фев!M72</f>
        <v>0</v>
      </c>
      <c r="M69" s="3">
        <f>[1]март!N71+[1]фев!N72</f>
        <v>0</v>
      </c>
      <c r="N69" s="3">
        <f>[1]март!O71+[1]фев!O72</f>
        <v>0</v>
      </c>
      <c r="O69" s="3">
        <f>[1]март!P71+[1]фев!P72</f>
        <v>0</v>
      </c>
      <c r="P69" s="3"/>
      <c r="Q69" s="3">
        <f>[1]март!Q71+[1]фев!Q72</f>
        <v>0</v>
      </c>
      <c r="R69" s="3">
        <f>[1]март!R71+[1]фев!R72</f>
        <v>0</v>
      </c>
      <c r="S69" s="73">
        <f t="shared" si="3"/>
        <v>0</v>
      </c>
    </row>
    <row r="70" spans="1:20" hidden="1">
      <c r="A70" s="42" t="s">
        <v>67</v>
      </c>
      <c r="B70" s="3">
        <v>226</v>
      </c>
      <c r="C70" s="3">
        <f t="shared" si="0"/>
        <v>13100</v>
      </c>
      <c r="D70" s="3">
        <f>[1]март!D76+[1]фев!D76+[1]янв!D74</f>
        <v>13100</v>
      </c>
      <c r="E70" s="3">
        <f>[1]март!E76</f>
        <v>0</v>
      </c>
      <c r="F70" s="3">
        <f>[1]март!F76</f>
        <v>0</v>
      </c>
      <c r="G70" s="3">
        <f>[1]фев!G76+[1]янв!G74</f>
        <v>0</v>
      </c>
      <c r="H70" s="3">
        <f>[1]март!H76</f>
        <v>0</v>
      </c>
      <c r="I70" s="3">
        <f>[1]март!I76</f>
        <v>0</v>
      </c>
      <c r="J70" s="3">
        <f>[1]март!J76</f>
        <v>0</v>
      </c>
      <c r="K70" s="3">
        <f>[1]фев!L76</f>
        <v>0</v>
      </c>
      <c r="L70" s="3">
        <f>[1]март!M76+[1]фев!M77+[1]янв!M74</f>
        <v>0</v>
      </c>
      <c r="M70" s="3">
        <f>[1]март!N76+[1]фев!N77</f>
        <v>0</v>
      </c>
      <c r="N70" s="3">
        <f>[1]март!O76+[1]фев!O77+[1]янв!O74</f>
        <v>0</v>
      </c>
      <c r="O70" s="3">
        <f>[1]март!P76+[1]фев!P77</f>
        <v>0</v>
      </c>
      <c r="P70" s="3"/>
      <c r="Q70" s="3">
        <f>[1]март!Q76+[1]фев!Q77</f>
        <v>0</v>
      </c>
      <c r="R70" s="3">
        <f>[1]март!R76+[1]фев!R77</f>
        <v>0</v>
      </c>
      <c r="S70" s="70">
        <f>C70+F70+G70+I70+J70+K70+N70+O70++R70+Q70</f>
        <v>13100</v>
      </c>
    </row>
    <row r="71" spans="1:20" s="80" customFormat="1">
      <c r="A71" s="74" t="s">
        <v>127</v>
      </c>
      <c r="B71" s="73">
        <v>241</v>
      </c>
      <c r="C71" s="70">
        <f t="shared" si="0"/>
        <v>0</v>
      </c>
      <c r="D71" s="73">
        <f>D72+D74+D75</f>
        <v>0</v>
      </c>
      <c r="E71" s="73">
        <f>E72+E74+E75</f>
        <v>0</v>
      </c>
      <c r="F71" s="73">
        <f>F72+F74+F75</f>
        <v>0</v>
      </c>
      <c r="G71" s="73">
        <f>G72+G74+G75+G73</f>
        <v>0</v>
      </c>
      <c r="H71" s="73"/>
      <c r="I71" s="73">
        <f>I72+I74+I75</f>
        <v>0</v>
      </c>
      <c r="J71" s="73">
        <f>J72+J74+J75</f>
        <v>0</v>
      </c>
      <c r="K71" s="73">
        <f>K72+K74+K75+K77</f>
        <v>61850</v>
      </c>
      <c r="L71" s="73">
        <f>L72+L74+L75</f>
        <v>0</v>
      </c>
      <c r="M71" s="73">
        <f>M72+M74+M75</f>
        <v>0</v>
      </c>
      <c r="N71" s="73">
        <f>L71+M71</f>
        <v>0</v>
      </c>
      <c r="O71" s="73">
        <f>O77</f>
        <v>0</v>
      </c>
      <c r="P71" s="73"/>
      <c r="Q71" s="73">
        <f>Q72+Q74+Q75</f>
        <v>0</v>
      </c>
      <c r="R71" s="73">
        <f>R72+R74+R75</f>
        <v>0</v>
      </c>
      <c r="S71" s="73">
        <f t="shared" si="3"/>
        <v>61850</v>
      </c>
    </row>
    <row r="72" spans="1:20" hidden="1">
      <c r="A72" s="42" t="s">
        <v>128</v>
      </c>
      <c r="B72" s="3">
        <v>241</v>
      </c>
      <c r="C72" s="3">
        <f t="shared" si="0"/>
        <v>0</v>
      </c>
      <c r="D72" s="3">
        <f>[1]янв!D76</f>
        <v>0</v>
      </c>
      <c r="E72" s="3">
        <f>[1]янв!E76</f>
        <v>0</v>
      </c>
      <c r="F72" s="3">
        <f>[1]янв!F76</f>
        <v>0</v>
      </c>
      <c r="G72" s="3">
        <f>[1]янв!G76</f>
        <v>0</v>
      </c>
      <c r="H72" s="3"/>
      <c r="I72" s="3">
        <f>[1]янв!J76</f>
        <v>0</v>
      </c>
      <c r="J72" s="3">
        <f>[1]янв!K76</f>
        <v>0</v>
      </c>
      <c r="K72" s="3">
        <f>[1]янв!L76</f>
        <v>0</v>
      </c>
      <c r="L72" s="3">
        <f>[1]янв!M76</f>
        <v>0</v>
      </c>
      <c r="M72" s="3">
        <f>[1]янв!N76</f>
        <v>0</v>
      </c>
      <c r="N72" s="3">
        <f>[1]янв!O76</f>
        <v>0</v>
      </c>
      <c r="O72" s="3">
        <f>[1]янв!P76</f>
        <v>0</v>
      </c>
      <c r="P72" s="3"/>
      <c r="Q72" s="3">
        <f>[1]янв!Q76</f>
        <v>0</v>
      </c>
      <c r="R72" s="3">
        <f>[1]янв!R76</f>
        <v>0</v>
      </c>
      <c r="S72" s="73">
        <f t="shared" ref="S72:S97" si="9">C72+F72+G72+I72+J72+K72+N72+O72++R72+Q72</f>
        <v>0</v>
      </c>
    </row>
    <row r="73" spans="1:20" hidden="1">
      <c r="A73" s="42" t="s">
        <v>174</v>
      </c>
      <c r="B73" s="3">
        <v>241</v>
      </c>
      <c r="C73" s="3">
        <f t="shared" si="0"/>
        <v>0</v>
      </c>
      <c r="D73" s="3"/>
      <c r="E73" s="3"/>
      <c r="F73" s="3"/>
      <c r="G73" s="3"/>
      <c r="H73" s="3"/>
      <c r="I73" s="3"/>
      <c r="J73" s="3"/>
      <c r="K73" s="3">
        <f>[1]янв!J59+[1]фев!J59+[1]март!J57</f>
        <v>0</v>
      </c>
      <c r="L73" s="3"/>
      <c r="M73" s="3"/>
      <c r="N73" s="3"/>
      <c r="O73" s="3"/>
      <c r="P73" s="3"/>
      <c r="Q73" s="3"/>
      <c r="R73" s="3"/>
      <c r="S73" s="73">
        <f t="shared" si="9"/>
        <v>0</v>
      </c>
    </row>
    <row r="74" spans="1:20">
      <c r="A74" s="42" t="s">
        <v>129</v>
      </c>
      <c r="B74" s="3">
        <v>241</v>
      </c>
      <c r="C74" s="3">
        <f t="shared" si="0"/>
        <v>0</v>
      </c>
      <c r="D74" s="3">
        <f>[1]март!D80+[1]фев!D81</f>
        <v>0</v>
      </c>
      <c r="E74" s="3">
        <f>[1]март!E80+[1]фев!E81</f>
        <v>0</v>
      </c>
      <c r="F74" s="3">
        <f>[1]март!F80+[1]фев!F81</f>
        <v>0</v>
      </c>
      <c r="G74" s="3">
        <f>[1]март!G80+[1]фев!G81</f>
        <v>0</v>
      </c>
      <c r="H74" s="3">
        <f>[1]март!H80+[1]фев!H81</f>
        <v>0</v>
      </c>
      <c r="I74" s="3">
        <f>[1]март!I80+[1]фев!I81</f>
        <v>0</v>
      </c>
      <c r="J74" s="3">
        <f>[1]март!J80+[1]фев!J81</f>
        <v>0</v>
      </c>
      <c r="K74" s="3">
        <f>[1]фев!L81+[1]янв!L78+[1]март!L80</f>
        <v>61850</v>
      </c>
      <c r="L74" s="3">
        <f>[1]март!M80+[1]фев!M81</f>
        <v>0</v>
      </c>
      <c r="M74" s="3">
        <f>[1]март!N80+[1]фев!N81</f>
        <v>0</v>
      </c>
      <c r="N74" s="3">
        <f>[1]март!O80+[1]фев!O81</f>
        <v>0</v>
      </c>
      <c r="O74" s="3">
        <f>[1]март!P80+[1]фев!P81</f>
        <v>0</v>
      </c>
      <c r="P74" s="3"/>
      <c r="Q74" s="3">
        <f>[1]март!Q80+[1]фев!Q81</f>
        <v>0</v>
      </c>
      <c r="R74" s="3">
        <f>[1]март!R80+[1]фев!R81</f>
        <v>0</v>
      </c>
      <c r="S74" s="70">
        <f t="shared" si="9"/>
        <v>61850</v>
      </c>
    </row>
    <row r="75" spans="1:20" ht="15.75" customHeight="1">
      <c r="A75" s="42" t="s">
        <v>117</v>
      </c>
      <c r="B75" s="3">
        <v>241</v>
      </c>
      <c r="C75" s="3">
        <f t="shared" si="0"/>
        <v>0</v>
      </c>
      <c r="D75" s="3"/>
      <c r="E75" s="3"/>
      <c r="F75" s="3"/>
      <c r="G75" s="3"/>
      <c r="H75" s="3"/>
      <c r="I75" s="3"/>
      <c r="J75" s="3"/>
      <c r="K75" s="3">
        <f>[1]март!L81+[1]фев!L82</f>
        <v>0</v>
      </c>
      <c r="L75" s="3"/>
      <c r="M75" s="3"/>
      <c r="N75" s="3"/>
      <c r="O75" s="3"/>
      <c r="P75" s="3"/>
      <c r="Q75" s="3"/>
      <c r="R75" s="3"/>
      <c r="S75" s="73">
        <f t="shared" si="9"/>
        <v>0</v>
      </c>
    </row>
    <row r="76" spans="1:20">
      <c r="A76" s="45" t="s">
        <v>415</v>
      </c>
      <c r="B76" s="3">
        <v>242</v>
      </c>
      <c r="C76" s="3">
        <f t="shared" si="0"/>
        <v>0</v>
      </c>
      <c r="D76" s="3"/>
      <c r="E76" s="3"/>
      <c r="F76" s="3"/>
      <c r="G76" s="3"/>
      <c r="H76" s="3"/>
      <c r="I76" s="3"/>
      <c r="J76" s="3"/>
      <c r="K76" s="3">
        <f>[1]фев!L86</f>
        <v>0</v>
      </c>
      <c r="L76" s="3"/>
      <c r="M76" s="3"/>
      <c r="N76" s="3"/>
      <c r="O76" s="3"/>
      <c r="P76" s="3"/>
      <c r="Q76" s="3"/>
      <c r="R76" s="3"/>
      <c r="S76" s="73">
        <f t="shared" si="9"/>
        <v>0</v>
      </c>
    </row>
    <row r="77" spans="1:20" ht="15.75" hidden="1" customHeight="1">
      <c r="A77" s="45" t="s">
        <v>130</v>
      </c>
      <c r="B77" s="3">
        <v>241</v>
      </c>
      <c r="C77" s="3">
        <f t="shared" si="0"/>
        <v>0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73">
        <f t="shared" si="9"/>
        <v>0</v>
      </c>
    </row>
    <row r="78" spans="1:20" hidden="1">
      <c r="A78" s="7" t="s">
        <v>132</v>
      </c>
      <c r="B78" s="2">
        <v>262</v>
      </c>
      <c r="C78" s="3">
        <f t="shared" si="0"/>
        <v>0</v>
      </c>
      <c r="D78" s="3"/>
      <c r="E78" s="3"/>
      <c r="F78" s="3"/>
      <c r="G78" s="3"/>
      <c r="H78" s="3"/>
      <c r="I78" s="2"/>
      <c r="J78" s="2"/>
      <c r="K78" s="3"/>
      <c r="L78" s="3"/>
      <c r="M78" s="3">
        <f>[1]янв!L64+[1]фев!L65+[1]март!L62</f>
        <v>0</v>
      </c>
      <c r="N78" s="2">
        <f>L78+M78</f>
        <v>0</v>
      </c>
      <c r="O78" s="2" t="e">
        <f>'[3]9мес'!N43+'[3]1 кв'!N43</f>
        <v>#REF!</v>
      </c>
      <c r="P78" s="2"/>
      <c r="Q78" s="3"/>
      <c r="R78" s="3"/>
      <c r="S78" s="73" t="e">
        <f t="shared" si="9"/>
        <v>#REF!</v>
      </c>
    </row>
    <row r="79" spans="1:20" hidden="1">
      <c r="A79" s="7" t="s">
        <v>133</v>
      </c>
      <c r="B79" s="2">
        <v>260</v>
      </c>
      <c r="C79" s="3">
        <f t="shared" si="0"/>
        <v>20269.330000000002</v>
      </c>
      <c r="D79" s="2">
        <f>SUM(D80:D83)</f>
        <v>20269.330000000002</v>
      </c>
      <c r="E79" s="2">
        <f t="shared" ref="E79:M79" si="10">SUM(E80:E83)</f>
        <v>0</v>
      </c>
      <c r="F79" s="2">
        <f t="shared" si="10"/>
        <v>0</v>
      </c>
      <c r="G79" s="2">
        <f t="shared" si="10"/>
        <v>630</v>
      </c>
      <c r="H79" s="2"/>
      <c r="I79" s="2">
        <f t="shared" si="10"/>
        <v>0</v>
      </c>
      <c r="J79" s="2">
        <f t="shared" si="10"/>
        <v>4489</v>
      </c>
      <c r="K79" s="2">
        <f t="shared" si="10"/>
        <v>0</v>
      </c>
      <c r="L79" s="2">
        <f t="shared" si="10"/>
        <v>369322</v>
      </c>
      <c r="M79" s="2">
        <f t="shared" si="10"/>
        <v>0</v>
      </c>
      <c r="N79" s="2">
        <f>L79+M79</f>
        <v>369322</v>
      </c>
      <c r="O79" s="2">
        <f>SUM(O80:O83)</f>
        <v>58845</v>
      </c>
      <c r="P79" s="2"/>
      <c r="Q79" s="2">
        <f>SUM(Q80:Q83)</f>
        <v>79982</v>
      </c>
      <c r="R79" s="2">
        <f>SUM(R80:R83)</f>
        <v>0</v>
      </c>
      <c r="S79" s="73">
        <f t="shared" si="9"/>
        <v>533537.33000000007</v>
      </c>
      <c r="T79" s="1">
        <f>[2]март!S85+[2]фев!S86+[2]янв!S83</f>
        <v>0</v>
      </c>
    </row>
    <row r="80" spans="1:20" hidden="1">
      <c r="A80" s="44" t="s">
        <v>134</v>
      </c>
      <c r="B80" s="3">
        <v>262</v>
      </c>
      <c r="C80" s="3">
        <f t="shared" si="0"/>
        <v>0</v>
      </c>
      <c r="D80" s="3"/>
      <c r="E80" s="3">
        <f>[1]март!E88+[1]фев!E89+[1]янв!E86</f>
        <v>0</v>
      </c>
      <c r="F80" s="3">
        <f>[1]март!F88+[1]фев!F89+[1]янв!F86</f>
        <v>0</v>
      </c>
      <c r="G80" s="3">
        <f>[1]март!G88+[1]фев!G89+[1]янв!G86</f>
        <v>0</v>
      </c>
      <c r="H80" s="3"/>
      <c r="I80" s="3">
        <f>[1]март!J88+[1]фев!J89+[1]янв!J86</f>
        <v>0</v>
      </c>
      <c r="J80" s="3">
        <f>[1]март!K88+[1]фев!K89+[1]янв!K86</f>
        <v>0</v>
      </c>
      <c r="K80" s="3">
        <f>[1]март!L88+[1]фев!L89+[1]янв!L86</f>
        <v>0</v>
      </c>
      <c r="L80" s="3">
        <f>[1]март!M88+[1]фев!M89+[1]янв!M86</f>
        <v>0</v>
      </c>
      <c r="M80" s="3">
        <f>[1]март!N88+[1]фев!N89+[1]янв!N86</f>
        <v>0</v>
      </c>
      <c r="N80" s="3">
        <f>[1]март!O88+[1]фев!O89+[1]янв!O86</f>
        <v>0</v>
      </c>
      <c r="O80" s="3">
        <f>[1]март!P88+[1]фев!P89+[1]янв!P86</f>
        <v>0</v>
      </c>
      <c r="P80" s="3"/>
      <c r="Q80" s="3">
        <f>[1]март!Q88+[1]фев!Q89+[1]янв!Q86</f>
        <v>0</v>
      </c>
      <c r="R80" s="3">
        <f>[1]фев!R89+[1]янв!R86</f>
        <v>0</v>
      </c>
      <c r="S80" s="73">
        <f t="shared" si="9"/>
        <v>0</v>
      </c>
    </row>
    <row r="81" spans="1:21" hidden="1">
      <c r="A81" s="7" t="s">
        <v>283</v>
      </c>
      <c r="B81" s="3">
        <v>262</v>
      </c>
      <c r="C81" s="3">
        <f t="shared" si="0"/>
        <v>0</v>
      </c>
      <c r="D81" s="3">
        <f>[1]фев!D89+[1]март!D90+[1]янв!D85</f>
        <v>0</v>
      </c>
      <c r="E81" s="3">
        <f>[1]март!E90+[1]фев!E91+[1]янв!E85</f>
        <v>0</v>
      </c>
      <c r="F81" s="3">
        <f>[1]март!F90+[1]фев!F91+[1]янв!F85</f>
        <v>0</v>
      </c>
      <c r="G81" s="3">
        <f>[1]март!G90+[1]фев!G91+[1]янв!G85</f>
        <v>0</v>
      </c>
      <c r="H81" s="3">
        <f>[1]март!H90+[1]фев!H91+[1]янв!H85</f>
        <v>0</v>
      </c>
      <c r="I81" s="3">
        <f>[1]март!J90+[1]фев!J91+[1]янв!J85</f>
        <v>0</v>
      </c>
      <c r="J81" s="3">
        <f>[1]март!K90+[1]фев!K91+[1]янв!K85</f>
        <v>0</v>
      </c>
      <c r="K81" s="3">
        <f>[1]март!L90+[1]фев!L91+[1]янв!L85</f>
        <v>0</v>
      </c>
      <c r="L81" s="3">
        <f>[1]март!M90+[1]фев!M91+[1]янв!M85</f>
        <v>0</v>
      </c>
      <c r="M81" s="3">
        <f>[1]март!N90+[1]фев!N91+[1]янв!N85</f>
        <v>0</v>
      </c>
      <c r="N81" s="3">
        <f>[1]март!O90+[1]фев!O91+[1]янв!O85</f>
        <v>0</v>
      </c>
      <c r="O81" s="3">
        <f>[1]март!P90+[1]фев!P91+[1]янв!P85</f>
        <v>0</v>
      </c>
      <c r="P81" s="3"/>
      <c r="Q81" s="3">
        <f>[1]март!Q90+[1]фев!Q91+[1]янв!Q85</f>
        <v>0</v>
      </c>
      <c r="R81" s="3">
        <f>[1]март!R90+[1]фев!R91+[1]янв!R85</f>
        <v>0</v>
      </c>
      <c r="S81" s="70">
        <f t="shared" si="9"/>
        <v>0</v>
      </c>
    </row>
    <row r="82" spans="1:21" hidden="1">
      <c r="A82" s="44" t="s">
        <v>284</v>
      </c>
      <c r="B82" s="3">
        <v>262</v>
      </c>
      <c r="C82" s="3">
        <f t="shared" si="0"/>
        <v>0</v>
      </c>
      <c r="D82" s="3">
        <f>[1]март!D89+[1]фев!D90+[1]янв!D87</f>
        <v>0</v>
      </c>
      <c r="E82" s="3">
        <f>[1]март!E89+[1]фев!E90+[1]янв!E87</f>
        <v>0</v>
      </c>
      <c r="F82" s="3">
        <f>[1]март!F89+[1]фев!F90+[1]янв!F87</f>
        <v>0</v>
      </c>
      <c r="G82" s="3">
        <f>[1]март!G89+[1]фев!G90+[1]янв!G87</f>
        <v>0</v>
      </c>
      <c r="H82" s="3">
        <f>[1]март!H89+[1]фев!H90+[1]янв!H87</f>
        <v>0</v>
      </c>
      <c r="I82" s="3">
        <f>[1]март!J89+[1]фев!J90+[1]янв!J87</f>
        <v>0</v>
      </c>
      <c r="J82" s="3">
        <f>[1]март!K89+[1]фев!K90+[1]янв!K87</f>
        <v>0</v>
      </c>
      <c r="K82" s="3">
        <f>[1]март!L89+[1]фев!L90+[1]янв!L87</f>
        <v>0</v>
      </c>
      <c r="L82" s="3">
        <f>[1]март!M89+[1]фев!M90+[1]янв!M87</f>
        <v>0</v>
      </c>
      <c r="M82" s="3">
        <f>[1]март!N89+[1]фев!N90+[1]янв!N87</f>
        <v>0</v>
      </c>
      <c r="N82" s="3">
        <f>[1]март!O89+[1]фев!O90+[1]янв!O87</f>
        <v>0</v>
      </c>
      <c r="O82" s="3">
        <f>[1]март!P89+[1]фев!P90+[1]янв!P87</f>
        <v>0</v>
      </c>
      <c r="P82" s="3"/>
      <c r="Q82" s="3">
        <f>[1]март!Q89+[1]фев!Q90+[1]янв!Q87</f>
        <v>0</v>
      </c>
      <c r="R82" s="3">
        <f>[1]март!R89+[1]фев!R90</f>
        <v>0</v>
      </c>
      <c r="S82" s="70">
        <f t="shared" si="9"/>
        <v>0</v>
      </c>
    </row>
    <row r="83" spans="1:21" hidden="1">
      <c r="A83" s="44" t="s">
        <v>135</v>
      </c>
      <c r="B83" s="3">
        <v>263</v>
      </c>
      <c r="C83" s="3">
        <f t="shared" si="0"/>
        <v>20269.330000000002</v>
      </c>
      <c r="D83" s="5">
        <f>[1]март!D91+[1]фев!D92+[1]янв!D88</f>
        <v>20269.330000000002</v>
      </c>
      <c r="E83" s="3">
        <f>[1]март!E91+[1]фев!E92+[1]янв!E88</f>
        <v>0</v>
      </c>
      <c r="F83" s="3">
        <f>[1]март!F91+[1]фев!F92+[1]янв!F88</f>
        <v>0</v>
      </c>
      <c r="G83" s="3">
        <f>[1]март!G91+[1]фев!G92+[1]янв!G88</f>
        <v>630</v>
      </c>
      <c r="H83" s="3"/>
      <c r="I83" s="3">
        <f>[1]март!J91+[1]фев!J92+[1]янв!J88</f>
        <v>0</v>
      </c>
      <c r="J83" s="3">
        <f>[1]март!K91+[1]фев!K92+[1]янв!K88</f>
        <v>4489</v>
      </c>
      <c r="K83" s="3">
        <f>[1]март!L91+[1]фев!L92+[1]янв!L88</f>
        <v>0</v>
      </c>
      <c r="L83" s="3">
        <f>[1]март!M91+[1]фев!M92+[1]янв!M88</f>
        <v>369322</v>
      </c>
      <c r="M83" s="3">
        <f>[1]март!N91+[1]фев!N92+[1]янв!N88</f>
        <v>0</v>
      </c>
      <c r="N83" s="3">
        <f>[1]март!O91+[1]фев!O92+[1]янв!O88</f>
        <v>369322</v>
      </c>
      <c r="O83" s="3">
        <f>[1]март!P91+[1]фев!P92+[1]янв!P88</f>
        <v>58845</v>
      </c>
      <c r="P83" s="3"/>
      <c r="Q83" s="3">
        <f>[1]март!Q91+[1]фев!Q92+[1]янв!Q88</f>
        <v>79982</v>
      </c>
      <c r="R83" s="3"/>
      <c r="S83" s="73">
        <f t="shared" si="9"/>
        <v>533537.33000000007</v>
      </c>
    </row>
    <row r="84" spans="1:21" s="80" customFormat="1">
      <c r="A84" s="74" t="s">
        <v>67</v>
      </c>
      <c r="B84" s="73">
        <v>290</v>
      </c>
      <c r="C84" s="73">
        <f t="shared" si="0"/>
        <v>9850</v>
      </c>
      <c r="D84" s="73">
        <f>SUM(D85:D95)</f>
        <v>9850</v>
      </c>
      <c r="E84" s="73">
        <f t="shared" ref="E84:R84" si="11">SUM(E85:E95)</f>
        <v>0</v>
      </c>
      <c r="F84" s="73">
        <f t="shared" si="11"/>
        <v>0</v>
      </c>
      <c r="G84" s="73">
        <f t="shared" si="11"/>
        <v>0</v>
      </c>
      <c r="H84" s="73"/>
      <c r="I84" s="73">
        <f t="shared" si="11"/>
        <v>0</v>
      </c>
      <c r="J84" s="73">
        <f t="shared" si="11"/>
        <v>2962</v>
      </c>
      <c r="K84" s="73">
        <f t="shared" si="11"/>
        <v>0</v>
      </c>
      <c r="L84" s="73">
        <f>SUM(L85:L95)</f>
        <v>119000</v>
      </c>
      <c r="M84" s="73">
        <f t="shared" si="11"/>
        <v>0</v>
      </c>
      <c r="N84" s="73">
        <f t="shared" si="11"/>
        <v>119000</v>
      </c>
      <c r="O84" s="73">
        <f t="shared" si="11"/>
        <v>47200</v>
      </c>
      <c r="P84" s="73"/>
      <c r="Q84" s="73">
        <f t="shared" si="11"/>
        <v>52232</v>
      </c>
      <c r="R84" s="73">
        <f t="shared" si="11"/>
        <v>0</v>
      </c>
      <c r="S84" s="73">
        <f t="shared" si="9"/>
        <v>231244</v>
      </c>
      <c r="T84" s="80">
        <f>[2]март!S91+[2]фев!S92+[2]янв!S88</f>
        <v>523926</v>
      </c>
      <c r="U84" s="80">
        <f>T84-S206</f>
        <v>34000</v>
      </c>
    </row>
    <row r="85" spans="1:21">
      <c r="A85" s="42" t="s">
        <v>136</v>
      </c>
      <c r="B85" s="3">
        <v>290</v>
      </c>
      <c r="C85" s="3">
        <f t="shared" si="0"/>
        <v>9850</v>
      </c>
      <c r="D85" s="3">
        <f>[1]март!D93+[1]фев!D94+[1]янв!D90</f>
        <v>9850</v>
      </c>
      <c r="E85" s="3">
        <f>[1]март!E93+[1]фев!E94+[1]янв!E90</f>
        <v>0</v>
      </c>
      <c r="F85" s="3">
        <f>[1]март!F93+[1]фев!F94+[1]янв!F90</f>
        <v>0</v>
      </c>
      <c r="G85" s="3">
        <f>[1]март!G93+[1]фев!G94+[1]янв!G90</f>
        <v>0</v>
      </c>
      <c r="H85" s="3"/>
      <c r="I85" s="3">
        <f>[1]март!J93+[1]фев!J94+[1]янв!J90</f>
        <v>0</v>
      </c>
      <c r="J85" s="3">
        <f>[1]март!K93+[1]фев!K94+[1]янв!K90</f>
        <v>2962</v>
      </c>
      <c r="K85" s="3">
        <f>[1]март!L93+[1]фев!L94+[1]янв!L90</f>
        <v>0</v>
      </c>
      <c r="L85" s="3">
        <f>[1]март!M93+[1]фев!M94+[1]янв!M90</f>
        <v>0</v>
      </c>
      <c r="M85" s="3">
        <f>[1]март!N93+[1]фев!N94+[1]янв!N90</f>
        <v>0</v>
      </c>
      <c r="N85" s="3">
        <f>[1]март!O93+[1]фев!O94+[1]янв!O90</f>
        <v>0</v>
      </c>
      <c r="O85" s="3">
        <f>[1]март!P93+[1]фев!P94+[1]янв!P90</f>
        <v>0</v>
      </c>
      <c r="P85" s="3"/>
      <c r="Q85" s="3">
        <f>[1]март!Q93+[1]фев!Q94+[1]янв!Q90</f>
        <v>5432</v>
      </c>
      <c r="R85" s="3">
        <f>[1]март!R93+[1]фев!R94+[1]янв!R90</f>
        <v>0</v>
      </c>
      <c r="S85" s="70">
        <f t="shared" si="9"/>
        <v>18244</v>
      </c>
    </row>
    <row r="86" spans="1:21">
      <c r="A86" s="42" t="s">
        <v>137</v>
      </c>
      <c r="B86" s="3">
        <v>290</v>
      </c>
      <c r="C86" s="3">
        <f t="shared" si="0"/>
        <v>0</v>
      </c>
      <c r="D86" s="3">
        <f>[1]март!D94+[1]фев!D95+[1]янв!D91</f>
        <v>0</v>
      </c>
      <c r="E86" s="3">
        <f>[1]март!E94+[1]фев!E95+[1]янв!E91</f>
        <v>0</v>
      </c>
      <c r="F86" s="3">
        <f>[1]март!F94+[1]фев!F95+[1]янв!F91</f>
        <v>0</v>
      </c>
      <c r="G86" s="3">
        <f>[1]март!G94+[1]фев!G95+[1]янв!G91</f>
        <v>0</v>
      </c>
      <c r="H86" s="3">
        <f>[1]март!H94+[1]фев!H95+[1]янв!H91</f>
        <v>0</v>
      </c>
      <c r="I86" s="3">
        <f>[1]март!J94+[1]фев!J95+[1]янв!J91</f>
        <v>0</v>
      </c>
      <c r="J86" s="3">
        <f>[1]март!K94+[1]фев!K95+[1]янв!K91</f>
        <v>0</v>
      </c>
      <c r="K86" s="3">
        <f>[1]март!L94+[1]фев!L95+[1]янв!L91</f>
        <v>0</v>
      </c>
      <c r="L86" s="3">
        <f>[1]март!M94+[1]фев!M95+[1]янв!M91</f>
        <v>0</v>
      </c>
      <c r="M86" s="3">
        <f>[1]март!N94+[1]фев!N95+[1]янв!N91</f>
        <v>0</v>
      </c>
      <c r="N86" s="3">
        <f>[1]март!O94+[1]фев!O95+[1]янв!O91</f>
        <v>0</v>
      </c>
      <c r="O86" s="3">
        <f>[1]март!P94+[1]фев!P95+[1]янв!P91</f>
        <v>0</v>
      </c>
      <c r="P86" s="3"/>
      <c r="Q86" s="3">
        <f>[1]март!Q94+[1]фев!Q95+[1]янв!Q91</f>
        <v>0</v>
      </c>
      <c r="R86" s="3">
        <f>[1]март!R94+[1]фев!R95+[1]янв!R91</f>
        <v>0</v>
      </c>
      <c r="S86" s="70">
        <f t="shared" si="9"/>
        <v>0</v>
      </c>
    </row>
    <row r="87" spans="1:21">
      <c r="A87" s="42" t="s">
        <v>138</v>
      </c>
      <c r="B87" s="3">
        <v>290</v>
      </c>
      <c r="C87" s="3">
        <f t="shared" si="0"/>
        <v>0</v>
      </c>
      <c r="D87" s="3">
        <f>[1]фев!D96+[1]март!D96+[1]янв!D92</f>
        <v>0</v>
      </c>
      <c r="E87" s="3">
        <f>[1]фев!E96</f>
        <v>0</v>
      </c>
      <c r="F87" s="3">
        <f>[1]фев!F96</f>
        <v>0</v>
      </c>
      <c r="G87" s="3">
        <f>[1]фев!G96</f>
        <v>0</v>
      </c>
      <c r="H87" s="3"/>
      <c r="I87" s="3">
        <f>[1]фев!J96</f>
        <v>0</v>
      </c>
      <c r="J87" s="3">
        <f>[1]фев!K96</f>
        <v>0</v>
      </c>
      <c r="K87" s="3">
        <f>[1]фев!L96</f>
        <v>0</v>
      </c>
      <c r="L87" s="3">
        <f>[1]март!M96+[1]фев!M96+[1]янв!M92</f>
        <v>0</v>
      </c>
      <c r="M87" s="3">
        <f>[1]март!N96+[1]фев!N96+[1]янв!N92</f>
        <v>0</v>
      </c>
      <c r="N87" s="3">
        <f>[1]март!O96+[1]фев!O96+[1]янв!O92</f>
        <v>0</v>
      </c>
      <c r="O87" s="3">
        <f>[1]фев!P96</f>
        <v>0</v>
      </c>
      <c r="P87" s="3"/>
      <c r="Q87" s="3">
        <f>[1]фев!Q96</f>
        <v>0</v>
      </c>
      <c r="R87" s="3">
        <f>[1]фев!R96</f>
        <v>0</v>
      </c>
      <c r="S87" s="70">
        <f t="shared" si="9"/>
        <v>0</v>
      </c>
    </row>
    <row r="88" spans="1:21">
      <c r="A88" s="42" t="s">
        <v>285</v>
      </c>
      <c r="B88" s="3">
        <v>290</v>
      </c>
      <c r="C88" s="3">
        <f t="shared" si="0"/>
        <v>0</v>
      </c>
      <c r="D88" s="3">
        <f>[1]март!D95+[1]янв!D95</f>
        <v>0</v>
      </c>
      <c r="E88" s="3">
        <f>[1]март!E95+[1]янв!E95</f>
        <v>0</v>
      </c>
      <c r="F88" s="3">
        <f>[1]март!F95+[1]янв!F95</f>
        <v>0</v>
      </c>
      <c r="G88" s="3">
        <f>[1]март!G95+[1]янв!G95</f>
        <v>0</v>
      </c>
      <c r="H88" s="3">
        <f>[1]март!H95+[1]янв!H95</f>
        <v>0</v>
      </c>
      <c r="I88" s="3">
        <f>[1]март!J95+[1]янв!J95</f>
        <v>0</v>
      </c>
      <c r="J88" s="3">
        <f>[1]март!K95+[1]янв!K95</f>
        <v>0</v>
      </c>
      <c r="K88" s="3">
        <f>[1]март!L95+[1]янв!L95</f>
        <v>0</v>
      </c>
      <c r="L88" s="3">
        <f>[1]март!M95+[1]янв!M95</f>
        <v>0</v>
      </c>
      <c r="M88" s="3">
        <f>[1]март!N95+[1]янв!N95</f>
        <v>0</v>
      </c>
      <c r="N88" s="3">
        <f>[1]март!O95+[1]янв!O95</f>
        <v>0</v>
      </c>
      <c r="O88" s="3">
        <f>[1]март!P95+[1]янв!P95</f>
        <v>0</v>
      </c>
      <c r="P88" s="3"/>
      <c r="Q88" s="3">
        <f>[1]март!Q95+[1]янв!Q95</f>
        <v>0</v>
      </c>
      <c r="R88" s="3">
        <f>[1]март!R95+[1]янв!R95</f>
        <v>0</v>
      </c>
      <c r="S88" s="70">
        <f t="shared" si="9"/>
        <v>0</v>
      </c>
    </row>
    <row r="89" spans="1:21" hidden="1">
      <c r="A89" s="42" t="s">
        <v>253</v>
      </c>
      <c r="B89" s="3">
        <v>290</v>
      </c>
      <c r="C89" s="3">
        <f>D89+E89</f>
        <v>0</v>
      </c>
      <c r="D89" s="3">
        <f>[1]фев!D99</f>
        <v>0</v>
      </c>
      <c r="E89" s="3">
        <f>[1]фев!E99</f>
        <v>0</v>
      </c>
      <c r="F89" s="3">
        <f>[1]фев!F99</f>
        <v>0</v>
      </c>
      <c r="G89" s="3">
        <f>[1]фев!G99</f>
        <v>0</v>
      </c>
      <c r="H89" s="3"/>
      <c r="I89" s="3">
        <f>[1]фев!J99</f>
        <v>0</v>
      </c>
      <c r="J89" s="3">
        <f>[1]фев!K99</f>
        <v>0</v>
      </c>
      <c r="K89" s="3">
        <f>[1]фев!L99</f>
        <v>0</v>
      </c>
      <c r="L89" s="3">
        <f>[1]фев!M99</f>
        <v>0</v>
      </c>
      <c r="M89" s="3">
        <f>[1]фев!N99</f>
        <v>0</v>
      </c>
      <c r="N89" s="3">
        <f>[1]фев!O99</f>
        <v>0</v>
      </c>
      <c r="O89" s="3">
        <f>[1]фев!P99</f>
        <v>0</v>
      </c>
      <c r="P89" s="3"/>
      <c r="Q89" s="3">
        <f>[1]фев!Q99</f>
        <v>0</v>
      </c>
      <c r="R89" s="3">
        <f>[1]фев!R99</f>
        <v>0</v>
      </c>
      <c r="S89" s="70">
        <f t="shared" si="9"/>
        <v>0</v>
      </c>
    </row>
    <row r="90" spans="1:21" hidden="1">
      <c r="A90" s="42" t="s">
        <v>237</v>
      </c>
      <c r="B90" s="3">
        <v>290</v>
      </c>
      <c r="C90" s="3">
        <f>D90+E90</f>
        <v>0</v>
      </c>
      <c r="D90" s="3">
        <f>[1]март!D97+[1]янв!D94+[1]фев!D98</f>
        <v>0</v>
      </c>
      <c r="E90" s="3">
        <f>[1]март!E97+[1]фев!E98+[1]янв!E94</f>
        <v>0</v>
      </c>
      <c r="F90" s="3">
        <f>[1]март!F97+[1]фев!F98+[1]янв!F94</f>
        <v>0</v>
      </c>
      <c r="G90" s="3">
        <f>[1]март!G97+[1]фев!G98+[1]янв!G94</f>
        <v>0</v>
      </c>
      <c r="H90" s="3"/>
      <c r="I90" s="3">
        <f>[1]март!J97+[1]фев!J98+[1]янв!J94</f>
        <v>0</v>
      </c>
      <c r="J90" s="3">
        <f>[1]март!K97+[1]фев!K98+[1]янв!K94</f>
        <v>0</v>
      </c>
      <c r="K90" s="3">
        <f>[1]март!L97+[1]фев!L98+[1]янв!L94</f>
        <v>0</v>
      </c>
      <c r="L90" s="3">
        <f>[1]март!M97+[1]фев!M98+[1]янв!M94</f>
        <v>0</v>
      </c>
      <c r="M90" s="3">
        <f>[1]март!N97+[1]фев!N98+[1]янв!N94</f>
        <v>0</v>
      </c>
      <c r="N90" s="3">
        <f>[1]март!O97+[1]фев!O98+[1]янв!O94</f>
        <v>0</v>
      </c>
      <c r="O90" s="3">
        <f>[1]март!P97+[1]фев!P98+[1]янв!P94</f>
        <v>0</v>
      </c>
      <c r="P90" s="3"/>
      <c r="Q90" s="3">
        <f>[1]март!Q97+[1]фев!Q98+[1]янв!Q94</f>
        <v>0</v>
      </c>
      <c r="R90" s="3">
        <f>[1]март!R97+[1]фев!R98+[1]янв!R94</f>
        <v>0</v>
      </c>
      <c r="S90" s="70">
        <f t="shared" si="9"/>
        <v>0</v>
      </c>
    </row>
    <row r="91" spans="1:21" hidden="1">
      <c r="A91" s="42" t="s">
        <v>241</v>
      </c>
      <c r="B91" s="3">
        <v>290</v>
      </c>
      <c r="C91" s="3">
        <f>D91+E91</f>
        <v>0</v>
      </c>
      <c r="D91" s="3">
        <f>[1]фев!D102</f>
        <v>0</v>
      </c>
      <c r="E91" s="3">
        <f>[1]фев!E102</f>
        <v>0</v>
      </c>
      <c r="F91" s="3">
        <f>[1]фев!F102</f>
        <v>0</v>
      </c>
      <c r="G91" s="3">
        <f>[1]фев!G102</f>
        <v>0</v>
      </c>
      <c r="H91" s="3"/>
      <c r="I91" s="3">
        <f>[1]фев!J102</f>
        <v>0</v>
      </c>
      <c r="J91" s="3">
        <f>[1]фев!K102</f>
        <v>0</v>
      </c>
      <c r="K91" s="3">
        <f>[1]фев!L102</f>
        <v>0</v>
      </c>
      <c r="L91" s="3">
        <f>[1]фев!M102</f>
        <v>0</v>
      </c>
      <c r="M91" s="3">
        <f>[1]фев!N102</f>
        <v>0</v>
      </c>
      <c r="N91" s="3">
        <f>[1]фев!O102</f>
        <v>0</v>
      </c>
      <c r="O91" s="3">
        <f>[1]фев!P102</f>
        <v>0</v>
      </c>
      <c r="P91" s="3"/>
      <c r="Q91" s="3">
        <f>[1]фев!Q102</f>
        <v>0</v>
      </c>
      <c r="R91" s="3">
        <f>[1]фев!R102</f>
        <v>0</v>
      </c>
      <c r="S91" s="70">
        <f t="shared" si="9"/>
        <v>0</v>
      </c>
    </row>
    <row r="92" spans="1:21" ht="13.5" hidden="1" customHeight="1">
      <c r="A92" s="42" t="s">
        <v>254</v>
      </c>
      <c r="B92" s="3">
        <v>290</v>
      </c>
      <c r="C92" s="3">
        <f t="shared" si="0"/>
        <v>0</v>
      </c>
      <c r="D92" s="3"/>
      <c r="E92" s="3">
        <f>[1]март!E96+[1]янв!E96</f>
        <v>0</v>
      </c>
      <c r="F92" s="3">
        <f>[1]март!F96+[1]янв!F96</f>
        <v>0</v>
      </c>
      <c r="G92" s="3">
        <f>[1]март!G96+[1]янв!G96</f>
        <v>0</v>
      </c>
      <c r="H92" s="3">
        <f>[1]март!H96+[1]янв!H96</f>
        <v>0</v>
      </c>
      <c r="I92" s="3">
        <f>[1]март!J96+[1]янв!J96</f>
        <v>0</v>
      </c>
      <c r="J92" s="3">
        <f>[1]март!K96+[1]янв!K96</f>
        <v>0</v>
      </c>
      <c r="K92" s="3">
        <f>[1]март!L96+[1]янв!L96</f>
        <v>0</v>
      </c>
      <c r="L92" s="3"/>
      <c r="M92" s="3">
        <f>[1]март!N96+[1]янв!N96</f>
        <v>0</v>
      </c>
      <c r="N92" s="3"/>
      <c r="O92" s="3">
        <f>[1]март!P96+[1]фев!P101</f>
        <v>0</v>
      </c>
      <c r="P92" s="3"/>
      <c r="Q92" s="3">
        <f>[1]март!Q96+[1]фев!Q101</f>
        <v>0</v>
      </c>
      <c r="R92" s="3">
        <f>[1]март!R96+[1]фев!R101</f>
        <v>0</v>
      </c>
      <c r="S92" s="70">
        <f t="shared" si="9"/>
        <v>0</v>
      </c>
    </row>
    <row r="93" spans="1:21" hidden="1">
      <c r="A93" s="42" t="s">
        <v>139</v>
      </c>
      <c r="B93" s="3">
        <v>290</v>
      </c>
      <c r="C93" s="3">
        <f t="shared" si="0"/>
        <v>0</v>
      </c>
      <c r="D93" s="3">
        <f>[1]фев!D100</f>
        <v>0</v>
      </c>
      <c r="E93" s="3">
        <f>[1]март!E98+[1]фев!E100</f>
        <v>0</v>
      </c>
      <c r="F93" s="3">
        <f>[1]фев!F100</f>
        <v>0</v>
      </c>
      <c r="G93" s="3">
        <f>[1]фев!G100</f>
        <v>0</v>
      </c>
      <c r="H93" s="3"/>
      <c r="I93" s="3">
        <f>[1]фев!J100</f>
        <v>0</v>
      </c>
      <c r="J93" s="3">
        <f>[1]фев!K100</f>
        <v>0</v>
      </c>
      <c r="K93" s="3">
        <f>[1]фев!L100</f>
        <v>0</v>
      </c>
      <c r="L93" s="3">
        <f>[1]фев!M100</f>
        <v>0</v>
      </c>
      <c r="M93" s="3">
        <f>[1]фев!N100</f>
        <v>0</v>
      </c>
      <c r="N93" s="3">
        <f>[1]фев!O100</f>
        <v>0</v>
      </c>
      <c r="O93" s="3">
        <f>[1]фев!P100</f>
        <v>0</v>
      </c>
      <c r="P93" s="3"/>
      <c r="Q93" s="3">
        <f>[1]фев!Q100</f>
        <v>0</v>
      </c>
      <c r="R93" s="3">
        <f>[1]фев!R100</f>
        <v>0</v>
      </c>
      <c r="S93" s="70">
        <f t="shared" si="9"/>
        <v>0</v>
      </c>
    </row>
    <row r="94" spans="1:21">
      <c r="A94" s="42" t="s">
        <v>140</v>
      </c>
      <c r="B94" s="3">
        <v>290</v>
      </c>
      <c r="C94" s="3">
        <f t="shared" si="0"/>
        <v>0</v>
      </c>
      <c r="D94" s="3">
        <f>[1]фев!D104</f>
        <v>0</v>
      </c>
      <c r="E94" s="3">
        <f>[1]фев!E104</f>
        <v>0</v>
      </c>
      <c r="F94" s="3">
        <f>[1]фев!F104</f>
        <v>0</v>
      </c>
      <c r="G94" s="3">
        <f>[1]фев!G104</f>
        <v>0</v>
      </c>
      <c r="H94" s="3"/>
      <c r="I94" s="3">
        <f>[1]фев!J104</f>
        <v>0</v>
      </c>
      <c r="J94" s="3">
        <f>[1]фев!K104</f>
        <v>0</v>
      </c>
      <c r="K94" s="3">
        <f>[1]фев!L104</f>
        <v>0</v>
      </c>
      <c r="L94" s="3">
        <f>[1]фев!M104+[1]март!M99</f>
        <v>0</v>
      </c>
      <c r="M94" s="3">
        <f>[1]фев!N104</f>
        <v>0</v>
      </c>
      <c r="N94" s="3">
        <f>[1]фев!O104+[1]март!O99</f>
        <v>0</v>
      </c>
      <c r="O94" s="3">
        <f>[1]фев!P104</f>
        <v>0</v>
      </c>
      <c r="P94" s="3"/>
      <c r="Q94" s="3">
        <f>[1]фев!Q104</f>
        <v>0</v>
      </c>
      <c r="R94" s="3">
        <f>[1]фев!R104</f>
        <v>0</v>
      </c>
      <c r="S94" s="70">
        <f t="shared" si="9"/>
        <v>0</v>
      </c>
    </row>
    <row r="95" spans="1:21">
      <c r="A95" s="42" t="s">
        <v>416</v>
      </c>
      <c r="B95" s="3">
        <v>290</v>
      </c>
      <c r="C95" s="3">
        <f t="shared" si="0"/>
        <v>0</v>
      </c>
      <c r="D95" s="3">
        <f>[1]март!D99+[1]фев!D103+[1]янв!D97</f>
        <v>0</v>
      </c>
      <c r="E95" s="3">
        <f>[1]март!E99+[1]фев!E103+[1]янв!E97</f>
        <v>0</v>
      </c>
      <c r="F95" s="3">
        <f>[1]март!F99+[1]фев!F103+[1]янв!F97</f>
        <v>0</v>
      </c>
      <c r="G95" s="3">
        <f>[1]март!G99+[1]фев!G103+[1]янв!G97</f>
        <v>0</v>
      </c>
      <c r="H95" s="3">
        <f>[1]март!H99+[1]фев!H103+[1]янв!H97</f>
        <v>0</v>
      </c>
      <c r="I95" s="3">
        <f>[1]март!J99+[1]фев!J103+[1]янв!J97</f>
        <v>0</v>
      </c>
      <c r="J95" s="3">
        <f>[1]март!K99+[1]фев!K103+[1]янв!K97</f>
        <v>0</v>
      </c>
      <c r="K95" s="3">
        <f>[1]март!L99+[1]фев!L103+[1]янв!L97</f>
        <v>0</v>
      </c>
      <c r="L95" s="3">
        <f>[1]фев!M103+[1]март!M100+[1]янв!M97</f>
        <v>119000</v>
      </c>
      <c r="M95" s="3">
        <f>[1]март!N99+[1]фев!N103+[1]янв!N97</f>
        <v>0</v>
      </c>
      <c r="N95" s="3">
        <f>[1]фев!O103+[1]март!O100+[1]янв!M97</f>
        <v>119000</v>
      </c>
      <c r="O95" s="3">
        <f>[1]март!P99+[1]фев!P103+[1]янв!P97</f>
        <v>47200</v>
      </c>
      <c r="P95" s="3"/>
      <c r="Q95" s="3">
        <f>[1]март!Q99+[1]фев!Q103+[1]янв!Q97</f>
        <v>46800</v>
      </c>
      <c r="R95" s="3">
        <f>[1]март!R99+[1]фев!R103+[1]янв!R97</f>
        <v>0</v>
      </c>
      <c r="S95" s="70">
        <f>C95+F95+G95+I95+J95+K95+N95+O95++R95+Q95</f>
        <v>213000</v>
      </c>
    </row>
    <row r="96" spans="1:21" hidden="1">
      <c r="A96" s="67" t="s">
        <v>296</v>
      </c>
      <c r="B96" s="2">
        <v>310</v>
      </c>
      <c r="C96" s="3">
        <f t="shared" si="0"/>
        <v>0</v>
      </c>
      <c r="D96" s="3">
        <f>[1]март!D104</f>
        <v>0</v>
      </c>
      <c r="E96" s="3">
        <f>[1]янв!E79+[1]фев!E81+[1]март!E78</f>
        <v>0</v>
      </c>
      <c r="F96" s="3">
        <f>[1]янв!F79+[1]фев!F81+[1]март!F78</f>
        <v>0</v>
      </c>
      <c r="G96" s="3">
        <f>[1]янв!G79+[1]фев!G81+[1]март!G78</f>
        <v>0</v>
      </c>
      <c r="H96" s="3">
        <f>[1]янв!H79+[1]фев!H81+[1]март!H78</f>
        <v>0</v>
      </c>
      <c r="I96" s="3">
        <f>[1]янв!J79+[1]фев!J81+[1]март!J78</f>
        <v>0</v>
      </c>
      <c r="J96" s="3">
        <f>[1]янв!K79+[1]фев!K81+[1]март!K78</f>
        <v>0</v>
      </c>
      <c r="K96" s="3"/>
      <c r="L96" s="3">
        <f>[1]янв!M79+[1]фев!M81+[1]март!M78</f>
        <v>0</v>
      </c>
      <c r="M96" s="3">
        <f>[1]янв!N79+[1]фев!N81+[1]март!N78</f>
        <v>0</v>
      </c>
      <c r="N96" s="3">
        <f>[1]янв!O79+[1]фев!O81+[1]март!O78</f>
        <v>0</v>
      </c>
      <c r="O96" s="3">
        <f>[1]янв!P79+[1]фев!P81+[1]март!P78</f>
        <v>0</v>
      </c>
      <c r="P96" s="3"/>
      <c r="Q96" s="3">
        <f>[1]янв!Q79+[1]фев!Q81+[1]март!Q78</f>
        <v>0</v>
      </c>
      <c r="R96" s="3">
        <f>[1]янв!R79+[1]фев!R81+[1]март!R78</f>
        <v>0</v>
      </c>
      <c r="S96" s="70">
        <f t="shared" si="9"/>
        <v>0</v>
      </c>
    </row>
    <row r="97" spans="1:21">
      <c r="A97" s="41" t="s">
        <v>493</v>
      </c>
      <c r="B97" s="2">
        <v>310</v>
      </c>
      <c r="C97" s="3">
        <f t="shared" si="0"/>
        <v>17200</v>
      </c>
      <c r="D97" s="3">
        <f>[1]фев!D107</f>
        <v>17200</v>
      </c>
      <c r="E97" s="3">
        <f>[1]март!E103</f>
        <v>0</v>
      </c>
      <c r="F97" s="3">
        <f>[1]март!F103</f>
        <v>0</v>
      </c>
      <c r="G97" s="3">
        <f>[1]март!G103</f>
        <v>0</v>
      </c>
      <c r="H97" s="3">
        <f>[1]март!H103</f>
        <v>0</v>
      </c>
      <c r="I97" s="3">
        <f>[1]март!J103</f>
        <v>0</v>
      </c>
      <c r="J97" s="3">
        <f>[1]март!K103</f>
        <v>0</v>
      </c>
      <c r="K97" s="3">
        <f>[1]март!L103</f>
        <v>0</v>
      </c>
      <c r="L97" s="3">
        <f>[1]март!M103</f>
        <v>0</v>
      </c>
      <c r="M97" s="3">
        <f>[1]март!N103</f>
        <v>0</v>
      </c>
      <c r="N97" s="3">
        <f>[1]март!O103</f>
        <v>0</v>
      </c>
      <c r="O97" s="3">
        <f>[1]март!P103</f>
        <v>0</v>
      </c>
      <c r="P97" s="3"/>
      <c r="Q97" s="3">
        <f>[1]март!Q103</f>
        <v>0</v>
      </c>
      <c r="R97" s="3">
        <f>[1]март!R103</f>
        <v>0</v>
      </c>
      <c r="S97" s="70">
        <f t="shared" si="9"/>
        <v>17200</v>
      </c>
    </row>
    <row r="98" spans="1:21" hidden="1">
      <c r="A98" s="41" t="s">
        <v>238</v>
      </c>
      <c r="B98" s="2">
        <v>310</v>
      </c>
      <c r="C98" s="3">
        <f t="shared" si="0"/>
        <v>0</v>
      </c>
      <c r="D98" s="3">
        <f>[1]март!D101+[1]янв!D98</f>
        <v>0</v>
      </c>
      <c r="E98" s="3">
        <f>[1]март!E101+[1]фев!E105</f>
        <v>0</v>
      </c>
      <c r="F98" s="3">
        <f>[1]март!F101+[1]фев!F105</f>
        <v>0</v>
      </c>
      <c r="G98" s="3">
        <f>[1]март!G101+[1]фев!G105</f>
        <v>0</v>
      </c>
      <c r="H98" s="3">
        <f>[1]янв!I98</f>
        <v>0</v>
      </c>
      <c r="I98" s="3">
        <f>[1]янв!K98</f>
        <v>0</v>
      </c>
      <c r="J98" s="3">
        <f>[1]янв!L98</f>
        <v>0</v>
      </c>
      <c r="K98" s="3">
        <f>[1]март!L101+[1]фев!L105</f>
        <v>0</v>
      </c>
      <c r="L98" s="3">
        <f>[1]март!M101+[1]фев!M105</f>
        <v>0</v>
      </c>
      <c r="M98" s="3">
        <f>[1]март!N101+[1]фев!N105</f>
        <v>0</v>
      </c>
      <c r="N98" s="3">
        <f>[1]март!O101+[1]фев!O105</f>
        <v>0</v>
      </c>
      <c r="O98" s="3">
        <f>[1]март!P101+[1]фев!P105</f>
        <v>0</v>
      </c>
      <c r="P98" s="3"/>
      <c r="Q98" s="3">
        <f>[1]март!Q101+[1]фев!Q105</f>
        <v>0</v>
      </c>
      <c r="R98" s="3">
        <f>[1]март!R101+[1]фев!R105</f>
        <v>0</v>
      </c>
      <c r="S98" s="70">
        <f>C98+F98+G98+I98+J98+K98+N98+O98++R98+Q98+H98</f>
        <v>0</v>
      </c>
    </row>
    <row r="99" spans="1:21">
      <c r="A99" s="42" t="s">
        <v>175</v>
      </c>
      <c r="B99" s="2">
        <v>310</v>
      </c>
      <c r="C99" s="3">
        <f t="shared" si="0"/>
        <v>0</v>
      </c>
      <c r="D99" s="3">
        <f>[1]март!D105+[1]фев!D108+[1]янв!D101</f>
        <v>0</v>
      </c>
      <c r="E99" s="3">
        <f>[1]март!E105+[1]фев!E108+[1]янв!E101</f>
        <v>0</v>
      </c>
      <c r="F99" s="3">
        <f>[1]март!F105+[1]фев!F108+[1]янв!F101</f>
        <v>0</v>
      </c>
      <c r="G99" s="3">
        <f>[1]март!G105+[1]фев!G108+[1]янв!G101</f>
        <v>0</v>
      </c>
      <c r="H99" s="3">
        <f>[1]март!H105+[1]фев!H108+[1]янв!H101</f>
        <v>0</v>
      </c>
      <c r="I99" s="3">
        <f>[1]март!J105+[1]фев!J108+[1]янв!J101</f>
        <v>0</v>
      </c>
      <c r="J99" s="3">
        <f>[1]март!K105+[1]фев!K108+[1]янв!K101</f>
        <v>0</v>
      </c>
      <c r="K99" s="3">
        <f>[1]март!L105+[1]фев!L108+[1]янв!L101</f>
        <v>0</v>
      </c>
      <c r="L99" s="3">
        <f>[1]март!M105+[1]фев!M108+[1]янв!M101</f>
        <v>0</v>
      </c>
      <c r="M99" s="3">
        <f>[1]март!N105+[1]фев!N108+[1]янв!N101</f>
        <v>0</v>
      </c>
      <c r="N99" s="3">
        <f>[1]март!O105+[1]фев!O108+[1]янв!O101</f>
        <v>0</v>
      </c>
      <c r="O99" s="3">
        <f>[1]март!P105+[1]фев!P108+[1]янв!P101</f>
        <v>0</v>
      </c>
      <c r="P99" s="3"/>
      <c r="Q99" s="3">
        <f>[1]март!Q105+[1]фев!Q108+[1]янв!Q101</f>
        <v>0</v>
      </c>
      <c r="R99" s="3">
        <f>[1]март!R105+[1]фев!R108+[1]янв!R101</f>
        <v>0</v>
      </c>
      <c r="S99" s="70">
        <f>C99+F99+G99+I99+J99+K99+N99+O99++R99+Q99</f>
        <v>0</v>
      </c>
    </row>
    <row r="100" spans="1:21">
      <c r="A100" s="67" t="s">
        <v>398</v>
      </c>
      <c r="B100" s="2">
        <v>310</v>
      </c>
      <c r="C100" s="2">
        <f t="shared" si="0"/>
        <v>233552</v>
      </c>
      <c r="D100" s="2">
        <f>[1]март!D106+[1]фев!D109</f>
        <v>229232</v>
      </c>
      <c r="E100" s="2">
        <f>[1]март!E106+[1]фев!E109</f>
        <v>4320</v>
      </c>
      <c r="F100" s="2">
        <f>[1]март!F106+[1]фев!F109</f>
        <v>0</v>
      </c>
      <c r="G100" s="2">
        <f>[1]март!G106+[1]фев!G109</f>
        <v>20701</v>
      </c>
      <c r="H100" s="2">
        <f>[1]март!H106+[1]фев!H109</f>
        <v>0</v>
      </c>
      <c r="I100" s="2">
        <f>[1]март!J106+[1]фев!J109</f>
        <v>0</v>
      </c>
      <c r="J100" s="2">
        <f>[1]март!K106+[1]фев!K109</f>
        <v>7000</v>
      </c>
      <c r="K100" s="2">
        <f>[1]март!L106+[1]фев!L109</f>
        <v>0</v>
      </c>
      <c r="L100" s="2">
        <f>[1]март!M106+[1]фев!M109</f>
        <v>406599</v>
      </c>
      <c r="M100" s="2">
        <f>[1]март!N106+[1]фев!N109</f>
        <v>0</v>
      </c>
      <c r="N100" s="2">
        <f>[1]март!O106+[1]фев!O109</f>
        <v>406599</v>
      </c>
      <c r="O100" s="2">
        <f>[1]март!P106+[1]фев!P109</f>
        <v>0</v>
      </c>
      <c r="P100" s="2"/>
      <c r="Q100" s="2">
        <f>[1]март!Q106+[1]фев!Q109</f>
        <v>0</v>
      </c>
      <c r="R100" s="2">
        <f>[1]март!R106+[1]фев!R109</f>
        <v>16200</v>
      </c>
      <c r="S100" s="73">
        <f>C100+F100+G100+I100+J100+K100+N100+O100++R100+Q100</f>
        <v>684052</v>
      </c>
    </row>
    <row r="101" spans="1:21" s="80" customFormat="1" ht="14.25" customHeight="1">
      <c r="A101" s="74" t="s">
        <v>141</v>
      </c>
      <c r="B101" s="73">
        <v>340</v>
      </c>
      <c r="C101" s="73">
        <f t="shared" si="0"/>
        <v>211755</v>
      </c>
      <c r="D101" s="73">
        <f>SUM(D102:D116)</f>
        <v>211755</v>
      </c>
      <c r="E101" s="73">
        <f>SUM(E102:E116)</f>
        <v>0</v>
      </c>
      <c r="F101" s="73">
        <f>SUM(F102:F116)</f>
        <v>0</v>
      </c>
      <c r="G101" s="73">
        <f t="shared" ref="G101:Q101" si="12">SUM(G102:G116)</f>
        <v>19426</v>
      </c>
      <c r="H101" s="73">
        <f t="shared" si="12"/>
        <v>0</v>
      </c>
      <c r="I101" s="73">
        <f t="shared" si="12"/>
        <v>0</v>
      </c>
      <c r="J101" s="73">
        <f>SUM(J102:J116)</f>
        <v>7000</v>
      </c>
      <c r="K101" s="73">
        <f t="shared" si="12"/>
        <v>0</v>
      </c>
      <c r="L101" s="73">
        <f>SUM(L102:L116)</f>
        <v>411599</v>
      </c>
      <c r="M101" s="73">
        <f t="shared" si="12"/>
        <v>0</v>
      </c>
      <c r="N101" s="73">
        <f>L101+M101</f>
        <v>411599</v>
      </c>
      <c r="O101" s="73">
        <f t="shared" si="12"/>
        <v>0</v>
      </c>
      <c r="P101" s="73"/>
      <c r="Q101" s="73">
        <f t="shared" si="12"/>
        <v>0</v>
      </c>
      <c r="R101" s="73">
        <f>SUM(R102:R116)</f>
        <v>10800</v>
      </c>
      <c r="S101" s="73">
        <f>C101+F101+G101+I101+J101+K101+N101+O101++R101+Q101+H101</f>
        <v>660580</v>
      </c>
      <c r="T101" s="80">
        <f>[2]март!S106+[2]фев!S109+[2]янв!S102</f>
        <v>734610</v>
      </c>
      <c r="U101" s="80">
        <f>T101-S223</f>
        <v>0</v>
      </c>
    </row>
    <row r="102" spans="1:21">
      <c r="A102" s="42" t="s">
        <v>142</v>
      </c>
      <c r="B102" s="3">
        <v>340</v>
      </c>
      <c r="C102" s="3">
        <f t="shared" si="0"/>
        <v>0</v>
      </c>
      <c r="D102" s="3">
        <f>[1]март!D108+[1]фев!D111</f>
        <v>0</v>
      </c>
      <c r="E102" s="3">
        <f>[1]март!E108+[1]фев!E111</f>
        <v>0</v>
      </c>
      <c r="F102" s="3">
        <f>[1]март!F108+[1]фев!F111</f>
        <v>0</v>
      </c>
      <c r="G102" s="3">
        <f>[1]март!G108+[1]фев!G111</f>
        <v>0</v>
      </c>
      <c r="H102" s="3">
        <f>[1]март!H108+[1]фев!H111</f>
        <v>0</v>
      </c>
      <c r="I102" s="3">
        <f>[1]март!J108+[1]фев!J111</f>
        <v>0</v>
      </c>
      <c r="J102" s="3">
        <f>[1]март!K108+[1]фев!K111</f>
        <v>0</v>
      </c>
      <c r="K102" s="3">
        <f>[1]март!L108+[1]фев!L111</f>
        <v>0</v>
      </c>
      <c r="L102" s="3">
        <f>[1]март!M108+[1]фев!M111</f>
        <v>260000</v>
      </c>
      <c r="M102" s="3">
        <f>[1]март!N108+[1]фев!N111</f>
        <v>0</v>
      </c>
      <c r="N102" s="3">
        <f>[1]март!O108+[1]фев!O111</f>
        <v>260000</v>
      </c>
      <c r="O102" s="3">
        <f>[1]март!P108+[1]фев!P111</f>
        <v>0</v>
      </c>
      <c r="P102" s="3"/>
      <c r="Q102" s="3">
        <f>[1]март!Q108+[1]фев!Q111</f>
        <v>0</v>
      </c>
      <c r="R102" s="3">
        <f>[1]март!R108+[1]фев!R111</f>
        <v>0</v>
      </c>
      <c r="S102" s="70">
        <f t="shared" ref="S102:S107" si="13">C102+F102+G102+I102+J102+K102+N102+O102++R102+Q102</f>
        <v>260000</v>
      </c>
    </row>
    <row r="103" spans="1:21">
      <c r="A103" s="42" t="s">
        <v>143</v>
      </c>
      <c r="B103" s="3">
        <v>340</v>
      </c>
      <c r="C103" s="3">
        <f t="shared" si="0"/>
        <v>0</v>
      </c>
      <c r="D103" s="3">
        <f>[1]март!D109+[1]фев!D112+[1]янв!D105</f>
        <v>0</v>
      </c>
      <c r="E103" s="3">
        <f>[1]март!E109+[1]фев!E112+[1]янв!E105</f>
        <v>0</v>
      </c>
      <c r="F103" s="3">
        <f>[1]март!F109+[1]фев!F112+[1]янв!F105</f>
        <v>0</v>
      </c>
      <c r="G103" s="3">
        <f>[1]март!G109+[1]фев!G112+[1]янв!G105</f>
        <v>0</v>
      </c>
      <c r="H103" s="3">
        <f>[1]март!H109+[1]фев!H112+[1]янв!H105</f>
        <v>0</v>
      </c>
      <c r="I103" s="3">
        <f>[1]март!J109+[1]фев!J112+[1]янв!J105</f>
        <v>0</v>
      </c>
      <c r="J103" s="3">
        <f>[1]март!K109+[1]фев!K112+[1]янв!K105</f>
        <v>0</v>
      </c>
      <c r="K103" s="3">
        <f>[1]март!L109+[1]фев!L112+[1]янв!L105</f>
        <v>0</v>
      </c>
      <c r="L103" s="3">
        <f>[1]март!M109+[1]фев!M112+[1]янв!M105</f>
        <v>41500</v>
      </c>
      <c r="M103" s="3">
        <f>[1]март!N109+[1]фев!N112+[1]янв!N105</f>
        <v>0</v>
      </c>
      <c r="N103" s="3">
        <f>[1]март!O109+[1]фев!O112+[1]янв!O105</f>
        <v>41500</v>
      </c>
      <c r="O103" s="3">
        <f>[1]март!P109+[1]фев!P112</f>
        <v>0</v>
      </c>
      <c r="P103" s="3"/>
      <c r="Q103" s="3">
        <f>[1]март!Q109+[1]фев!Q112</f>
        <v>0</v>
      </c>
      <c r="R103" s="3">
        <f>[1]март!R109+[1]фев!R112</f>
        <v>0</v>
      </c>
      <c r="S103" s="70">
        <f t="shared" si="13"/>
        <v>41500</v>
      </c>
    </row>
    <row r="104" spans="1:21">
      <c r="A104" s="42" t="s">
        <v>144</v>
      </c>
      <c r="B104" s="3">
        <v>340</v>
      </c>
      <c r="C104" s="3">
        <f t="shared" si="0"/>
        <v>50000</v>
      </c>
      <c r="D104" s="3">
        <f>[1]фев!D113+[1]янв!D106</f>
        <v>50000</v>
      </c>
      <c r="E104" s="3">
        <f>[1]фев!E113+[1]янв!E106</f>
        <v>0</v>
      </c>
      <c r="F104" s="3">
        <f>[1]фев!F113+[1]янв!F106</f>
        <v>0</v>
      </c>
      <c r="G104" s="3">
        <f>[1]фев!G113+[1]янв!G106</f>
        <v>12000</v>
      </c>
      <c r="H104" s="3">
        <f>[1]фев!H113+[1]янв!H106</f>
        <v>0</v>
      </c>
      <c r="I104" s="3">
        <f>[1]фев!J113+[1]янв!J106</f>
        <v>0</v>
      </c>
      <c r="J104" s="3">
        <f>[1]фев!K113+[1]янв!K106</f>
        <v>6000</v>
      </c>
      <c r="K104" s="3">
        <f>[1]фев!L113+[1]янв!L106</f>
        <v>0</v>
      </c>
      <c r="L104" s="3">
        <f>[1]фев!M113+[1]янв!M106+[1]март!M110</f>
        <v>30000</v>
      </c>
      <c r="M104" s="3">
        <f>[1]фев!N113+[1]янв!N106</f>
        <v>0</v>
      </c>
      <c r="N104" s="3">
        <f>[1]фев!O113+[1]янв!O106</f>
        <v>20000</v>
      </c>
      <c r="O104" s="3">
        <f>[1]фев!P113+[1]янв!P106</f>
        <v>0</v>
      </c>
      <c r="P104" s="3"/>
      <c r="Q104" s="3">
        <f>[1]фев!Q113+[1]янв!Q106</f>
        <v>0</v>
      </c>
      <c r="R104" s="3">
        <f>[1]фев!R113+[1]янв!R106</f>
        <v>5000</v>
      </c>
      <c r="S104" s="70">
        <f t="shared" si="13"/>
        <v>93000</v>
      </c>
    </row>
    <row r="105" spans="1:21">
      <c r="A105" s="42" t="s">
        <v>145</v>
      </c>
      <c r="B105" s="3">
        <v>340</v>
      </c>
      <c r="C105" s="3">
        <f t="shared" si="0"/>
        <v>1675</v>
      </c>
      <c r="D105" s="3">
        <f>[1]март!D111+[1]фев!D114+[1]янв!D107</f>
        <v>1675</v>
      </c>
      <c r="E105" s="3">
        <f>[1]март!E111+[1]фев!E114+[1]янв!E107</f>
        <v>0</v>
      </c>
      <c r="F105" s="3">
        <f>[1]март!F111+[1]фев!F114+[1]янв!F107</f>
        <v>0</v>
      </c>
      <c r="G105" s="3">
        <f>[1]март!G111+[1]фев!G114+[1]янв!G107</f>
        <v>2665</v>
      </c>
      <c r="H105" s="3">
        <f>[1]март!H111+[1]фев!H114+[1]янв!H107</f>
        <v>0</v>
      </c>
      <c r="I105" s="3">
        <f>[1]март!J111+[1]фев!J114+[1]янв!J107</f>
        <v>0</v>
      </c>
      <c r="J105" s="3">
        <f>[1]март!K111+[1]фев!K114+[1]янв!K107</f>
        <v>0</v>
      </c>
      <c r="K105" s="3">
        <f>[1]март!L111+[1]фев!L114+[1]янв!L107</f>
        <v>0</v>
      </c>
      <c r="L105" s="3">
        <f>[1]март!M111+[1]фев!M114+[1]янв!M107</f>
        <v>0</v>
      </c>
      <c r="M105" s="3">
        <f>[1]март!N111+[1]фев!N114+[1]янв!N107</f>
        <v>0</v>
      </c>
      <c r="N105" s="3">
        <f>[1]март!O111+[1]фев!O114+[1]янв!O107</f>
        <v>0</v>
      </c>
      <c r="O105" s="3">
        <f>[1]март!P111+[1]фев!P114+[1]янв!P107</f>
        <v>0</v>
      </c>
      <c r="P105" s="3"/>
      <c r="Q105" s="3">
        <f>[1]март!Q111+[1]фев!Q114+[1]янв!Q107</f>
        <v>0</v>
      </c>
      <c r="R105" s="3">
        <f>[1]март!R111+[1]фев!R114+[1]янв!R107</f>
        <v>800</v>
      </c>
      <c r="S105" s="70">
        <f t="shared" si="13"/>
        <v>5140</v>
      </c>
    </row>
    <row r="106" spans="1:21">
      <c r="A106" s="42" t="s">
        <v>298</v>
      </c>
      <c r="B106" s="3">
        <v>340</v>
      </c>
      <c r="C106" s="3">
        <f>D106+E106</f>
        <v>3600</v>
      </c>
      <c r="D106" s="3">
        <f>[1]март!D115+[1]фев!D116</f>
        <v>3600</v>
      </c>
      <c r="E106" s="3">
        <f>[1]март!E115+[1]фев!E116</f>
        <v>0</v>
      </c>
      <c r="F106" s="3">
        <f>[1]март!F115+[1]фев!F116</f>
        <v>0</v>
      </c>
      <c r="G106" s="3">
        <f>[1]март!G115+[1]фев!G116</f>
        <v>4761</v>
      </c>
      <c r="H106" s="3">
        <f>[1]март!H115+[1]фев!H116</f>
        <v>0</v>
      </c>
      <c r="I106" s="3">
        <f>[1]март!J115+[1]фев!J116</f>
        <v>0</v>
      </c>
      <c r="J106" s="3">
        <f>[1]март!K115+[1]фев!K116</f>
        <v>1000</v>
      </c>
      <c r="K106" s="3">
        <f>[1]март!L115+[1]фев!L116</f>
        <v>0</v>
      </c>
      <c r="L106" s="3">
        <f>[1]март!M115+[1]фев!M116</f>
        <v>2000</v>
      </c>
      <c r="M106" s="3">
        <f>[1]март!N115+[1]фев!N116</f>
        <v>0</v>
      </c>
      <c r="N106" s="3">
        <f>[1]март!O115+[1]фев!O116</f>
        <v>2000</v>
      </c>
      <c r="O106" s="3">
        <f>[1]март!P115+[1]фев!P116</f>
        <v>0</v>
      </c>
      <c r="P106" s="3"/>
      <c r="Q106" s="3">
        <f>[1]март!Q115+[1]фев!Q116</f>
        <v>0</v>
      </c>
      <c r="R106" s="3">
        <f>[1]март!R115+[1]фев!R116</f>
        <v>5000</v>
      </c>
      <c r="S106" s="70">
        <f t="shared" si="13"/>
        <v>16361</v>
      </c>
    </row>
    <row r="107" spans="1:21">
      <c r="A107" s="42" t="s">
        <v>146</v>
      </c>
      <c r="B107" s="3">
        <v>340</v>
      </c>
      <c r="C107" s="3">
        <f t="shared" si="0"/>
        <v>0</v>
      </c>
      <c r="D107" s="3">
        <f>[1]март!D112+[1]фев!D115+[1]янв!D108</f>
        <v>0</v>
      </c>
      <c r="E107" s="3">
        <f>[1]март!E112+[1]фев!E115+[1]янв!E108</f>
        <v>0</v>
      </c>
      <c r="F107" s="3">
        <f>[1]март!F112+[1]фев!F115+[1]янв!F108</f>
        <v>0</v>
      </c>
      <c r="G107" s="3">
        <f>[1]март!G112+[1]фев!G115+[1]янв!G108</f>
        <v>0</v>
      </c>
      <c r="H107" s="3">
        <f>[1]март!H112+[1]фев!H115+[1]янв!H108</f>
        <v>0</v>
      </c>
      <c r="I107" s="3">
        <f>[1]март!J112+[1]фев!J115+[1]янв!J108</f>
        <v>0</v>
      </c>
      <c r="J107" s="3">
        <f>[1]март!K112+[1]фев!K115+[1]янв!K108</f>
        <v>0</v>
      </c>
      <c r="K107" s="3">
        <f>[1]март!L112+[1]фев!L115+[1]янв!L108</f>
        <v>0</v>
      </c>
      <c r="L107" s="3">
        <f>[1]март!M112+[1]фев!M115+[1]янв!M108</f>
        <v>0</v>
      </c>
      <c r="M107" s="3">
        <f>[1]март!N112+[1]фев!N115+[1]янв!N108</f>
        <v>0</v>
      </c>
      <c r="N107" s="3">
        <f>[1]март!O112+[1]фев!O115+[1]янв!O108</f>
        <v>0</v>
      </c>
      <c r="O107" s="3">
        <f>[1]март!P112+[1]фев!P115+[1]янв!P108</f>
        <v>0</v>
      </c>
      <c r="P107" s="3"/>
      <c r="Q107" s="3">
        <f>[1]март!Q112+[1]фев!Q115+[1]янв!Q108</f>
        <v>0</v>
      </c>
      <c r="R107" s="3">
        <f>[1]март!R112+[1]фев!R115+[1]янв!R108</f>
        <v>0</v>
      </c>
      <c r="S107" s="70">
        <f t="shared" si="13"/>
        <v>0</v>
      </c>
    </row>
    <row r="108" spans="1:21" hidden="1">
      <c r="A108" s="42" t="s">
        <v>286</v>
      </c>
      <c r="B108" s="3">
        <v>340</v>
      </c>
      <c r="C108" s="3">
        <f t="shared" ref="C108:C117" si="14">D108+E108</f>
        <v>156480</v>
      </c>
      <c r="D108" s="3">
        <f>[1]март!D120+[1]фев!D122</f>
        <v>156480</v>
      </c>
      <c r="E108" s="3">
        <f>[1]март!E120+[1]фев!E122</f>
        <v>0</v>
      </c>
      <c r="F108" s="3">
        <f>[1]март!F120+[1]фев!F122</f>
        <v>0</v>
      </c>
      <c r="G108" s="3">
        <f>[1]март!G120+[1]фев!G122</f>
        <v>0</v>
      </c>
      <c r="H108" s="3">
        <f>[1]март!H120+[1]фев!H122</f>
        <v>0</v>
      </c>
      <c r="I108" s="3">
        <f>[1]март!J120+[1]фев!J122</f>
        <v>0</v>
      </c>
      <c r="J108" s="3">
        <f>[1]март!K120+[1]фев!K122</f>
        <v>0</v>
      </c>
      <c r="K108" s="3">
        <f>[1]март!L120+[1]фев!L122</f>
        <v>0</v>
      </c>
      <c r="L108" s="3">
        <f>[1]март!M120+[1]фев!M122</f>
        <v>78099</v>
      </c>
      <c r="M108" s="3">
        <f>[1]март!N120+[1]фев!N122</f>
        <v>0</v>
      </c>
      <c r="N108" s="3">
        <f>[1]март!O120+[1]фев!O122</f>
        <v>78099</v>
      </c>
      <c r="O108" s="3">
        <f>[1]март!P120+[1]фев!P122</f>
        <v>0</v>
      </c>
      <c r="P108" s="3"/>
      <c r="Q108" s="3">
        <f>[1]март!Q120+[1]фев!Q122</f>
        <v>0</v>
      </c>
      <c r="R108" s="3">
        <f>[1]март!R120+[1]фев!R122</f>
        <v>0</v>
      </c>
      <c r="S108" s="70">
        <f t="shared" ref="S108:S117" si="15">C108+F108+G108+I108+J108+K108+N108+O108++R108+Q108+H108</f>
        <v>234579</v>
      </c>
    </row>
    <row r="109" spans="1:21">
      <c r="A109" s="42" t="s">
        <v>147</v>
      </c>
      <c r="B109" s="3">
        <v>340</v>
      </c>
      <c r="C109" s="3">
        <f t="shared" si="14"/>
        <v>0</v>
      </c>
      <c r="D109" s="6">
        <f>[1]март!D116+[1]фев!D117+[1]янв!D110</f>
        <v>0</v>
      </c>
      <c r="E109" s="6">
        <f>[1]март!E116+[1]фев!E117+[1]янв!E110</f>
        <v>0</v>
      </c>
      <c r="F109" s="6">
        <f>[1]март!F116+[1]фев!F117+[1]янв!F110</f>
        <v>0</v>
      </c>
      <c r="G109" s="6">
        <f>[1]март!G116+[1]фев!G117+[1]янв!G110</f>
        <v>0</v>
      </c>
      <c r="H109" s="6">
        <f>[1]март!H116+[1]фев!H117+[1]янв!H110</f>
        <v>0</v>
      </c>
      <c r="I109" s="6">
        <f>[1]март!J116+[1]фев!J117+[1]янв!J110</f>
        <v>0</v>
      </c>
      <c r="J109" s="6">
        <f>[1]март!K116+[1]фев!K117+[1]янв!K110</f>
        <v>0</v>
      </c>
      <c r="K109" s="6">
        <f>[1]март!L116+[1]фев!L117+[1]янв!L110</f>
        <v>0</v>
      </c>
      <c r="L109" s="6">
        <f>[1]март!M116+[1]фев!M117+[1]янв!M110</f>
        <v>0</v>
      </c>
      <c r="M109" s="6">
        <f>[1]март!N116+[1]фев!N117+[1]янв!N110</f>
        <v>0</v>
      </c>
      <c r="N109" s="6">
        <f>[1]март!O116+[1]фев!O117+[1]янв!O110</f>
        <v>0</v>
      </c>
      <c r="O109" s="6">
        <f>[1]март!P116+[1]фев!P117+[1]янв!P110</f>
        <v>0</v>
      </c>
      <c r="P109" s="6"/>
      <c r="Q109" s="6">
        <f>[1]март!Q116+[1]фев!Q117+[1]янв!Q110</f>
        <v>0</v>
      </c>
      <c r="R109" s="6">
        <f>[1]март!R116+[1]фев!R117+[1]янв!R110</f>
        <v>0</v>
      </c>
      <c r="S109" s="70">
        <f t="shared" si="15"/>
        <v>0</v>
      </c>
    </row>
    <row r="110" spans="1:21">
      <c r="A110" s="42" t="s">
        <v>148</v>
      </c>
      <c r="B110" s="3">
        <v>340</v>
      </c>
      <c r="C110" s="3">
        <f t="shared" si="14"/>
        <v>0</v>
      </c>
      <c r="D110" s="3">
        <f>[1]март!D118+[1]фев!D119+[1]янв!D112</f>
        <v>0</v>
      </c>
      <c r="E110" s="3">
        <f>[1]март!E118+[1]фев!E119+[1]янв!E112</f>
        <v>0</v>
      </c>
      <c r="F110" s="3">
        <f>[1]март!F118+[1]фев!F119+[1]янв!F112</f>
        <v>0</v>
      </c>
      <c r="G110" s="3">
        <f>[1]март!G118+[1]фев!G119+[1]янв!G112</f>
        <v>0</v>
      </c>
      <c r="H110" s="3">
        <f>[1]март!H118+[1]фев!H119+[1]янв!H112</f>
        <v>0</v>
      </c>
      <c r="I110" s="3">
        <f>[1]март!J118+[1]фев!J119+[1]янв!J112</f>
        <v>0</v>
      </c>
      <c r="J110" s="3">
        <f>[1]март!K118+[1]фев!K119+[1]янв!K112</f>
        <v>0</v>
      </c>
      <c r="K110" s="3">
        <f>[1]март!L118+[1]фев!L119+[1]янв!L112</f>
        <v>0</v>
      </c>
      <c r="L110" s="3">
        <f>[1]март!M118+[1]фев!M119+[1]янв!M112</f>
        <v>0</v>
      </c>
      <c r="M110" s="3">
        <f>[1]март!N118+[1]фев!N119+[1]янв!N112</f>
        <v>0</v>
      </c>
      <c r="N110" s="3">
        <f>[1]март!O118+[1]фев!O119+[1]янв!O112</f>
        <v>0</v>
      </c>
      <c r="O110" s="3">
        <f>[1]март!P118+[1]фев!P119+[1]янв!P112</f>
        <v>0</v>
      </c>
      <c r="P110" s="3"/>
      <c r="Q110" s="3">
        <f>[1]март!Q118+[1]фев!Q119+[1]янв!Q112</f>
        <v>0</v>
      </c>
      <c r="R110" s="3">
        <f>[1]март!R118+[1]фев!R119+[1]янв!R112</f>
        <v>0</v>
      </c>
      <c r="S110" s="70">
        <f t="shared" si="15"/>
        <v>0</v>
      </c>
    </row>
    <row r="111" spans="1:21" hidden="1">
      <c r="A111" s="42" t="s">
        <v>175</v>
      </c>
      <c r="B111" s="3">
        <v>340</v>
      </c>
      <c r="C111" s="3">
        <f t="shared" si="14"/>
        <v>0</v>
      </c>
      <c r="D111" s="6">
        <f>[1]фев!D118</f>
        <v>0</v>
      </c>
      <c r="E111" s="6">
        <f>[1]фев!E118</f>
        <v>0</v>
      </c>
      <c r="F111" s="6">
        <f>[1]фев!F118</f>
        <v>0</v>
      </c>
      <c r="G111" s="6">
        <f>[1]фев!G118</f>
        <v>0</v>
      </c>
      <c r="H111" s="6">
        <f>[1]фев!H118</f>
        <v>0</v>
      </c>
      <c r="I111" s="6">
        <f>[1]фев!J118</f>
        <v>0</v>
      </c>
      <c r="J111" s="6">
        <f>[1]фев!K118</f>
        <v>0</v>
      </c>
      <c r="K111" s="6">
        <f>[1]фев!L118</f>
        <v>0</v>
      </c>
      <c r="L111" s="6">
        <f>[1]фев!M118</f>
        <v>0</v>
      </c>
      <c r="M111" s="6">
        <f>[1]фев!N118</f>
        <v>0</v>
      </c>
      <c r="N111" s="6">
        <f>[1]фев!O118</f>
        <v>0</v>
      </c>
      <c r="O111" s="6">
        <f>[1]фев!P118</f>
        <v>0</v>
      </c>
      <c r="P111" s="6"/>
      <c r="Q111" s="6">
        <f>[1]фев!Q118</f>
        <v>0</v>
      </c>
      <c r="R111" s="6">
        <f>[1]фев!R118</f>
        <v>0</v>
      </c>
      <c r="S111" s="70">
        <f t="shared" si="15"/>
        <v>0</v>
      </c>
    </row>
    <row r="112" spans="1:21" hidden="1">
      <c r="A112" s="197" t="s">
        <v>399</v>
      </c>
      <c r="B112" s="3">
        <v>340</v>
      </c>
      <c r="C112" s="3">
        <f t="shared" si="14"/>
        <v>0</v>
      </c>
      <c r="D112" s="6">
        <f>[1]март!D119</f>
        <v>0</v>
      </c>
      <c r="E112" s="6">
        <f>[1]март!E119</f>
        <v>0</v>
      </c>
      <c r="F112" s="6">
        <f>[1]март!F119</f>
        <v>0</v>
      </c>
      <c r="G112" s="6">
        <f>[1]март!G119</f>
        <v>0</v>
      </c>
      <c r="H112" s="6">
        <f>[1]март!H119</f>
        <v>0</v>
      </c>
      <c r="I112" s="6">
        <f>[1]март!J119</f>
        <v>0</v>
      </c>
      <c r="J112" s="6">
        <f>[1]март!K119</f>
        <v>0</v>
      </c>
      <c r="K112" s="6">
        <f>[1]фев!L121</f>
        <v>0</v>
      </c>
      <c r="L112" s="6">
        <f>[1]март!M119</f>
        <v>0</v>
      </c>
      <c r="M112" s="6">
        <f>[1]март!N119</f>
        <v>0</v>
      </c>
      <c r="N112" s="6">
        <f>[1]март!O119</f>
        <v>0</v>
      </c>
      <c r="O112" s="6">
        <f>[1]март!P119</f>
        <v>0</v>
      </c>
      <c r="P112" s="6"/>
      <c r="Q112" s="6">
        <f>[1]март!Q119</f>
        <v>0</v>
      </c>
      <c r="R112" s="6">
        <f>[1]март!R119</f>
        <v>0</v>
      </c>
      <c r="S112" s="70">
        <f t="shared" si="15"/>
        <v>0</v>
      </c>
    </row>
    <row r="113" spans="1:21" hidden="1">
      <c r="A113" s="197" t="s">
        <v>494</v>
      </c>
      <c r="B113" s="3">
        <v>340</v>
      </c>
      <c r="C113" s="3">
        <f t="shared" si="14"/>
        <v>0</v>
      </c>
      <c r="D113" s="6">
        <f>[1]март!D114</f>
        <v>0</v>
      </c>
      <c r="E113" s="6">
        <f>[1]март!E113</f>
        <v>0</v>
      </c>
      <c r="F113" s="6">
        <f>[1]март!F113</f>
        <v>0</v>
      </c>
      <c r="G113" s="6">
        <f>[1]март!G113</f>
        <v>0</v>
      </c>
      <c r="H113" s="6">
        <f>[1]март!H113</f>
        <v>0</v>
      </c>
      <c r="I113" s="6">
        <f>[1]март!J113</f>
        <v>0</v>
      </c>
      <c r="J113" s="6">
        <f>[1]март!K113</f>
        <v>0</v>
      </c>
      <c r="K113" s="6">
        <f>[1]март!L113</f>
        <v>0</v>
      </c>
      <c r="L113" s="6">
        <f>[1]март!M113</f>
        <v>0</v>
      </c>
      <c r="M113" s="6">
        <f>[1]март!N113</f>
        <v>0</v>
      </c>
      <c r="N113" s="6">
        <f>[1]март!O113</f>
        <v>0</v>
      </c>
      <c r="O113" s="6">
        <f>[1]март!P113</f>
        <v>0</v>
      </c>
      <c r="P113" s="6"/>
      <c r="Q113" s="6">
        <f>[1]март!Q113</f>
        <v>0</v>
      </c>
      <c r="R113" s="6">
        <f>[1]март!R113</f>
        <v>0</v>
      </c>
      <c r="S113" s="70">
        <f t="shared" si="15"/>
        <v>0</v>
      </c>
    </row>
    <row r="114" spans="1:21">
      <c r="A114" s="42" t="s">
        <v>149</v>
      </c>
      <c r="B114" s="3">
        <v>340</v>
      </c>
      <c r="C114" s="3">
        <f t="shared" si="14"/>
        <v>0</v>
      </c>
      <c r="D114" s="3">
        <f>[1]март!D121+[1]фев!D123</f>
        <v>0</v>
      </c>
      <c r="E114" s="3">
        <f>[1]март!E121+[1]фев!E123</f>
        <v>0</v>
      </c>
      <c r="F114" s="3">
        <f>[1]март!F121+[1]фев!F123</f>
        <v>0</v>
      </c>
      <c r="G114" s="3">
        <f>[1]март!G121+[1]фев!G123</f>
        <v>0</v>
      </c>
      <c r="H114" s="3">
        <f>[1]март!H121+[1]фев!H123</f>
        <v>0</v>
      </c>
      <c r="I114" s="3">
        <f>[1]март!J121+[1]фев!J123</f>
        <v>0</v>
      </c>
      <c r="J114" s="3">
        <f>[1]март!K121+[1]фев!K123</f>
        <v>0</v>
      </c>
      <c r="K114" s="3">
        <f>[1]март!L121+[1]фев!L123</f>
        <v>0</v>
      </c>
      <c r="L114" s="3">
        <f>[1]март!M121+[1]фев!M123+[1]янв!M114</f>
        <v>0</v>
      </c>
      <c r="M114" s="3">
        <f>[1]март!N121+[1]фев!N123</f>
        <v>0</v>
      </c>
      <c r="N114" s="3">
        <f>[1]март!O121+[1]фев!O123</f>
        <v>0</v>
      </c>
      <c r="O114" s="3">
        <f>[1]март!P121+[1]фев!P123</f>
        <v>0</v>
      </c>
      <c r="P114" s="3"/>
      <c r="Q114" s="3">
        <f>[1]март!Q121+[1]фев!Q123</f>
        <v>0</v>
      </c>
      <c r="R114" s="3">
        <f>[1]март!R121+[1]фев!R123</f>
        <v>0</v>
      </c>
      <c r="S114" s="70">
        <f t="shared" si="15"/>
        <v>0</v>
      </c>
    </row>
    <row r="115" spans="1:21" hidden="1">
      <c r="A115" s="42" t="s">
        <v>176</v>
      </c>
      <c r="B115" s="3">
        <v>340</v>
      </c>
      <c r="C115" s="3">
        <f t="shared" si="14"/>
        <v>0</v>
      </c>
      <c r="D115" s="3">
        <f>[1]фев!D124</f>
        <v>0</v>
      </c>
      <c r="E115" s="3">
        <f>[1]фев!E124</f>
        <v>0</v>
      </c>
      <c r="F115" s="3">
        <f>[1]фев!F124</f>
        <v>0</v>
      </c>
      <c r="G115" s="3">
        <f>[1]фев!G124</f>
        <v>0</v>
      </c>
      <c r="H115" s="3">
        <f>[1]фев!H124</f>
        <v>0</v>
      </c>
      <c r="I115" s="3">
        <f>[1]фев!J124</f>
        <v>0</v>
      </c>
      <c r="J115" s="3">
        <f>[1]фев!K124</f>
        <v>0</v>
      </c>
      <c r="K115" s="3">
        <f>[1]фев!L124</f>
        <v>0</v>
      </c>
      <c r="L115" s="3">
        <f>[1]фев!M124</f>
        <v>0</v>
      </c>
      <c r="M115" s="3">
        <f>[1]фев!N124</f>
        <v>0</v>
      </c>
      <c r="N115" s="3">
        <f>[1]фев!O124</f>
        <v>0</v>
      </c>
      <c r="O115" s="3">
        <f>[1]фев!P124</f>
        <v>0</v>
      </c>
      <c r="P115" s="3"/>
      <c r="Q115" s="3">
        <f>[1]фев!Q124</f>
        <v>0</v>
      </c>
      <c r="R115" s="3">
        <f>[1]фев!R124</f>
        <v>0</v>
      </c>
      <c r="S115" s="73">
        <f t="shared" si="15"/>
        <v>0</v>
      </c>
    </row>
    <row r="116" spans="1:21" hidden="1">
      <c r="A116" s="42" t="s">
        <v>150</v>
      </c>
      <c r="B116" s="3">
        <v>340</v>
      </c>
      <c r="C116" s="3">
        <f t="shared" si="14"/>
        <v>0</v>
      </c>
      <c r="D116" s="3">
        <f>[1]март!D123+[1]фев!D125</f>
        <v>0</v>
      </c>
      <c r="E116" s="3">
        <f>[1]март!E123+[1]фев!E125</f>
        <v>0</v>
      </c>
      <c r="F116" s="3">
        <f>[1]март!F123+[1]фев!F125</f>
        <v>0</v>
      </c>
      <c r="G116" s="3">
        <f>[1]март!G123+[1]фев!G125</f>
        <v>0</v>
      </c>
      <c r="H116" s="3">
        <f>[1]март!H123+[1]фев!H125</f>
        <v>0</v>
      </c>
      <c r="I116" s="3">
        <f>[1]март!J123+[1]фев!J125</f>
        <v>0</v>
      </c>
      <c r="J116" s="3">
        <f>[1]март!K123+[1]фев!K125</f>
        <v>0</v>
      </c>
      <c r="K116" s="3">
        <f>[1]март!L123+[1]фев!L125</f>
        <v>0</v>
      </c>
      <c r="L116" s="3">
        <f>[1]март!M123+[1]фев!M125</f>
        <v>0</v>
      </c>
      <c r="M116" s="3">
        <f>[1]март!N123+[1]фев!N125</f>
        <v>0</v>
      </c>
      <c r="N116" s="3">
        <f>[1]март!O123+[1]фев!O125</f>
        <v>0</v>
      </c>
      <c r="O116" s="3">
        <f>[1]март!P123+[1]фев!P125</f>
        <v>0</v>
      </c>
      <c r="P116" s="3"/>
      <c r="Q116" s="3">
        <f>[1]март!Q123+[1]фев!Q125</f>
        <v>0</v>
      </c>
      <c r="R116" s="3">
        <f>[1]март!R123+[1]фев!R125</f>
        <v>0</v>
      </c>
      <c r="S116" s="73">
        <f t="shared" si="15"/>
        <v>0</v>
      </c>
    </row>
    <row r="117" spans="1:21" hidden="1">
      <c r="A117" s="42" t="s">
        <v>151</v>
      </c>
      <c r="B117" s="3">
        <v>640</v>
      </c>
      <c r="C117" s="3">
        <f t="shared" si="14"/>
        <v>0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73">
        <f t="shared" si="15"/>
        <v>0</v>
      </c>
    </row>
    <row r="118" spans="1:21" s="80" customFormat="1">
      <c r="A118" s="77" t="s">
        <v>152</v>
      </c>
      <c r="B118" s="77"/>
      <c r="C118" s="78">
        <f t="shared" ref="C118:O118" si="16">C5+C100+C101+C99+C98+C97+C96</f>
        <v>2284568.31</v>
      </c>
      <c r="D118" s="78">
        <f>D5+D100+D101+D99+D98+D97+D96</f>
        <v>2280248.31</v>
      </c>
      <c r="E118" s="78">
        <f t="shared" si="16"/>
        <v>4320</v>
      </c>
      <c r="F118" s="78">
        <f t="shared" si="16"/>
        <v>0</v>
      </c>
      <c r="G118" s="79">
        <f t="shared" si="16"/>
        <v>42427</v>
      </c>
      <c r="H118" s="78">
        <f t="shared" si="16"/>
        <v>0</v>
      </c>
      <c r="I118" s="78">
        <f t="shared" si="16"/>
        <v>0</v>
      </c>
      <c r="J118" s="79">
        <f t="shared" si="16"/>
        <v>211363.1</v>
      </c>
      <c r="K118" s="78">
        <f t="shared" si="16"/>
        <v>313850</v>
      </c>
      <c r="L118" s="78">
        <f t="shared" si="16"/>
        <v>7977115.3300000001</v>
      </c>
      <c r="M118" s="79">
        <f t="shared" si="16"/>
        <v>128300.04000000001</v>
      </c>
      <c r="N118" s="79">
        <f t="shared" si="16"/>
        <v>8105415.3700000001</v>
      </c>
      <c r="O118" s="79" t="e">
        <f t="shared" si="16"/>
        <v>#REF!</v>
      </c>
      <c r="P118" s="79"/>
      <c r="Q118" s="79">
        <f>Q5+Q100+Q101+Q99+Q98+Q97+Q96</f>
        <v>132214</v>
      </c>
      <c r="R118" s="79">
        <f>R5+R100+R101+R99+R98+R97+R96</f>
        <v>329477.61</v>
      </c>
      <c r="S118" s="79" t="e">
        <f>S5+S100+S101+S99+S98+S97+S96</f>
        <v>#REF!</v>
      </c>
      <c r="T118" s="81">
        <f>[2]март!S129</f>
        <v>7587739.1400000006</v>
      </c>
      <c r="U118" s="81">
        <f>T118-S240</f>
        <v>400.00000000093132</v>
      </c>
    </row>
    <row r="119" spans="1:21" hidden="1">
      <c r="A119" s="11"/>
      <c r="B119" s="8"/>
      <c r="C119" s="9">
        <f>[1]март!C125+[1]фев!C127+[1]янв!C118</f>
        <v>0</v>
      </c>
      <c r="D119" s="9">
        <f>[1]март!D125+[1]фев!D127+[1]янв!D118</f>
        <v>0</v>
      </c>
      <c r="E119" s="9">
        <f>[1]март!E125+[1]фев!E127+[1]янв!E118</f>
        <v>0</v>
      </c>
      <c r="F119" s="9">
        <f>[1]март!F125+[1]фев!F127+[1]янв!F118</f>
        <v>0</v>
      </c>
      <c r="G119" s="9">
        <f>[1]март!G125+[1]фев!G127+[1]янв!G118</f>
        <v>0</v>
      </c>
      <c r="H119" s="9">
        <f>[1]март!H125+[1]фев!H127+[1]янв!H118</f>
        <v>0</v>
      </c>
      <c r="I119" s="9">
        <f>[1]март!J125+[1]фев!J127+[1]янв!J118</f>
        <v>0</v>
      </c>
      <c r="J119" s="9">
        <f>[1]март!K125+[1]фев!K127+[1]янв!K118</f>
        <v>0</v>
      </c>
      <c r="K119" s="9">
        <f>[1]март!L125+[1]фев!L127+[1]янв!L118</f>
        <v>0</v>
      </c>
      <c r="L119" s="9">
        <f>[1]март!M125+[1]фев!M127+[1]янв!M118</f>
        <v>0</v>
      </c>
      <c r="M119" s="9">
        <f>[1]март!N125+[1]фев!N127+[1]янв!N118</f>
        <v>0</v>
      </c>
      <c r="N119" s="9">
        <f>[1]март!O125+[1]фев!O127+[1]янв!O118</f>
        <v>0</v>
      </c>
      <c r="O119" s="9">
        <f>[1]март!P125+[1]фев!P127+[1]янв!P118</f>
        <v>0</v>
      </c>
      <c r="P119" s="9"/>
      <c r="Q119" s="9">
        <f>[1]март!Q125+[1]фев!Q127+[1]янв!Q118</f>
        <v>0</v>
      </c>
      <c r="R119" s="9">
        <f>[1]март!R125+[1]фев!R127+[1]янв!R118</f>
        <v>0</v>
      </c>
      <c r="S119" s="9">
        <f>[1]март!S125+[1]фев!S127+[1]янв!S118</f>
        <v>0</v>
      </c>
    </row>
    <row r="120" spans="1:21" hidden="1">
      <c r="A120" s="11"/>
      <c r="B120" s="8"/>
      <c r="C120" s="8">
        <f>C118-C119</f>
        <v>2284568.31</v>
      </c>
      <c r="D120" s="10">
        <f t="shared" ref="D120:O120" si="17">D118-D119</f>
        <v>2280248.31</v>
      </c>
      <c r="E120" s="8">
        <f t="shared" si="17"/>
        <v>4320</v>
      </c>
      <c r="F120" s="8">
        <f t="shared" si="17"/>
        <v>0</v>
      </c>
      <c r="G120" s="8">
        <f t="shared" si="17"/>
        <v>42427</v>
      </c>
      <c r="H120" s="8">
        <f t="shared" si="17"/>
        <v>0</v>
      </c>
      <c r="I120" s="8">
        <f t="shared" si="17"/>
        <v>0</v>
      </c>
      <c r="J120" s="8">
        <f t="shared" si="17"/>
        <v>211363.1</v>
      </c>
      <c r="K120" s="8">
        <f t="shared" si="17"/>
        <v>313850</v>
      </c>
      <c r="L120" s="8">
        <f t="shared" si="17"/>
        <v>7977115.3300000001</v>
      </c>
      <c r="M120" s="8">
        <f t="shared" si="17"/>
        <v>128300.04000000001</v>
      </c>
      <c r="N120" s="8">
        <f t="shared" si="17"/>
        <v>8105415.3700000001</v>
      </c>
      <c r="O120" s="8" t="e">
        <f t="shared" si="17"/>
        <v>#REF!</v>
      </c>
      <c r="P120" s="8"/>
      <c r="Q120" s="8">
        <f>Q118-Q119</f>
        <v>132214</v>
      </c>
      <c r="R120" s="18">
        <f>R118-R119</f>
        <v>329477.61</v>
      </c>
      <c r="S120" s="8" t="e">
        <f>S118-S119</f>
        <v>#REF!</v>
      </c>
    </row>
    <row r="121" spans="1:21" ht="13.5" thickBot="1">
      <c r="A121" s="11"/>
      <c r="B121" s="8"/>
      <c r="C121" s="8"/>
      <c r="D121" s="10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</row>
    <row r="122" spans="1:21" ht="13.5" thickBot="1">
      <c r="A122" s="11"/>
      <c r="D122" s="4"/>
      <c r="G122" s="17"/>
      <c r="H122" s="17"/>
      <c r="I122" s="17"/>
      <c r="J122" s="60"/>
      <c r="L122" s="19"/>
      <c r="O122" s="879" t="s">
        <v>287</v>
      </c>
      <c r="P122" s="880"/>
      <c r="Q122" s="880"/>
      <c r="R122" s="881"/>
      <c r="S122" s="12" t="e">
        <f>S118</f>
        <v>#REF!</v>
      </c>
    </row>
    <row r="123" spans="1:21" ht="13.5" thickBot="1">
      <c r="A123" s="11"/>
      <c r="O123" s="879" t="s">
        <v>495</v>
      </c>
      <c r="P123" s="880"/>
      <c r="Q123" s="880"/>
      <c r="R123" s="881"/>
      <c r="S123" s="12" t="e">
        <f>N2+S2-S118</f>
        <v>#REF!</v>
      </c>
    </row>
    <row r="124" spans="1:21" ht="15">
      <c r="A124" s="889" t="s">
        <v>412</v>
      </c>
      <c r="B124" s="889"/>
      <c r="C124" s="889"/>
      <c r="D124" s="889"/>
      <c r="E124" s="889"/>
      <c r="F124" s="889"/>
      <c r="G124" s="889"/>
      <c r="H124" s="889"/>
      <c r="I124" s="43"/>
      <c r="J124" s="43"/>
      <c r="K124" s="890" t="s">
        <v>256</v>
      </c>
      <c r="L124" s="890"/>
      <c r="M124" s="890"/>
      <c r="N124" s="891">
        <v>69654.48</v>
      </c>
      <c r="O124" s="891"/>
      <c r="P124" s="149"/>
      <c r="Q124" s="890" t="s">
        <v>273</v>
      </c>
      <c r="R124" s="890"/>
      <c r="S124" s="150">
        <v>8066595.2999999998</v>
      </c>
    </row>
    <row r="125" spans="1:21">
      <c r="A125" s="877" t="s">
        <v>89</v>
      </c>
      <c r="B125" s="877" t="s">
        <v>90</v>
      </c>
      <c r="C125" s="877" t="s">
        <v>249</v>
      </c>
      <c r="D125" s="887" t="s">
        <v>91</v>
      </c>
      <c r="E125" s="888"/>
      <c r="F125" s="877" t="s">
        <v>131</v>
      </c>
      <c r="G125" s="877" t="s">
        <v>274</v>
      </c>
      <c r="H125" s="877" t="s">
        <v>275</v>
      </c>
      <c r="I125" s="877" t="s">
        <v>92</v>
      </c>
      <c r="J125" s="877" t="s">
        <v>167</v>
      </c>
      <c r="K125" s="892" t="s">
        <v>93</v>
      </c>
      <c r="L125" s="892" t="s">
        <v>94</v>
      </c>
      <c r="M125" s="892" t="s">
        <v>71</v>
      </c>
      <c r="N125" s="892" t="s">
        <v>95</v>
      </c>
      <c r="O125" s="892" t="s">
        <v>72</v>
      </c>
      <c r="P125" s="69"/>
      <c r="Q125" s="892" t="s">
        <v>250</v>
      </c>
      <c r="R125" s="892" t="s">
        <v>96</v>
      </c>
      <c r="S125" s="892" t="s">
        <v>97</v>
      </c>
    </row>
    <row r="126" spans="1:21" ht="51">
      <c r="A126" s="878"/>
      <c r="B126" s="878"/>
      <c r="C126" s="878"/>
      <c r="D126" s="70" t="s">
        <v>98</v>
      </c>
      <c r="E126" s="70" t="s">
        <v>251</v>
      </c>
      <c r="F126" s="878"/>
      <c r="G126" s="878"/>
      <c r="H126" s="878"/>
      <c r="I126" s="878"/>
      <c r="J126" s="878"/>
      <c r="K126" s="878"/>
      <c r="L126" s="878"/>
      <c r="M126" s="878"/>
      <c r="N126" s="878"/>
      <c r="O126" s="878"/>
      <c r="P126" s="71"/>
      <c r="Q126" s="878"/>
      <c r="R126" s="878"/>
      <c r="S126" s="878"/>
    </row>
    <row r="127" spans="1:21">
      <c r="A127" s="72" t="s">
        <v>99</v>
      </c>
      <c r="B127" s="73">
        <v>200</v>
      </c>
      <c r="C127" s="73">
        <f>D127+E127</f>
        <v>1849857.6500000001</v>
      </c>
      <c r="D127" s="73">
        <f>SUM(D128+D134+D193+D200+D201+D206+D198+D199)</f>
        <v>1849857.6500000001</v>
      </c>
      <c r="E127" s="73">
        <f>SUM(E128+E134+E193+E200+E201+E206+E198)</f>
        <v>0</v>
      </c>
      <c r="F127" s="73">
        <f>SUM(F128+F134+F193+F200+F201+F206+F198)</f>
        <v>0</v>
      </c>
      <c r="G127" s="73">
        <f>[2]март!G4+[2]фев!G4+[2]янв!G4</f>
        <v>262580.02</v>
      </c>
      <c r="H127" s="73">
        <f>[2]март!H4+[2]фев!H4+[2]янв!H4</f>
        <v>0</v>
      </c>
      <c r="I127" s="73">
        <f>SUM(I128+I134+I193+I200+I201+I206+I198)</f>
        <v>0</v>
      </c>
      <c r="J127" s="73">
        <f>SUM(J128+J134+J193+J200+J201+J206+J198)</f>
        <v>227455.97</v>
      </c>
      <c r="K127" s="73">
        <f>SUM(K128+K134+K193+K200+K201+K206+K198)</f>
        <v>294627</v>
      </c>
      <c r="L127" s="73">
        <f>SUM(L128+L134+L193+L200+L201+L206+L198)</f>
        <v>2804982.17</v>
      </c>
      <c r="M127" s="73">
        <f>SUM(M128+M134+M193+M200+M201+M206+M198)</f>
        <v>47190.29</v>
      </c>
      <c r="N127" s="73">
        <f>L127+M127</f>
        <v>2852172.46</v>
      </c>
      <c r="O127" s="73">
        <f>SUM(O128+O134+O193+O200+O201+O206+O198)</f>
        <v>933212.67</v>
      </c>
      <c r="P127" s="73"/>
      <c r="Q127" s="73">
        <f>SUM(Q128+Q134+Q193+Q200+Q201+Q206+Q198)</f>
        <v>34900</v>
      </c>
      <c r="R127" s="73">
        <f>SUM(R128+R134+R193+R200+R201+R206+R198)</f>
        <v>188808.37</v>
      </c>
      <c r="S127" s="73">
        <f>C127+F127+G127+I127+J127+K127+N127+O127++R127+Q127+H127</f>
        <v>6643614.1399999997</v>
      </c>
    </row>
    <row r="128" spans="1:21">
      <c r="A128" s="74" t="s">
        <v>100</v>
      </c>
      <c r="B128" s="73">
        <v>210</v>
      </c>
      <c r="C128" s="73">
        <f t="shared" ref="C128:C229" si="18">D128+E128</f>
        <v>1219764</v>
      </c>
      <c r="D128" s="73">
        <f>SUM(D129+D130+D133)</f>
        <v>1219764</v>
      </c>
      <c r="E128" s="73">
        <f t="shared" ref="E128:R128" si="19">SUM(E129+E130+E133)</f>
        <v>0</v>
      </c>
      <c r="F128" s="73">
        <f t="shared" si="19"/>
        <v>0</v>
      </c>
      <c r="G128" s="73">
        <f>[2]март!G5+[2]фев!G5+[2]янв!G5</f>
        <v>146397</v>
      </c>
      <c r="H128" s="73">
        <f>[2]март!H5+[2]фев!H5+[2]янв!H5</f>
        <v>0</v>
      </c>
      <c r="I128" s="73">
        <f t="shared" si="19"/>
        <v>0</v>
      </c>
      <c r="J128" s="73">
        <f t="shared" si="19"/>
        <v>159948</v>
      </c>
      <c r="K128" s="73">
        <f t="shared" si="19"/>
        <v>0</v>
      </c>
      <c r="L128" s="73">
        <f t="shared" si="19"/>
        <v>0</v>
      </c>
      <c r="M128" s="73">
        <f t="shared" si="19"/>
        <v>14400</v>
      </c>
      <c r="N128" s="73">
        <f t="shared" si="19"/>
        <v>14400</v>
      </c>
      <c r="O128" s="73">
        <f t="shared" si="19"/>
        <v>0</v>
      </c>
      <c r="P128" s="73"/>
      <c r="Q128" s="73">
        <f t="shared" si="19"/>
        <v>0</v>
      </c>
      <c r="R128" s="73">
        <f t="shared" si="19"/>
        <v>93807</v>
      </c>
      <c r="S128" s="73">
        <f>C128+F128+G128+I128+J128+K128+N128+O128++R128+Q128</f>
        <v>1634316</v>
      </c>
    </row>
    <row r="129" spans="1:19">
      <c r="A129" s="42" t="s">
        <v>101</v>
      </c>
      <c r="B129" s="3">
        <v>211</v>
      </c>
      <c r="C129" s="3">
        <f t="shared" si="18"/>
        <v>1219764</v>
      </c>
      <c r="D129" s="75">
        <f>[2]март!D6+[2]фев!D6+[2]янв!D6</f>
        <v>1219764</v>
      </c>
      <c r="E129" s="75">
        <f>[2]март!E6+[2]фев!E6+[2]янв!E6</f>
        <v>0</v>
      </c>
      <c r="F129" s="75">
        <f>[2]март!F6+[2]фев!F6+[2]янв!F6</f>
        <v>0</v>
      </c>
      <c r="G129" s="75">
        <f>[2]март!G6+[2]фев!G6+[2]янв!G6</f>
        <v>144397</v>
      </c>
      <c r="H129" s="75">
        <f>[2]март!H6+[2]фев!H6+[2]янв!H6</f>
        <v>0</v>
      </c>
      <c r="I129" s="75">
        <f>[2]март!J6+[2]фев!J6+[2]янв!J6</f>
        <v>0</v>
      </c>
      <c r="J129" s="75">
        <f>[2]март!K6+[2]фев!K6+[2]янв!K6</f>
        <v>159948</v>
      </c>
      <c r="K129" s="75">
        <f>[2]март!L6+[2]фев!L6+[2]янв!L6</f>
        <v>0</v>
      </c>
      <c r="L129" s="75">
        <f>[2]март!M6+[2]фев!M6+[2]янв!M6</f>
        <v>0</v>
      </c>
      <c r="M129" s="75">
        <f>[2]март!N6+[2]фев!N6+[2]янв!N6</f>
        <v>0</v>
      </c>
      <c r="N129" s="75">
        <f>[2]март!O6+[2]фев!O6+[2]янв!O6</f>
        <v>0</v>
      </c>
      <c r="O129" s="75">
        <f>[2]март!P6+[2]фев!P6+[2]янв!P6</f>
        <v>0</v>
      </c>
      <c r="P129" s="75"/>
      <c r="Q129" s="75">
        <f>[2]март!Q6+[2]фев!Q6+[2]янв!Q6</f>
        <v>0</v>
      </c>
      <c r="R129" s="75">
        <f>[2]март!R6+[2]фев!R6+[2]янв!R6</f>
        <v>93807</v>
      </c>
      <c r="S129" s="73">
        <f>C129+F129+G129+I129+J129+K129+N129+O129++R129+Q129</f>
        <v>1617916</v>
      </c>
    </row>
    <row r="130" spans="1:19">
      <c r="A130" s="74" t="s">
        <v>102</v>
      </c>
      <c r="B130" s="73">
        <v>212</v>
      </c>
      <c r="C130" s="73">
        <f t="shared" si="18"/>
        <v>0</v>
      </c>
      <c r="D130" s="73">
        <f>SUM(D131:D132)</f>
        <v>0</v>
      </c>
      <c r="E130" s="73">
        <f t="shared" ref="E130:R130" si="20">SUM(E131:E132)</f>
        <v>0</v>
      </c>
      <c r="F130" s="73">
        <f t="shared" si="20"/>
        <v>0</v>
      </c>
      <c r="G130" s="73">
        <f t="shared" si="20"/>
        <v>2000</v>
      </c>
      <c r="H130" s="73"/>
      <c r="I130" s="73">
        <f t="shared" si="20"/>
        <v>0</v>
      </c>
      <c r="J130" s="73">
        <f t="shared" si="20"/>
        <v>0</v>
      </c>
      <c r="K130" s="73">
        <f t="shared" si="20"/>
        <v>0</v>
      </c>
      <c r="L130" s="73">
        <f t="shared" si="20"/>
        <v>0</v>
      </c>
      <c r="M130" s="73">
        <f t="shared" si="20"/>
        <v>14400</v>
      </c>
      <c r="N130" s="73">
        <f t="shared" si="20"/>
        <v>14400</v>
      </c>
      <c r="O130" s="73">
        <f t="shared" si="20"/>
        <v>0</v>
      </c>
      <c r="P130" s="73"/>
      <c r="Q130" s="73">
        <f t="shared" si="20"/>
        <v>0</v>
      </c>
      <c r="R130" s="73">
        <f t="shared" si="20"/>
        <v>0</v>
      </c>
      <c r="S130" s="73">
        <f t="shared" ref="S130:S193" si="21">C130+F130+G130+I130+J130+K130+N130+O130++R130+Q130</f>
        <v>16400</v>
      </c>
    </row>
    <row r="131" spans="1:19">
      <c r="A131" s="42" t="s">
        <v>103</v>
      </c>
      <c r="B131" s="3">
        <v>212</v>
      </c>
      <c r="C131" s="3">
        <f t="shared" si="18"/>
        <v>0</v>
      </c>
      <c r="D131" s="75">
        <f>[2]март!D8+[2]фев!D8+[2]янв!D8</f>
        <v>0</v>
      </c>
      <c r="E131" s="75">
        <f>[2]март!E8+[2]фев!E8+[2]янв!E8</f>
        <v>0</v>
      </c>
      <c r="F131" s="75">
        <f>[2]март!F8+[2]фев!F8+[2]янв!F8</f>
        <v>0</v>
      </c>
      <c r="G131" s="75">
        <f>[2]март!G8+[2]фев!G8+[2]янв!G8</f>
        <v>2000</v>
      </c>
      <c r="H131" s="75"/>
      <c r="I131" s="75">
        <f>[2]март!J8+[2]фев!J8+[2]янв!J8</f>
        <v>0</v>
      </c>
      <c r="J131" s="75">
        <f>[2]март!K8+[2]фев!K8+[2]янв!K8</f>
        <v>0</v>
      </c>
      <c r="K131" s="75">
        <f>[2]март!L8+[2]фев!L8+[2]янв!L8</f>
        <v>0</v>
      </c>
      <c r="L131" s="75">
        <f>[2]март!M8+[2]фев!M8+[2]янв!M8</f>
        <v>0</v>
      </c>
      <c r="M131" s="75">
        <f>[2]март!N8+[2]фев!N8+[2]янв!N8</f>
        <v>14400</v>
      </c>
      <c r="N131" s="75">
        <f>[2]март!O8+[2]фев!O8+[2]янв!O8</f>
        <v>14400</v>
      </c>
      <c r="O131" s="75">
        <f>[2]март!P8+[2]фев!P8+[2]янв!P8</f>
        <v>0</v>
      </c>
      <c r="P131" s="75"/>
      <c r="Q131" s="75">
        <f>[2]март!Q8+[2]фев!Q8+[2]янв!Q8</f>
        <v>0</v>
      </c>
      <c r="R131" s="75">
        <f>[2]март!R8+[2]фев!R8+[2]янв!R8</f>
        <v>0</v>
      </c>
      <c r="S131" s="70">
        <f t="shared" si="21"/>
        <v>16400</v>
      </c>
    </row>
    <row r="132" spans="1:19">
      <c r="A132" s="42" t="s">
        <v>104</v>
      </c>
      <c r="B132" s="3">
        <v>212</v>
      </c>
      <c r="C132" s="3">
        <f t="shared" si="18"/>
        <v>0</v>
      </c>
      <c r="D132" s="75">
        <f>[2]март!D9+[2]фев!D9+[2]янв!D9</f>
        <v>0</v>
      </c>
      <c r="E132" s="75">
        <f>[2]март!E9+[2]фев!E9+[2]янв!E9</f>
        <v>0</v>
      </c>
      <c r="F132" s="75">
        <f>[2]март!F9+[2]фев!F9+[2]янв!F9</f>
        <v>0</v>
      </c>
      <c r="G132" s="75">
        <f>[2]март!G9+[2]фев!G9+[2]янв!G9</f>
        <v>0</v>
      </c>
      <c r="H132" s="75"/>
      <c r="I132" s="75">
        <f>[2]март!J9+[2]фев!J9+[2]янв!J9</f>
        <v>0</v>
      </c>
      <c r="J132" s="75">
        <f>[2]март!K9+[2]фев!K9+[2]янв!K9</f>
        <v>0</v>
      </c>
      <c r="K132" s="75">
        <f>[2]март!L9+[2]фев!L9+[2]янв!L9</f>
        <v>0</v>
      </c>
      <c r="L132" s="75">
        <f>[2]март!M9+[2]фев!M9+[2]янв!M9</f>
        <v>0</v>
      </c>
      <c r="M132" s="75">
        <f>[2]март!N9+[2]фев!N9+[2]янв!N9</f>
        <v>0</v>
      </c>
      <c r="N132" s="75">
        <f>[2]март!O9+[2]фев!O9+[2]янв!O9</f>
        <v>0</v>
      </c>
      <c r="O132" s="75">
        <f>[2]март!P9+[2]фев!P9+[2]янв!P9</f>
        <v>0</v>
      </c>
      <c r="P132" s="75"/>
      <c r="Q132" s="75">
        <f>[2]март!Q9+[2]фев!Q9+[2]янв!Q9</f>
        <v>0</v>
      </c>
      <c r="R132" s="75">
        <f>[2]март!R9+[2]фев!R9+[2]янв!R9</f>
        <v>0</v>
      </c>
      <c r="S132" s="73">
        <f t="shared" si="21"/>
        <v>0</v>
      </c>
    </row>
    <row r="133" spans="1:19">
      <c r="A133" s="41" t="s">
        <v>105</v>
      </c>
      <c r="B133" s="2">
        <v>213</v>
      </c>
      <c r="C133" s="2">
        <f t="shared" si="18"/>
        <v>0</v>
      </c>
      <c r="D133" s="75">
        <f>[2]март!D10+[2]фев!D10+[2]янв!D10</f>
        <v>0</v>
      </c>
      <c r="E133" s="75">
        <f>[2]март!E10+[2]фев!E10+[2]янв!E10</f>
        <v>0</v>
      </c>
      <c r="F133" s="75">
        <f>[2]март!F10+[2]фев!F10+[2]янв!F10</f>
        <v>0</v>
      </c>
      <c r="G133" s="75">
        <f>[2]март!G10+[2]фев!G10+[2]янв!G10</f>
        <v>0</v>
      </c>
      <c r="H133" s="75"/>
      <c r="I133" s="75">
        <f>[2]март!J10+[2]фев!J10+[2]янв!J10</f>
        <v>0</v>
      </c>
      <c r="J133" s="75">
        <f>[2]март!K10+[2]фев!K10+[2]янв!K10</f>
        <v>0</v>
      </c>
      <c r="K133" s="75">
        <f>[2]март!L10+[2]фев!L10+[2]янв!L10</f>
        <v>0</v>
      </c>
      <c r="L133" s="75">
        <f>[2]март!M10+[2]фев!M10+[2]янв!M10</f>
        <v>0</v>
      </c>
      <c r="M133" s="75">
        <f>[2]март!N10+[2]фев!N10+[2]янв!N10</f>
        <v>0</v>
      </c>
      <c r="N133" s="75">
        <f>[2]март!O10+[2]фев!O10+[2]янв!O10</f>
        <v>0</v>
      </c>
      <c r="O133" s="75">
        <f>[2]март!P10+[2]фев!P10+[2]янв!P10</f>
        <v>0</v>
      </c>
      <c r="P133" s="75"/>
      <c r="Q133" s="75">
        <f>[2]март!Q10+[2]фев!Q10+[2]янв!Q10</f>
        <v>0</v>
      </c>
      <c r="R133" s="75">
        <f>[2]март!R10+[2]фев!R10+[2]янв!R10</f>
        <v>0</v>
      </c>
      <c r="S133" s="73">
        <f t="shared" si="21"/>
        <v>0</v>
      </c>
    </row>
    <row r="134" spans="1:19">
      <c r="A134" s="74" t="s">
        <v>106</v>
      </c>
      <c r="B134" s="73">
        <v>220</v>
      </c>
      <c r="C134" s="73">
        <f t="shared" si="18"/>
        <v>586844.65000000014</v>
      </c>
      <c r="D134" s="73">
        <f>SUM(D135+D137+D140+D145+D156+D144+D136)</f>
        <v>586844.65000000014</v>
      </c>
      <c r="E134" s="73">
        <f t="shared" ref="E134:R134" si="22">SUM(E135+E137+E140+E145+E156+E144)</f>
        <v>0</v>
      </c>
      <c r="F134" s="73">
        <f t="shared" si="22"/>
        <v>0</v>
      </c>
      <c r="G134" s="73">
        <f t="shared" si="22"/>
        <v>115607.02</v>
      </c>
      <c r="H134" s="73">
        <f t="shared" si="22"/>
        <v>0</v>
      </c>
      <c r="I134" s="73">
        <f t="shared" si="22"/>
        <v>0</v>
      </c>
      <c r="J134" s="73">
        <f t="shared" si="22"/>
        <v>67030.97</v>
      </c>
      <c r="K134" s="73">
        <f t="shared" si="22"/>
        <v>79000</v>
      </c>
      <c r="L134" s="73">
        <f>SUM(L135+L137+L140+L145+L156+L144+L136)</f>
        <v>2410117.17</v>
      </c>
      <c r="M134" s="73">
        <f>SUM(M135+M137+M140+M145+M156+M144+M136)</f>
        <v>32790.29</v>
      </c>
      <c r="N134" s="73">
        <f>SUM(N135+N137+N140+N145+N156+N144+N136)</f>
        <v>2439850.7399999998</v>
      </c>
      <c r="O134" s="73">
        <f t="shared" si="22"/>
        <v>885149.67</v>
      </c>
      <c r="P134" s="73"/>
      <c r="Q134" s="73">
        <f t="shared" si="22"/>
        <v>0</v>
      </c>
      <c r="R134" s="73">
        <f t="shared" si="22"/>
        <v>93205.37</v>
      </c>
      <c r="S134" s="73">
        <f t="shared" si="21"/>
        <v>4266688.42</v>
      </c>
    </row>
    <row r="135" spans="1:19">
      <c r="A135" s="42" t="s">
        <v>107</v>
      </c>
      <c r="B135" s="3">
        <v>221</v>
      </c>
      <c r="C135" s="3">
        <f t="shared" si="18"/>
        <v>49095.47</v>
      </c>
      <c r="D135" s="75">
        <f>[2]янв!D12+[2]март!D12</f>
        <v>49095.47</v>
      </c>
      <c r="E135" s="75">
        <f>[2]март!E12+[2]фев!E12+[2]янв!E12</f>
        <v>0</v>
      </c>
      <c r="F135" s="75">
        <f>[2]март!F12+[2]фев!F12+[2]янв!F12</f>
        <v>0</v>
      </c>
      <c r="G135" s="75">
        <f>[2]март!G12+[2]фев!G12+[2]янв!G12</f>
        <v>42124.3</v>
      </c>
      <c r="H135" s="75">
        <f>[2]март!H12+[2]фев!H12+[2]янв!H12</f>
        <v>0</v>
      </c>
      <c r="I135" s="75">
        <f>[2]март!J12+[2]фев!J12+[2]янв!J12</f>
        <v>0</v>
      </c>
      <c r="J135" s="75">
        <f>[2]март!K12+[2]фев!K12+[2]янв!K12</f>
        <v>7149.97</v>
      </c>
      <c r="K135" s="75">
        <f>[2]март!L12+[2]фев!L12+[2]янв!L12</f>
        <v>0</v>
      </c>
      <c r="L135" s="75">
        <f>[2]март!M12+[2]фев!M12+[2]янв!M12</f>
        <v>38459.64</v>
      </c>
      <c r="M135" s="75">
        <f>[2]март!N12+[2]фев!N12+[2]янв!N12</f>
        <v>2780</v>
      </c>
      <c r="N135" s="75">
        <f>[2]март!O12+[2]фев!O12+[2]янв!O12</f>
        <v>41239.64</v>
      </c>
      <c r="O135" s="75">
        <f>[2]март!P12+[2]фев!P12+[2]янв!P12</f>
        <v>0</v>
      </c>
      <c r="P135" s="75"/>
      <c r="Q135" s="75">
        <f>[2]март!Q12+[2]фев!Q12+[2]янв!Q12</f>
        <v>0</v>
      </c>
      <c r="R135" s="75">
        <f>[2]март!R12+[2]фев!R12+[2]янв!R12</f>
        <v>14131.37</v>
      </c>
      <c r="S135" s="73">
        <f>C135+F135+G135+I135+J135+K135+N135+O135++R135+Q135+H135</f>
        <v>153740.75</v>
      </c>
    </row>
    <row r="136" spans="1:19">
      <c r="A136" s="61" t="s">
        <v>391</v>
      </c>
      <c r="B136" s="62">
        <v>221</v>
      </c>
      <c r="C136" s="62">
        <f t="shared" si="18"/>
        <v>0</v>
      </c>
      <c r="D136" s="75"/>
      <c r="E136" s="75"/>
      <c r="F136" s="75"/>
      <c r="G136" s="75"/>
      <c r="H136" s="75"/>
      <c r="I136" s="75"/>
      <c r="J136" s="75"/>
      <c r="K136" s="75"/>
      <c r="L136" s="75">
        <f>[2]фев!M13+[2]янв!M13</f>
        <v>0</v>
      </c>
      <c r="M136" s="75">
        <f>[2]фев!N13+[2]янв!N13</f>
        <v>0</v>
      </c>
      <c r="N136" s="75">
        <f>[2]фев!O13+[2]янв!O13</f>
        <v>0</v>
      </c>
      <c r="O136" s="75"/>
      <c r="P136" s="75"/>
      <c r="Q136" s="75"/>
      <c r="R136" s="75"/>
      <c r="S136" s="73">
        <f t="shared" si="21"/>
        <v>0</v>
      </c>
    </row>
    <row r="137" spans="1:19">
      <c r="A137" s="74" t="s">
        <v>108</v>
      </c>
      <c r="B137" s="73">
        <v>222</v>
      </c>
      <c r="C137" s="73">
        <f t="shared" si="18"/>
        <v>0</v>
      </c>
      <c r="D137" s="73">
        <f>D138+D139</f>
        <v>0</v>
      </c>
      <c r="E137" s="73">
        <f t="shared" ref="E137:R137" si="23">E138+E139</f>
        <v>0</v>
      </c>
      <c r="F137" s="73">
        <f t="shared" si="23"/>
        <v>0</v>
      </c>
      <c r="G137" s="73">
        <f>G138+G139</f>
        <v>0</v>
      </c>
      <c r="H137" s="73"/>
      <c r="I137" s="73">
        <f t="shared" si="23"/>
        <v>0</v>
      </c>
      <c r="J137" s="73">
        <f t="shared" si="23"/>
        <v>0</v>
      </c>
      <c r="K137" s="73">
        <f t="shared" si="23"/>
        <v>0</v>
      </c>
      <c r="L137" s="73">
        <f t="shared" si="23"/>
        <v>10900</v>
      </c>
      <c r="M137" s="73">
        <f t="shared" si="23"/>
        <v>0</v>
      </c>
      <c r="N137" s="73">
        <f t="shared" si="23"/>
        <v>10900</v>
      </c>
      <c r="O137" s="73">
        <f t="shared" si="23"/>
        <v>0</v>
      </c>
      <c r="P137" s="73"/>
      <c r="Q137" s="73">
        <f t="shared" si="23"/>
        <v>0</v>
      </c>
      <c r="R137" s="73">
        <f t="shared" si="23"/>
        <v>0</v>
      </c>
      <c r="S137" s="73">
        <f t="shared" si="21"/>
        <v>10900</v>
      </c>
    </row>
    <row r="138" spans="1:19">
      <c r="A138" s="42" t="s">
        <v>109</v>
      </c>
      <c r="B138" s="3">
        <v>222</v>
      </c>
      <c r="C138" s="3">
        <f t="shared" si="18"/>
        <v>0</v>
      </c>
      <c r="D138" s="75">
        <f>[2]март!D14+[2]фев!D15+[2]янв!D15</f>
        <v>0</v>
      </c>
      <c r="E138" s="75">
        <f>[2]март!E14+[2]фев!E15+[2]янв!E15</f>
        <v>0</v>
      </c>
      <c r="F138" s="75">
        <f>[2]март!F14+[2]фев!F15+[2]янв!F15</f>
        <v>0</v>
      </c>
      <c r="G138" s="75">
        <f>[2]март!G14+[2]фев!G15+[2]янв!G15</f>
        <v>0</v>
      </c>
      <c r="H138" s="75"/>
      <c r="I138" s="75">
        <f>[2]март!J14+[2]фев!J15+[2]янв!J15</f>
        <v>0</v>
      </c>
      <c r="J138" s="75">
        <f>[2]март!K14+[2]фев!K15+[2]янв!K15</f>
        <v>0</v>
      </c>
      <c r="K138" s="75">
        <f>[2]март!L14+[2]фев!L15+[2]янв!L15</f>
        <v>0</v>
      </c>
      <c r="L138" s="75">
        <f>[2]март!M14+[2]фев!M15+[2]янв!M15</f>
        <v>10000</v>
      </c>
      <c r="M138" s="75">
        <f>[2]март!N14+[2]фев!N15+[2]янв!N15</f>
        <v>0</v>
      </c>
      <c r="N138" s="75">
        <f>[2]март!O14+[2]фев!O15+[2]янв!O15</f>
        <v>10000</v>
      </c>
      <c r="O138" s="75">
        <f>[2]март!P14+[2]фев!P15+[2]янв!P15</f>
        <v>0</v>
      </c>
      <c r="P138" s="75"/>
      <c r="Q138" s="75">
        <f>[2]март!Q14+[2]фев!Q15+[2]янв!Q15</f>
        <v>0</v>
      </c>
      <c r="R138" s="75">
        <f>[2]март!R14+[2]фев!R15+[2]янв!R15</f>
        <v>0</v>
      </c>
      <c r="S138" s="70">
        <f t="shared" si="21"/>
        <v>10000</v>
      </c>
    </row>
    <row r="139" spans="1:19">
      <c r="A139" s="42" t="s">
        <v>110</v>
      </c>
      <c r="B139" s="3">
        <v>222</v>
      </c>
      <c r="C139" s="3">
        <f t="shared" si="18"/>
        <v>0</v>
      </c>
      <c r="D139" s="75">
        <f>[2]март!D15+[2]фев!D16+[2]янв!D16</f>
        <v>0</v>
      </c>
      <c r="E139" s="75">
        <f>[2]март!E15+[2]фев!E16+[2]янв!E16</f>
        <v>0</v>
      </c>
      <c r="F139" s="75">
        <f>[2]март!F15+[2]фев!F16+[2]янв!F16</f>
        <v>0</v>
      </c>
      <c r="G139" s="75">
        <f>[2]март!G15+[2]фев!G16+[2]янв!G16</f>
        <v>0</v>
      </c>
      <c r="H139" s="75"/>
      <c r="I139" s="75">
        <f>[2]март!J15+[2]фев!J16+[2]янв!J16</f>
        <v>0</v>
      </c>
      <c r="J139" s="75">
        <f>[2]март!K15+[2]фев!K16+[2]янв!K16</f>
        <v>0</v>
      </c>
      <c r="K139" s="75">
        <f>[2]март!L15+[2]фев!L16+[2]янв!L16</f>
        <v>0</v>
      </c>
      <c r="L139" s="75">
        <f>[2]март!M15+[2]фев!M16+[2]янв!M16</f>
        <v>900</v>
      </c>
      <c r="M139" s="75">
        <f>[2]март!N15+[2]фев!N16+[2]янв!N16</f>
        <v>0</v>
      </c>
      <c r="N139" s="75">
        <f>[2]март!O15+[2]фев!O16+[2]янв!O16</f>
        <v>900</v>
      </c>
      <c r="O139" s="75">
        <f>[2]март!P15+[2]фев!P16+[2]янв!P16</f>
        <v>0</v>
      </c>
      <c r="P139" s="75"/>
      <c r="Q139" s="75">
        <f>[2]март!Q15+[2]фев!Q16+[2]янв!Q16</f>
        <v>0</v>
      </c>
      <c r="R139" s="75">
        <f>[2]март!R15+[2]фев!R16+[2]янв!R16</f>
        <v>0</v>
      </c>
      <c r="S139" s="70">
        <f t="shared" si="21"/>
        <v>900</v>
      </c>
    </row>
    <row r="140" spans="1:19">
      <c r="A140" s="74" t="s">
        <v>111</v>
      </c>
      <c r="B140" s="73">
        <v>223</v>
      </c>
      <c r="C140" s="73">
        <f t="shared" si="18"/>
        <v>312582.2</v>
      </c>
      <c r="D140" s="73">
        <f>SUM(D141:D143)</f>
        <v>312582.2</v>
      </c>
      <c r="E140" s="73">
        <f>SUM(E141:E143)</f>
        <v>0</v>
      </c>
      <c r="F140" s="73">
        <f>SUM(F141:F143)</f>
        <v>0</v>
      </c>
      <c r="G140" s="73">
        <f>SUM(G141:G143)</f>
        <v>0</v>
      </c>
      <c r="H140" s="73"/>
      <c r="I140" s="73">
        <f t="shared" ref="I140:R140" si="24">SUM(I141:I143)</f>
        <v>0</v>
      </c>
      <c r="J140" s="73">
        <f t="shared" si="24"/>
        <v>0</v>
      </c>
      <c r="K140" s="73">
        <f t="shared" si="24"/>
        <v>0</v>
      </c>
      <c r="L140" s="73">
        <f t="shared" si="24"/>
        <v>1766108.32</v>
      </c>
      <c r="M140" s="73">
        <f t="shared" si="24"/>
        <v>0</v>
      </c>
      <c r="N140" s="73">
        <f>L140+M140</f>
        <v>1766108.32</v>
      </c>
      <c r="O140" s="73">
        <f t="shared" si="24"/>
        <v>870852.70000000007</v>
      </c>
      <c r="P140" s="73"/>
      <c r="Q140" s="73">
        <f t="shared" si="24"/>
        <v>0</v>
      </c>
      <c r="R140" s="73">
        <f t="shared" si="24"/>
        <v>0</v>
      </c>
      <c r="S140" s="73">
        <f t="shared" si="21"/>
        <v>2949543.22</v>
      </c>
    </row>
    <row r="141" spans="1:19">
      <c r="A141" s="42" t="s">
        <v>112</v>
      </c>
      <c r="B141" s="3">
        <v>223</v>
      </c>
      <c r="C141" s="3">
        <f t="shared" si="18"/>
        <v>141479</v>
      </c>
      <c r="D141" s="75">
        <f>[2]март!D17+[2]фев!D18+[2]янв!D18</f>
        <v>141479</v>
      </c>
      <c r="E141" s="75">
        <f>[2]март!E17+[2]фев!E18+[2]янв!E18</f>
        <v>0</v>
      </c>
      <c r="F141" s="75">
        <f>[2]март!F17+[2]фев!F18+[2]янв!F18</f>
        <v>0</v>
      </c>
      <c r="G141" s="75">
        <f>[2]март!G17+[2]фев!G18+[2]янв!G18</f>
        <v>0</v>
      </c>
      <c r="H141" s="75"/>
      <c r="I141" s="75">
        <f>[2]март!J17+[2]фев!J18+[2]янв!J18</f>
        <v>0</v>
      </c>
      <c r="J141" s="75">
        <f>[2]март!K17+[2]фев!K18+[2]янв!K18</f>
        <v>0</v>
      </c>
      <c r="K141" s="75">
        <f>[2]март!L17+[2]фев!L18+[2]янв!L18</f>
        <v>0</v>
      </c>
      <c r="L141" s="75">
        <f>[2]март!M17+[2]фев!M18+[2]янв!M18</f>
        <v>270000</v>
      </c>
      <c r="M141" s="75">
        <f>[2]март!N17+[2]фев!N18+[2]янв!N18</f>
        <v>0</v>
      </c>
      <c r="N141" s="75">
        <f>[2]март!O17+[2]фев!O18+[2]янв!O18</f>
        <v>270000</v>
      </c>
      <c r="O141" s="75">
        <f>[2]март!P17+[2]фев!P18+[2]янв!P18</f>
        <v>752532.31</v>
      </c>
      <c r="P141" s="75"/>
      <c r="Q141" s="75">
        <f>[2]март!Q17+[2]фев!Q18+[2]янв!Q18</f>
        <v>0</v>
      </c>
      <c r="R141" s="75">
        <f>[2]март!R17+[2]фев!R18+[2]янв!R18</f>
        <v>0</v>
      </c>
      <c r="S141" s="70">
        <f t="shared" si="21"/>
        <v>1164011.31</v>
      </c>
    </row>
    <row r="142" spans="1:19">
      <c r="A142" s="42" t="s">
        <v>113</v>
      </c>
      <c r="B142" s="3">
        <v>223</v>
      </c>
      <c r="C142" s="3">
        <f t="shared" si="18"/>
        <v>158624</v>
      </c>
      <c r="D142" s="75">
        <f>[2]март!D18+[2]фев!D19+[2]янв!D19</f>
        <v>158624</v>
      </c>
      <c r="E142" s="75">
        <f>[2]март!E18+[2]фев!E19+[2]янв!E19</f>
        <v>0</v>
      </c>
      <c r="F142" s="75">
        <f>[2]март!F18+[2]фев!F19+[2]янв!F19</f>
        <v>0</v>
      </c>
      <c r="G142" s="75">
        <f>[2]март!G18+[2]фев!G19+[2]янв!G19</f>
        <v>0</v>
      </c>
      <c r="H142" s="75"/>
      <c r="I142" s="75">
        <f>[2]март!J18+[2]фев!J19+[2]янв!J19</f>
        <v>0</v>
      </c>
      <c r="J142" s="75">
        <f>[2]март!K18+[2]фев!K19+[2]янв!K19</f>
        <v>0</v>
      </c>
      <c r="K142" s="75">
        <f>[2]март!L18+[2]фев!L19+[2]янв!L19</f>
        <v>0</v>
      </c>
      <c r="L142" s="75">
        <f>[2]март!M18+[2]фев!M19+[2]янв!M19</f>
        <v>1124886</v>
      </c>
      <c r="M142" s="75">
        <f>[2]март!N18+[2]фев!N19+[2]янв!N19</f>
        <v>0</v>
      </c>
      <c r="N142" s="75">
        <f>[2]март!O18+[2]фев!O19+[2]янв!O19</f>
        <v>1124886</v>
      </c>
      <c r="O142" s="75">
        <f>[2]март!P18+[2]фев!P19+[2]янв!P19</f>
        <v>96107</v>
      </c>
      <c r="P142" s="75"/>
      <c r="Q142" s="75">
        <f>[2]март!Q18+[2]фев!Q19+[2]янв!Q19</f>
        <v>0</v>
      </c>
      <c r="R142" s="75">
        <f>[2]март!R18+[2]фев!R19+[2]янв!R19</f>
        <v>0</v>
      </c>
      <c r="S142" s="70">
        <f t="shared" si="21"/>
        <v>1379617</v>
      </c>
    </row>
    <row r="143" spans="1:19">
      <c r="A143" s="14" t="s">
        <v>114</v>
      </c>
      <c r="B143" s="3">
        <v>223</v>
      </c>
      <c r="C143" s="3">
        <f t="shared" si="18"/>
        <v>12479.2</v>
      </c>
      <c r="D143" s="75">
        <f>[2]март!D19+[2]фев!D20+[2]янв!D20</f>
        <v>12479.2</v>
      </c>
      <c r="E143" s="75">
        <f>[2]март!E19+[2]фев!E20+[2]янв!E20</f>
        <v>0</v>
      </c>
      <c r="F143" s="75">
        <f>[2]март!F19+[2]фев!F20+[2]янв!F20</f>
        <v>0</v>
      </c>
      <c r="G143" s="75">
        <f>[2]март!G19+[2]фев!G20+[2]янв!G20</f>
        <v>0</v>
      </c>
      <c r="H143" s="75"/>
      <c r="I143" s="75">
        <f>[2]март!J19+[2]фев!J20+[2]янв!J20</f>
        <v>0</v>
      </c>
      <c r="J143" s="75">
        <f>[2]март!K19+[2]фев!K20+[2]янв!K20</f>
        <v>0</v>
      </c>
      <c r="K143" s="75">
        <f>[2]март!L19+[2]фев!L20+[2]янв!L20</f>
        <v>0</v>
      </c>
      <c r="L143" s="75">
        <f>[2]март!M19+[2]фев!M20+[2]янв!M20</f>
        <v>371222.32</v>
      </c>
      <c r="M143" s="75">
        <f>[2]март!N19+[2]фев!N20+[2]янв!N20</f>
        <v>0</v>
      </c>
      <c r="N143" s="75">
        <f>[2]март!O19+[2]фев!O20+[2]янв!O20</f>
        <v>371222.32</v>
      </c>
      <c r="O143" s="75">
        <f>[2]март!P19+[2]фев!P20+[2]янв!P20</f>
        <v>22213.39</v>
      </c>
      <c r="P143" s="75"/>
      <c r="Q143" s="75">
        <f>[2]март!Q19+[2]фев!Q20+[2]янв!Q20</f>
        <v>0</v>
      </c>
      <c r="R143" s="75">
        <f>[2]март!R19+[2]фев!R20+[2]янв!R20</f>
        <v>0</v>
      </c>
      <c r="S143" s="70">
        <f t="shared" si="21"/>
        <v>405914.91000000003</v>
      </c>
    </row>
    <row r="144" spans="1:19">
      <c r="A144" s="44" t="s">
        <v>168</v>
      </c>
      <c r="B144" s="3">
        <v>224</v>
      </c>
      <c r="C144" s="3">
        <f t="shared" si="18"/>
        <v>0</v>
      </c>
      <c r="D144" s="75">
        <f>[2]март!D20+[2]фев!D21+[2]янв!D21</f>
        <v>0</v>
      </c>
      <c r="E144" s="75">
        <f>[2]март!E20+[2]фев!E21+[2]янв!E21</f>
        <v>0</v>
      </c>
      <c r="F144" s="75">
        <f>[2]март!F20+[2]фев!F21+[2]янв!F21</f>
        <v>0</v>
      </c>
      <c r="G144" s="75">
        <f>[2]март!G20+[2]фев!G21+[2]янв!G21</f>
        <v>0</v>
      </c>
      <c r="H144" s="75"/>
      <c r="I144" s="75">
        <f>[2]март!J20+[2]фев!J21+[2]янв!J21</f>
        <v>0</v>
      </c>
      <c r="J144" s="75">
        <f>[2]март!K20+[2]фев!K21+[2]янв!K21</f>
        <v>0</v>
      </c>
      <c r="K144" s="75">
        <f>[2]март!L20+[2]фев!L21+[2]янв!L21</f>
        <v>0</v>
      </c>
      <c r="L144" s="75">
        <f>[2]март!M20+[2]фев!M21+[2]янв!M21</f>
        <v>0</v>
      </c>
      <c r="M144" s="75">
        <f>[2]март!N20+[2]фев!N21+[2]янв!N21</f>
        <v>0</v>
      </c>
      <c r="N144" s="75">
        <f>[2]март!O20+[2]фев!O21+[2]янв!O21</f>
        <v>0</v>
      </c>
      <c r="O144" s="75">
        <f>[2]март!P20+[2]фев!P21+[2]янв!P21</f>
        <v>0</v>
      </c>
      <c r="P144" s="75"/>
      <c r="Q144" s="75">
        <f>[2]март!Q20+[2]фев!Q21+[2]янв!Q21</f>
        <v>0</v>
      </c>
      <c r="R144" s="75">
        <f>[2]март!R20+[2]фев!R21+[2]янв!R21</f>
        <v>0</v>
      </c>
      <c r="S144" s="73">
        <f t="shared" si="21"/>
        <v>0</v>
      </c>
    </row>
    <row r="145" spans="1:19">
      <c r="A145" s="76" t="s">
        <v>115</v>
      </c>
      <c r="B145" s="73">
        <v>225</v>
      </c>
      <c r="C145" s="73">
        <f t="shared" si="18"/>
        <v>7982.53</v>
      </c>
      <c r="D145" s="73">
        <f>SUM(D146:D155)</f>
        <v>7982.53</v>
      </c>
      <c r="E145" s="73">
        <f t="shared" ref="E145:R145" si="25">SUM(E146:E155)</f>
        <v>0</v>
      </c>
      <c r="F145" s="73">
        <f t="shared" si="25"/>
        <v>0</v>
      </c>
      <c r="G145" s="73">
        <f t="shared" si="25"/>
        <v>0</v>
      </c>
      <c r="H145" s="73">
        <f t="shared" si="25"/>
        <v>0</v>
      </c>
      <c r="I145" s="73">
        <f t="shared" si="25"/>
        <v>0</v>
      </c>
      <c r="J145" s="73">
        <f t="shared" si="25"/>
        <v>400</v>
      </c>
      <c r="K145" s="73">
        <f t="shared" si="25"/>
        <v>0</v>
      </c>
      <c r="L145" s="73">
        <f t="shared" si="25"/>
        <v>133743.35999999999</v>
      </c>
      <c r="M145" s="73">
        <f t="shared" si="25"/>
        <v>0</v>
      </c>
      <c r="N145" s="73">
        <f t="shared" si="25"/>
        <v>133743.35999999999</v>
      </c>
      <c r="O145" s="73">
        <f t="shared" si="25"/>
        <v>14296.97</v>
      </c>
      <c r="P145" s="73"/>
      <c r="Q145" s="73">
        <f t="shared" si="25"/>
        <v>0</v>
      </c>
      <c r="R145" s="73">
        <f t="shared" si="25"/>
        <v>2850</v>
      </c>
      <c r="S145" s="73">
        <f>C145+F145+G145+I145+J145+K145+N145+O145++R145+Q145+H145</f>
        <v>159272.85999999999</v>
      </c>
    </row>
    <row r="146" spans="1:19">
      <c r="A146" s="44" t="s">
        <v>116</v>
      </c>
      <c r="B146" s="3">
        <v>225</v>
      </c>
      <c r="C146" s="3">
        <f t="shared" si="18"/>
        <v>0</v>
      </c>
      <c r="D146" s="3">
        <f>[2]фев!D23+[2]март!D22</f>
        <v>0</v>
      </c>
      <c r="E146" s="3">
        <f>[2]фев!E23</f>
        <v>0</v>
      </c>
      <c r="F146" s="3">
        <f>[2]фев!F23</f>
        <v>0</v>
      </c>
      <c r="G146" s="3">
        <f>[2]фев!G23</f>
        <v>0</v>
      </c>
      <c r="H146" s="3"/>
      <c r="I146" s="3">
        <f>[2]фев!J23</f>
        <v>0</v>
      </c>
      <c r="J146" s="3">
        <f>[2]фев!K23</f>
        <v>0</v>
      </c>
      <c r="K146" s="3">
        <f>[2]март!L22</f>
        <v>0</v>
      </c>
      <c r="L146" s="3">
        <f>[2]фев!M23</f>
        <v>0</v>
      </c>
      <c r="M146" s="3">
        <f>[2]фев!N23</f>
        <v>0</v>
      </c>
      <c r="N146" s="3">
        <f>[2]фев!O23</f>
        <v>0</v>
      </c>
      <c r="O146" s="3">
        <f>[2]март!P22</f>
        <v>0</v>
      </c>
      <c r="P146" s="3"/>
      <c r="Q146" s="3">
        <f>[2]фев!Q23</f>
        <v>0</v>
      </c>
      <c r="R146" s="3">
        <f>[2]фев!R23</f>
        <v>0</v>
      </c>
      <c r="S146" s="70">
        <f t="shared" si="21"/>
        <v>0</v>
      </c>
    </row>
    <row r="147" spans="1:19">
      <c r="A147" s="44" t="s">
        <v>117</v>
      </c>
      <c r="B147" s="3">
        <v>225</v>
      </c>
      <c r="C147" s="3">
        <f t="shared" si="18"/>
        <v>2382.5299999999997</v>
      </c>
      <c r="D147" s="3">
        <f>[2]март!D23+[2]фев!D24+[2]янв!D24</f>
        <v>2382.5299999999997</v>
      </c>
      <c r="E147" s="3">
        <f>[2]март!E23+[2]фев!E24+[2]янв!E24</f>
        <v>0</v>
      </c>
      <c r="F147" s="3">
        <f>[2]март!F23+[2]фев!F24+[2]янв!F24</f>
        <v>0</v>
      </c>
      <c r="G147" s="3">
        <f>[2]март!G23+[2]фев!G24+[2]янв!G24</f>
        <v>0</v>
      </c>
      <c r="H147" s="3">
        <f>[2]март!H23+[2]фев!H24+[2]янв!H24</f>
        <v>0</v>
      </c>
      <c r="I147" s="3">
        <f>[2]март!J23+[2]фев!J24+[2]янв!J24</f>
        <v>0</v>
      </c>
      <c r="J147" s="3">
        <f>[2]март!K23+[2]фев!K24+[2]янв!K24</f>
        <v>0</v>
      </c>
      <c r="K147" s="3">
        <f>[2]март!L23+[2]фев!L24+[2]янв!L24</f>
        <v>0</v>
      </c>
      <c r="L147" s="3">
        <f>[2]март!M23+[2]фев!M24+[2]янв!M24</f>
        <v>130243.36</v>
      </c>
      <c r="M147" s="3">
        <f>[2]март!N23+[2]фев!N24+[2]янв!N24</f>
        <v>0</v>
      </c>
      <c r="N147" s="3">
        <f>[2]март!O23+[2]фев!O24+[2]янв!O24</f>
        <v>130243.36</v>
      </c>
      <c r="O147" s="3">
        <f>[2]март!P23+[2]фев!P24+[2]янв!P24</f>
        <v>14296.97</v>
      </c>
      <c r="P147" s="3"/>
      <c r="Q147" s="3">
        <f>[2]март!Q23+[2]фев!Q24+[2]янв!Q24</f>
        <v>0</v>
      </c>
      <c r="R147" s="3">
        <f>[2]март!R23+[2]фев!R24+[2]янв!R24</f>
        <v>0</v>
      </c>
      <c r="S147" s="70">
        <f t="shared" si="21"/>
        <v>146922.86000000002</v>
      </c>
    </row>
    <row r="148" spans="1:19">
      <c r="A148" s="63" t="s">
        <v>276</v>
      </c>
      <c r="B148" s="3">
        <v>225</v>
      </c>
      <c r="C148" s="3">
        <f t="shared" si="18"/>
        <v>0</v>
      </c>
      <c r="D148" s="3"/>
      <c r="E148" s="3">
        <f>[2]март!E24+[2]фев!E25</f>
        <v>0</v>
      </c>
      <c r="F148" s="3">
        <f>[2]март!F24+[2]фев!F25</f>
        <v>0</v>
      </c>
      <c r="G148" s="3">
        <f>[2]март!G25</f>
        <v>0</v>
      </c>
      <c r="H148" s="3"/>
      <c r="I148" s="3">
        <f>[2]март!J24+[2]фев!J25</f>
        <v>0</v>
      </c>
      <c r="J148" s="3">
        <f>[2]янв!K25</f>
        <v>400</v>
      </c>
      <c r="K148" s="3">
        <f>[2]март!L24+[2]фев!L25</f>
        <v>0</v>
      </c>
      <c r="L148" s="3"/>
      <c r="M148" s="3">
        <f>[2]март!N24+[2]фев!N25</f>
        <v>0</v>
      </c>
      <c r="N148" s="3"/>
      <c r="O148" s="3">
        <f>[2]март!P24+[2]фев!P25</f>
        <v>0</v>
      </c>
      <c r="P148" s="3"/>
      <c r="Q148" s="3">
        <f>[2]март!Q24+[2]фев!Q25</f>
        <v>0</v>
      </c>
      <c r="R148" s="3">
        <f>[2]март!R24+[2]фев!R25</f>
        <v>0</v>
      </c>
      <c r="S148" s="70">
        <f t="shared" si="21"/>
        <v>400</v>
      </c>
    </row>
    <row r="149" spans="1:19">
      <c r="A149" s="63" t="s">
        <v>291</v>
      </c>
      <c r="B149" s="3">
        <v>225</v>
      </c>
      <c r="C149" s="3">
        <f t="shared" si="18"/>
        <v>0</v>
      </c>
      <c r="D149" s="5">
        <f>[2]янв!D26</f>
        <v>0</v>
      </c>
      <c r="E149" s="5">
        <f>[2]янв!E26</f>
        <v>0</v>
      </c>
      <c r="F149" s="5">
        <f>[2]янв!F26</f>
        <v>0</v>
      </c>
      <c r="G149" s="5">
        <f>[2]янв!G26</f>
        <v>0</v>
      </c>
      <c r="H149" s="5">
        <f>[2]янв!H26</f>
        <v>0</v>
      </c>
      <c r="I149" s="5">
        <f>[2]янв!J26</f>
        <v>0</v>
      </c>
      <c r="J149" s="5">
        <f>[2]янв!K26</f>
        <v>0</v>
      </c>
      <c r="K149" s="5">
        <f>[2]янв!L26</f>
        <v>0</v>
      </c>
      <c r="L149" s="5">
        <f>[2]янв!M26</f>
        <v>0</v>
      </c>
      <c r="M149" s="5">
        <f>[2]янв!N26</f>
        <v>0</v>
      </c>
      <c r="N149" s="5">
        <f>[2]янв!O26</f>
        <v>0</v>
      </c>
      <c r="O149" s="5">
        <f>[2]янв!P26</f>
        <v>0</v>
      </c>
      <c r="P149" s="5"/>
      <c r="Q149" s="5">
        <f>[2]янв!Q26</f>
        <v>0</v>
      </c>
      <c r="R149" s="5">
        <f>[2]янв!R26</f>
        <v>0</v>
      </c>
      <c r="S149" s="70">
        <f t="shared" si="21"/>
        <v>0</v>
      </c>
    </row>
    <row r="150" spans="1:19">
      <c r="A150" s="64" t="s">
        <v>172</v>
      </c>
      <c r="B150" s="3">
        <v>225</v>
      </c>
      <c r="C150" s="3">
        <f t="shared" si="18"/>
        <v>0</v>
      </c>
      <c r="D150" s="5">
        <f>[2]янв!D27</f>
        <v>0</v>
      </c>
      <c r="E150" s="5">
        <f>[2]янв!E27</f>
        <v>0</v>
      </c>
      <c r="F150" s="5">
        <f>[2]янв!F27</f>
        <v>0</v>
      </c>
      <c r="G150" s="5">
        <f>[2]янв!G27</f>
        <v>0</v>
      </c>
      <c r="H150" s="5">
        <f>[2]янв!H27</f>
        <v>0</v>
      </c>
      <c r="I150" s="5">
        <f>[2]янв!I27</f>
        <v>0</v>
      </c>
      <c r="J150" s="5">
        <f>[2]янв!J27</f>
        <v>0</v>
      </c>
      <c r="K150" s="5">
        <f>[2]янв!K27</f>
        <v>0</v>
      </c>
      <c r="L150" s="5">
        <f>[2]янв!M27</f>
        <v>0</v>
      </c>
      <c r="M150" s="5">
        <f>[2]янв!N27</f>
        <v>0</v>
      </c>
      <c r="N150" s="5">
        <f>L150</f>
        <v>0</v>
      </c>
      <c r="O150" s="5"/>
      <c r="P150" s="5"/>
      <c r="Q150" s="5"/>
      <c r="R150" s="5"/>
      <c r="S150" s="70">
        <f t="shared" si="21"/>
        <v>0</v>
      </c>
    </row>
    <row r="151" spans="1:19">
      <c r="A151" s="44" t="s">
        <v>276</v>
      </c>
      <c r="B151" s="3">
        <v>225</v>
      </c>
      <c r="C151" s="3">
        <f t="shared" si="18"/>
        <v>4300</v>
      </c>
      <c r="D151" s="3">
        <f>[2]март!D25</f>
        <v>4300</v>
      </c>
      <c r="E151" s="3">
        <f>[2]март!E25</f>
        <v>0</v>
      </c>
      <c r="F151" s="3">
        <f>[2]март!F25</f>
        <v>0</v>
      </c>
      <c r="G151" s="3">
        <f>[2]март!G25</f>
        <v>0</v>
      </c>
      <c r="H151" s="3">
        <f>[2]март!H25</f>
        <v>0</v>
      </c>
      <c r="I151" s="3">
        <f>[2]март!J25</f>
        <v>0</v>
      </c>
      <c r="J151" s="3">
        <f>[2]март!K25</f>
        <v>0</v>
      </c>
      <c r="K151" s="3">
        <f>[2]март!L25</f>
        <v>0</v>
      </c>
      <c r="L151" s="3">
        <f>[2]март!M25</f>
        <v>0</v>
      </c>
      <c r="M151" s="3">
        <f>[2]март!N25</f>
        <v>0</v>
      </c>
      <c r="N151" s="3">
        <f>[2]март!O25</f>
        <v>0</v>
      </c>
      <c r="O151" s="3">
        <f>[2]март!P25</f>
        <v>0</v>
      </c>
      <c r="P151" s="3"/>
      <c r="Q151" s="3">
        <f>[2]март!Q25</f>
        <v>0</v>
      </c>
      <c r="R151" s="3">
        <f>[2]март!R25</f>
        <v>0</v>
      </c>
      <c r="S151" s="70">
        <f t="shared" si="21"/>
        <v>4300</v>
      </c>
    </row>
    <row r="152" spans="1:19" ht="15">
      <c r="A152" s="65" t="s">
        <v>392</v>
      </c>
      <c r="B152" s="3">
        <v>225</v>
      </c>
      <c r="C152" s="3">
        <f t="shared" si="18"/>
        <v>1300</v>
      </c>
      <c r="D152" s="3">
        <f>[2]март!D26+[2]фев!D27</f>
        <v>1300</v>
      </c>
      <c r="E152" s="3">
        <f>[2]март!E26+[2]фев!E27</f>
        <v>0</v>
      </c>
      <c r="F152" s="3">
        <f>[2]март!F26+[2]фев!F27</f>
        <v>0</v>
      </c>
      <c r="G152" s="3">
        <f>[2]март!G26+[2]фев!G27</f>
        <v>0</v>
      </c>
      <c r="H152" s="3">
        <f>[2]март!H26+[2]фев!H276</f>
        <v>0</v>
      </c>
      <c r="I152" s="3">
        <f>[2]март!I26+[2]фев!I27</f>
        <v>0</v>
      </c>
      <c r="J152" s="3">
        <f>[2]март!J26+[2]фев!J27</f>
        <v>0</v>
      </c>
      <c r="K152" s="3">
        <f>[2]март!K26+[2]фев!K27</f>
        <v>0</v>
      </c>
      <c r="L152" s="3">
        <f>[2]март!M26+[2]фев!M27</f>
        <v>0</v>
      </c>
      <c r="M152" s="3">
        <f>[2]март!N26+[2]фев!N27</f>
        <v>0</v>
      </c>
      <c r="N152" s="3">
        <f>L152</f>
        <v>0</v>
      </c>
      <c r="O152" s="3">
        <f>[2]март!P26+[2]фев!P29</f>
        <v>0</v>
      </c>
      <c r="P152" s="3"/>
      <c r="Q152" s="3">
        <f>[2]март!Q26+[2]фев!Q29</f>
        <v>0</v>
      </c>
      <c r="R152" s="3">
        <f>[2]март!R26+[2]фев!R29</f>
        <v>0</v>
      </c>
      <c r="S152" s="70">
        <f t="shared" si="21"/>
        <v>1300</v>
      </c>
    </row>
    <row r="153" spans="1:19">
      <c r="A153" s="42" t="s">
        <v>277</v>
      </c>
      <c r="B153" s="3">
        <v>225</v>
      </c>
      <c r="C153" s="3">
        <f t="shared" si="18"/>
        <v>0</v>
      </c>
      <c r="D153" s="3">
        <f>[2]март!D24+[2]фев!D28+[2]янв!D42</f>
        <v>0</v>
      </c>
      <c r="E153" s="3">
        <f>[2]март!E24+[2]фев!E28+[2]янв!E42</f>
        <v>0</v>
      </c>
      <c r="F153" s="3">
        <f>[2]март!F24+[2]фев!F28+[2]янв!F42</f>
        <v>0</v>
      </c>
      <c r="G153" s="3">
        <f>[2]март!G24+[2]фев!G28+[2]янв!G42</f>
        <v>0</v>
      </c>
      <c r="H153" s="3">
        <f>[2]март!H24+[2]фев!H26</f>
        <v>0</v>
      </c>
      <c r="I153" s="3">
        <f>[2]март!J24+[2]фев!J28+[2]янв!J42</f>
        <v>0</v>
      </c>
      <c r="J153" s="3">
        <f>[2]март!K24+[2]фев!K28+[2]янв!K42</f>
        <v>0</v>
      </c>
      <c r="K153" s="3">
        <f>[2]март!L24+[2]фев!L28+[2]янв!L42</f>
        <v>0</v>
      </c>
      <c r="L153" s="3">
        <f>[2]март!M24+[2]фев!M28+[2]янв!M42</f>
        <v>0</v>
      </c>
      <c r="M153" s="3">
        <f>[2]март!N24+[2]фев!N28+[2]янв!N42</f>
        <v>0</v>
      </c>
      <c r="N153" s="3">
        <f>[2]март!O24+[2]фев!O28+[2]янв!O42</f>
        <v>0</v>
      </c>
      <c r="O153" s="3">
        <f>[2]март!P24+[2]фев!P28+[2]янв!P42</f>
        <v>0</v>
      </c>
      <c r="P153" s="3"/>
      <c r="Q153" s="3">
        <f>[2]март!Q24+[2]фев!Q28+[2]янв!Q42</f>
        <v>0</v>
      </c>
      <c r="R153" s="3">
        <f>[2]март!R24+[2]фев!R28+[2]янв!R42</f>
        <v>0</v>
      </c>
      <c r="S153" s="70">
        <f>C153+F153+G153+I153+J153+K153+N153+O153++R153+Q153+H153</f>
        <v>0</v>
      </c>
    </row>
    <row r="154" spans="1:19">
      <c r="A154" s="63" t="s">
        <v>393</v>
      </c>
      <c r="B154" s="3">
        <v>226</v>
      </c>
      <c r="C154" s="3">
        <f>D154+E154</f>
        <v>0</v>
      </c>
      <c r="D154" s="3"/>
      <c r="E154" s="3"/>
      <c r="F154" s="3"/>
      <c r="G154" s="3"/>
      <c r="H154" s="3"/>
      <c r="I154" s="3"/>
      <c r="J154" s="3"/>
      <c r="K154" s="3"/>
      <c r="L154" s="3">
        <f>[2]март!M27</f>
        <v>0</v>
      </c>
      <c r="M154" s="3">
        <f>[2]март!N27</f>
        <v>0</v>
      </c>
      <c r="N154" s="3">
        <f>[2]март!O27</f>
        <v>0</v>
      </c>
      <c r="O154" s="3"/>
      <c r="P154" s="3"/>
      <c r="Q154" s="3"/>
      <c r="R154" s="3"/>
      <c r="S154" s="70">
        <f t="shared" si="21"/>
        <v>0</v>
      </c>
    </row>
    <row r="155" spans="1:19">
      <c r="A155" s="44" t="s">
        <v>230</v>
      </c>
      <c r="B155" s="3">
        <v>225</v>
      </c>
      <c r="C155" s="3">
        <f t="shared" si="18"/>
        <v>0</v>
      </c>
      <c r="D155" s="3">
        <f>[2]март!D28+[2]фев!D30+[2]янв!D29</f>
        <v>0</v>
      </c>
      <c r="E155" s="3">
        <f>[2]март!E28+[2]фев!E30+[2]янв!E29</f>
        <v>0</v>
      </c>
      <c r="F155" s="3">
        <f>[2]март!F28+[2]фев!F30+[2]янв!F29</f>
        <v>0</v>
      </c>
      <c r="G155" s="3">
        <f>[2]март!G28+[2]фев!G30+[2]янв!G29</f>
        <v>0</v>
      </c>
      <c r="H155" s="3">
        <f>[2]март!H28+[2]фев!H30+[2]янв!H29</f>
        <v>0</v>
      </c>
      <c r="I155" s="3">
        <f>[2]март!J28+[2]фев!J30+[2]янв!J29</f>
        <v>0</v>
      </c>
      <c r="J155" s="3">
        <f>[2]март!K28+[2]фев!K30+[2]янв!K29</f>
        <v>0</v>
      </c>
      <c r="K155" s="3">
        <f>[2]март!L28+[2]фев!L30+[2]янв!L29</f>
        <v>0</v>
      </c>
      <c r="L155" s="3">
        <f>[2]март!M28+[2]фев!M30+[2]янв!M29</f>
        <v>3500</v>
      </c>
      <c r="M155" s="3">
        <f>[2]март!N28+[2]фев!N30+[2]янв!N29</f>
        <v>0</v>
      </c>
      <c r="N155" s="3">
        <f>[2]март!O28+[2]фев!O30+[2]янв!O29</f>
        <v>3500</v>
      </c>
      <c r="O155" s="3">
        <f>[2]март!P28+[2]фев!P30+[2]янв!P29</f>
        <v>0</v>
      </c>
      <c r="P155" s="3"/>
      <c r="Q155" s="3">
        <f>[2]март!Q28+[2]фев!Q30+[2]янв!Q29</f>
        <v>0</v>
      </c>
      <c r="R155" s="3">
        <f>[2]март!R28+[2]фев!R30+[2]янв!R29</f>
        <v>2850</v>
      </c>
      <c r="S155" s="70">
        <f>C155+F155+G155+I155+J155+K155+N155+O155++R155+Q155+H155</f>
        <v>6350</v>
      </c>
    </row>
    <row r="156" spans="1:19">
      <c r="A156" s="74" t="s">
        <v>118</v>
      </c>
      <c r="B156" s="73">
        <v>226</v>
      </c>
      <c r="C156" s="73">
        <f t="shared" si="18"/>
        <v>217184.45</v>
      </c>
      <c r="D156" s="73">
        <f>SUM(D157:D192)</f>
        <v>217184.45</v>
      </c>
      <c r="E156" s="73">
        <f t="shared" ref="E156:R156" si="26">SUM(E157:E192)</f>
        <v>0</v>
      </c>
      <c r="F156" s="73">
        <f t="shared" si="26"/>
        <v>0</v>
      </c>
      <c r="G156" s="73">
        <f t="shared" si="26"/>
        <v>73482.720000000001</v>
      </c>
      <c r="H156" s="73">
        <f t="shared" si="26"/>
        <v>0</v>
      </c>
      <c r="I156" s="73">
        <f t="shared" si="26"/>
        <v>0</v>
      </c>
      <c r="J156" s="73">
        <f>SUM(J157:J192)</f>
        <v>59481</v>
      </c>
      <c r="K156" s="73">
        <f t="shared" si="26"/>
        <v>79000</v>
      </c>
      <c r="L156" s="73">
        <f t="shared" si="26"/>
        <v>460905.85</v>
      </c>
      <c r="M156" s="73">
        <f t="shared" si="26"/>
        <v>30010.29</v>
      </c>
      <c r="N156" s="73">
        <f t="shared" si="26"/>
        <v>487859.42000000004</v>
      </c>
      <c r="O156" s="73">
        <f t="shared" si="26"/>
        <v>0</v>
      </c>
      <c r="P156" s="73"/>
      <c r="Q156" s="73">
        <f t="shared" si="26"/>
        <v>0</v>
      </c>
      <c r="R156" s="73">
        <f t="shared" si="26"/>
        <v>76224</v>
      </c>
      <c r="S156" s="73">
        <f>C156+F156+G156+I156+J156+K156+N156+O156++R156+Q156+H156</f>
        <v>993231.59000000008</v>
      </c>
    </row>
    <row r="157" spans="1:19">
      <c r="A157" s="42" t="s">
        <v>119</v>
      </c>
      <c r="B157" s="3">
        <v>226</v>
      </c>
      <c r="C157" s="3">
        <f t="shared" si="18"/>
        <v>0</v>
      </c>
      <c r="D157" s="3">
        <f>[2]март!D30+[2]фев!D32+[2]янв!D31</f>
        <v>0</v>
      </c>
      <c r="E157" s="3">
        <f>[2]март!E30+[2]фев!E32+[2]янв!E31</f>
        <v>0</v>
      </c>
      <c r="F157" s="3">
        <f>[2]март!F30+[2]фев!F32+[2]янв!F31</f>
        <v>0</v>
      </c>
      <c r="G157" s="3">
        <f>[2]март!G30+[2]фев!G32+[2]янв!G31</f>
        <v>8084</v>
      </c>
      <c r="H157" s="3"/>
      <c r="I157" s="3">
        <f>[2]март!J30+[2]фев!J32+[2]янв!J31</f>
        <v>0</v>
      </c>
      <c r="J157" s="3">
        <f>[2]март!K30+[2]фев!K32+[2]янв!K31</f>
        <v>0</v>
      </c>
      <c r="K157" s="3">
        <f>[2]март!L30+[2]фев!L32+[2]янв!L31</f>
        <v>0</v>
      </c>
      <c r="L157" s="3">
        <f>[2]март!M30+[2]фев!M32+[2]янв!M31</f>
        <v>0</v>
      </c>
      <c r="M157" s="3">
        <f>[2]март!N30+[2]фев!N32+[2]янв!N31</f>
        <v>0</v>
      </c>
      <c r="N157" s="3">
        <f>[2]март!O30+[2]фев!O32+[2]янв!O31</f>
        <v>0</v>
      </c>
      <c r="O157" s="3">
        <f>[2]март!P30+[2]фев!P32+[2]янв!P31</f>
        <v>0</v>
      </c>
      <c r="P157" s="3"/>
      <c r="Q157" s="3">
        <f>[2]март!Q30+[2]фев!Q32+[2]янв!Q31</f>
        <v>0</v>
      </c>
      <c r="R157" s="3">
        <f>[2]март!R30+[2]фев!R32+[2]янв!R31</f>
        <v>0</v>
      </c>
      <c r="S157" s="70">
        <f t="shared" si="21"/>
        <v>8084</v>
      </c>
    </row>
    <row r="158" spans="1:19">
      <c r="A158" s="42" t="s">
        <v>169</v>
      </c>
      <c r="B158" s="3">
        <v>226</v>
      </c>
      <c r="C158" s="3">
        <f t="shared" si="18"/>
        <v>0</v>
      </c>
      <c r="D158" s="3">
        <f>[2]март!D33+[2]фев!D35+[2]янв!D34</f>
        <v>0</v>
      </c>
      <c r="E158" s="3">
        <f>[2]март!E33+[2]фев!E35+[2]янв!E34</f>
        <v>0</v>
      </c>
      <c r="F158" s="3">
        <f>[2]март!F33+[2]фев!F35+[2]янв!F34</f>
        <v>0</v>
      </c>
      <c r="G158" s="3">
        <f>[2]март!G33+[2]фев!G35+[2]янв!G34</f>
        <v>0</v>
      </c>
      <c r="H158" s="3">
        <f>[2]март!H33+[2]фев!H35+[2]янв!H34</f>
        <v>0</v>
      </c>
      <c r="I158" s="3">
        <f>[2]март!J33+[2]фев!J35+[2]янв!J34</f>
        <v>0</v>
      </c>
      <c r="J158" s="3">
        <f>[2]март!K33+[2]фев!K35+[2]янв!K34</f>
        <v>0</v>
      </c>
      <c r="K158" s="3">
        <f>[2]март!L33+[2]фев!L35+[2]янв!L34</f>
        <v>0</v>
      </c>
      <c r="L158" s="3">
        <f>[2]март!M33+[2]фев!M35+[2]янв!M34</f>
        <v>0</v>
      </c>
      <c r="M158" s="3">
        <f>[2]март!N33+[2]фев!N35+[2]янв!N34</f>
        <v>0</v>
      </c>
      <c r="N158" s="3">
        <f>[2]март!O33+[2]фев!O35+[2]янв!O34</f>
        <v>0</v>
      </c>
      <c r="O158" s="3">
        <f>[2]март!P33+[2]фев!P35+[2]янв!P34</f>
        <v>0</v>
      </c>
      <c r="P158" s="3"/>
      <c r="Q158" s="3">
        <f>[2]март!Q33+[2]фев!Q35+[2]янв!Q34</f>
        <v>0</v>
      </c>
      <c r="R158" s="3">
        <f>[2]март!R33+[2]фев!R35+[2]янв!R34</f>
        <v>54529</v>
      </c>
      <c r="S158" s="70">
        <f t="shared" si="21"/>
        <v>54529</v>
      </c>
    </row>
    <row r="159" spans="1:19">
      <c r="A159" s="42" t="s">
        <v>278</v>
      </c>
      <c r="B159" s="3">
        <v>226</v>
      </c>
      <c r="C159" s="3">
        <f t="shared" si="18"/>
        <v>0</v>
      </c>
      <c r="D159" s="3">
        <f>[2]март!D31+[2]фев!D33</f>
        <v>0</v>
      </c>
      <c r="E159" s="3">
        <f>[2]март!E31+[2]фев!E33</f>
        <v>0</v>
      </c>
      <c r="F159" s="3">
        <f>[2]март!F31+[2]фев!F33</f>
        <v>0</v>
      </c>
      <c r="G159" s="3">
        <f>[2]март!G31+[2]фев!G33</f>
        <v>0</v>
      </c>
      <c r="H159" s="3">
        <f>[2]март!H31+[2]фев!H33</f>
        <v>0</v>
      </c>
      <c r="I159" s="3">
        <f>[2]март!J31+[2]фев!J33</f>
        <v>0</v>
      </c>
      <c r="J159" s="3">
        <f>[2]март!K31+[2]фев!K33</f>
        <v>0</v>
      </c>
      <c r="K159" s="3">
        <f>[2]март!L31+[2]фев!L33</f>
        <v>0</v>
      </c>
      <c r="L159" s="3">
        <f>[2]март!M31+[2]фев!M33</f>
        <v>0</v>
      </c>
      <c r="M159" s="3">
        <f>[2]март!N31+[2]фев!N33</f>
        <v>0</v>
      </c>
      <c r="N159" s="3">
        <f>[2]март!O31+[2]фев!O33</f>
        <v>0</v>
      </c>
      <c r="O159" s="3">
        <f>[2]март!P31+[2]фев!P33</f>
        <v>0</v>
      </c>
      <c r="P159" s="3"/>
      <c r="Q159" s="3">
        <f>[2]март!Q31+[2]фев!Q33</f>
        <v>0</v>
      </c>
      <c r="R159" s="3">
        <f>[2]март!R31+[2]фев!R33</f>
        <v>0</v>
      </c>
      <c r="S159" s="70">
        <f t="shared" si="21"/>
        <v>0</v>
      </c>
    </row>
    <row r="160" spans="1:19">
      <c r="A160" s="42" t="s">
        <v>279</v>
      </c>
      <c r="B160" s="3">
        <v>226</v>
      </c>
      <c r="C160" s="3">
        <f t="shared" si="18"/>
        <v>0</v>
      </c>
      <c r="D160" s="3">
        <f>[2]янв!D33</f>
        <v>0</v>
      </c>
      <c r="E160" s="3">
        <f>[2]март!E32+[2]фев!E34</f>
        <v>0</v>
      </c>
      <c r="F160" s="3">
        <f>[2]март!F32+[2]фев!F34</f>
        <v>0</v>
      </c>
      <c r="G160" s="3">
        <f>[2]март!G32+[2]фев!G34</f>
        <v>0</v>
      </c>
      <c r="H160" s="3">
        <f>[2]март!H32+[2]фев!H34</f>
        <v>0</v>
      </c>
      <c r="I160" s="3">
        <f>[2]март!J32+[2]фев!J34</f>
        <v>0</v>
      </c>
      <c r="J160" s="3">
        <f>[2]март!K32+[2]фев!K34</f>
        <v>0</v>
      </c>
      <c r="K160" s="3">
        <f>[2]март!L32+[2]фев!L34</f>
        <v>0</v>
      </c>
      <c r="L160" s="3">
        <f>[2]март!M32+[2]фев!M34</f>
        <v>0</v>
      </c>
      <c r="M160" s="3">
        <f>[2]март!N32+[2]фев!N34</f>
        <v>0</v>
      </c>
      <c r="N160" s="3">
        <f>[2]март!O32+[2]фев!O34</f>
        <v>0</v>
      </c>
      <c r="O160" s="3">
        <f>[2]март!P32+[2]фев!P34</f>
        <v>0</v>
      </c>
      <c r="P160" s="3"/>
      <c r="Q160" s="3">
        <f>[2]март!Q32+[2]фев!Q34</f>
        <v>0</v>
      </c>
      <c r="R160" s="3">
        <f>[2]март!R32+[2]фев!R34</f>
        <v>0</v>
      </c>
      <c r="S160" s="70">
        <f t="shared" si="21"/>
        <v>0</v>
      </c>
    </row>
    <row r="161" spans="1:19">
      <c r="A161" s="42" t="s">
        <v>120</v>
      </c>
      <c r="B161" s="3">
        <v>226</v>
      </c>
      <c r="C161" s="3">
        <f t="shared" si="18"/>
        <v>0</v>
      </c>
      <c r="D161" s="3">
        <f>[2]март!D35+[2]фев!D37+[2]янв!D36</f>
        <v>0</v>
      </c>
      <c r="E161" s="3">
        <f>[2]март!E35+[2]фев!E37+[2]янв!E36</f>
        <v>0</v>
      </c>
      <c r="F161" s="3">
        <f>[2]март!F35+[2]фев!F37+[2]янв!F36</f>
        <v>0</v>
      </c>
      <c r="G161" s="3">
        <f>[2]март!G35+[2]фев!G37+[2]янв!G36</f>
        <v>0</v>
      </c>
      <c r="H161" s="3"/>
      <c r="I161" s="3">
        <f>[2]март!J35+[2]фев!J37+[2]янв!J36</f>
        <v>0</v>
      </c>
      <c r="J161" s="3">
        <f>[2]март!K35+[2]фев!K37+[2]янв!K36</f>
        <v>0</v>
      </c>
      <c r="K161" s="3">
        <f>[2]март!L35+[2]фев!L37+[2]янв!L36</f>
        <v>0</v>
      </c>
      <c r="L161" s="3">
        <f>[2]март!M35+[2]фев!M37+[2]янв!M36</f>
        <v>0</v>
      </c>
      <c r="M161" s="3">
        <f>[2]март!N35+[2]фев!N37+[2]янв!N36</f>
        <v>0</v>
      </c>
      <c r="N161" s="3">
        <f>[2]март!O35+[2]фев!O37+[2]янв!O36</f>
        <v>0</v>
      </c>
      <c r="O161" s="3">
        <f>[2]март!P35+[2]фев!P37+[2]янв!P36</f>
        <v>0</v>
      </c>
      <c r="P161" s="3"/>
      <c r="Q161" s="3">
        <f>[2]март!Q35+[2]фев!Q37+[2]янв!Q36</f>
        <v>0</v>
      </c>
      <c r="R161" s="3">
        <f>[2]март!R35+[2]фев!R37+[2]янв!R36</f>
        <v>0</v>
      </c>
      <c r="S161" s="70">
        <f t="shared" si="21"/>
        <v>0</v>
      </c>
    </row>
    <row r="162" spans="1:19">
      <c r="A162" s="42" t="s">
        <v>121</v>
      </c>
      <c r="B162" s="3">
        <v>226</v>
      </c>
      <c r="C162" s="3">
        <f t="shared" si="18"/>
        <v>0</v>
      </c>
      <c r="D162" s="3">
        <f>[2]март!D39+[2]фев!D41+[2]янв!D40</f>
        <v>0</v>
      </c>
      <c r="E162" s="3">
        <f>[2]март!E39+[2]фев!E41+[2]янв!E40</f>
        <v>0</v>
      </c>
      <c r="F162" s="3">
        <f>[2]март!F39+[2]фев!F41+[2]янв!F40</f>
        <v>0</v>
      </c>
      <c r="G162" s="3">
        <f>[2]март!G39+[2]фев!G41+[2]янв!G40</f>
        <v>0</v>
      </c>
      <c r="H162" s="3"/>
      <c r="I162" s="3">
        <f>[2]март!J39+[2]фев!J41+[2]янв!J40</f>
        <v>0</v>
      </c>
      <c r="J162" s="3">
        <f>[2]март!K39+[2]фев!K41+[2]янв!K40</f>
        <v>0</v>
      </c>
      <c r="K162" s="3">
        <f>[2]март!L39+[2]фев!L41+[2]янв!L40</f>
        <v>0</v>
      </c>
      <c r="L162" s="3">
        <f>[2]март!M39+[2]фев!M41+[2]янв!M40</f>
        <v>0</v>
      </c>
      <c r="M162" s="3">
        <f>[2]март!N39+[2]фев!N41+[2]янв!N40</f>
        <v>0</v>
      </c>
      <c r="N162" s="3">
        <f>[2]март!O39+[2]фев!O41+[2]янв!O40</f>
        <v>0</v>
      </c>
      <c r="O162" s="3">
        <f>[2]март!P39+[2]фев!P41+[2]янв!P40</f>
        <v>0</v>
      </c>
      <c r="P162" s="3"/>
      <c r="Q162" s="3">
        <f>[2]март!Q39+[2]фев!Q41+[2]янв!Q40</f>
        <v>0</v>
      </c>
      <c r="R162" s="3">
        <f>[2]март!R39+[2]фев!R41+[2]янв!R40</f>
        <v>0</v>
      </c>
      <c r="S162" s="70">
        <f t="shared" si="21"/>
        <v>0</v>
      </c>
    </row>
    <row r="163" spans="1:19">
      <c r="A163" s="42" t="s">
        <v>231</v>
      </c>
      <c r="B163" s="3">
        <v>227</v>
      </c>
      <c r="C163" s="3">
        <f>D163+E163</f>
        <v>0</v>
      </c>
      <c r="D163" s="3">
        <f>[2]март!D40+[2]янв!D41+[2]фев!D42</f>
        <v>0</v>
      </c>
      <c r="E163" s="3">
        <f>[2]март!E40+[2]янв!E41+[2]фев!E42</f>
        <v>0</v>
      </c>
      <c r="F163" s="3">
        <f>[2]март!F40+[2]янв!F41+[2]фев!F42</f>
        <v>0</v>
      </c>
      <c r="G163" s="3">
        <f>[2]март!G40+[2]янв!G41+[2]фев!G42</f>
        <v>0</v>
      </c>
      <c r="H163" s="3">
        <f>[2]март!H40+[2]янв!H41+[2]фев!H42</f>
        <v>0</v>
      </c>
      <c r="I163" s="3">
        <f>[2]март!I40+[2]янв!I41+[2]фев!I42</f>
        <v>0</v>
      </c>
      <c r="J163" s="3">
        <f>[2]фев!K42</f>
        <v>0</v>
      </c>
      <c r="K163" s="3"/>
      <c r="L163" s="3">
        <f>[2]март!M40</f>
        <v>16030</v>
      </c>
      <c r="M163" s="3">
        <f>[2]март!N40+[2]янв!N41</f>
        <v>0</v>
      </c>
      <c r="N163" s="3">
        <f>[2]март!O40+[2]янв!O41</f>
        <v>16030</v>
      </c>
      <c r="O163" s="3">
        <f>[2]март!P40+[2]янв!P41</f>
        <v>0</v>
      </c>
      <c r="P163" s="3"/>
      <c r="Q163" s="3">
        <f>[2]март!Q40+[2]янв!Q41</f>
        <v>0</v>
      </c>
      <c r="R163" s="3">
        <f>[2]март!R40+[2]янв!R41</f>
        <v>0</v>
      </c>
      <c r="S163" s="70">
        <f t="shared" si="21"/>
        <v>16030</v>
      </c>
    </row>
    <row r="164" spans="1:19">
      <c r="A164" s="61" t="s">
        <v>292</v>
      </c>
      <c r="B164" s="3">
        <v>226</v>
      </c>
      <c r="C164" s="3">
        <f t="shared" si="18"/>
        <v>0</v>
      </c>
      <c r="D164" s="3">
        <f>[2]март!D50+[2]фев!D52</f>
        <v>0</v>
      </c>
      <c r="E164" s="3">
        <f>[2]март!E50+[2]фев!E52</f>
        <v>0</v>
      </c>
      <c r="F164" s="3">
        <f>[2]март!F50+[2]фев!F52</f>
        <v>0</v>
      </c>
      <c r="G164" s="3">
        <f>[2]март!G50+[2]фев!G52</f>
        <v>0</v>
      </c>
      <c r="H164" s="3"/>
      <c r="I164" s="3">
        <f>[2]март!J50+[2]фев!J52</f>
        <v>0</v>
      </c>
      <c r="J164" s="3">
        <f>[2]март!K50+[2]фев!K52</f>
        <v>0</v>
      </c>
      <c r="K164" s="3">
        <f>[2]март!L50+[2]фев!L52</f>
        <v>0</v>
      </c>
      <c r="L164" s="3">
        <f>[2]март!M50+[2]фев!M52</f>
        <v>0</v>
      </c>
      <c r="M164" s="3">
        <f>[2]март!N50+[2]фев!N52</f>
        <v>0</v>
      </c>
      <c r="N164" s="3">
        <f>[2]март!O50+[2]фев!O52</f>
        <v>0</v>
      </c>
      <c r="O164" s="3">
        <f>[2]март!P50+[2]фев!P52</f>
        <v>0</v>
      </c>
      <c r="P164" s="3"/>
      <c r="Q164" s="3">
        <f>[2]март!Q50+[2]фев!Q52</f>
        <v>0</v>
      </c>
      <c r="R164" s="3">
        <f>[2]янв!R52</f>
        <v>0</v>
      </c>
      <c r="S164" s="70">
        <f t="shared" si="21"/>
        <v>0</v>
      </c>
    </row>
    <row r="165" spans="1:19">
      <c r="A165" s="61" t="s">
        <v>413</v>
      </c>
      <c r="B165" s="3">
        <v>226</v>
      </c>
      <c r="C165" s="3">
        <f t="shared" si="18"/>
        <v>85000</v>
      </c>
      <c r="D165" s="3">
        <f>[2]фев!D55</f>
        <v>85000</v>
      </c>
      <c r="E165" s="3">
        <f>[2]март!E57+[2]янв!E58</f>
        <v>0</v>
      </c>
      <c r="F165" s="3">
        <f>[2]март!F57+[2]янв!F58</f>
        <v>0</v>
      </c>
      <c r="G165" s="3">
        <f>[2]март!G57+[2]янв!G58</f>
        <v>400</v>
      </c>
      <c r="H165" s="3">
        <f>[2]март!H57+[2]янв!H58</f>
        <v>0</v>
      </c>
      <c r="I165" s="3">
        <f>[2]март!J57+[2]янв!J58</f>
        <v>0</v>
      </c>
      <c r="J165" s="3">
        <f>[2]март!K57+[2]янв!K58</f>
        <v>0</v>
      </c>
      <c r="K165" s="3">
        <f>[2]март!L57+[2]янв!L58</f>
        <v>0</v>
      </c>
      <c r="L165" s="3">
        <f>[2]март!M57+[2]янв!M58</f>
        <v>0</v>
      </c>
      <c r="M165" s="3">
        <f>[2]март!N57+[2]янв!N58</f>
        <v>0</v>
      </c>
      <c r="N165" s="3">
        <f>[2]март!O57+[2]янв!O58</f>
        <v>0</v>
      </c>
      <c r="O165" s="3">
        <f>[2]март!P57+[2]янв!P58</f>
        <v>0</v>
      </c>
      <c r="P165" s="3"/>
      <c r="Q165" s="3">
        <f>[2]март!Q57+[2]янв!Q58</f>
        <v>0</v>
      </c>
      <c r="R165" s="3">
        <f>[2]март!R57+[2]янв!R58</f>
        <v>0</v>
      </c>
      <c r="S165" s="70">
        <f t="shared" si="21"/>
        <v>85400</v>
      </c>
    </row>
    <row r="166" spans="1:19">
      <c r="A166" s="42" t="s">
        <v>123</v>
      </c>
      <c r="B166" s="3">
        <v>226</v>
      </c>
      <c r="C166" s="3">
        <f>D166+E166</f>
        <v>60010</v>
      </c>
      <c r="D166" s="3">
        <f>[2]март!D54+[2]фев!D56+[2]янв!D55</f>
        <v>60010</v>
      </c>
      <c r="E166" s="3">
        <f>[2]март!E54+[2]фев!E56+[2]янв!E55</f>
        <v>0</v>
      </c>
      <c r="F166" s="3">
        <f>[2]март!F54+[2]фев!F56+[2]янв!F55</f>
        <v>0</v>
      </c>
      <c r="G166" s="3">
        <f>[2]март!G54+[2]фев!G56+[2]янв!G55</f>
        <v>61292</v>
      </c>
      <c r="H166" s="3">
        <f>[2]фев!H56</f>
        <v>0</v>
      </c>
      <c r="I166" s="3">
        <f>[2]март!J54+[2]фев!J56+[2]янв!J55</f>
        <v>0</v>
      </c>
      <c r="J166" s="3">
        <f>[2]март!K54+[2]фев!K56+[2]янв!K55</f>
        <v>50881</v>
      </c>
      <c r="K166" s="3">
        <f>[2]март!L54+[2]фев!L56+[2]янв!L55</f>
        <v>0</v>
      </c>
      <c r="L166" s="3">
        <f>[2]март!M54+[2]фев!M56+[2]янв!M55</f>
        <v>49162</v>
      </c>
      <c r="M166" s="3">
        <f>[2]март!N54+[2]фев!N56+[2]янв!N55</f>
        <v>16000</v>
      </c>
      <c r="N166" s="3">
        <f>[2]март!O54+[2]фев!O56+[2]янв!O55</f>
        <v>65162</v>
      </c>
      <c r="O166" s="3">
        <f>[2]март!P54+[2]фев!P56+[2]янв!P55</f>
        <v>0</v>
      </c>
      <c r="P166" s="3"/>
      <c r="Q166" s="3">
        <f>[2]март!Q54+[2]фев!Q56+[2]янв!Q55</f>
        <v>0</v>
      </c>
      <c r="R166" s="3">
        <f>[2]март!R54+[2]фев!R56+[2]янв!R55</f>
        <v>21695</v>
      </c>
      <c r="S166" s="70">
        <f>C166+F166+G166+I166+J166+K166+N166+O166++R166+Q166+H166</f>
        <v>259040</v>
      </c>
    </row>
    <row r="167" spans="1:19">
      <c r="A167" s="42" t="s">
        <v>414</v>
      </c>
      <c r="B167" s="3">
        <v>226</v>
      </c>
      <c r="C167" s="3">
        <f>D167+E167</f>
        <v>7000</v>
      </c>
      <c r="D167" s="3">
        <f>[2]март!D42+[2]фев!D44</f>
        <v>7000</v>
      </c>
      <c r="E167" s="3">
        <f>[2]март!E42+[2]фев!E44</f>
        <v>0</v>
      </c>
      <c r="F167" s="3">
        <f>[2]март!F42+[2]фев!F44</f>
        <v>0</v>
      </c>
      <c r="G167" s="3">
        <f>[2]март!G42+[2]фев!G44</f>
        <v>0</v>
      </c>
      <c r="H167" s="3"/>
      <c r="I167" s="3">
        <f>[2]март!J42+[2]фев!J44</f>
        <v>0</v>
      </c>
      <c r="J167" s="3">
        <f>[2]март!K42+[2]фев!K44</f>
        <v>0</v>
      </c>
      <c r="K167" s="3">
        <f>[2]март!L42+[2]фев!L44</f>
        <v>0</v>
      </c>
      <c r="L167" s="3">
        <f>[2]март!M42+[2]фев!M44</f>
        <v>0</v>
      </c>
      <c r="M167" s="3">
        <f>[2]март!N42+[2]фев!N44</f>
        <v>0</v>
      </c>
      <c r="N167" s="3">
        <f>[2]март!O42+[2]фев!O44</f>
        <v>0</v>
      </c>
      <c r="O167" s="3">
        <f>[2]март!P42+[2]фев!P44</f>
        <v>0</v>
      </c>
      <c r="P167" s="3"/>
      <c r="Q167" s="3">
        <f>[2]март!Q42+[2]фев!Q44</f>
        <v>0</v>
      </c>
      <c r="R167" s="3">
        <f>[2]март!R42+[2]фев!R44</f>
        <v>0</v>
      </c>
      <c r="S167" s="70">
        <f t="shared" si="21"/>
        <v>7000</v>
      </c>
    </row>
    <row r="168" spans="1:19">
      <c r="A168" s="42" t="s">
        <v>122</v>
      </c>
      <c r="B168" s="3">
        <v>226</v>
      </c>
      <c r="C168" s="3">
        <f t="shared" si="18"/>
        <v>6947.1</v>
      </c>
      <c r="D168" s="3">
        <f>[2]март!D52+[2]фев!D54+[2]янв!D53</f>
        <v>6947.1</v>
      </c>
      <c r="E168" s="3">
        <f>[2]фев!E54+[2]янв!E53</f>
        <v>0</v>
      </c>
      <c r="F168" s="3">
        <f>[2]фев!F54+[2]янв!F53</f>
        <v>0</v>
      </c>
      <c r="G168" s="3">
        <f>[2]фев!G54+[2]янв!G53</f>
        <v>3706.72</v>
      </c>
      <c r="H168" s="3">
        <f>[2]фев!H54+[2]янв!H53</f>
        <v>0</v>
      </c>
      <c r="I168" s="3">
        <f>[2]фев!J54+[2]янв!J53</f>
        <v>0</v>
      </c>
      <c r="J168" s="3">
        <f>[2]фев!K54+[2]янв!K53</f>
        <v>0</v>
      </c>
      <c r="K168" s="3">
        <f>[2]фев!L54+[2]янв!L53</f>
        <v>0</v>
      </c>
      <c r="L168" s="23">
        <f>[2]фев!M54+[2]янв!M53+[2]март!M52</f>
        <v>3056.72</v>
      </c>
      <c r="M168" s="3">
        <f>[2]фев!N54+[2]янв!N53</f>
        <v>0</v>
      </c>
      <c r="N168" s="3">
        <f>[2]фев!O54+[2]янв!O53</f>
        <v>0</v>
      </c>
      <c r="O168" s="3">
        <f>[2]фев!P54+[2]янв!P53</f>
        <v>0</v>
      </c>
      <c r="P168" s="3"/>
      <c r="Q168" s="3">
        <f>[2]фев!Q54+[2]янв!Q53</f>
        <v>0</v>
      </c>
      <c r="R168" s="3">
        <f>[2]фев!R54+[2]янв!R53+[2]март!R52</f>
        <v>0</v>
      </c>
      <c r="S168" s="70">
        <f t="shared" si="21"/>
        <v>10653.82</v>
      </c>
    </row>
    <row r="169" spans="1:19">
      <c r="A169" s="61" t="s">
        <v>394</v>
      </c>
      <c r="B169" s="3">
        <v>226</v>
      </c>
      <c r="C169" s="3">
        <f t="shared" si="18"/>
        <v>0</v>
      </c>
      <c r="D169" s="3">
        <f>[2]фев!D43</f>
        <v>0</v>
      </c>
      <c r="E169" s="3">
        <f>[2]март!E38+[2]фев!E40+[2]янв!E39</f>
        <v>0</v>
      </c>
      <c r="F169" s="3">
        <f>[2]март!F38+[2]фев!F40+[2]янв!F39</f>
        <v>0</v>
      </c>
      <c r="G169" s="3">
        <f>[2]март!G38+[2]фев!G40+[2]янв!G39</f>
        <v>0</v>
      </c>
      <c r="H169" s="3"/>
      <c r="I169" s="3">
        <f>[2]март!J38+[2]фев!J40+[2]янв!J39</f>
        <v>0</v>
      </c>
      <c r="J169" s="3">
        <f>[2]март!K38+[2]фев!K40+[2]янв!K39</f>
        <v>0</v>
      </c>
      <c r="K169" s="3">
        <f>[2]март!L38+[2]фев!L40+[2]янв!L39</f>
        <v>0</v>
      </c>
      <c r="L169" s="3">
        <f>[2]март!M38+[2]фев!M40+[2]янв!M39</f>
        <v>0</v>
      </c>
      <c r="M169" s="3">
        <f>[2]март!N38+[2]фев!N40+[2]янв!N39</f>
        <v>0</v>
      </c>
      <c r="N169" s="3">
        <f>[2]март!O38+[2]фев!O40+[2]янв!O39</f>
        <v>0</v>
      </c>
      <c r="O169" s="3">
        <f>[2]март!P38+[2]фев!P40+[2]янв!P39</f>
        <v>0</v>
      </c>
      <c r="P169" s="3"/>
      <c r="Q169" s="3">
        <f>[2]март!Q38+[2]фев!Q40+[2]янв!Q39</f>
        <v>0</v>
      </c>
      <c r="R169" s="3">
        <f>[2]март!R38+[2]фев!R40+[2]янв!R39</f>
        <v>0</v>
      </c>
      <c r="S169" s="70">
        <f t="shared" si="21"/>
        <v>0</v>
      </c>
    </row>
    <row r="170" spans="1:19">
      <c r="A170" s="42" t="s">
        <v>395</v>
      </c>
      <c r="B170" s="3">
        <v>226</v>
      </c>
      <c r="C170" s="3">
        <f t="shared" si="18"/>
        <v>26902.07</v>
      </c>
      <c r="D170" s="3">
        <f>[2]янв!D39+[2]фев!D39+[2]март!D37</f>
        <v>26902.07</v>
      </c>
      <c r="E170" s="3">
        <f>[2]март!E37+[2]фев!E39+[2]янв!E38</f>
        <v>0</v>
      </c>
      <c r="F170" s="3">
        <f>[2]март!F37+[2]фев!F39+[2]янв!F38</f>
        <v>0</v>
      </c>
      <c r="G170" s="3">
        <f>[2]март!G37+[2]фев!G39+[2]янв!G38</f>
        <v>0</v>
      </c>
      <c r="H170" s="3"/>
      <c r="I170" s="3">
        <f>[2]март!J37+[2]фев!J39+[2]янв!J38</f>
        <v>0</v>
      </c>
      <c r="J170" s="3">
        <f>[2]март!K37+[2]фев!K39+[2]янв!K38</f>
        <v>0</v>
      </c>
      <c r="K170" s="3">
        <f>[2]март!L37+[2]фев!L39+[2]янв!L38</f>
        <v>0</v>
      </c>
      <c r="L170" s="3">
        <f>[2]март!M37+[2]фев!M39+[2]янв!M38</f>
        <v>0</v>
      </c>
      <c r="M170" s="3">
        <f>[2]март!N37+[2]фев!N39+[2]янв!N38</f>
        <v>0</v>
      </c>
      <c r="N170" s="3">
        <f>[2]март!O37+[2]фев!O39+[2]янв!O38</f>
        <v>0</v>
      </c>
      <c r="O170" s="3">
        <f>[2]март!P37+[2]фев!P39+[2]янв!P38</f>
        <v>0</v>
      </c>
      <c r="P170" s="3"/>
      <c r="Q170" s="3">
        <f>[2]март!Q37+[2]фев!Q39+[2]янв!Q38</f>
        <v>0</v>
      </c>
      <c r="R170" s="3">
        <f>[2]март!R37+[2]фев!R39+[2]янв!R38</f>
        <v>0</v>
      </c>
      <c r="S170" s="70">
        <f t="shared" si="21"/>
        <v>26902.07</v>
      </c>
    </row>
    <row r="171" spans="1:19">
      <c r="A171" s="61" t="s">
        <v>293</v>
      </c>
      <c r="B171" s="3">
        <v>226</v>
      </c>
      <c r="C171" s="3">
        <f t="shared" si="18"/>
        <v>0</v>
      </c>
      <c r="D171" s="3">
        <f>[2]фев!D65</f>
        <v>0</v>
      </c>
      <c r="E171" s="3">
        <f>[2]март!E41</f>
        <v>0</v>
      </c>
      <c r="F171" s="3">
        <f>[2]март!F41</f>
        <v>0</v>
      </c>
      <c r="G171" s="3">
        <f>[2]март!G41</f>
        <v>0</v>
      </c>
      <c r="H171" s="3"/>
      <c r="I171" s="3">
        <f>[2]март!J41</f>
        <v>0</v>
      </c>
      <c r="J171" s="3">
        <f>[2]март!K41</f>
        <v>0</v>
      </c>
      <c r="K171" s="3">
        <f>[2]март!L41</f>
        <v>0</v>
      </c>
      <c r="L171" s="3">
        <f>[2]март!M41</f>
        <v>0</v>
      </c>
      <c r="M171" s="3">
        <f>[2]март!N41</f>
        <v>0</v>
      </c>
      <c r="N171" s="3">
        <f>[2]март!O41</f>
        <v>0</v>
      </c>
      <c r="O171" s="3">
        <f>[2]март!P41</f>
        <v>0</v>
      </c>
      <c r="P171" s="3"/>
      <c r="Q171" s="3">
        <f>[2]март!Q41</f>
        <v>0</v>
      </c>
      <c r="R171" s="3">
        <f>[2]март!R41</f>
        <v>0</v>
      </c>
      <c r="S171" s="70">
        <f t="shared" si="21"/>
        <v>0</v>
      </c>
    </row>
    <row r="172" spans="1:19">
      <c r="A172" s="42" t="s">
        <v>124</v>
      </c>
      <c r="B172" s="3">
        <v>226</v>
      </c>
      <c r="C172" s="3">
        <f t="shared" si="18"/>
        <v>23365.279999999999</v>
      </c>
      <c r="D172" s="3">
        <f>[2]март!D58+[2]фев!D60+[2]янв!D59</f>
        <v>23365.279999999999</v>
      </c>
      <c r="E172" s="3">
        <f>[2]март!E58+[2]фев!E60+[2]янв!E59</f>
        <v>0</v>
      </c>
      <c r="F172" s="3">
        <f>[2]март!F58+[2]фев!F60+[2]янв!F59</f>
        <v>0</v>
      </c>
      <c r="G172" s="3">
        <f>[2]март!G58+[2]фев!G60+[2]янв!G59</f>
        <v>0</v>
      </c>
      <c r="H172" s="3">
        <f>[2]март!H58+[2]фев!H60+[2]янв!H59</f>
        <v>0</v>
      </c>
      <c r="I172" s="3">
        <f>[2]март!J58+[2]фев!J60+[2]янв!J59</f>
        <v>0</v>
      </c>
      <c r="J172" s="3">
        <f>[2]март!K58+[2]фев!K60+[2]янв!K59</f>
        <v>0</v>
      </c>
      <c r="K172" s="3">
        <f>[2]март!L58+[2]фев!L60+[2]янв!L59</f>
        <v>0</v>
      </c>
      <c r="L172" s="3">
        <f>[2]март!M58+[2]фев!M60+[2]янв!M59</f>
        <v>274197.13</v>
      </c>
      <c r="M172" s="3">
        <f>[2]март!N58+[2]фев!N60+[2]янв!N59</f>
        <v>10450.290000000001</v>
      </c>
      <c r="N172" s="3">
        <f>[2]март!O58+[2]фев!O60+[2]янв!O59</f>
        <v>284647.42000000004</v>
      </c>
      <c r="O172" s="3">
        <f>[2]март!P58+[2]фев!P60+[2]янв!P59</f>
        <v>0</v>
      </c>
      <c r="P172" s="3"/>
      <c r="Q172" s="3">
        <f>[2]март!Q58+[2]фев!Q60+[2]янв!Q59</f>
        <v>0</v>
      </c>
      <c r="R172" s="3">
        <f>[2]март!R58+[2]фев!R60+[2]янв!R59</f>
        <v>0</v>
      </c>
      <c r="S172" s="70">
        <f t="shared" si="21"/>
        <v>308012.70000000007</v>
      </c>
    </row>
    <row r="173" spans="1:19">
      <c r="A173" s="42" t="s">
        <v>280</v>
      </c>
      <c r="B173" s="3">
        <v>226</v>
      </c>
      <c r="C173" s="3">
        <f t="shared" si="18"/>
        <v>0</v>
      </c>
      <c r="D173" s="3">
        <f>[2]март!D59</f>
        <v>0</v>
      </c>
      <c r="E173" s="3">
        <f>[2]март!E59</f>
        <v>0</v>
      </c>
      <c r="F173" s="3">
        <f>[2]март!F59</f>
        <v>0</v>
      </c>
      <c r="G173" s="3">
        <f>[2]март!G59</f>
        <v>0</v>
      </c>
      <c r="H173" s="3">
        <f>[2]март!H59</f>
        <v>0</v>
      </c>
      <c r="I173" s="3">
        <f>[2]март!J59</f>
        <v>0</v>
      </c>
      <c r="J173" s="3">
        <f>[2]март!K59</f>
        <v>0</v>
      </c>
      <c r="K173" s="3">
        <f>[2]март!L59</f>
        <v>0</v>
      </c>
      <c r="L173" s="3">
        <f>[2]март!M59</f>
        <v>0</v>
      </c>
      <c r="M173" s="3">
        <f>[2]март!N59</f>
        <v>0</v>
      </c>
      <c r="N173" s="3">
        <f>[2]март!O59</f>
        <v>0</v>
      </c>
      <c r="O173" s="3">
        <f>[2]март!P59</f>
        <v>0</v>
      </c>
      <c r="P173" s="3"/>
      <c r="Q173" s="3">
        <f>[2]март!Q59</f>
        <v>0</v>
      </c>
      <c r="R173" s="3">
        <f>[2]март!R59</f>
        <v>0</v>
      </c>
      <c r="S173" s="70">
        <f t="shared" si="21"/>
        <v>0</v>
      </c>
    </row>
    <row r="174" spans="1:19">
      <c r="A174" s="42" t="s">
        <v>281</v>
      </c>
      <c r="B174" s="3">
        <v>226</v>
      </c>
      <c r="C174" s="3">
        <f t="shared" si="18"/>
        <v>0</v>
      </c>
      <c r="D174" s="3">
        <f>[2]март!D63</f>
        <v>0</v>
      </c>
      <c r="E174" s="3">
        <f>[2]март!E63</f>
        <v>0</v>
      </c>
      <c r="F174" s="3">
        <f>[2]март!F63</f>
        <v>0</v>
      </c>
      <c r="G174" s="3">
        <f>[2]март!G63</f>
        <v>0</v>
      </c>
      <c r="H174" s="3">
        <f>[2]март!H63</f>
        <v>0</v>
      </c>
      <c r="I174" s="3">
        <f>[2]март!J63</f>
        <v>0</v>
      </c>
      <c r="J174" s="3">
        <f>[2]март!K63</f>
        <v>0</v>
      </c>
      <c r="K174" s="3">
        <f>[2]март!L63</f>
        <v>0</v>
      </c>
      <c r="L174" s="3">
        <f>[2]март!M63</f>
        <v>0</v>
      </c>
      <c r="M174" s="3">
        <f>[2]март!N63</f>
        <v>0</v>
      </c>
      <c r="N174" s="3">
        <f>[2]март!O63</f>
        <v>0</v>
      </c>
      <c r="O174" s="3">
        <f>[2]март!P63</f>
        <v>0</v>
      </c>
      <c r="P174" s="3"/>
      <c r="Q174" s="3">
        <f>[2]март!Q63</f>
        <v>0</v>
      </c>
      <c r="R174" s="3">
        <f>[2]март!R63</f>
        <v>0</v>
      </c>
      <c r="S174" s="70">
        <f t="shared" si="21"/>
        <v>0</v>
      </c>
    </row>
    <row r="175" spans="1:19">
      <c r="A175" s="42" t="s">
        <v>170</v>
      </c>
      <c r="B175" s="3">
        <v>226</v>
      </c>
      <c r="C175" s="3">
        <f t="shared" si="18"/>
        <v>0</v>
      </c>
      <c r="D175" s="3">
        <f>[2]март!D43+[2]фев!D45</f>
        <v>0</v>
      </c>
      <c r="E175" s="3">
        <f>[2]март!E43+[2]фев!E45</f>
        <v>0</v>
      </c>
      <c r="F175" s="3">
        <f>[2]март!F43+[2]фев!F45</f>
        <v>0</v>
      </c>
      <c r="G175" s="3">
        <f>[2]март!G43+[2]фев!G45</f>
        <v>0</v>
      </c>
      <c r="H175" s="3"/>
      <c r="I175" s="3">
        <f>[2]март!J43+[2]фев!J45</f>
        <v>0</v>
      </c>
      <c r="J175" s="3">
        <f>[2]март!K43+[2]фев!K45</f>
        <v>0</v>
      </c>
      <c r="K175" s="3">
        <f>[2]март!L43+[2]фев!L45</f>
        <v>0</v>
      </c>
      <c r="L175" s="3">
        <f>[2]март!M43+[2]фев!M45</f>
        <v>0</v>
      </c>
      <c r="M175" s="3">
        <f>[2]март!N43+[2]фев!N45</f>
        <v>0</v>
      </c>
      <c r="N175" s="3">
        <f>[2]март!O43+[2]фев!O45</f>
        <v>0</v>
      </c>
      <c r="O175" s="3">
        <f>[2]март!P43+[2]фев!P45</f>
        <v>0</v>
      </c>
      <c r="P175" s="3"/>
      <c r="Q175" s="3">
        <f>[2]март!Q43+[2]фев!Q45</f>
        <v>0</v>
      </c>
      <c r="R175" s="3">
        <f>[2]март!R43+[2]фев!R45</f>
        <v>0</v>
      </c>
      <c r="S175" s="70">
        <f t="shared" si="21"/>
        <v>0</v>
      </c>
    </row>
    <row r="176" spans="1:19">
      <c r="A176" s="42" t="s">
        <v>232</v>
      </c>
      <c r="B176" s="3">
        <v>226</v>
      </c>
      <c r="C176" s="3">
        <f t="shared" si="18"/>
        <v>0</v>
      </c>
      <c r="D176" s="3">
        <f>[2]фев!D46</f>
        <v>0</v>
      </c>
      <c r="E176" s="3">
        <f>[2]фев!E46</f>
        <v>0</v>
      </c>
      <c r="F176" s="3">
        <f>[2]фев!F46</f>
        <v>0</v>
      </c>
      <c r="G176" s="3">
        <f>[2]фев!G46</f>
        <v>0</v>
      </c>
      <c r="H176" s="3"/>
      <c r="I176" s="3">
        <f>[2]фев!J46</f>
        <v>0</v>
      </c>
      <c r="J176" s="3">
        <f>[2]фев!K46</f>
        <v>0</v>
      </c>
      <c r="K176" s="3">
        <f>[2]фев!L46</f>
        <v>0</v>
      </c>
      <c r="L176" s="3">
        <f>[2]фев!M46</f>
        <v>0</v>
      </c>
      <c r="M176" s="3">
        <f>[2]фев!N46</f>
        <v>0</v>
      </c>
      <c r="N176" s="3">
        <f>[2]фев!O46</f>
        <v>0</v>
      </c>
      <c r="O176" s="3">
        <f>[2]фев!P46</f>
        <v>0</v>
      </c>
      <c r="P176" s="3"/>
      <c r="Q176" s="3">
        <f>[2]фев!Q46</f>
        <v>0</v>
      </c>
      <c r="R176" s="3">
        <f>[2]фев!R46</f>
        <v>0</v>
      </c>
      <c r="S176" s="70">
        <f t="shared" si="21"/>
        <v>0</v>
      </c>
    </row>
    <row r="177" spans="1:19">
      <c r="A177" s="42" t="s">
        <v>125</v>
      </c>
      <c r="B177" s="3">
        <v>226</v>
      </c>
      <c r="C177" s="3">
        <f t="shared" si="18"/>
        <v>0</v>
      </c>
      <c r="D177" s="3"/>
      <c r="E177" s="3"/>
      <c r="F177" s="3"/>
      <c r="G177" s="3"/>
      <c r="H177" s="3"/>
      <c r="I177" s="3"/>
      <c r="J177" s="3"/>
      <c r="K177" s="3"/>
      <c r="L177" s="3">
        <f>[2]янв!K44+[2]фев!K44+[2]март!K42</f>
        <v>0</v>
      </c>
      <c r="M177" s="3"/>
      <c r="N177" s="3">
        <f>L177+M177</f>
        <v>0</v>
      </c>
      <c r="O177" s="3"/>
      <c r="P177" s="3"/>
      <c r="Q177" s="3"/>
      <c r="R177" s="3"/>
      <c r="S177" s="70">
        <f t="shared" si="21"/>
        <v>0</v>
      </c>
    </row>
    <row r="178" spans="1:19">
      <c r="A178" s="42" t="s">
        <v>171</v>
      </c>
      <c r="B178" s="3">
        <v>226</v>
      </c>
      <c r="C178" s="3">
        <f t="shared" si="18"/>
        <v>0</v>
      </c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>
        <f>L178+M178</f>
        <v>0</v>
      </c>
      <c r="O178" s="3"/>
      <c r="P178" s="3"/>
      <c r="Q178" s="3"/>
      <c r="R178" s="3"/>
      <c r="S178" s="70">
        <f t="shared" si="21"/>
        <v>0</v>
      </c>
    </row>
    <row r="179" spans="1:19">
      <c r="A179" s="42" t="s">
        <v>172</v>
      </c>
      <c r="B179" s="3">
        <v>226</v>
      </c>
      <c r="C179" s="3">
        <f t="shared" si="18"/>
        <v>0</v>
      </c>
      <c r="D179" s="3">
        <f>[2]янв!D60+[2]март!D65</f>
        <v>0</v>
      </c>
      <c r="E179" s="3">
        <f>[2]янв!E60</f>
        <v>0</v>
      </c>
      <c r="F179" s="3">
        <f>[2]янв!F60</f>
        <v>0</v>
      </c>
      <c r="G179" s="3">
        <f>[2]янв!G60</f>
        <v>0</v>
      </c>
      <c r="H179" s="3">
        <f>[2]янв!H60</f>
        <v>0</v>
      </c>
      <c r="I179" s="3">
        <f>[2]янв!J60</f>
        <v>0</v>
      </c>
      <c r="J179" s="3">
        <f>[2]янв!K60</f>
        <v>0</v>
      </c>
      <c r="K179" s="3">
        <f>[2]янв!L60</f>
        <v>0</v>
      </c>
      <c r="L179" s="3">
        <f>[2]янв!M60+[2]фев!M67+[2]март!M65</f>
        <v>0</v>
      </c>
      <c r="M179" s="3">
        <f>[2]янв!N60</f>
        <v>0</v>
      </c>
      <c r="N179" s="3">
        <f>[2]янв!O60+[2]фев!O67+[2]март!O65</f>
        <v>0</v>
      </c>
      <c r="O179" s="3">
        <f>[2]янв!P60</f>
        <v>0</v>
      </c>
      <c r="P179" s="3"/>
      <c r="Q179" s="3">
        <f>[2]янв!Q60</f>
        <v>0</v>
      </c>
      <c r="R179" s="3">
        <f>[2]март!R65</f>
        <v>0</v>
      </c>
      <c r="S179" s="70">
        <f t="shared" si="21"/>
        <v>0</v>
      </c>
    </row>
    <row r="180" spans="1:19">
      <c r="A180" s="42" t="s">
        <v>126</v>
      </c>
      <c r="B180" s="3">
        <v>226</v>
      </c>
      <c r="C180" s="3">
        <f t="shared" si="18"/>
        <v>0</v>
      </c>
      <c r="D180" s="3">
        <f>[2]янв!D47+[2]фев!D47+[2]март!D45</f>
        <v>0</v>
      </c>
      <c r="E180" s="3"/>
      <c r="F180" s="3"/>
      <c r="G180" s="3"/>
      <c r="H180" s="3"/>
      <c r="I180" s="3"/>
      <c r="J180" s="3"/>
      <c r="K180" s="3"/>
      <c r="L180" s="3">
        <f>[2]янв!K47+[2]фев!K47+[2]март!K45</f>
        <v>0</v>
      </c>
      <c r="M180" s="3"/>
      <c r="N180" s="3">
        <f>L180+M180</f>
        <v>0</v>
      </c>
      <c r="O180" s="3"/>
      <c r="P180" s="3"/>
      <c r="Q180" s="3"/>
      <c r="R180" s="3"/>
      <c r="S180" s="70">
        <f t="shared" si="21"/>
        <v>0</v>
      </c>
    </row>
    <row r="181" spans="1:19">
      <c r="A181" s="61" t="s">
        <v>396</v>
      </c>
      <c r="B181" s="3">
        <v>226</v>
      </c>
      <c r="C181" s="3">
        <f t="shared" si="18"/>
        <v>0</v>
      </c>
      <c r="D181" s="3">
        <f>[2]март!D56+[2]фев!D58</f>
        <v>0</v>
      </c>
      <c r="E181" s="3">
        <f>[2]март!E56+[2]фев!E58</f>
        <v>0</v>
      </c>
      <c r="F181" s="3">
        <f>[2]март!F56+[2]фев!F58</f>
        <v>0</v>
      </c>
      <c r="G181" s="3">
        <f>[2]март!G56+[2]фев!G58</f>
        <v>0</v>
      </c>
      <c r="H181" s="3"/>
      <c r="I181" s="3"/>
      <c r="J181" s="3"/>
      <c r="K181" s="3"/>
      <c r="L181" s="3">
        <f>[2]янв!K48+[2]фев!K48+[2]март!K46</f>
        <v>0</v>
      </c>
      <c r="M181" s="3"/>
      <c r="N181" s="3">
        <f>L181+M181</f>
        <v>0</v>
      </c>
      <c r="O181" s="3"/>
      <c r="P181" s="3"/>
      <c r="Q181" s="3"/>
      <c r="R181" s="3">
        <f>[2]март!R56+[2]фев!R58</f>
        <v>0</v>
      </c>
      <c r="S181" s="70">
        <f t="shared" si="21"/>
        <v>0</v>
      </c>
    </row>
    <row r="182" spans="1:19">
      <c r="A182" s="42" t="s">
        <v>173</v>
      </c>
      <c r="B182" s="3">
        <v>226</v>
      </c>
      <c r="C182" s="3">
        <f t="shared" si="18"/>
        <v>0</v>
      </c>
      <c r="D182" s="3">
        <f>[2]март!D47</f>
        <v>0</v>
      </c>
      <c r="E182" s="3">
        <f>[2]фев!E49</f>
        <v>0</v>
      </c>
      <c r="F182" s="3">
        <f>[2]фев!F49</f>
        <v>0</v>
      </c>
      <c r="G182" s="3">
        <f>[2]фев!G49</f>
        <v>0</v>
      </c>
      <c r="H182" s="3"/>
      <c r="I182" s="3">
        <f>[2]фев!J49</f>
        <v>0</v>
      </c>
      <c r="J182" s="3">
        <f>[2]фев!K49</f>
        <v>0</v>
      </c>
      <c r="K182" s="3">
        <f>[2]фев!L49</f>
        <v>0</v>
      </c>
      <c r="L182" s="3">
        <f>[2]фев!M49</f>
        <v>0</v>
      </c>
      <c r="M182" s="3">
        <f>[2]фев!N49</f>
        <v>0</v>
      </c>
      <c r="N182" s="3">
        <f>[2]фев!O49</f>
        <v>0</v>
      </c>
      <c r="O182" s="3">
        <f>[2]фев!P49</f>
        <v>0</v>
      </c>
      <c r="P182" s="3"/>
      <c r="Q182" s="3">
        <f>[2]фев!Q49</f>
        <v>0</v>
      </c>
      <c r="R182" s="3">
        <f>[2]фев!R49</f>
        <v>0</v>
      </c>
      <c r="S182" s="70">
        <f t="shared" si="21"/>
        <v>0</v>
      </c>
    </row>
    <row r="183" spans="1:19">
      <c r="A183" s="42" t="s">
        <v>233</v>
      </c>
      <c r="B183" s="3">
        <v>226</v>
      </c>
      <c r="C183" s="3">
        <f t="shared" si="18"/>
        <v>0</v>
      </c>
      <c r="D183" s="3">
        <f>[2]фев!D48</f>
        <v>0</v>
      </c>
      <c r="E183" s="3">
        <f>[2]фев!E48</f>
        <v>0</v>
      </c>
      <c r="F183" s="3">
        <f>[2]фев!F48</f>
        <v>0</v>
      </c>
      <c r="G183" s="3">
        <f>[2]фев!G48</f>
        <v>0</v>
      </c>
      <c r="H183" s="3"/>
      <c r="I183" s="3">
        <f>[2]фев!J48</f>
        <v>0</v>
      </c>
      <c r="J183" s="3">
        <f>[2]фев!K48</f>
        <v>0</v>
      </c>
      <c r="K183" s="3">
        <f>[2]фев!L48</f>
        <v>0</v>
      </c>
      <c r="L183" s="3">
        <f>[2]фев!M48</f>
        <v>0</v>
      </c>
      <c r="M183" s="3">
        <f>[2]фев!N48</f>
        <v>0</v>
      </c>
      <c r="N183" s="3">
        <f>[2]фев!O48</f>
        <v>0</v>
      </c>
      <c r="O183" s="3">
        <f>[2]фев!P48</f>
        <v>0</v>
      </c>
      <c r="P183" s="3"/>
      <c r="Q183" s="3">
        <f>[2]фев!Q48</f>
        <v>0</v>
      </c>
      <c r="R183" s="3">
        <f>[2]фев!R48</f>
        <v>0</v>
      </c>
      <c r="S183" s="70">
        <f t="shared" si="21"/>
        <v>0</v>
      </c>
    </row>
    <row r="184" spans="1:19">
      <c r="A184" s="61" t="s">
        <v>397</v>
      </c>
      <c r="B184" s="3">
        <v>226</v>
      </c>
      <c r="C184" s="3">
        <f t="shared" si="18"/>
        <v>0</v>
      </c>
      <c r="D184" s="3">
        <f>[2]март!D72</f>
        <v>0</v>
      </c>
      <c r="E184" s="3">
        <f>[2]март!E72</f>
        <v>0</v>
      </c>
      <c r="F184" s="3">
        <f>[2]март!F72</f>
        <v>0</v>
      </c>
      <c r="G184" s="3">
        <f>[2]март!G72</f>
        <v>0</v>
      </c>
      <c r="H184" s="3">
        <f>[2]март!H72</f>
        <v>0</v>
      </c>
      <c r="I184" s="3">
        <f>[2]март!J72</f>
        <v>0</v>
      </c>
      <c r="J184" s="3">
        <f>[2]март!K72</f>
        <v>0</v>
      </c>
      <c r="K184" s="3">
        <f>[2]фев!L61</f>
        <v>79000</v>
      </c>
      <c r="L184" s="3">
        <f>[2]март!M72</f>
        <v>0</v>
      </c>
      <c r="M184" s="3">
        <f>[2]март!N72</f>
        <v>0</v>
      </c>
      <c r="N184" s="3">
        <f>[2]март!O72</f>
        <v>0</v>
      </c>
      <c r="O184" s="3">
        <f>[2]март!P72</f>
        <v>0</v>
      </c>
      <c r="P184" s="3"/>
      <c r="Q184" s="3">
        <f>[2]март!Q72</f>
        <v>0</v>
      </c>
      <c r="R184" s="3">
        <f>[2]март!R72</f>
        <v>0</v>
      </c>
      <c r="S184" s="70">
        <f t="shared" si="21"/>
        <v>79000</v>
      </c>
    </row>
    <row r="185" spans="1:19">
      <c r="A185" s="61" t="s">
        <v>294</v>
      </c>
      <c r="B185" s="3">
        <v>226</v>
      </c>
      <c r="C185" s="3">
        <f t="shared" si="18"/>
        <v>0</v>
      </c>
      <c r="D185" s="3">
        <f>[2]фев!D70</f>
        <v>0</v>
      </c>
      <c r="E185" s="3">
        <f>[2]фев!E70</f>
        <v>0</v>
      </c>
      <c r="F185" s="3">
        <f>[2]фев!F70</f>
        <v>0</v>
      </c>
      <c r="G185" s="3">
        <f>[2]фев!G70</f>
        <v>0</v>
      </c>
      <c r="H185" s="3">
        <f>[2]фев!H70</f>
        <v>0</v>
      </c>
      <c r="I185" s="3">
        <f>[2]фев!J70</f>
        <v>0</v>
      </c>
      <c r="J185" s="3">
        <f>[2]фев!K70</f>
        <v>0</v>
      </c>
      <c r="K185" s="3">
        <f>[2]фев!L70</f>
        <v>0</v>
      </c>
      <c r="L185" s="3">
        <f>[2]фев!M70</f>
        <v>0</v>
      </c>
      <c r="M185" s="3">
        <f>[2]фев!N70</f>
        <v>0</v>
      </c>
      <c r="N185" s="3">
        <f>[2]фев!O70</f>
        <v>0</v>
      </c>
      <c r="O185" s="3">
        <f>[2]фев!P70</f>
        <v>0</v>
      </c>
      <c r="P185" s="3"/>
      <c r="Q185" s="3">
        <f>[2]фев!Q70</f>
        <v>0</v>
      </c>
      <c r="R185" s="3">
        <f>[2]фев!R70</f>
        <v>0</v>
      </c>
      <c r="S185" s="70">
        <f t="shared" si="21"/>
        <v>0</v>
      </c>
    </row>
    <row r="186" spans="1:19">
      <c r="A186" s="42" t="s">
        <v>234</v>
      </c>
      <c r="B186" s="3">
        <v>226</v>
      </c>
      <c r="C186" s="3">
        <f t="shared" si="18"/>
        <v>0</v>
      </c>
      <c r="D186" s="3">
        <f>[2]фев!D63</f>
        <v>0</v>
      </c>
      <c r="E186" s="3">
        <f>[2]фев!E63</f>
        <v>0</v>
      </c>
      <c r="F186" s="3">
        <f>[2]фев!F63</f>
        <v>0</v>
      </c>
      <c r="G186" s="3">
        <f>[2]фев!G63</f>
        <v>0</v>
      </c>
      <c r="H186" s="3"/>
      <c r="I186" s="3">
        <f>[2]фев!J63</f>
        <v>0</v>
      </c>
      <c r="J186" s="3">
        <f>[2]фев!K63</f>
        <v>0</v>
      </c>
      <c r="K186" s="3">
        <f>[2]фев!L63</f>
        <v>0</v>
      </c>
      <c r="L186" s="3">
        <f>[2]фев!M63</f>
        <v>0</v>
      </c>
      <c r="M186" s="3">
        <f>[2]фев!N63</f>
        <v>0</v>
      </c>
      <c r="N186" s="3">
        <f>[2]фев!O63</f>
        <v>0</v>
      </c>
      <c r="O186" s="3">
        <f>[2]фев!P63</f>
        <v>0</v>
      </c>
      <c r="P186" s="3"/>
      <c r="Q186" s="3">
        <f>[2]фев!Q63</f>
        <v>0</v>
      </c>
      <c r="R186" s="3">
        <f>[2]фев!R63</f>
        <v>0</v>
      </c>
      <c r="S186" s="70">
        <f t="shared" si="21"/>
        <v>0</v>
      </c>
    </row>
    <row r="187" spans="1:19">
      <c r="A187" s="42" t="s">
        <v>282</v>
      </c>
      <c r="B187" s="3">
        <v>226</v>
      </c>
      <c r="C187" s="3">
        <f t="shared" si="18"/>
        <v>7960</v>
      </c>
      <c r="D187" s="3">
        <f>[2]фев!D57+[2]янв!D56+[2]март!D55</f>
        <v>7960</v>
      </c>
      <c r="E187" s="3">
        <f>[2]март!E55+[2]фев!E57</f>
        <v>0</v>
      </c>
      <c r="F187" s="3">
        <f>[2]март!F55+[2]фев!F57</f>
        <v>0</v>
      </c>
      <c r="G187" s="3">
        <f>[2]март!G55+[2]фев!G57</f>
        <v>0</v>
      </c>
      <c r="H187" s="3">
        <f>[2]март!H55+[2]фев!H57</f>
        <v>0</v>
      </c>
      <c r="I187" s="3">
        <f>[2]март!J55+[2]фев!J57</f>
        <v>0</v>
      </c>
      <c r="J187" s="3">
        <f>[2]март!K55+[2]фев!K57</f>
        <v>8600</v>
      </c>
      <c r="K187" s="3">
        <f>[2]март!L55+[2]фев!L57</f>
        <v>0</v>
      </c>
      <c r="L187" s="3">
        <f>[2]март!M55+[2]фев!M57</f>
        <v>118460</v>
      </c>
      <c r="M187" s="3">
        <f>[2]март!N55+[2]фев!N57</f>
        <v>3560</v>
      </c>
      <c r="N187" s="3">
        <f>[2]март!O55+[2]фев!O57</f>
        <v>122020</v>
      </c>
      <c r="O187" s="3">
        <f>[2]март!P55+[2]фев!P57</f>
        <v>0</v>
      </c>
      <c r="P187" s="3"/>
      <c r="Q187" s="3">
        <f>[2]март!Q55+[2]фев!Q57</f>
        <v>0</v>
      </c>
      <c r="R187" s="3">
        <f>[2]март!R55+[2]фев!R57</f>
        <v>0</v>
      </c>
      <c r="S187" s="70">
        <f t="shared" si="21"/>
        <v>138580</v>
      </c>
    </row>
    <row r="188" spans="1:19">
      <c r="A188" s="42" t="s">
        <v>235</v>
      </c>
      <c r="B188" s="3">
        <v>226</v>
      </c>
      <c r="C188" s="3">
        <f t="shared" si="18"/>
        <v>0</v>
      </c>
      <c r="D188" s="3">
        <f>[2]фев!D73</f>
        <v>0</v>
      </c>
      <c r="E188" s="3">
        <f>[2]март!E71</f>
        <v>0</v>
      </c>
      <c r="F188" s="3">
        <f>[2]март!F71</f>
        <v>0</v>
      </c>
      <c r="G188" s="3">
        <f>[2]март!G71</f>
        <v>0</v>
      </c>
      <c r="H188" s="3">
        <f>[2]март!H71</f>
        <v>0</v>
      </c>
      <c r="I188" s="3">
        <f>[2]март!J71</f>
        <v>0</v>
      </c>
      <c r="J188" s="3">
        <f>[2]март!K71</f>
        <v>0</v>
      </c>
      <c r="K188" s="3">
        <f>[2]март!L71</f>
        <v>0</v>
      </c>
      <c r="L188" s="3">
        <f>[2]март!M71</f>
        <v>0</v>
      </c>
      <c r="M188" s="3">
        <f>[2]март!N71</f>
        <v>0</v>
      </c>
      <c r="N188" s="3">
        <f>[2]март!O71</f>
        <v>0</v>
      </c>
      <c r="O188" s="3">
        <f>[2]март!P71</f>
        <v>0</v>
      </c>
      <c r="P188" s="3"/>
      <c r="Q188" s="3">
        <f>[2]март!Q71</f>
        <v>0</v>
      </c>
      <c r="R188" s="3">
        <f>[2]март!R71</f>
        <v>0</v>
      </c>
      <c r="S188" s="70">
        <f t="shared" si="21"/>
        <v>0</v>
      </c>
    </row>
    <row r="189" spans="1:19">
      <c r="A189" s="14" t="s">
        <v>252</v>
      </c>
      <c r="B189" s="3">
        <v>226</v>
      </c>
      <c r="C189" s="3">
        <f t="shared" si="18"/>
        <v>0</v>
      </c>
      <c r="D189" s="3">
        <f>[2]март!D69+[2]фев!D71</f>
        <v>0</v>
      </c>
      <c r="E189" s="3">
        <f>[2]март!E69+[2]фев!E71</f>
        <v>0</v>
      </c>
      <c r="F189" s="3">
        <f>[2]март!F69+[2]фев!F71</f>
        <v>0</v>
      </c>
      <c r="G189" s="3">
        <f>[2]март!G69+[2]фев!G71</f>
        <v>0</v>
      </c>
      <c r="H189" s="3"/>
      <c r="I189" s="3">
        <f>[2]март!J69+[2]фев!J71</f>
        <v>0</v>
      </c>
      <c r="J189" s="3">
        <f>[2]март!K69+[2]фев!K71</f>
        <v>0</v>
      </c>
      <c r="K189" s="3">
        <f>[2]март!L69+[2]фев!L71</f>
        <v>0</v>
      </c>
      <c r="L189" s="3"/>
      <c r="M189" s="3"/>
      <c r="N189" s="3"/>
      <c r="O189" s="3">
        <f>[2]март!P69+[2]фев!P71</f>
        <v>0</v>
      </c>
      <c r="P189" s="3"/>
      <c r="Q189" s="3">
        <f>[2]март!Q69+[2]фев!Q71</f>
        <v>0</v>
      </c>
      <c r="R189" s="3">
        <f>[2]март!R69+[2]фев!R71</f>
        <v>0</v>
      </c>
      <c r="S189" s="70">
        <f t="shared" si="21"/>
        <v>0</v>
      </c>
    </row>
    <row r="190" spans="1:19">
      <c r="A190" s="42" t="s">
        <v>236</v>
      </c>
      <c r="B190" s="3">
        <v>226</v>
      </c>
      <c r="C190" s="3">
        <f t="shared" si="18"/>
        <v>0</v>
      </c>
      <c r="D190" s="3">
        <f>[2]март!D48+[2]фев!D50</f>
        <v>0</v>
      </c>
      <c r="E190" s="3">
        <f>[2]март!E48+[2]фев!E50</f>
        <v>0</v>
      </c>
      <c r="F190" s="3">
        <f>[2]март!F48+[2]фев!F50</f>
        <v>0</v>
      </c>
      <c r="G190" s="3">
        <f>[2]март!G48+[2]фев!G50</f>
        <v>0</v>
      </c>
      <c r="H190" s="3">
        <f>[2]март!H48+[2]фев!H50</f>
        <v>0</v>
      </c>
      <c r="I190" s="3">
        <f>[2]март!J48+[2]фев!J50</f>
        <v>0</v>
      </c>
      <c r="J190" s="3">
        <f>[2]март!K48+[2]фев!K50</f>
        <v>0</v>
      </c>
      <c r="K190" s="3">
        <f>[2]март!L48+[2]фев!L50</f>
        <v>0</v>
      </c>
      <c r="L190" s="3">
        <f>[2]март!M48+[2]фев!M50</f>
        <v>0</v>
      </c>
      <c r="M190" s="3">
        <f>[2]март!N48+[2]фев!N50</f>
        <v>0</v>
      </c>
      <c r="N190" s="3">
        <f>[2]март!O48+[2]фев!O50</f>
        <v>0</v>
      </c>
      <c r="O190" s="3">
        <f>[2]март!P48+[2]фев!P50</f>
        <v>0</v>
      </c>
      <c r="P190" s="3"/>
      <c r="Q190" s="3">
        <f>[2]март!Q48+[2]фев!Q50</f>
        <v>0</v>
      </c>
      <c r="R190" s="3">
        <f>[2]март!R48+[2]фев!R50</f>
        <v>0</v>
      </c>
      <c r="S190" s="70">
        <f t="shared" si="21"/>
        <v>0</v>
      </c>
    </row>
    <row r="191" spans="1:19">
      <c r="A191" s="66" t="s">
        <v>295</v>
      </c>
      <c r="B191" s="3">
        <v>226</v>
      </c>
      <c r="C191" s="3">
        <f t="shared" si="18"/>
        <v>0</v>
      </c>
      <c r="D191" s="3">
        <f>[2]март!D70+[2]фев!D71</f>
        <v>0</v>
      </c>
      <c r="E191" s="3">
        <f>[2]март!E70+[2]фев!E71</f>
        <v>0</v>
      </c>
      <c r="F191" s="3">
        <f>[2]март!F70+[2]фев!F71</f>
        <v>0</v>
      </c>
      <c r="G191" s="3">
        <f>[2]март!G70+[2]фев!G71</f>
        <v>0</v>
      </c>
      <c r="H191" s="3">
        <f>[2]март!H70+[2]фев!H71</f>
        <v>0</v>
      </c>
      <c r="I191" s="3">
        <f>[2]март!J70+[2]фев!J71</f>
        <v>0</v>
      </c>
      <c r="J191" s="3">
        <f>[2]март!K70+[2]фев!K71</f>
        <v>0</v>
      </c>
      <c r="K191" s="3">
        <f>[2]март!L70+[2]фев!L71</f>
        <v>0</v>
      </c>
      <c r="L191" s="3">
        <f>[2]март!M70+[2]фев!M71</f>
        <v>0</v>
      </c>
      <c r="M191" s="3">
        <f>[2]март!N70+[2]фев!N71</f>
        <v>0</v>
      </c>
      <c r="N191" s="3">
        <f>[2]март!O70+[2]фев!O71</f>
        <v>0</v>
      </c>
      <c r="O191" s="3">
        <f>[2]март!P70+[2]фев!P71</f>
        <v>0</v>
      </c>
      <c r="P191" s="3"/>
      <c r="Q191" s="3">
        <f>[2]март!Q70+[2]фев!Q71</f>
        <v>0</v>
      </c>
      <c r="R191" s="3">
        <f>[2]март!R70+[2]фев!R71</f>
        <v>0</v>
      </c>
      <c r="S191" s="73">
        <f t="shared" si="21"/>
        <v>0</v>
      </c>
    </row>
    <row r="192" spans="1:19">
      <c r="A192" s="42" t="s">
        <v>67</v>
      </c>
      <c r="B192" s="3">
        <v>226</v>
      </c>
      <c r="C192" s="3">
        <f t="shared" si="18"/>
        <v>0</v>
      </c>
      <c r="D192" s="3">
        <f>[2]март!D75+[2]фев!D75+[2]янв!D73</f>
        <v>0</v>
      </c>
      <c r="E192" s="3">
        <f>[2]март!E75</f>
        <v>0</v>
      </c>
      <c r="F192" s="3">
        <f>[2]март!F75</f>
        <v>0</v>
      </c>
      <c r="G192" s="3">
        <f>[2]фев!G75+[2]янв!G73</f>
        <v>0</v>
      </c>
      <c r="H192" s="3">
        <f>[2]март!H75</f>
        <v>0</v>
      </c>
      <c r="I192" s="3">
        <f>[2]март!I75</f>
        <v>0</v>
      </c>
      <c r="J192" s="3">
        <f>[2]март!J75</f>
        <v>0</v>
      </c>
      <c r="K192" s="3">
        <f>[2]фев!L75</f>
        <v>0</v>
      </c>
      <c r="L192" s="3">
        <f>[2]март!M75+[2]фев!M76</f>
        <v>0</v>
      </c>
      <c r="M192" s="3">
        <f>[2]март!N75+[2]фев!N76</f>
        <v>0</v>
      </c>
      <c r="N192" s="3">
        <f>[2]март!O75+[2]фев!O76</f>
        <v>0</v>
      </c>
      <c r="O192" s="3">
        <f>[2]март!P75+[2]фев!P76</f>
        <v>0</v>
      </c>
      <c r="P192" s="3"/>
      <c r="Q192" s="3">
        <f>[2]март!Q75+[2]фев!Q76</f>
        <v>0</v>
      </c>
      <c r="R192" s="3">
        <f>[2]март!R75+[2]фев!R76</f>
        <v>0</v>
      </c>
      <c r="S192" s="70">
        <f t="shared" si="21"/>
        <v>0</v>
      </c>
    </row>
    <row r="193" spans="1:19">
      <c r="A193" s="74" t="s">
        <v>127</v>
      </c>
      <c r="B193" s="73">
        <v>241</v>
      </c>
      <c r="C193" s="70">
        <f t="shared" si="18"/>
        <v>0</v>
      </c>
      <c r="D193" s="73">
        <f>D194+D196+D197</f>
        <v>0</v>
      </c>
      <c r="E193" s="73">
        <f>E194+E196+E197</f>
        <v>0</v>
      </c>
      <c r="F193" s="73">
        <f>F194+F196+F197</f>
        <v>0</v>
      </c>
      <c r="G193" s="73">
        <f>G194+G196+G197+G195</f>
        <v>0</v>
      </c>
      <c r="H193" s="73"/>
      <c r="I193" s="73">
        <f>I194+I196+I197</f>
        <v>0</v>
      </c>
      <c r="J193" s="73">
        <f>J194+J196+J197</f>
        <v>0</v>
      </c>
      <c r="K193" s="73">
        <f>K194+K196+K197+K199</f>
        <v>210627</v>
      </c>
      <c r="L193" s="73">
        <f>L194+L196+L197</f>
        <v>0</v>
      </c>
      <c r="M193" s="73">
        <f>M194+M196+M197</f>
        <v>0</v>
      </c>
      <c r="N193" s="73">
        <f>L193+M193</f>
        <v>0</v>
      </c>
      <c r="O193" s="73">
        <f>O199</f>
        <v>0</v>
      </c>
      <c r="P193" s="73"/>
      <c r="Q193" s="73">
        <f>Q194+Q196+Q197</f>
        <v>0</v>
      </c>
      <c r="R193" s="73">
        <f>R194+R196+R197</f>
        <v>0</v>
      </c>
      <c r="S193" s="73">
        <f t="shared" si="21"/>
        <v>210627</v>
      </c>
    </row>
    <row r="194" spans="1:19">
      <c r="A194" s="42" t="s">
        <v>128</v>
      </c>
      <c r="B194" s="3">
        <v>241</v>
      </c>
      <c r="C194" s="3">
        <f t="shared" si="18"/>
        <v>0</v>
      </c>
      <c r="D194" s="3">
        <f>[2]янв!D75</f>
        <v>0</v>
      </c>
      <c r="E194" s="3">
        <f>[2]янв!E75</f>
        <v>0</v>
      </c>
      <c r="F194" s="3">
        <f>[2]янв!F75</f>
        <v>0</v>
      </c>
      <c r="G194" s="3">
        <f>[2]янв!G75</f>
        <v>0</v>
      </c>
      <c r="H194" s="3"/>
      <c r="I194" s="3">
        <f>[2]янв!J75</f>
        <v>0</v>
      </c>
      <c r="J194" s="3">
        <f>[2]янв!K75</f>
        <v>0</v>
      </c>
      <c r="K194" s="3">
        <f>[2]янв!L75</f>
        <v>0</v>
      </c>
      <c r="L194" s="3">
        <f>[2]янв!M75</f>
        <v>0</v>
      </c>
      <c r="M194" s="3">
        <f>[2]янв!N75</f>
        <v>0</v>
      </c>
      <c r="N194" s="3">
        <f>[2]янв!O75</f>
        <v>0</v>
      </c>
      <c r="O194" s="3">
        <f>[2]янв!P75</f>
        <v>0</v>
      </c>
      <c r="P194" s="3"/>
      <c r="Q194" s="3">
        <f>[2]янв!Q75</f>
        <v>0</v>
      </c>
      <c r="R194" s="3">
        <f>[2]янв!R75</f>
        <v>0</v>
      </c>
      <c r="S194" s="73">
        <f t="shared" ref="S194:S219" si="27">C194+F194+G194+I194+J194+K194+N194+O194++R194+Q194</f>
        <v>0</v>
      </c>
    </row>
    <row r="195" spans="1:19">
      <c r="A195" s="42" t="s">
        <v>174</v>
      </c>
      <c r="B195" s="3">
        <v>241</v>
      </c>
      <c r="C195" s="3">
        <f t="shared" si="18"/>
        <v>0</v>
      </c>
      <c r="D195" s="3"/>
      <c r="E195" s="3"/>
      <c r="F195" s="3"/>
      <c r="G195" s="3"/>
      <c r="H195" s="3"/>
      <c r="I195" s="3"/>
      <c r="J195" s="3"/>
      <c r="K195" s="3">
        <f>[2]янв!J58+[2]фев!J58+[2]март!J56</f>
        <v>0</v>
      </c>
      <c r="L195" s="3"/>
      <c r="M195" s="3"/>
      <c r="N195" s="3"/>
      <c r="O195" s="3"/>
      <c r="P195" s="3"/>
      <c r="Q195" s="3"/>
      <c r="R195" s="3"/>
      <c r="S195" s="73">
        <f t="shared" si="27"/>
        <v>0</v>
      </c>
    </row>
    <row r="196" spans="1:19">
      <c r="A196" s="42" t="s">
        <v>129</v>
      </c>
      <c r="B196" s="3">
        <v>241</v>
      </c>
      <c r="C196" s="3">
        <f t="shared" si="18"/>
        <v>0</v>
      </c>
      <c r="D196" s="3">
        <f>[2]март!D79+[2]фев!D80</f>
        <v>0</v>
      </c>
      <c r="E196" s="3">
        <f>[2]март!E79+[2]фев!E80</f>
        <v>0</v>
      </c>
      <c r="F196" s="3">
        <f>[2]март!F79+[2]фев!F80</f>
        <v>0</v>
      </c>
      <c r="G196" s="3">
        <f>[2]март!G79+[2]фев!G80</f>
        <v>0</v>
      </c>
      <c r="H196" s="3">
        <f>[2]март!H79+[2]фев!H80</f>
        <v>0</v>
      </c>
      <c r="I196" s="3">
        <f>[2]март!I79+[2]фев!I80</f>
        <v>0</v>
      </c>
      <c r="J196" s="3">
        <f>[2]март!J79+[2]фев!J80</f>
        <v>0</v>
      </c>
      <c r="K196" s="3">
        <f>[2]фев!L80+[2]янв!L77+[2]март!L79</f>
        <v>150627</v>
      </c>
      <c r="L196" s="3">
        <f>[2]март!M79+[2]фев!M80</f>
        <v>0</v>
      </c>
      <c r="M196" s="3">
        <f>[2]март!N79+[2]фев!N80</f>
        <v>0</v>
      </c>
      <c r="N196" s="3">
        <f>[2]март!O79+[2]фев!O80</f>
        <v>0</v>
      </c>
      <c r="O196" s="3">
        <f>[2]март!P79+[2]фев!P80</f>
        <v>0</v>
      </c>
      <c r="P196" s="3"/>
      <c r="Q196" s="3">
        <f>[2]март!Q79+[2]фев!Q80</f>
        <v>0</v>
      </c>
      <c r="R196" s="3">
        <f>[2]март!R79+[2]фев!R80</f>
        <v>0</v>
      </c>
      <c r="S196" s="70">
        <f t="shared" si="27"/>
        <v>150627</v>
      </c>
    </row>
    <row r="197" spans="1:19">
      <c r="A197" s="42" t="s">
        <v>117</v>
      </c>
      <c r="B197" s="3">
        <v>241</v>
      </c>
      <c r="C197" s="3">
        <f t="shared" si="18"/>
        <v>0</v>
      </c>
      <c r="D197" s="3"/>
      <c r="E197" s="3"/>
      <c r="F197" s="3"/>
      <c r="G197" s="3"/>
      <c r="H197" s="3"/>
      <c r="I197" s="3"/>
      <c r="J197" s="3"/>
      <c r="K197" s="3">
        <f>[2]март!L80</f>
        <v>60000</v>
      </c>
      <c r="L197" s="3"/>
      <c r="M197" s="3"/>
      <c r="N197" s="3"/>
      <c r="O197" s="3"/>
      <c r="P197" s="3"/>
      <c r="Q197" s="3"/>
      <c r="R197" s="3"/>
      <c r="S197" s="73">
        <f t="shared" si="27"/>
        <v>60000</v>
      </c>
    </row>
    <row r="198" spans="1:19">
      <c r="A198" s="45" t="s">
        <v>415</v>
      </c>
      <c r="B198" s="3">
        <v>242</v>
      </c>
      <c r="C198" s="3">
        <f t="shared" si="18"/>
        <v>0</v>
      </c>
      <c r="D198" s="3"/>
      <c r="E198" s="3"/>
      <c r="F198" s="3"/>
      <c r="G198" s="3"/>
      <c r="H198" s="3"/>
      <c r="I198" s="3"/>
      <c r="J198" s="3"/>
      <c r="K198" s="3">
        <f>[2]фев!L85</f>
        <v>5000</v>
      </c>
      <c r="L198" s="3"/>
      <c r="M198" s="3"/>
      <c r="N198" s="3"/>
      <c r="O198" s="3"/>
      <c r="P198" s="3"/>
      <c r="Q198" s="3"/>
      <c r="R198" s="3"/>
      <c r="S198" s="73">
        <f t="shared" si="27"/>
        <v>5000</v>
      </c>
    </row>
    <row r="199" spans="1:19">
      <c r="A199" s="45" t="s">
        <v>130</v>
      </c>
      <c r="B199" s="3">
        <v>241</v>
      </c>
      <c r="C199" s="3">
        <f t="shared" si="18"/>
        <v>0</v>
      </c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73">
        <f t="shared" si="27"/>
        <v>0</v>
      </c>
    </row>
    <row r="200" spans="1:19">
      <c r="A200" s="7" t="s">
        <v>132</v>
      </c>
      <c r="B200" s="2">
        <v>262</v>
      </c>
      <c r="C200" s="3">
        <f t="shared" si="18"/>
        <v>0</v>
      </c>
      <c r="D200" s="3"/>
      <c r="E200" s="3"/>
      <c r="F200" s="3"/>
      <c r="G200" s="3"/>
      <c r="H200" s="3"/>
      <c r="I200" s="2"/>
      <c r="J200" s="2"/>
      <c r="K200" s="3"/>
      <c r="L200" s="3"/>
      <c r="M200" s="3">
        <f>[2]янв!L63+[2]фев!L64+[2]март!L61</f>
        <v>0</v>
      </c>
      <c r="N200" s="2">
        <f>L200+M200</f>
        <v>0</v>
      </c>
      <c r="O200" s="2">
        <f>'[3]9мес'!N42+'[3]1 кв'!N42</f>
        <v>0</v>
      </c>
      <c r="P200" s="2"/>
      <c r="Q200" s="3"/>
      <c r="R200" s="3"/>
      <c r="S200" s="73">
        <f t="shared" si="27"/>
        <v>0</v>
      </c>
    </row>
    <row r="201" spans="1:19">
      <c r="A201" s="7" t="s">
        <v>133</v>
      </c>
      <c r="B201" s="2">
        <v>260</v>
      </c>
      <c r="C201" s="3">
        <f t="shared" si="18"/>
        <v>0</v>
      </c>
      <c r="D201" s="2">
        <f>SUM(D202:D205)</f>
        <v>0</v>
      </c>
      <c r="E201" s="2">
        <f t="shared" ref="E201:M201" si="28">SUM(E202:E205)</f>
        <v>0</v>
      </c>
      <c r="F201" s="2">
        <f t="shared" si="28"/>
        <v>0</v>
      </c>
      <c r="G201" s="2">
        <f t="shared" si="28"/>
        <v>0</v>
      </c>
      <c r="H201" s="2"/>
      <c r="I201" s="2">
        <f t="shared" si="28"/>
        <v>0</v>
      </c>
      <c r="J201" s="2">
        <f t="shared" si="28"/>
        <v>0</v>
      </c>
      <c r="K201" s="2">
        <f t="shared" si="28"/>
        <v>0</v>
      </c>
      <c r="L201" s="2">
        <f t="shared" si="28"/>
        <v>0</v>
      </c>
      <c r="M201" s="2">
        <f t="shared" si="28"/>
        <v>0</v>
      </c>
      <c r="N201" s="2">
        <f>L201+M201</f>
        <v>0</v>
      </c>
      <c r="O201" s="2">
        <f>SUM(O202:O205)</f>
        <v>0</v>
      </c>
      <c r="P201" s="2"/>
      <c r="Q201" s="2">
        <f>SUM(Q202:Q205)</f>
        <v>0</v>
      </c>
      <c r="R201" s="2">
        <f>SUM(R202:R205)</f>
        <v>0</v>
      </c>
      <c r="S201" s="73">
        <f t="shared" si="27"/>
        <v>0</v>
      </c>
    </row>
    <row r="202" spans="1:19">
      <c r="A202" s="44" t="s">
        <v>134</v>
      </c>
      <c r="B202" s="3">
        <v>262</v>
      </c>
      <c r="C202" s="3">
        <f t="shared" si="18"/>
        <v>0</v>
      </c>
      <c r="D202" s="3"/>
      <c r="E202" s="3">
        <f>[2]март!E87+[2]фев!E88+[2]янв!E85</f>
        <v>0</v>
      </c>
      <c r="F202" s="3">
        <f>[2]март!F87+[2]фев!F88+[2]янв!F85</f>
        <v>0</v>
      </c>
      <c r="G202" s="3">
        <f>[2]март!G87+[2]фев!G88+[2]янв!G85</f>
        <v>0</v>
      </c>
      <c r="H202" s="3"/>
      <c r="I202" s="3">
        <f>[2]март!J87+[2]фев!J88+[2]янв!J85</f>
        <v>0</v>
      </c>
      <c r="J202" s="3">
        <f>[2]март!K87+[2]фев!K88+[2]янв!K85</f>
        <v>0</v>
      </c>
      <c r="K202" s="3">
        <f>[2]март!L87+[2]фев!L88+[2]янв!L85</f>
        <v>0</v>
      </c>
      <c r="L202" s="3">
        <f>[2]март!M87+[2]фев!M88+[2]янв!M85</f>
        <v>0</v>
      </c>
      <c r="M202" s="3">
        <f>[2]март!N87+[2]фев!N88+[2]янв!N85</f>
        <v>0</v>
      </c>
      <c r="N202" s="3">
        <f>[2]март!O87+[2]фев!O88+[2]янв!O85</f>
        <v>0</v>
      </c>
      <c r="O202" s="3">
        <f>[2]март!P87+[2]фев!P88+[2]янв!P85</f>
        <v>0</v>
      </c>
      <c r="P202" s="3"/>
      <c r="Q202" s="3">
        <f>[2]март!Q87+[2]фев!Q88+[2]янв!Q85</f>
        <v>0</v>
      </c>
      <c r="R202" s="3">
        <f>[2]фев!R88+[2]янв!R85</f>
        <v>0</v>
      </c>
      <c r="S202" s="73">
        <f t="shared" si="27"/>
        <v>0</v>
      </c>
    </row>
    <row r="203" spans="1:19">
      <c r="A203" s="7" t="s">
        <v>283</v>
      </c>
      <c r="B203" s="3">
        <v>262</v>
      </c>
      <c r="C203" s="3">
        <f t="shared" si="18"/>
        <v>0</v>
      </c>
      <c r="D203" s="3">
        <f>[2]фев!D88+[2]март!D89+[2]янв!D84</f>
        <v>0</v>
      </c>
      <c r="E203" s="3">
        <f>[2]март!E89+[2]фев!E90+[2]янв!E84</f>
        <v>0</v>
      </c>
      <c r="F203" s="3">
        <f>[2]март!F89+[2]фев!F90+[2]янв!F84</f>
        <v>0</v>
      </c>
      <c r="G203" s="3">
        <f>[2]март!G89+[2]фев!G90+[2]янв!G84</f>
        <v>0</v>
      </c>
      <c r="H203" s="3">
        <f>[2]март!H89+[2]фев!H90+[2]янв!H84</f>
        <v>0</v>
      </c>
      <c r="I203" s="3">
        <f>[2]март!J89+[2]фев!J90+[2]янв!J84</f>
        <v>0</v>
      </c>
      <c r="J203" s="3">
        <f>[2]март!K89+[2]фев!K90+[2]янв!K84</f>
        <v>0</v>
      </c>
      <c r="K203" s="3">
        <f>[2]март!L89+[2]фев!L90+[2]янв!L84</f>
        <v>0</v>
      </c>
      <c r="L203" s="3">
        <f>[2]март!M89+[2]фев!M90+[2]янв!M84</f>
        <v>0</v>
      </c>
      <c r="M203" s="3">
        <f>[2]март!N89+[2]фев!N90+[2]янв!N84</f>
        <v>0</v>
      </c>
      <c r="N203" s="3">
        <f>[2]март!O89+[2]фев!O90+[2]янв!O84</f>
        <v>0</v>
      </c>
      <c r="O203" s="3">
        <f>[2]март!P89+[2]фев!P90+[2]янв!P84</f>
        <v>0</v>
      </c>
      <c r="P203" s="3"/>
      <c r="Q203" s="3">
        <f>[2]март!Q89+[2]фев!Q90+[2]янв!Q84</f>
        <v>0</v>
      </c>
      <c r="R203" s="3">
        <f>[2]март!R89+[2]фев!R90+[2]янв!R84</f>
        <v>0</v>
      </c>
      <c r="S203" s="70">
        <f t="shared" si="27"/>
        <v>0</v>
      </c>
    </row>
    <row r="204" spans="1:19">
      <c r="A204" s="44" t="s">
        <v>284</v>
      </c>
      <c r="B204" s="3">
        <v>262</v>
      </c>
      <c r="C204" s="3">
        <f t="shared" si="18"/>
        <v>0</v>
      </c>
      <c r="D204" s="3">
        <f>[2]март!D88+[2]фев!D89+[2]янв!D86</f>
        <v>0</v>
      </c>
      <c r="E204" s="3">
        <f>[2]март!E88+[2]фев!E89+[2]янв!E86</f>
        <v>0</v>
      </c>
      <c r="F204" s="3">
        <f>[2]март!F88+[2]фев!F89+[2]янв!F86</f>
        <v>0</v>
      </c>
      <c r="G204" s="3">
        <f>[2]март!G88+[2]фев!G89+[2]янв!G86</f>
        <v>0</v>
      </c>
      <c r="H204" s="3">
        <f>[2]март!H88+[2]фев!H89+[2]янв!H86</f>
        <v>0</v>
      </c>
      <c r="I204" s="3">
        <f>[2]март!J88+[2]фев!J89+[2]янв!J86</f>
        <v>0</v>
      </c>
      <c r="J204" s="3">
        <f>[2]март!K88+[2]фев!K89+[2]янв!K86</f>
        <v>0</v>
      </c>
      <c r="K204" s="3">
        <f>[2]март!L88+[2]фев!L89+[2]янв!L86</f>
        <v>0</v>
      </c>
      <c r="L204" s="3">
        <f>[2]март!M88+[2]фев!M89+[2]янв!M86</f>
        <v>0</v>
      </c>
      <c r="M204" s="3">
        <f>[2]март!N88+[2]фев!N89+[2]янв!N86</f>
        <v>0</v>
      </c>
      <c r="N204" s="3">
        <f>[2]март!O88+[2]фев!O89+[2]янв!O86</f>
        <v>0</v>
      </c>
      <c r="O204" s="3">
        <f>[2]март!P88+[2]фев!P89+[2]янв!P86</f>
        <v>0</v>
      </c>
      <c r="P204" s="3"/>
      <c r="Q204" s="3">
        <f>[2]март!Q88+[2]фев!Q89+[2]янв!Q86</f>
        <v>0</v>
      </c>
      <c r="R204" s="3">
        <f>[2]март!R88+[2]фев!R89</f>
        <v>0</v>
      </c>
      <c r="S204" s="70">
        <f t="shared" si="27"/>
        <v>0</v>
      </c>
    </row>
    <row r="205" spans="1:19">
      <c r="A205" s="44" t="s">
        <v>135</v>
      </c>
      <c r="B205" s="3">
        <v>263</v>
      </c>
      <c r="C205" s="3">
        <f t="shared" si="18"/>
        <v>0</v>
      </c>
      <c r="D205" s="5">
        <f>[2]март!D90+[2]фев!D91+[2]янв!D87</f>
        <v>0</v>
      </c>
      <c r="E205" s="3">
        <f>[2]март!E90+[2]фев!E91+[2]янв!E87</f>
        <v>0</v>
      </c>
      <c r="F205" s="3">
        <f>[2]март!F90+[2]фев!F91+[2]янв!F87</f>
        <v>0</v>
      </c>
      <c r="G205" s="3">
        <f>[2]март!G90+[2]фев!G91+[2]янв!G87</f>
        <v>0</v>
      </c>
      <c r="H205" s="3"/>
      <c r="I205" s="3">
        <f>[2]март!J90+[2]фев!J91+[2]янв!J87</f>
        <v>0</v>
      </c>
      <c r="J205" s="3">
        <f>[2]март!K90+[2]фев!K91+[2]янв!K87</f>
        <v>0</v>
      </c>
      <c r="K205" s="3">
        <f>[2]март!L90+[2]фев!L91+[2]янв!L87</f>
        <v>0</v>
      </c>
      <c r="L205" s="3">
        <f>[2]март!M90+[2]фев!M91+[2]янв!M87</f>
        <v>0</v>
      </c>
      <c r="M205" s="3">
        <f>[2]март!N90+[2]фев!N91+[2]янв!N87</f>
        <v>0</v>
      </c>
      <c r="N205" s="3">
        <f>[2]март!O90+[2]фев!O91+[2]янв!O87</f>
        <v>0</v>
      </c>
      <c r="O205" s="3">
        <f>[2]март!P90+[2]фев!P91+[2]янв!P87</f>
        <v>0</v>
      </c>
      <c r="P205" s="3"/>
      <c r="Q205" s="3">
        <f>[2]март!Q90+[2]фев!Q91+[2]янв!Q87</f>
        <v>0</v>
      </c>
      <c r="R205" s="3"/>
      <c r="S205" s="73">
        <f t="shared" si="27"/>
        <v>0</v>
      </c>
    </row>
    <row r="206" spans="1:19">
      <c r="A206" s="74" t="s">
        <v>67</v>
      </c>
      <c r="B206" s="73">
        <v>290</v>
      </c>
      <c r="C206" s="73">
        <f t="shared" si="18"/>
        <v>43249</v>
      </c>
      <c r="D206" s="73">
        <f>SUM(D207:D217)</f>
        <v>43249</v>
      </c>
      <c r="E206" s="73">
        <f t="shared" ref="E206:R206" si="29">SUM(E207:E217)</f>
        <v>0</v>
      </c>
      <c r="F206" s="73">
        <f t="shared" si="29"/>
        <v>0</v>
      </c>
      <c r="G206" s="73">
        <f t="shared" si="29"/>
        <v>576</v>
      </c>
      <c r="H206" s="73"/>
      <c r="I206" s="73">
        <f t="shared" si="29"/>
        <v>0</v>
      </c>
      <c r="J206" s="73">
        <f t="shared" si="29"/>
        <v>477</v>
      </c>
      <c r="K206" s="73">
        <f t="shared" si="29"/>
        <v>0</v>
      </c>
      <c r="L206" s="73">
        <f>SUM(L207:L217)</f>
        <v>394865</v>
      </c>
      <c r="M206" s="73">
        <f t="shared" si="29"/>
        <v>0</v>
      </c>
      <c r="N206" s="73">
        <f t="shared" si="29"/>
        <v>360865</v>
      </c>
      <c r="O206" s="73">
        <f t="shared" si="29"/>
        <v>48063</v>
      </c>
      <c r="P206" s="73"/>
      <c r="Q206" s="73">
        <f t="shared" si="29"/>
        <v>34900</v>
      </c>
      <c r="R206" s="73">
        <f t="shared" si="29"/>
        <v>1796</v>
      </c>
      <c r="S206" s="73">
        <f t="shared" si="27"/>
        <v>489926</v>
      </c>
    </row>
    <row r="207" spans="1:19">
      <c r="A207" s="42" t="s">
        <v>136</v>
      </c>
      <c r="B207" s="3">
        <v>290</v>
      </c>
      <c r="C207" s="3">
        <f t="shared" si="18"/>
        <v>2349</v>
      </c>
      <c r="D207" s="3">
        <f>[2]март!D92+[2]фев!D93+[2]янв!D89</f>
        <v>2349</v>
      </c>
      <c r="E207" s="3">
        <f>[2]март!E92+[2]фев!E93+[2]янв!E89</f>
        <v>0</v>
      </c>
      <c r="F207" s="3">
        <f>[2]март!F92+[2]фев!F93+[2]янв!F89</f>
        <v>0</v>
      </c>
      <c r="G207" s="3">
        <f>[2]март!G92+[2]фев!G93+[2]янв!G89</f>
        <v>576</v>
      </c>
      <c r="H207" s="3"/>
      <c r="I207" s="3">
        <f>[2]март!J92+[2]фев!J93+[2]янв!J89</f>
        <v>0</v>
      </c>
      <c r="J207" s="3">
        <f>[2]март!K92+[2]фев!K93+[2]янв!K89</f>
        <v>477</v>
      </c>
      <c r="K207" s="3">
        <f>[2]март!L92+[2]фев!L93+[2]янв!L89</f>
        <v>0</v>
      </c>
      <c r="L207" s="3">
        <f>[2]март!M92+[2]фев!M93+[2]янв!M89</f>
        <v>136265</v>
      </c>
      <c r="M207" s="3">
        <f>[2]март!N92+[2]фев!N93+[2]янв!N89</f>
        <v>0</v>
      </c>
      <c r="N207" s="3">
        <f>[2]март!O92+[2]фев!O93+[2]янв!O89</f>
        <v>136265</v>
      </c>
      <c r="O207" s="3">
        <f>[2]март!P92+[2]фев!P93+[2]янв!P89</f>
        <v>8063</v>
      </c>
      <c r="P207" s="3"/>
      <c r="Q207" s="3">
        <f>[2]март!Q92+[2]фев!Q93+[2]янв!Q89</f>
        <v>0</v>
      </c>
      <c r="R207" s="3">
        <f>[2]март!R92+[2]фев!R93+[2]янв!R89</f>
        <v>1796</v>
      </c>
      <c r="S207" s="70">
        <f t="shared" si="27"/>
        <v>149526</v>
      </c>
    </row>
    <row r="208" spans="1:19">
      <c r="A208" s="42" t="s">
        <v>137</v>
      </c>
      <c r="B208" s="3">
        <v>290</v>
      </c>
      <c r="C208" s="3">
        <f t="shared" si="18"/>
        <v>8500</v>
      </c>
      <c r="D208" s="3">
        <f>[2]март!D93+[2]фев!D94+[2]янв!D90</f>
        <v>8500</v>
      </c>
      <c r="E208" s="3">
        <f>[2]март!E93+[2]фев!E94+[2]янв!E90</f>
        <v>0</v>
      </c>
      <c r="F208" s="3">
        <f>[2]март!F93+[2]фев!F94+[2]янв!F90</f>
        <v>0</v>
      </c>
      <c r="G208" s="3">
        <f>[2]март!G93+[2]фев!G94+[2]янв!G90</f>
        <v>0</v>
      </c>
      <c r="H208" s="3">
        <f>[2]март!H93+[2]фев!H94+[2]янв!H90</f>
        <v>0</v>
      </c>
      <c r="I208" s="3">
        <f>[2]март!J93+[2]фев!J94+[2]янв!J90</f>
        <v>0</v>
      </c>
      <c r="J208" s="3">
        <f>[2]март!K93+[2]фев!K94+[2]янв!K90</f>
        <v>0</v>
      </c>
      <c r="K208" s="3">
        <f>[2]март!L93+[2]фев!L94+[2]янв!L90</f>
        <v>0</v>
      </c>
      <c r="L208" s="3">
        <f>[2]март!M93+[2]фев!M94+[2]янв!M90</f>
        <v>0</v>
      </c>
      <c r="M208" s="3">
        <f>[2]март!N93+[2]фев!N94+[2]янв!N90</f>
        <v>0</v>
      </c>
      <c r="N208" s="3">
        <f>[2]март!O93+[2]фев!O94+[2]янв!O90</f>
        <v>0</v>
      </c>
      <c r="O208" s="3">
        <f>[2]март!P93+[2]фев!P94+[2]янв!P90</f>
        <v>0</v>
      </c>
      <c r="P208" s="3"/>
      <c r="Q208" s="3">
        <f>[2]март!Q93+[2]фев!Q94+[2]янв!Q90</f>
        <v>0</v>
      </c>
      <c r="R208" s="3">
        <f>[2]март!R93+[2]фев!R94+[2]янв!R90</f>
        <v>0</v>
      </c>
      <c r="S208" s="70">
        <f t="shared" si="27"/>
        <v>8500</v>
      </c>
    </row>
    <row r="209" spans="1:19">
      <c r="A209" s="42" t="s">
        <v>138</v>
      </c>
      <c r="B209" s="3">
        <v>290</v>
      </c>
      <c r="C209" s="3">
        <f t="shared" si="18"/>
        <v>32000</v>
      </c>
      <c r="D209" s="3">
        <f>[2]фев!D95+[2]март!D95+[2]янв!D91</f>
        <v>32000</v>
      </c>
      <c r="E209" s="3">
        <f>[2]фев!E95</f>
        <v>0</v>
      </c>
      <c r="F209" s="3">
        <f>[2]фев!F95</f>
        <v>0</v>
      </c>
      <c r="G209" s="3">
        <f>[2]фев!G95</f>
        <v>0</v>
      </c>
      <c r="H209" s="3"/>
      <c r="I209" s="3">
        <f>[2]фев!J95</f>
        <v>0</v>
      </c>
      <c r="J209" s="3">
        <f>[2]фев!K95</f>
        <v>0</v>
      </c>
      <c r="K209" s="3">
        <f>[2]фев!L95</f>
        <v>0</v>
      </c>
      <c r="L209" s="3">
        <f>[2]март!M95+[2]фев!M95+[2]янв!M91</f>
        <v>0</v>
      </c>
      <c r="M209" s="3">
        <f>[2]март!N95+[2]фев!N95+[2]янв!N91</f>
        <v>0</v>
      </c>
      <c r="N209" s="3">
        <f>[2]март!O95+[2]фев!O95+[2]янв!O91</f>
        <v>0</v>
      </c>
      <c r="O209" s="3">
        <f>[2]фев!P95</f>
        <v>0</v>
      </c>
      <c r="P209" s="3"/>
      <c r="Q209" s="3">
        <f>[2]фев!Q95</f>
        <v>0</v>
      </c>
      <c r="R209" s="3">
        <f>[2]фев!R95</f>
        <v>0</v>
      </c>
      <c r="S209" s="70">
        <f t="shared" si="27"/>
        <v>32000</v>
      </c>
    </row>
    <row r="210" spans="1:19">
      <c r="A210" s="42" t="s">
        <v>285</v>
      </c>
      <c r="B210" s="3">
        <v>290</v>
      </c>
      <c r="C210" s="3">
        <f t="shared" si="18"/>
        <v>400</v>
      </c>
      <c r="D210" s="3">
        <f>[2]март!D94+[2]янв!D94</f>
        <v>400</v>
      </c>
      <c r="E210" s="3">
        <f>[2]март!E94+[2]янв!E94</f>
        <v>0</v>
      </c>
      <c r="F210" s="3">
        <f>[2]март!F94+[2]янв!F94</f>
        <v>0</v>
      </c>
      <c r="G210" s="3">
        <f>[2]март!G94+[2]янв!G94</f>
        <v>0</v>
      </c>
      <c r="H210" s="3">
        <f>[2]март!H94+[2]янв!H94</f>
        <v>0</v>
      </c>
      <c r="I210" s="3">
        <f>[2]март!J94+[2]янв!J94</f>
        <v>0</v>
      </c>
      <c r="J210" s="3">
        <f>[2]март!K94+[2]янв!K94</f>
        <v>0</v>
      </c>
      <c r="K210" s="3">
        <f>[2]март!L94+[2]янв!L94</f>
        <v>0</v>
      </c>
      <c r="L210" s="3">
        <f>[2]март!M94+[2]янв!M94</f>
        <v>0</v>
      </c>
      <c r="M210" s="3">
        <f>[2]март!N94+[2]янв!N94</f>
        <v>0</v>
      </c>
      <c r="N210" s="3">
        <f>[2]март!O94+[2]янв!O94</f>
        <v>0</v>
      </c>
      <c r="O210" s="3">
        <f>[2]март!P94+[2]янв!P94</f>
        <v>0</v>
      </c>
      <c r="P210" s="3"/>
      <c r="Q210" s="3">
        <f>[2]март!Q94+[2]янв!Q94</f>
        <v>0</v>
      </c>
      <c r="R210" s="3">
        <f>[2]март!R94+[2]янв!R94</f>
        <v>0</v>
      </c>
      <c r="S210" s="70">
        <f t="shared" si="27"/>
        <v>400</v>
      </c>
    </row>
    <row r="211" spans="1:19">
      <c r="A211" s="42" t="s">
        <v>253</v>
      </c>
      <c r="B211" s="3">
        <v>290</v>
      </c>
      <c r="C211" s="3">
        <f>D211+E211</f>
        <v>0</v>
      </c>
      <c r="D211" s="3">
        <f>[2]фев!D98</f>
        <v>0</v>
      </c>
      <c r="E211" s="3">
        <f>[2]фев!E98</f>
        <v>0</v>
      </c>
      <c r="F211" s="3">
        <f>[2]фев!F98</f>
        <v>0</v>
      </c>
      <c r="G211" s="3">
        <f>[2]фев!G98</f>
        <v>0</v>
      </c>
      <c r="H211" s="3"/>
      <c r="I211" s="3">
        <f>[2]фев!J98</f>
        <v>0</v>
      </c>
      <c r="J211" s="3">
        <f>[2]фев!K98</f>
        <v>0</v>
      </c>
      <c r="K211" s="3">
        <f>[2]фев!L98</f>
        <v>0</v>
      </c>
      <c r="L211" s="3">
        <f>[2]фев!M98</f>
        <v>0</v>
      </c>
      <c r="M211" s="3">
        <f>[2]фев!N98</f>
        <v>0</v>
      </c>
      <c r="N211" s="3">
        <f>[2]фев!O98</f>
        <v>0</v>
      </c>
      <c r="O211" s="3">
        <f>[2]фев!P98</f>
        <v>0</v>
      </c>
      <c r="P211" s="3"/>
      <c r="Q211" s="3">
        <f>[2]фев!Q98</f>
        <v>0</v>
      </c>
      <c r="R211" s="3">
        <f>[2]фев!R98</f>
        <v>0</v>
      </c>
      <c r="S211" s="70">
        <f t="shared" si="27"/>
        <v>0</v>
      </c>
    </row>
    <row r="212" spans="1:19">
      <c r="A212" s="42" t="s">
        <v>237</v>
      </c>
      <c r="B212" s="3">
        <v>290</v>
      </c>
      <c r="C212" s="3">
        <f>D212+E212</f>
        <v>0</v>
      </c>
      <c r="D212" s="3">
        <f>[2]март!D96+[2]янв!D93</f>
        <v>0</v>
      </c>
      <c r="E212" s="3">
        <f>[2]март!E96+[2]фев!E97+[2]янв!E93</f>
        <v>0</v>
      </c>
      <c r="F212" s="3">
        <f>[2]март!F96+[2]фев!F97+[2]янв!F93</f>
        <v>0</v>
      </c>
      <c r="G212" s="3">
        <f>[2]март!G96+[2]фев!G97+[2]янв!G93</f>
        <v>0</v>
      </c>
      <c r="H212" s="3"/>
      <c r="I212" s="3">
        <f>[2]март!J96+[2]фев!J97+[2]янв!J93</f>
        <v>0</v>
      </c>
      <c r="J212" s="3">
        <f>[2]март!K96+[2]фев!K97+[2]янв!K93</f>
        <v>0</v>
      </c>
      <c r="K212" s="3">
        <f>[2]март!L96+[2]фев!L97+[2]янв!L93</f>
        <v>0</v>
      </c>
      <c r="L212" s="3">
        <f>[2]март!M96+[2]фев!M97+[2]янв!M93</f>
        <v>0</v>
      </c>
      <c r="M212" s="3">
        <f>[2]март!N96+[2]фев!N97+[2]янв!N93</f>
        <v>0</v>
      </c>
      <c r="N212" s="3">
        <f>[2]март!O96+[2]фев!O97+[2]янв!O93</f>
        <v>0</v>
      </c>
      <c r="O212" s="3">
        <f>[2]март!P96+[2]фев!P97+[2]янв!P93</f>
        <v>0</v>
      </c>
      <c r="P212" s="3"/>
      <c r="Q212" s="3">
        <f>[2]март!Q96+[2]фев!Q97+[2]янв!Q93</f>
        <v>0</v>
      </c>
      <c r="R212" s="3">
        <f>[2]март!R96+[2]фев!R97+[2]янв!R93</f>
        <v>0</v>
      </c>
      <c r="S212" s="70">
        <f t="shared" si="27"/>
        <v>0</v>
      </c>
    </row>
    <row r="213" spans="1:19">
      <c r="A213" s="42" t="s">
        <v>241</v>
      </c>
      <c r="B213" s="3">
        <v>290</v>
      </c>
      <c r="C213" s="3">
        <f>D213+E213</f>
        <v>0</v>
      </c>
      <c r="D213" s="3">
        <f>[2]фев!D101</f>
        <v>0</v>
      </c>
      <c r="E213" s="3">
        <f>[2]фев!E101</f>
        <v>0</v>
      </c>
      <c r="F213" s="3">
        <f>[2]фев!F101</f>
        <v>0</v>
      </c>
      <c r="G213" s="3">
        <f>[2]фев!G101</f>
        <v>0</v>
      </c>
      <c r="H213" s="3"/>
      <c r="I213" s="3">
        <f>[2]фев!J101</f>
        <v>0</v>
      </c>
      <c r="J213" s="3">
        <f>[2]фев!K101</f>
        <v>0</v>
      </c>
      <c r="K213" s="3">
        <f>[2]фев!L101</f>
        <v>0</v>
      </c>
      <c r="L213" s="3">
        <f>[2]фев!M101</f>
        <v>0</v>
      </c>
      <c r="M213" s="3">
        <f>[2]фев!N101</f>
        <v>0</v>
      </c>
      <c r="N213" s="3">
        <f>[2]фев!O101</f>
        <v>0</v>
      </c>
      <c r="O213" s="3">
        <f>[2]фев!P101</f>
        <v>0</v>
      </c>
      <c r="P213" s="3"/>
      <c r="Q213" s="3">
        <f>[2]фев!Q101</f>
        <v>0</v>
      </c>
      <c r="R213" s="3">
        <f>[2]фев!R101</f>
        <v>0</v>
      </c>
      <c r="S213" s="70">
        <f t="shared" si="27"/>
        <v>0</v>
      </c>
    </row>
    <row r="214" spans="1:19">
      <c r="A214" s="42" t="s">
        <v>254</v>
      </c>
      <c r="B214" s="3">
        <v>290</v>
      </c>
      <c r="C214" s="3">
        <f t="shared" si="18"/>
        <v>0</v>
      </c>
      <c r="D214" s="3"/>
      <c r="E214" s="3">
        <f>[2]март!E95+[2]янв!E95</f>
        <v>0</v>
      </c>
      <c r="F214" s="3">
        <f>[2]март!F95+[2]янв!F95</f>
        <v>0</v>
      </c>
      <c r="G214" s="3">
        <f>[2]март!G95+[2]янв!G95</f>
        <v>0</v>
      </c>
      <c r="H214" s="3">
        <f>[2]март!H95+[2]янв!H95</f>
        <v>0</v>
      </c>
      <c r="I214" s="3">
        <f>[2]март!J95+[2]янв!J95</f>
        <v>0</v>
      </c>
      <c r="J214" s="3">
        <f>[2]март!K95+[2]янв!K95</f>
        <v>0</v>
      </c>
      <c r="K214" s="3">
        <f>[2]март!L95+[2]янв!L95</f>
        <v>0</v>
      </c>
      <c r="L214" s="3"/>
      <c r="M214" s="3">
        <f>[2]март!N95+[2]янв!N95</f>
        <v>0</v>
      </c>
      <c r="N214" s="3"/>
      <c r="O214" s="3">
        <f>[2]март!P95+[2]фев!P100</f>
        <v>0</v>
      </c>
      <c r="P214" s="3"/>
      <c r="Q214" s="3">
        <f>[2]март!Q95+[2]фев!Q100</f>
        <v>0</v>
      </c>
      <c r="R214" s="3">
        <f>[2]март!R95+[2]фев!R100</f>
        <v>0</v>
      </c>
      <c r="S214" s="70">
        <f t="shared" si="27"/>
        <v>0</v>
      </c>
    </row>
    <row r="215" spans="1:19">
      <c r="A215" s="42" t="s">
        <v>139</v>
      </c>
      <c r="B215" s="3">
        <v>290</v>
      </c>
      <c r="C215" s="3">
        <f t="shared" si="18"/>
        <v>0</v>
      </c>
      <c r="D215" s="3">
        <f>[2]фев!D99</f>
        <v>0</v>
      </c>
      <c r="E215" s="3">
        <f>[2]март!E97+[2]фев!E99</f>
        <v>0</v>
      </c>
      <c r="F215" s="3">
        <f>[2]фев!F99</f>
        <v>0</v>
      </c>
      <c r="G215" s="3">
        <f>[2]фев!G99</f>
        <v>0</v>
      </c>
      <c r="H215" s="3"/>
      <c r="I215" s="3">
        <f>[2]фев!J99</f>
        <v>0</v>
      </c>
      <c r="J215" s="3">
        <f>[2]фев!K99</f>
        <v>0</v>
      </c>
      <c r="K215" s="3">
        <f>[2]фев!L99</f>
        <v>0</v>
      </c>
      <c r="L215" s="3">
        <f>[2]фев!M99</f>
        <v>0</v>
      </c>
      <c r="M215" s="3">
        <f>[2]фев!N99</f>
        <v>0</v>
      </c>
      <c r="N215" s="3">
        <f>[2]фев!O99</f>
        <v>0</v>
      </c>
      <c r="O215" s="3">
        <f>[2]фев!P99</f>
        <v>0</v>
      </c>
      <c r="P215" s="3"/>
      <c r="Q215" s="3">
        <f>[2]фев!Q99</f>
        <v>0</v>
      </c>
      <c r="R215" s="3">
        <f>[2]фев!R99</f>
        <v>0</v>
      </c>
      <c r="S215" s="70">
        <f t="shared" si="27"/>
        <v>0</v>
      </c>
    </row>
    <row r="216" spans="1:19">
      <c r="A216" s="42" t="s">
        <v>140</v>
      </c>
      <c r="B216" s="3">
        <v>290</v>
      </c>
      <c r="C216" s="3">
        <f t="shared" si="18"/>
        <v>0</v>
      </c>
      <c r="D216" s="3">
        <f>[2]фев!D103</f>
        <v>0</v>
      </c>
      <c r="E216" s="3">
        <f>[2]фев!E103</f>
        <v>0</v>
      </c>
      <c r="F216" s="3">
        <f>[2]фев!F103</f>
        <v>0</v>
      </c>
      <c r="G216" s="3">
        <f>[2]фев!G103</f>
        <v>0</v>
      </c>
      <c r="H216" s="3"/>
      <c r="I216" s="3">
        <f>[2]фев!J103</f>
        <v>0</v>
      </c>
      <c r="J216" s="3">
        <f>[2]фев!K103</f>
        <v>0</v>
      </c>
      <c r="K216" s="3">
        <f>[2]фев!L103</f>
        <v>0</v>
      </c>
      <c r="L216" s="3">
        <f>[2]фев!M103+[2]март!M98</f>
        <v>165500</v>
      </c>
      <c r="M216" s="3">
        <f>[2]фев!N103</f>
        <v>0</v>
      </c>
      <c r="N216" s="3">
        <f>[2]фев!O103</f>
        <v>103500</v>
      </c>
      <c r="O216" s="3">
        <f>[2]фев!P103</f>
        <v>0</v>
      </c>
      <c r="P216" s="3"/>
      <c r="Q216" s="3">
        <f>[2]фев!Q103</f>
        <v>0</v>
      </c>
      <c r="R216" s="3">
        <f>[2]фев!R103</f>
        <v>0</v>
      </c>
      <c r="S216" s="70">
        <f t="shared" si="27"/>
        <v>103500</v>
      </c>
    </row>
    <row r="217" spans="1:19">
      <c r="A217" s="42" t="s">
        <v>416</v>
      </c>
      <c r="B217" s="3">
        <v>290</v>
      </c>
      <c r="C217" s="3">
        <f t="shared" si="18"/>
        <v>0</v>
      </c>
      <c r="D217" s="3">
        <f>[2]март!D98+[2]фев!D102+[2]янв!D96</f>
        <v>0</v>
      </c>
      <c r="E217" s="3">
        <f>[2]март!E98+[2]фев!E102+[2]янв!E96</f>
        <v>0</v>
      </c>
      <c r="F217" s="3">
        <f>[2]март!F98+[2]фев!F102+[2]янв!F96</f>
        <v>0</v>
      </c>
      <c r="G217" s="3">
        <f>[2]март!G98+[2]фев!G102+[2]янв!G96</f>
        <v>0</v>
      </c>
      <c r="H217" s="3">
        <f>[2]март!H98+[2]фев!H102+[2]янв!H96</f>
        <v>0</v>
      </c>
      <c r="I217" s="3">
        <f>[2]март!J98+[2]фев!J102+[2]янв!J96</f>
        <v>0</v>
      </c>
      <c r="J217" s="3">
        <f>[2]март!K98+[2]фев!K102+[2]янв!K96</f>
        <v>0</v>
      </c>
      <c r="K217" s="3">
        <f>[2]март!L98+[2]фев!L102+[2]янв!L96</f>
        <v>0</v>
      </c>
      <c r="L217" s="3">
        <f>[2]март!M99+[2]фев!M102+[2]янв!M96</f>
        <v>93100</v>
      </c>
      <c r="M217" s="3">
        <f>[2]март!N98+[2]фев!N102+[2]янв!N96</f>
        <v>0</v>
      </c>
      <c r="N217" s="3">
        <f>[2]март!O98+[2]фев!O102+[2]янв!O96</f>
        <v>121100</v>
      </c>
      <c r="O217" s="3">
        <f>[2]март!P98+[2]фев!P102+[2]янв!P96</f>
        <v>40000</v>
      </c>
      <c r="P217" s="3"/>
      <c r="Q217" s="3">
        <f>[2]март!Q98+[2]фев!Q102+[2]янв!Q96</f>
        <v>34900</v>
      </c>
      <c r="R217" s="3">
        <f>[2]март!R98+[2]фев!R102+[2]янв!R96</f>
        <v>0</v>
      </c>
      <c r="S217" s="70">
        <f>C217+F217+G217+I217+J217+K217+N217+O217++R217+Q217</f>
        <v>196000</v>
      </c>
    </row>
    <row r="218" spans="1:19">
      <c r="A218" s="67" t="s">
        <v>296</v>
      </c>
      <c r="B218" s="2">
        <v>310</v>
      </c>
      <c r="C218" s="3">
        <f t="shared" si="18"/>
        <v>0</v>
      </c>
      <c r="D218" s="3">
        <f>[2]март!D103</f>
        <v>0</v>
      </c>
      <c r="E218" s="3">
        <f>[2]янв!E78+[2]фев!E80+[2]март!E77</f>
        <v>0</v>
      </c>
      <c r="F218" s="3">
        <f>[2]янв!F78+[2]фев!F80+[2]март!F77</f>
        <v>0</v>
      </c>
      <c r="G218" s="3">
        <f>[2]янв!G78+[2]фев!G80+[2]март!G77</f>
        <v>0</v>
      </c>
      <c r="H218" s="3">
        <f>[2]янв!H78+[2]фев!H80+[2]март!H77</f>
        <v>0</v>
      </c>
      <c r="I218" s="3">
        <f>[2]янв!J78+[2]фев!J80+[2]март!J77</f>
        <v>0</v>
      </c>
      <c r="J218" s="3">
        <f>[2]янв!K78+[2]фев!K80+[2]март!K77</f>
        <v>0</v>
      </c>
      <c r="K218" s="3"/>
      <c r="L218" s="3">
        <f>[2]янв!M78+[2]фев!M80+[2]март!M77</f>
        <v>0</v>
      </c>
      <c r="M218" s="3">
        <f>[2]янв!N78+[2]фев!N80+[2]март!N77</f>
        <v>0</v>
      </c>
      <c r="N218" s="3">
        <f>[2]янв!O78+[2]фев!O80+[2]март!O77</f>
        <v>0</v>
      </c>
      <c r="O218" s="3">
        <f>[2]янв!P78+[2]фев!P80+[2]март!P77</f>
        <v>0</v>
      </c>
      <c r="P218" s="3"/>
      <c r="Q218" s="3">
        <f>[2]янв!Q78+[2]фев!Q80+[2]март!Q77</f>
        <v>0</v>
      </c>
      <c r="R218" s="3">
        <f>[2]янв!R78+[2]фев!R80+[2]март!R77</f>
        <v>0</v>
      </c>
      <c r="S218" s="70">
        <f t="shared" si="27"/>
        <v>0</v>
      </c>
    </row>
    <row r="219" spans="1:19">
      <c r="A219" s="41" t="s">
        <v>297</v>
      </c>
      <c r="B219" s="2">
        <v>310</v>
      </c>
      <c r="C219" s="3">
        <f t="shared" si="18"/>
        <v>94015</v>
      </c>
      <c r="D219" s="3">
        <f>[2]фев!D106</f>
        <v>94015</v>
      </c>
      <c r="E219" s="3">
        <f>[2]март!E102</f>
        <v>0</v>
      </c>
      <c r="F219" s="3">
        <f>[2]март!F102</f>
        <v>0</v>
      </c>
      <c r="G219" s="3">
        <f>[2]март!G102</f>
        <v>0</v>
      </c>
      <c r="H219" s="3">
        <f>[2]март!H102</f>
        <v>0</v>
      </c>
      <c r="I219" s="3">
        <f>[2]март!J102</f>
        <v>0</v>
      </c>
      <c r="J219" s="3">
        <f>[2]март!K102</f>
        <v>0</v>
      </c>
      <c r="K219" s="3">
        <f>[2]март!L102</f>
        <v>0</v>
      </c>
      <c r="L219" s="3">
        <f>[2]март!M102</f>
        <v>0</v>
      </c>
      <c r="M219" s="3">
        <f>[2]март!N102</f>
        <v>0</v>
      </c>
      <c r="N219" s="3">
        <f>[2]март!O102</f>
        <v>0</v>
      </c>
      <c r="O219" s="3">
        <f>[2]март!P102</f>
        <v>0</v>
      </c>
      <c r="P219" s="3"/>
      <c r="Q219" s="3">
        <f>[2]март!Q102</f>
        <v>0</v>
      </c>
      <c r="R219" s="3">
        <f>[2]март!R102</f>
        <v>0</v>
      </c>
      <c r="S219" s="70">
        <f t="shared" si="27"/>
        <v>94015</v>
      </c>
    </row>
    <row r="220" spans="1:19">
      <c r="A220" s="41" t="s">
        <v>238</v>
      </c>
      <c r="B220" s="2">
        <v>310</v>
      </c>
      <c r="C220" s="3">
        <f t="shared" si="18"/>
        <v>0</v>
      </c>
      <c r="D220" s="3">
        <f>[2]март!D100+[2]янв!D97</f>
        <v>0</v>
      </c>
      <c r="E220" s="3">
        <f>[2]март!E100+[2]фев!E104</f>
        <v>0</v>
      </c>
      <c r="F220" s="3">
        <f>[2]март!F100+[2]фев!F104</f>
        <v>0</v>
      </c>
      <c r="G220" s="3">
        <f>[2]март!G100+[2]фев!G104</f>
        <v>0</v>
      </c>
      <c r="H220" s="3">
        <f>[2]янв!I97</f>
        <v>0</v>
      </c>
      <c r="I220" s="3">
        <f>[2]янв!K97</f>
        <v>0</v>
      </c>
      <c r="J220" s="3">
        <f>[2]янв!L97</f>
        <v>0</v>
      </c>
      <c r="K220" s="3">
        <f>[2]март!L100+[2]фев!L104</f>
        <v>0</v>
      </c>
      <c r="L220" s="3">
        <f>[2]март!M100+[2]фев!M104</f>
        <v>0</v>
      </c>
      <c r="M220" s="3">
        <f>[2]март!N100+[2]фев!N104</f>
        <v>0</v>
      </c>
      <c r="N220" s="3">
        <f>[2]март!O100+[2]фев!O104</f>
        <v>0</v>
      </c>
      <c r="O220" s="3">
        <f>[2]март!P100+[2]фев!P104</f>
        <v>0</v>
      </c>
      <c r="P220" s="3"/>
      <c r="Q220" s="3">
        <f>[2]март!Q100+[2]фев!Q104</f>
        <v>0</v>
      </c>
      <c r="R220" s="3">
        <f>[2]март!R100+[2]фев!R104</f>
        <v>0</v>
      </c>
      <c r="S220" s="70">
        <f>C220+F220+G220+I220+J220+K220+N220+O220++R220+Q220+H220</f>
        <v>0</v>
      </c>
    </row>
    <row r="221" spans="1:19">
      <c r="A221" s="42" t="s">
        <v>175</v>
      </c>
      <c r="B221" s="2">
        <v>310</v>
      </c>
      <c r="C221" s="3">
        <f t="shared" si="18"/>
        <v>0</v>
      </c>
      <c r="D221" s="3">
        <f>[2]март!D104+[2]фев!D107+[2]янв!D100</f>
        <v>0</v>
      </c>
      <c r="E221" s="3">
        <f>[2]март!E104+[2]фев!E107+[2]янв!E100</f>
        <v>0</v>
      </c>
      <c r="F221" s="3">
        <f>[2]март!F104+[2]фев!F107+[2]янв!F100</f>
        <v>0</v>
      </c>
      <c r="G221" s="3">
        <f>[2]март!G104+[2]фев!G107+[2]янв!G100</f>
        <v>0</v>
      </c>
      <c r="H221" s="3">
        <f>[2]март!H104+[2]фев!H107+[2]янв!H100</f>
        <v>0</v>
      </c>
      <c r="I221" s="3">
        <f>[2]март!J104+[2]фев!J107+[2]янв!J100</f>
        <v>0</v>
      </c>
      <c r="J221" s="3">
        <f>[2]март!K104+[2]фев!K107+[2]янв!K100</f>
        <v>0</v>
      </c>
      <c r="K221" s="3">
        <f>[2]март!L104+[2]фев!L107+[2]янв!L100</f>
        <v>100100</v>
      </c>
      <c r="L221" s="3">
        <f>[2]март!M104+[2]фев!M107+[2]янв!M100</f>
        <v>0</v>
      </c>
      <c r="M221" s="3">
        <f>[2]март!N104+[2]фев!N107+[2]янв!N100</f>
        <v>0</v>
      </c>
      <c r="N221" s="3">
        <f>[2]март!O104+[2]фев!O107+[2]янв!O100</f>
        <v>0</v>
      </c>
      <c r="O221" s="3">
        <f>[2]март!P104+[2]фев!P107+[2]янв!P100</f>
        <v>0</v>
      </c>
      <c r="P221" s="3"/>
      <c r="Q221" s="3">
        <f>[2]март!Q104+[2]фев!Q107+[2]янв!Q100</f>
        <v>0</v>
      </c>
      <c r="R221" s="3">
        <f>[2]март!R104+[2]фев!R107+[2]янв!R100</f>
        <v>0</v>
      </c>
      <c r="S221" s="70">
        <f>C221+F221+G221+I221+J221+K221+N221+O221++R221+Q221</f>
        <v>100100</v>
      </c>
    </row>
    <row r="222" spans="1:19">
      <c r="A222" s="67" t="s">
        <v>398</v>
      </c>
      <c r="B222" s="2">
        <v>310</v>
      </c>
      <c r="C222" s="2">
        <f t="shared" si="18"/>
        <v>0</v>
      </c>
      <c r="D222" s="2">
        <f>[2]март!D105+[2]фев!D108</f>
        <v>0</v>
      </c>
      <c r="E222" s="2">
        <f>[2]март!E105+[2]фев!E108</f>
        <v>0</v>
      </c>
      <c r="F222" s="2">
        <f>[2]март!F105+[2]фев!F108</f>
        <v>0</v>
      </c>
      <c r="G222" s="2">
        <f>[2]март!G105+[2]фев!G108</f>
        <v>0</v>
      </c>
      <c r="H222" s="2">
        <f>[2]март!H105+[2]фев!H108</f>
        <v>0</v>
      </c>
      <c r="I222" s="2">
        <f>[2]март!J105+[2]фев!J108</f>
        <v>0</v>
      </c>
      <c r="J222" s="2">
        <f>[2]март!K105+[2]фев!K108</f>
        <v>0</v>
      </c>
      <c r="K222" s="2">
        <f>[2]март!L105+[2]фев!L108</f>
        <v>0</v>
      </c>
      <c r="L222" s="2">
        <f>[2]март!M105+[2]фев!M108</f>
        <v>15000</v>
      </c>
      <c r="M222" s="2">
        <f>[2]март!N105+[2]фев!N108</f>
        <v>0</v>
      </c>
      <c r="N222" s="2">
        <f>[2]март!O105+[2]фев!O108</f>
        <v>15000</v>
      </c>
      <c r="O222" s="2">
        <f>[2]март!P105+[2]фев!P108</f>
        <v>0</v>
      </c>
      <c r="P222" s="2"/>
      <c r="Q222" s="2">
        <f>[2]март!Q105+[2]фев!Q108</f>
        <v>0</v>
      </c>
      <c r="R222" s="2">
        <f>[2]март!R105+[2]фев!R108</f>
        <v>0</v>
      </c>
      <c r="S222" s="73">
        <f>C222+F222+G222+I222+J222+K222+N222+O222++R222+Q222</f>
        <v>15000</v>
      </c>
    </row>
    <row r="223" spans="1:19">
      <c r="A223" s="74" t="s">
        <v>141</v>
      </c>
      <c r="B223" s="73">
        <v>340</v>
      </c>
      <c r="C223" s="73">
        <f t="shared" si="18"/>
        <v>173845</v>
      </c>
      <c r="D223" s="73">
        <f>SUM(D224:D238)</f>
        <v>173845</v>
      </c>
      <c r="E223" s="73">
        <f>SUM(E224:E238)</f>
        <v>0</v>
      </c>
      <c r="F223" s="73">
        <f>SUM(F224:F238)</f>
        <v>0</v>
      </c>
      <c r="G223" s="73">
        <f t="shared" ref="G223:Q223" si="30">SUM(G224:G238)</f>
        <v>23930</v>
      </c>
      <c r="H223" s="73">
        <f t="shared" si="30"/>
        <v>0</v>
      </c>
      <c r="I223" s="73">
        <f t="shared" si="30"/>
        <v>0</v>
      </c>
      <c r="J223" s="73">
        <f>SUM(J224:J238)</f>
        <v>25500</v>
      </c>
      <c r="K223" s="73">
        <f t="shared" si="30"/>
        <v>0</v>
      </c>
      <c r="L223" s="73">
        <f>SUM(L224:L238)</f>
        <v>470535</v>
      </c>
      <c r="M223" s="73">
        <f t="shared" si="30"/>
        <v>0</v>
      </c>
      <c r="N223" s="73">
        <f>L223+M223</f>
        <v>470535</v>
      </c>
      <c r="O223" s="73">
        <f t="shared" si="30"/>
        <v>0</v>
      </c>
      <c r="P223" s="73"/>
      <c r="Q223" s="73">
        <f t="shared" si="30"/>
        <v>0</v>
      </c>
      <c r="R223" s="73">
        <f>SUM(R224:R238)</f>
        <v>40800</v>
      </c>
      <c r="S223" s="73">
        <f>C223+F223+G223+I223+J223+K223+N223+O223++R223+Q223+H223</f>
        <v>734610</v>
      </c>
    </row>
    <row r="224" spans="1:19">
      <c r="A224" s="42" t="s">
        <v>142</v>
      </c>
      <c r="B224" s="3">
        <v>340</v>
      </c>
      <c r="C224" s="3">
        <f t="shared" si="18"/>
        <v>0</v>
      </c>
      <c r="D224" s="3">
        <f>[2]март!D107+[2]фев!D110</f>
        <v>0</v>
      </c>
      <c r="E224" s="3">
        <f>[2]март!E107+[2]фев!E110</f>
        <v>0</v>
      </c>
      <c r="F224" s="3">
        <f>[2]март!F107+[2]фев!F110</f>
        <v>0</v>
      </c>
      <c r="G224" s="3">
        <f>[2]март!G107+[2]фев!G110</f>
        <v>0</v>
      </c>
      <c r="H224" s="3">
        <f>[2]март!H107+[2]фев!H110</f>
        <v>0</v>
      </c>
      <c r="I224" s="3">
        <f>[2]март!J107+[2]фев!J110</f>
        <v>0</v>
      </c>
      <c r="J224" s="3">
        <f>[2]март!K107+[2]фев!K110</f>
        <v>0</v>
      </c>
      <c r="K224" s="3">
        <f>[2]март!L107+[2]фев!L110</f>
        <v>0</v>
      </c>
      <c r="L224" s="3">
        <f>[2]март!M107+[2]фев!M110</f>
        <v>10000</v>
      </c>
      <c r="M224" s="3">
        <f>[2]март!N107+[2]фев!N110</f>
        <v>0</v>
      </c>
      <c r="N224" s="3">
        <f>[2]март!O107+[2]фев!O110</f>
        <v>10000</v>
      </c>
      <c r="O224" s="3">
        <f>[2]март!P107+[2]фев!P110</f>
        <v>0</v>
      </c>
      <c r="P224" s="3"/>
      <c r="Q224" s="3">
        <f>[2]март!Q107+[2]фев!Q110</f>
        <v>0</v>
      </c>
      <c r="R224" s="3">
        <f>[2]март!R107+[2]фев!R110</f>
        <v>0</v>
      </c>
      <c r="S224" s="70">
        <f t="shared" ref="S224:S229" si="31">C224+F224+G224+I224+J224+K224+N224+O224++R224+Q224</f>
        <v>10000</v>
      </c>
    </row>
    <row r="225" spans="1:19">
      <c r="A225" s="42" t="s">
        <v>143</v>
      </c>
      <c r="B225" s="3">
        <v>340</v>
      </c>
      <c r="C225" s="3">
        <f t="shared" si="18"/>
        <v>0</v>
      </c>
      <c r="D225" s="3">
        <f>[2]март!D108+[2]фев!D111+[2]янв!D104</f>
        <v>0</v>
      </c>
      <c r="E225" s="3">
        <f>[2]март!E108+[2]фев!E111+[2]янв!E104</f>
        <v>0</v>
      </c>
      <c r="F225" s="3">
        <f>[2]март!F108+[2]фев!F111+[2]янв!F104</f>
        <v>0</v>
      </c>
      <c r="G225" s="3">
        <f>[2]март!G108+[2]фев!G111+[2]янв!G104</f>
        <v>0</v>
      </c>
      <c r="H225" s="3">
        <f>[2]март!H108+[2]фев!H111+[2]янв!H104</f>
        <v>0</v>
      </c>
      <c r="I225" s="3">
        <f>[2]март!J108+[2]фев!J111+[2]янв!J104</f>
        <v>0</v>
      </c>
      <c r="J225" s="3">
        <f>[2]март!K108+[2]фев!K111+[2]янв!K104</f>
        <v>0</v>
      </c>
      <c r="K225" s="3">
        <f>[2]март!L108+[2]фев!L111+[2]янв!L104</f>
        <v>0</v>
      </c>
      <c r="L225" s="3">
        <f>[2]март!M108+[2]фев!M111+[2]янв!M104</f>
        <v>300000</v>
      </c>
      <c r="M225" s="3">
        <f>[2]март!N108+[2]фев!N111+[2]янв!N104</f>
        <v>0</v>
      </c>
      <c r="N225" s="3">
        <f>[2]март!O108+[2]фев!O111+[2]янв!O104</f>
        <v>300000</v>
      </c>
      <c r="O225" s="3">
        <f>[2]март!P108+[2]фев!P111</f>
        <v>0</v>
      </c>
      <c r="P225" s="3"/>
      <c r="Q225" s="3">
        <f>[2]март!Q108+[2]фев!Q111</f>
        <v>0</v>
      </c>
      <c r="R225" s="3">
        <f>[2]март!R108+[2]фев!R111</f>
        <v>0</v>
      </c>
      <c r="S225" s="70">
        <f t="shared" si="31"/>
        <v>300000</v>
      </c>
    </row>
    <row r="226" spans="1:19">
      <c r="A226" s="42" t="s">
        <v>144</v>
      </c>
      <c r="B226" s="3">
        <v>340</v>
      </c>
      <c r="C226" s="3">
        <f t="shared" si="18"/>
        <v>0</v>
      </c>
      <c r="D226" s="3">
        <f>[2]фев!D112+[2]янв!D105</f>
        <v>0</v>
      </c>
      <c r="E226" s="3">
        <f>[2]фев!E112+[2]янв!E105</f>
        <v>0</v>
      </c>
      <c r="F226" s="3">
        <f>[2]фев!F112+[2]янв!F105</f>
        <v>0</v>
      </c>
      <c r="G226" s="3">
        <f>[2]фев!G112+[2]янв!G105</f>
        <v>0</v>
      </c>
      <c r="H226" s="3">
        <f>[2]фев!H112+[2]янв!H105</f>
        <v>0</v>
      </c>
      <c r="I226" s="3">
        <f>[2]фев!J112+[2]янв!J105</f>
        <v>0</v>
      </c>
      <c r="J226" s="3">
        <f>[2]фев!K112+[2]янв!K105</f>
        <v>0</v>
      </c>
      <c r="K226" s="3">
        <f>[2]фев!L112+[2]янв!L105</f>
        <v>0</v>
      </c>
      <c r="L226" s="3">
        <f>[2]фев!M112+[2]янв!M105</f>
        <v>36500</v>
      </c>
      <c r="M226" s="3">
        <f>[2]фев!N112+[2]янв!N105</f>
        <v>0</v>
      </c>
      <c r="N226" s="3">
        <f>[2]фев!O112+[2]янв!O105</f>
        <v>36500</v>
      </c>
      <c r="O226" s="3">
        <f>[2]фев!P112+[2]янв!P105</f>
        <v>0</v>
      </c>
      <c r="P226" s="3"/>
      <c r="Q226" s="3">
        <f>[2]фев!Q112+[2]янв!Q105</f>
        <v>0</v>
      </c>
      <c r="R226" s="3">
        <f>[2]фев!R112+[2]янв!R105</f>
        <v>0</v>
      </c>
      <c r="S226" s="70">
        <f t="shared" si="31"/>
        <v>36500</v>
      </c>
    </row>
    <row r="227" spans="1:19">
      <c r="A227" s="42" t="s">
        <v>145</v>
      </c>
      <c r="B227" s="3">
        <v>340</v>
      </c>
      <c r="C227" s="3">
        <f t="shared" si="18"/>
        <v>55000</v>
      </c>
      <c r="D227" s="3">
        <f>[2]март!D110+[2]фев!D113+[2]янв!D106</f>
        <v>55000</v>
      </c>
      <c r="E227" s="3">
        <f>[2]март!E110+[2]фев!E113+[2]янв!E106</f>
        <v>0</v>
      </c>
      <c r="F227" s="3">
        <f>[2]март!F110+[2]фев!F113+[2]янв!F106</f>
        <v>0</v>
      </c>
      <c r="G227" s="3">
        <f>[2]март!G110+[2]фев!G113+[2]янв!G106</f>
        <v>16600</v>
      </c>
      <c r="H227" s="3">
        <f>[2]март!H110+[2]фев!H113+[2]янв!H106</f>
        <v>0</v>
      </c>
      <c r="I227" s="3">
        <f>[2]март!J110+[2]фев!J113+[2]янв!J106</f>
        <v>0</v>
      </c>
      <c r="J227" s="3">
        <f>[2]март!K110+[2]фев!K113+[2]янв!K106</f>
        <v>17000</v>
      </c>
      <c r="K227" s="3">
        <f>[2]март!L110+[2]фев!L113+[2]янв!L106</f>
        <v>0</v>
      </c>
      <c r="L227" s="3">
        <f>[2]март!M110+[2]фев!M113+[2]янв!M106</f>
        <v>40000</v>
      </c>
      <c r="M227" s="3">
        <f>[2]март!N110+[2]фев!N113+[2]янв!N106</f>
        <v>0</v>
      </c>
      <c r="N227" s="3">
        <f>[2]март!O110+[2]фев!O113+[2]янв!O106</f>
        <v>40000</v>
      </c>
      <c r="O227" s="3">
        <f>[2]март!P110+[2]фев!P113+[2]янв!P106</f>
        <v>0</v>
      </c>
      <c r="P227" s="3"/>
      <c r="Q227" s="3">
        <f>[2]март!Q110+[2]фев!Q113+[2]янв!Q106</f>
        <v>0</v>
      </c>
      <c r="R227" s="3">
        <f>[2]март!R110+[2]фев!R113+[2]янв!R106</f>
        <v>5000</v>
      </c>
      <c r="S227" s="70">
        <f t="shared" si="31"/>
        <v>133600</v>
      </c>
    </row>
    <row r="228" spans="1:19">
      <c r="A228" s="42" t="s">
        <v>298</v>
      </c>
      <c r="B228" s="3">
        <v>340</v>
      </c>
      <c r="C228" s="3">
        <f>D228+E228</f>
        <v>12000</v>
      </c>
      <c r="D228" s="3">
        <f>[2]март!D114+[2]фев!D115</f>
        <v>12000</v>
      </c>
      <c r="E228" s="3">
        <f>[2]март!E114+[2]фев!E115</f>
        <v>0</v>
      </c>
      <c r="F228" s="3">
        <f>[2]март!F114+[2]фев!F115</f>
        <v>0</v>
      </c>
      <c r="G228" s="3">
        <f>[2]март!G114+[2]фев!G115</f>
        <v>0</v>
      </c>
      <c r="H228" s="3">
        <f>[2]март!H114+[2]фев!H115</f>
        <v>0</v>
      </c>
      <c r="I228" s="3">
        <f>[2]март!J114+[2]фев!J115</f>
        <v>0</v>
      </c>
      <c r="J228" s="3">
        <f>[2]март!K114+[2]фев!K115</f>
        <v>0</v>
      </c>
      <c r="K228" s="3">
        <f>[2]март!L114+[2]фев!L115</f>
        <v>0</v>
      </c>
      <c r="L228" s="3">
        <f>[2]март!M114+[2]фев!M115</f>
        <v>0</v>
      </c>
      <c r="M228" s="3">
        <f>[2]март!N114+[2]фев!N115</f>
        <v>0</v>
      </c>
      <c r="N228" s="3">
        <f>[2]март!O114+[2]фев!O115</f>
        <v>0</v>
      </c>
      <c r="O228" s="3">
        <f>[2]март!P114+[2]фев!P115</f>
        <v>0</v>
      </c>
      <c r="P228" s="3"/>
      <c r="Q228" s="3">
        <f>[2]март!Q114+[2]фев!Q115</f>
        <v>0</v>
      </c>
      <c r="R228" s="3">
        <f>[2]март!R114+[2]фев!R115</f>
        <v>0</v>
      </c>
      <c r="S228" s="70">
        <f t="shared" si="31"/>
        <v>12000</v>
      </c>
    </row>
    <row r="229" spans="1:19">
      <c r="A229" s="42" t="s">
        <v>146</v>
      </c>
      <c r="B229" s="3">
        <v>340</v>
      </c>
      <c r="C229" s="3">
        <f t="shared" si="18"/>
        <v>45605</v>
      </c>
      <c r="D229" s="3">
        <f>[2]март!D111+[2]фев!D114+[2]янв!D107</f>
        <v>45605</v>
      </c>
      <c r="E229" s="3">
        <f>[2]март!E111+[2]фев!E114+[2]янв!E107</f>
        <v>0</v>
      </c>
      <c r="F229" s="3">
        <f>[2]март!F111+[2]фев!F114+[2]янв!F107</f>
        <v>0</v>
      </c>
      <c r="G229" s="3">
        <f>[2]март!G111+[2]фев!G114+[2]янв!G107</f>
        <v>780</v>
      </c>
      <c r="H229" s="3">
        <f>[2]март!H111+[2]фев!H114+[2]янв!H107</f>
        <v>0</v>
      </c>
      <c r="I229" s="3">
        <f>[2]март!J111+[2]фев!J114+[2]янв!J107</f>
        <v>0</v>
      </c>
      <c r="J229" s="3">
        <f>[2]март!K111+[2]фев!K114+[2]янв!K107</f>
        <v>0</v>
      </c>
      <c r="K229" s="3">
        <f>[2]март!L111+[2]фев!L114+[2]янв!L107</f>
        <v>0</v>
      </c>
      <c r="L229" s="3">
        <f>[2]март!M111+[2]фев!M114+[2]янв!M107</f>
        <v>0</v>
      </c>
      <c r="M229" s="3">
        <f>[2]март!N111+[2]фев!N114+[2]янв!N107</f>
        <v>0</v>
      </c>
      <c r="N229" s="3">
        <f>[2]март!O111+[2]фев!O114+[2]янв!O107</f>
        <v>0</v>
      </c>
      <c r="O229" s="3">
        <f>[2]март!P111+[2]фев!P114+[2]янв!P107</f>
        <v>0</v>
      </c>
      <c r="P229" s="3"/>
      <c r="Q229" s="3">
        <f>[2]март!Q111+[2]фев!Q114+[2]янв!Q107</f>
        <v>0</v>
      </c>
      <c r="R229" s="3">
        <f>[2]март!R111+[2]фев!R114+[2]янв!R107</f>
        <v>0</v>
      </c>
      <c r="S229" s="70">
        <f t="shared" si="31"/>
        <v>46385</v>
      </c>
    </row>
    <row r="230" spans="1:19">
      <c r="A230" s="42" t="s">
        <v>286</v>
      </c>
      <c r="B230" s="3">
        <v>340</v>
      </c>
      <c r="C230" s="3">
        <f t="shared" ref="C230:C239" si="32">D230+E230</f>
        <v>0</v>
      </c>
      <c r="D230" s="3">
        <f>[2]март!D119+[2]фев!D121</f>
        <v>0</v>
      </c>
      <c r="E230" s="3">
        <f>[2]март!E119+[2]фев!E121</f>
        <v>0</v>
      </c>
      <c r="F230" s="3">
        <f>[2]март!F119+[2]фев!F121</f>
        <v>0</v>
      </c>
      <c r="G230" s="3">
        <f>[2]март!G119+[2]фев!G121</f>
        <v>0</v>
      </c>
      <c r="H230" s="3">
        <f>[2]март!H119+[2]фев!H121</f>
        <v>0</v>
      </c>
      <c r="I230" s="3">
        <f>[2]март!J119+[2]фев!J121</f>
        <v>0</v>
      </c>
      <c r="J230" s="3">
        <f>[2]март!K119+[2]фев!K121</f>
        <v>0</v>
      </c>
      <c r="K230" s="3">
        <f>[2]март!L119+[2]фев!L121</f>
        <v>0</v>
      </c>
      <c r="L230" s="3">
        <f>[2]март!M119+[2]фев!M121</f>
        <v>0</v>
      </c>
      <c r="M230" s="3">
        <f>[2]март!N119+[2]фев!N121</f>
        <v>0</v>
      </c>
      <c r="N230" s="3">
        <f>[2]март!O119+[2]фев!O121</f>
        <v>0</v>
      </c>
      <c r="O230" s="3">
        <f>[2]март!P119+[2]фев!P121</f>
        <v>0</v>
      </c>
      <c r="P230" s="3"/>
      <c r="Q230" s="3">
        <f>[2]март!Q119+[2]фев!Q121</f>
        <v>0</v>
      </c>
      <c r="R230" s="3">
        <f>[2]март!R119+[2]фев!R121</f>
        <v>0</v>
      </c>
      <c r="S230" s="70">
        <f t="shared" ref="S230:S239" si="33">C230+F230+G230+I230+J230+K230+N230+O230++R230+Q230+H230</f>
        <v>0</v>
      </c>
    </row>
    <row r="231" spans="1:19">
      <c r="A231" s="42" t="s">
        <v>147</v>
      </c>
      <c r="B231" s="3">
        <v>340</v>
      </c>
      <c r="C231" s="3">
        <f t="shared" si="32"/>
        <v>0</v>
      </c>
      <c r="D231" s="6">
        <f>[2]март!D115+[2]фев!D116+[2]янв!D109</f>
        <v>0</v>
      </c>
      <c r="E231" s="6">
        <f>[2]март!E115+[2]фев!E116+[2]янв!E109</f>
        <v>0</v>
      </c>
      <c r="F231" s="6">
        <f>[2]март!F115+[2]фев!F116+[2]янв!F109</f>
        <v>0</v>
      </c>
      <c r="G231" s="6">
        <f>[2]март!G115+[2]фев!G116+[2]янв!G109</f>
        <v>4250</v>
      </c>
      <c r="H231" s="6">
        <f>[2]март!H115+[2]фев!H116+[2]янв!H109</f>
        <v>0</v>
      </c>
      <c r="I231" s="6">
        <f>[2]март!J115+[2]фев!J116+[2]янв!J109</f>
        <v>0</v>
      </c>
      <c r="J231" s="6">
        <f>[2]март!K115+[2]фев!K116+[2]янв!K109</f>
        <v>8500</v>
      </c>
      <c r="K231" s="6">
        <f>[2]март!L115+[2]фев!L116+[2]янв!L109</f>
        <v>0</v>
      </c>
      <c r="L231" s="6">
        <f>[2]март!M115+[2]фев!M116+[2]янв!M109</f>
        <v>35575</v>
      </c>
      <c r="M231" s="6">
        <f>[2]март!N115+[2]фев!N116+[2]янв!N109</f>
        <v>0</v>
      </c>
      <c r="N231" s="6">
        <f>[2]март!O115+[2]фев!O116+[2]янв!O109</f>
        <v>35575</v>
      </c>
      <c r="O231" s="6">
        <f>[2]март!P115+[2]фев!P116+[2]янв!P109</f>
        <v>0</v>
      </c>
      <c r="P231" s="6"/>
      <c r="Q231" s="6">
        <f>[2]март!Q115+[2]фев!Q116+[2]янв!Q109</f>
        <v>0</v>
      </c>
      <c r="R231" s="6">
        <f>[2]март!R115+[2]фев!R116+[2]янв!R109</f>
        <v>4000</v>
      </c>
      <c r="S231" s="70">
        <f t="shared" si="33"/>
        <v>52325</v>
      </c>
    </row>
    <row r="232" spans="1:19">
      <c r="A232" s="42" t="s">
        <v>148</v>
      </c>
      <c r="B232" s="3">
        <v>340</v>
      </c>
      <c r="C232" s="3">
        <f t="shared" si="32"/>
        <v>3740</v>
      </c>
      <c r="D232" s="3">
        <f>[2]март!D117+[2]фев!D118+[2]янв!D111</f>
        <v>3740</v>
      </c>
      <c r="E232" s="3">
        <f>[2]март!E117+[2]фев!E118+[2]янв!E111</f>
        <v>0</v>
      </c>
      <c r="F232" s="3">
        <f>[2]март!F117+[2]фев!F118+[2]янв!F111</f>
        <v>0</v>
      </c>
      <c r="G232" s="3">
        <f>[2]март!G117+[2]фев!G118+[2]янв!G111</f>
        <v>2300</v>
      </c>
      <c r="H232" s="3">
        <f>[2]март!H117+[2]фев!H118+[2]янв!H111</f>
        <v>0</v>
      </c>
      <c r="I232" s="3">
        <f>[2]март!J117+[2]фев!J118+[2]янв!J111</f>
        <v>0</v>
      </c>
      <c r="J232" s="3">
        <f>[2]март!K117+[2]фев!K118+[2]янв!K111</f>
        <v>0</v>
      </c>
      <c r="K232" s="3">
        <f>[2]март!L117+[2]фев!L118+[2]янв!L111</f>
        <v>0</v>
      </c>
      <c r="L232" s="3">
        <f>[2]март!M117+[2]фев!M118+[2]янв!M111</f>
        <v>28460</v>
      </c>
      <c r="M232" s="3">
        <f>[2]март!N117+[2]фев!N118+[2]янв!N111</f>
        <v>0</v>
      </c>
      <c r="N232" s="3">
        <f>[2]март!O117+[2]фев!O118+[2]янв!O111</f>
        <v>28460</v>
      </c>
      <c r="O232" s="3">
        <f>[2]март!P117+[2]фев!P118+[2]янв!P111</f>
        <v>0</v>
      </c>
      <c r="P232" s="3"/>
      <c r="Q232" s="3">
        <f>[2]март!Q117+[2]фев!Q118+[2]янв!Q111</f>
        <v>0</v>
      </c>
      <c r="R232" s="3">
        <f>[2]март!R117+[2]фев!R118+[2]янв!R111</f>
        <v>1800</v>
      </c>
      <c r="S232" s="70">
        <f t="shared" si="33"/>
        <v>36300</v>
      </c>
    </row>
    <row r="233" spans="1:19">
      <c r="A233" s="42" t="s">
        <v>175</v>
      </c>
      <c r="B233" s="3">
        <v>340</v>
      </c>
      <c r="C233" s="3">
        <f t="shared" si="32"/>
        <v>0</v>
      </c>
      <c r="D233" s="6">
        <f>[2]фев!D117</f>
        <v>0</v>
      </c>
      <c r="E233" s="6">
        <f>[2]фев!E117</f>
        <v>0</v>
      </c>
      <c r="F233" s="6">
        <f>[2]фев!F117</f>
        <v>0</v>
      </c>
      <c r="G233" s="6">
        <f>[2]фев!G117</f>
        <v>0</v>
      </c>
      <c r="H233" s="6">
        <f>[2]фев!H117</f>
        <v>0</v>
      </c>
      <c r="I233" s="6">
        <f>[2]фев!J117</f>
        <v>0</v>
      </c>
      <c r="J233" s="6">
        <f>[2]фев!K117</f>
        <v>0</v>
      </c>
      <c r="K233" s="6">
        <f>[2]фев!L117</f>
        <v>0</v>
      </c>
      <c r="L233" s="6">
        <f>[2]фев!M117</f>
        <v>0</v>
      </c>
      <c r="M233" s="6">
        <f>[2]фев!N117</f>
        <v>0</v>
      </c>
      <c r="N233" s="6">
        <f>[2]фев!O117</f>
        <v>0</v>
      </c>
      <c r="O233" s="6">
        <f>[2]фев!P117</f>
        <v>0</v>
      </c>
      <c r="P233" s="6"/>
      <c r="Q233" s="6">
        <f>[2]фев!Q117</f>
        <v>0</v>
      </c>
      <c r="R233" s="6">
        <f>[2]фев!R117</f>
        <v>0</v>
      </c>
      <c r="S233" s="70">
        <f t="shared" si="33"/>
        <v>0</v>
      </c>
    </row>
    <row r="234" spans="1:19">
      <c r="A234" s="61" t="s">
        <v>399</v>
      </c>
      <c r="B234" s="3">
        <v>340</v>
      </c>
      <c r="C234" s="3">
        <f t="shared" si="32"/>
        <v>0</v>
      </c>
      <c r="D234" s="6">
        <f>[2]март!D118</f>
        <v>0</v>
      </c>
      <c r="E234" s="6">
        <f>[2]март!E118</f>
        <v>0</v>
      </c>
      <c r="F234" s="6">
        <f>[2]март!F118</f>
        <v>0</v>
      </c>
      <c r="G234" s="6">
        <f>[2]март!G118</f>
        <v>0</v>
      </c>
      <c r="H234" s="6">
        <f>[2]март!H118</f>
        <v>0</v>
      </c>
      <c r="I234" s="6">
        <f>[2]март!J118</f>
        <v>0</v>
      </c>
      <c r="J234" s="6">
        <f>[2]март!K118</f>
        <v>0</v>
      </c>
      <c r="K234" s="6">
        <f>[2]фев!L120</f>
        <v>0</v>
      </c>
      <c r="L234" s="6">
        <f>[2]март!M118</f>
        <v>0</v>
      </c>
      <c r="M234" s="6">
        <f>[2]март!N118</f>
        <v>0</v>
      </c>
      <c r="N234" s="6">
        <f>[2]март!O118</f>
        <v>0</v>
      </c>
      <c r="O234" s="6">
        <f>[2]март!P118</f>
        <v>0</v>
      </c>
      <c r="P234" s="6"/>
      <c r="Q234" s="6">
        <f>[2]март!Q118</f>
        <v>0</v>
      </c>
      <c r="R234" s="6">
        <f>[2]март!R118</f>
        <v>0</v>
      </c>
      <c r="S234" s="70">
        <f t="shared" si="33"/>
        <v>0</v>
      </c>
    </row>
    <row r="235" spans="1:19">
      <c r="A235" s="61" t="s">
        <v>299</v>
      </c>
      <c r="B235" s="3">
        <v>340</v>
      </c>
      <c r="C235" s="3">
        <f t="shared" si="32"/>
        <v>0</v>
      </c>
      <c r="D235" s="6">
        <f>[2]фев!D119</f>
        <v>0</v>
      </c>
      <c r="E235" s="6">
        <f>[2]март!E112</f>
        <v>0</v>
      </c>
      <c r="F235" s="6">
        <f>[2]март!F112</f>
        <v>0</v>
      </c>
      <c r="G235" s="6">
        <f>[2]март!G112</f>
        <v>0</v>
      </c>
      <c r="H235" s="6">
        <f>[2]март!H112</f>
        <v>0</v>
      </c>
      <c r="I235" s="6">
        <f>[2]март!J112</f>
        <v>0</v>
      </c>
      <c r="J235" s="6">
        <f>[2]март!K112</f>
        <v>0</v>
      </c>
      <c r="K235" s="6">
        <f>[2]март!L112</f>
        <v>0</v>
      </c>
      <c r="L235" s="6">
        <f>[2]март!M112</f>
        <v>0</v>
      </c>
      <c r="M235" s="6">
        <f>[2]март!N112</f>
        <v>0</v>
      </c>
      <c r="N235" s="6">
        <f>[2]март!O112</f>
        <v>0</v>
      </c>
      <c r="O235" s="6">
        <f>[2]март!P112</f>
        <v>0</v>
      </c>
      <c r="P235" s="6"/>
      <c r="Q235" s="6">
        <f>[2]март!Q112</f>
        <v>0</v>
      </c>
      <c r="R235" s="6">
        <f>[2]март!R112</f>
        <v>0</v>
      </c>
      <c r="S235" s="70">
        <f t="shared" si="33"/>
        <v>0</v>
      </c>
    </row>
    <row r="236" spans="1:19">
      <c r="A236" s="42" t="s">
        <v>149</v>
      </c>
      <c r="B236" s="3">
        <v>340</v>
      </c>
      <c r="C236" s="3">
        <f t="shared" si="32"/>
        <v>57500</v>
      </c>
      <c r="D236" s="3">
        <f>[2]март!D120+[2]фев!D122</f>
        <v>57500</v>
      </c>
      <c r="E236" s="3">
        <f>[2]март!E120+[2]фев!E122</f>
        <v>0</v>
      </c>
      <c r="F236" s="3">
        <f>[2]март!F120+[2]фев!F122</f>
        <v>0</v>
      </c>
      <c r="G236" s="3">
        <f>[2]март!G120+[2]фев!G122</f>
        <v>0</v>
      </c>
      <c r="H236" s="3">
        <f>[2]март!H120+[2]фев!H122</f>
        <v>0</v>
      </c>
      <c r="I236" s="3">
        <f>[2]март!J120+[2]фев!J122</f>
        <v>0</v>
      </c>
      <c r="J236" s="3">
        <f>[2]март!K120+[2]фев!K122</f>
        <v>0</v>
      </c>
      <c r="K236" s="3">
        <f>[2]март!L120+[2]фев!L122</f>
        <v>0</v>
      </c>
      <c r="L236" s="3">
        <f>[2]март!M120+[2]фев!M122</f>
        <v>20000</v>
      </c>
      <c r="M236" s="3">
        <f>[2]март!N120+[2]фев!N122</f>
        <v>0</v>
      </c>
      <c r="N236" s="3">
        <f>[2]март!O120+[2]фев!O122</f>
        <v>20000</v>
      </c>
      <c r="O236" s="3">
        <f>[2]март!P120+[2]фев!P122</f>
        <v>0</v>
      </c>
      <c r="P236" s="3"/>
      <c r="Q236" s="3">
        <f>[2]март!Q120+[2]фев!Q122</f>
        <v>0</v>
      </c>
      <c r="R236" s="3">
        <f>[2]март!R120+[2]фев!R122</f>
        <v>30000</v>
      </c>
      <c r="S236" s="70">
        <f t="shared" si="33"/>
        <v>107500</v>
      </c>
    </row>
    <row r="237" spans="1:19">
      <c r="A237" s="42" t="s">
        <v>176</v>
      </c>
      <c r="B237" s="3">
        <v>340</v>
      </c>
      <c r="C237" s="3">
        <f t="shared" si="32"/>
        <v>0</v>
      </c>
      <c r="D237" s="3">
        <f>[2]фев!D123</f>
        <v>0</v>
      </c>
      <c r="E237" s="3">
        <f>[2]фев!E123</f>
        <v>0</v>
      </c>
      <c r="F237" s="3">
        <f>[2]фев!F123</f>
        <v>0</v>
      </c>
      <c r="G237" s="3">
        <f>[2]фев!G123</f>
        <v>0</v>
      </c>
      <c r="H237" s="3">
        <f>[2]фев!H123</f>
        <v>0</v>
      </c>
      <c r="I237" s="3">
        <f>[2]фев!J123</f>
        <v>0</v>
      </c>
      <c r="J237" s="3">
        <f>[2]фев!K123</f>
        <v>0</v>
      </c>
      <c r="K237" s="3">
        <f>[2]фев!L123</f>
        <v>0</v>
      </c>
      <c r="L237" s="3">
        <f>[2]фев!M123</f>
        <v>0</v>
      </c>
      <c r="M237" s="3">
        <f>[2]фев!N123</f>
        <v>0</v>
      </c>
      <c r="N237" s="3">
        <f>[2]фев!O123</f>
        <v>0</v>
      </c>
      <c r="O237" s="3">
        <f>[2]фев!P123</f>
        <v>0</v>
      </c>
      <c r="P237" s="3"/>
      <c r="Q237" s="3">
        <f>[2]фев!Q123</f>
        <v>0</v>
      </c>
      <c r="R237" s="3">
        <f>[2]фев!R123</f>
        <v>0</v>
      </c>
      <c r="S237" s="73">
        <f t="shared" si="33"/>
        <v>0</v>
      </c>
    </row>
    <row r="238" spans="1:19">
      <c r="A238" s="42" t="s">
        <v>150</v>
      </c>
      <c r="B238" s="3">
        <v>340</v>
      </c>
      <c r="C238" s="3">
        <f t="shared" si="32"/>
        <v>0</v>
      </c>
      <c r="D238" s="3">
        <f>[2]март!D122+[2]фев!D124</f>
        <v>0</v>
      </c>
      <c r="E238" s="3">
        <f>[2]март!E122+[2]фев!E124</f>
        <v>0</v>
      </c>
      <c r="F238" s="3">
        <f>[2]март!F122+[2]фев!F124</f>
        <v>0</v>
      </c>
      <c r="G238" s="3">
        <f>[2]март!G122+[2]фев!G124</f>
        <v>0</v>
      </c>
      <c r="H238" s="3">
        <f>[2]март!H122+[2]фев!H124</f>
        <v>0</v>
      </c>
      <c r="I238" s="3">
        <f>[2]март!J122+[2]фев!J124</f>
        <v>0</v>
      </c>
      <c r="J238" s="3">
        <f>[2]март!K122+[2]фев!K124</f>
        <v>0</v>
      </c>
      <c r="K238" s="3">
        <f>[2]март!L122+[2]фев!L124</f>
        <v>0</v>
      </c>
      <c r="L238" s="3">
        <f>[2]март!M122+[2]фев!M124</f>
        <v>0</v>
      </c>
      <c r="M238" s="3">
        <f>[2]март!N122+[2]фев!N124</f>
        <v>0</v>
      </c>
      <c r="N238" s="3">
        <f>[2]март!O122+[2]фев!O124</f>
        <v>0</v>
      </c>
      <c r="O238" s="3">
        <f>[2]март!P122+[2]фев!P124</f>
        <v>0</v>
      </c>
      <c r="P238" s="3"/>
      <c r="Q238" s="3">
        <f>[2]март!Q122+[2]фев!Q124</f>
        <v>0</v>
      </c>
      <c r="R238" s="3">
        <f>[2]март!R122+[2]фев!R124</f>
        <v>0</v>
      </c>
      <c r="S238" s="73">
        <f t="shared" si="33"/>
        <v>0</v>
      </c>
    </row>
    <row r="239" spans="1:19">
      <c r="A239" s="42" t="s">
        <v>151</v>
      </c>
      <c r="B239" s="3">
        <v>640</v>
      </c>
      <c r="C239" s="3">
        <f t="shared" si="32"/>
        <v>0</v>
      </c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73">
        <f t="shared" si="33"/>
        <v>0</v>
      </c>
    </row>
    <row r="240" spans="1:19">
      <c r="A240" s="77" t="s">
        <v>152</v>
      </c>
      <c r="B240" s="77"/>
      <c r="C240" s="78">
        <f t="shared" ref="C240:O240" si="34">C127+C222+C223+C221+C220+C219+C218</f>
        <v>2117717.6500000004</v>
      </c>
      <c r="D240" s="78">
        <f>D127+D222+D223+D221+D220+D219+D218</f>
        <v>2117717.6500000004</v>
      </c>
      <c r="E240" s="78">
        <f t="shared" si="34"/>
        <v>0</v>
      </c>
      <c r="F240" s="78">
        <f t="shared" si="34"/>
        <v>0</v>
      </c>
      <c r="G240" s="79">
        <f t="shared" si="34"/>
        <v>286510.02</v>
      </c>
      <c r="H240" s="78">
        <f t="shared" si="34"/>
        <v>0</v>
      </c>
      <c r="I240" s="78">
        <f t="shared" si="34"/>
        <v>0</v>
      </c>
      <c r="J240" s="79">
        <f t="shared" si="34"/>
        <v>252955.97</v>
      </c>
      <c r="K240" s="78">
        <f t="shared" si="34"/>
        <v>394727</v>
      </c>
      <c r="L240" s="78">
        <f t="shared" si="34"/>
        <v>3290517.17</v>
      </c>
      <c r="M240" s="79">
        <f t="shared" si="34"/>
        <v>47190.29</v>
      </c>
      <c r="N240" s="79">
        <f t="shared" si="34"/>
        <v>3337707.46</v>
      </c>
      <c r="O240" s="79">
        <f t="shared" si="34"/>
        <v>933212.67</v>
      </c>
      <c r="P240" s="79"/>
      <c r="Q240" s="79">
        <f>Q127+Q222+Q223+Q221+Q220+Q219+Q218</f>
        <v>34900</v>
      </c>
      <c r="R240" s="79">
        <f>R127+R222+R223+R221+R220+R219+R218</f>
        <v>229608.37</v>
      </c>
      <c r="S240" s="79">
        <f>S127+S222+S223+S221+S220+S219+S218</f>
        <v>7587339.1399999997</v>
      </c>
    </row>
    <row r="241" spans="1:19">
      <c r="A241" s="11"/>
      <c r="B241" s="8"/>
      <c r="C241" s="9">
        <f>[2]март!C124+[2]фев!C126+[2]янв!C117</f>
        <v>2117717.65</v>
      </c>
      <c r="D241" s="9">
        <f>[2]март!D124+[2]фев!D126+[2]янв!D117</f>
        <v>2117717.65</v>
      </c>
      <c r="E241" s="9">
        <f>[2]март!E124+[2]фев!E126+[2]янв!E117</f>
        <v>0</v>
      </c>
      <c r="F241" s="9">
        <f>[2]март!F124+[2]фев!F126+[2]янв!F117</f>
        <v>0</v>
      </c>
      <c r="G241" s="9">
        <f>[2]март!G124+[2]фев!G126+[2]янв!G117</f>
        <v>286510.02</v>
      </c>
      <c r="H241" s="9">
        <f>[2]март!H124+[2]фев!H126+[2]янв!H117</f>
        <v>0</v>
      </c>
      <c r="I241" s="9">
        <f>[2]март!J124+[2]фев!J126+[2]янв!J117</f>
        <v>0</v>
      </c>
      <c r="J241" s="9">
        <f>[2]март!K124+[2]фев!K126+[2]янв!K117</f>
        <v>253355.97</v>
      </c>
      <c r="K241" s="9">
        <f>[2]март!L124+[2]фев!L126+[2]янв!L117</f>
        <v>394727</v>
      </c>
      <c r="L241" s="9">
        <f>[2]март!M124+[2]фев!M126+[2]янв!M117</f>
        <v>3290517.17</v>
      </c>
      <c r="M241" s="9">
        <f>[2]март!N124+[2]фев!N126+[2]янв!N117</f>
        <v>47190.29</v>
      </c>
      <c r="N241" s="9">
        <f>[2]март!O124+[2]фев!O126+[2]янв!O117</f>
        <v>3337707.46</v>
      </c>
      <c r="O241" s="9">
        <f>[2]март!P124+[2]фев!P126+[2]янв!P117</f>
        <v>933212.66999999993</v>
      </c>
      <c r="P241" s="9"/>
      <c r="Q241" s="9">
        <f>[2]март!Q124+[2]фев!Q126+[2]янв!Q117</f>
        <v>34900</v>
      </c>
      <c r="R241" s="9">
        <f>[2]март!R124+[2]фев!R126+[2]янв!R117</f>
        <v>229608.37</v>
      </c>
      <c r="S241" s="9">
        <f>[2]март!S124+[2]фев!S126+[2]янв!S117</f>
        <v>7587739.1400000006</v>
      </c>
    </row>
    <row r="242" spans="1:19">
      <c r="A242" s="11"/>
      <c r="B242" s="8"/>
      <c r="C242" s="8">
        <f>C240-C241</f>
        <v>0</v>
      </c>
      <c r="D242" s="10">
        <f t="shared" ref="D242:O242" si="35">D240-D241</f>
        <v>0</v>
      </c>
      <c r="E242" s="8">
        <f t="shared" si="35"/>
        <v>0</v>
      </c>
      <c r="F242" s="8">
        <f t="shared" si="35"/>
        <v>0</v>
      </c>
      <c r="G242" s="8">
        <f t="shared" si="35"/>
        <v>0</v>
      </c>
      <c r="H242" s="8">
        <f t="shared" si="35"/>
        <v>0</v>
      </c>
      <c r="I242" s="8">
        <f t="shared" si="35"/>
        <v>0</v>
      </c>
      <c r="J242" s="8">
        <f t="shared" si="35"/>
        <v>-400</v>
      </c>
      <c r="K242" s="8">
        <f t="shared" si="35"/>
        <v>0</v>
      </c>
      <c r="L242" s="8">
        <f t="shared" si="35"/>
        <v>0</v>
      </c>
      <c r="M242" s="8">
        <f t="shared" si="35"/>
        <v>0</v>
      </c>
      <c r="N242" s="8">
        <f t="shared" si="35"/>
        <v>0</v>
      </c>
      <c r="O242" s="8">
        <f t="shared" si="35"/>
        <v>0</v>
      </c>
      <c r="P242" s="8"/>
      <c r="Q242" s="8">
        <f>Q240-Q241</f>
        <v>0</v>
      </c>
      <c r="R242" s="18">
        <f>R240-R241</f>
        <v>0</v>
      </c>
      <c r="S242" s="8">
        <f>S240-S241</f>
        <v>-400.00000000093132</v>
      </c>
    </row>
    <row r="243" spans="1:19" ht="13.5" thickBot="1">
      <c r="A243" s="11"/>
      <c r="B243" s="8"/>
      <c r="C243" s="8"/>
      <c r="D243" s="10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</row>
    <row r="244" spans="1:19" ht="13.5" thickBot="1">
      <c r="A244" s="11"/>
      <c r="D244" s="4"/>
      <c r="G244" s="17"/>
      <c r="H244" s="17"/>
      <c r="I244" s="17"/>
      <c r="J244" s="60"/>
      <c r="L244" s="19"/>
      <c r="O244" s="879" t="s">
        <v>287</v>
      </c>
      <c r="P244" s="880"/>
      <c r="Q244" s="880"/>
      <c r="R244" s="881"/>
      <c r="S244" s="12">
        <f>S240</f>
        <v>7587339.1399999997</v>
      </c>
    </row>
    <row r="245" spans="1:19" ht="13.5" thickBot="1">
      <c r="A245" s="11"/>
      <c r="O245" s="879" t="s">
        <v>417</v>
      </c>
      <c r="P245" s="880"/>
      <c r="Q245" s="880"/>
      <c r="R245" s="881"/>
      <c r="S245" s="12">
        <f>N124+S124-S240</f>
        <v>548910.6400000006</v>
      </c>
    </row>
    <row r="246" spans="1:19">
      <c r="S246" s="4"/>
    </row>
    <row r="247" spans="1:19">
      <c r="S247" s="19"/>
    </row>
  </sheetData>
  <mergeCells count="46">
    <mergeCell ref="G125:G126"/>
    <mergeCell ref="H125:H126"/>
    <mergeCell ref="S125:S126"/>
    <mergeCell ref="O244:R244"/>
    <mergeCell ref="N125:N126"/>
    <mergeCell ref="O125:O126"/>
    <mergeCell ref="Q125:Q126"/>
    <mergeCell ref="O245:R245"/>
    <mergeCell ref="A124:H124"/>
    <mergeCell ref="K124:M124"/>
    <mergeCell ref="N124:O124"/>
    <mergeCell ref="Q124:R124"/>
    <mergeCell ref="A125:A126"/>
    <mergeCell ref="J125:J126"/>
    <mergeCell ref="K125:K126"/>
    <mergeCell ref="L125:L126"/>
    <mergeCell ref="M125:M126"/>
    <mergeCell ref="R125:R126"/>
    <mergeCell ref="I125:I126"/>
    <mergeCell ref="B125:B126"/>
    <mergeCell ref="C125:C126"/>
    <mergeCell ref="D125:E125"/>
    <mergeCell ref="F125:F126"/>
    <mergeCell ref="A2:H2"/>
    <mergeCell ref="K2:M2"/>
    <mergeCell ref="N2:O2"/>
    <mergeCell ref="Q2:R2"/>
    <mergeCell ref="A3:A4"/>
    <mergeCell ref="B3:B4"/>
    <mergeCell ref="C3:C4"/>
    <mergeCell ref="D3:E3"/>
    <mergeCell ref="F3:F4"/>
    <mergeCell ref="G3:G4"/>
    <mergeCell ref="H3:H4"/>
    <mergeCell ref="I3:I4"/>
    <mergeCell ref="J3:J4"/>
    <mergeCell ref="K3:K4"/>
    <mergeCell ref="L3:L4"/>
    <mergeCell ref="M3:M4"/>
    <mergeCell ref="S3:S4"/>
    <mergeCell ref="O122:R122"/>
    <mergeCell ref="O123:R123"/>
    <mergeCell ref="N3:N4"/>
    <mergeCell ref="O3:O4"/>
    <mergeCell ref="Q3:Q4"/>
    <mergeCell ref="R3:R4"/>
  </mergeCells>
  <phoneticPr fontId="2" type="noConversion"/>
  <pageMargins left="0.39370078740157483" right="0" top="0.2" bottom="0" header="0.2" footer="0.2"/>
  <pageSetup paperSize="9" scale="6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6">
    <tabColor rgb="FF00B050"/>
  </sheetPr>
  <dimension ref="A1:P42"/>
  <sheetViews>
    <sheetView view="pageBreakPreview" zoomScale="60" zoomScaleNormal="90" workbookViewId="0">
      <selection activeCell="C12" sqref="C12"/>
    </sheetView>
  </sheetViews>
  <sheetFormatPr defaultRowHeight="12.75"/>
  <cols>
    <col min="1" max="1" width="72.85546875" customWidth="1"/>
    <col min="2" max="2" width="17.7109375" customWidth="1"/>
    <col min="3" max="3" width="19.140625" customWidth="1"/>
    <col min="4" max="4" width="17.5703125" customWidth="1"/>
    <col min="5" max="5" width="16.85546875" customWidth="1"/>
    <col min="6" max="6" width="15.5703125" customWidth="1"/>
    <col min="7" max="7" width="16.140625" customWidth="1"/>
    <col min="8" max="8" width="14.42578125" customWidth="1"/>
    <col min="9" max="9" width="11" hidden="1" customWidth="1"/>
    <col min="10" max="10" width="11.5703125" hidden="1" customWidth="1"/>
    <col min="11" max="11" width="10.7109375" hidden="1" customWidth="1"/>
    <col min="12" max="12" width="11.5703125" hidden="1" customWidth="1"/>
    <col min="13" max="13" width="12.5703125" hidden="1" customWidth="1"/>
    <col min="14" max="14" width="12.140625" hidden="1" customWidth="1"/>
    <col min="15" max="15" width="2.28515625" hidden="1" customWidth="1"/>
    <col min="16" max="16" width="10.140625" hidden="1" customWidth="1"/>
  </cols>
  <sheetData>
    <row r="1" spans="1:16" ht="15.75" customHeight="1">
      <c r="A1" s="730" t="s">
        <v>637</v>
      </c>
      <c r="B1" s="730"/>
      <c r="C1" s="730"/>
      <c r="D1" s="730"/>
      <c r="E1" s="730"/>
      <c r="F1" s="730"/>
      <c r="G1" s="730"/>
      <c r="H1" s="730"/>
      <c r="I1" s="730"/>
      <c r="J1" s="730"/>
      <c r="K1" s="730"/>
      <c r="L1" s="730"/>
      <c r="M1" s="730"/>
      <c r="N1" s="730"/>
    </row>
    <row r="2" spans="1:16" ht="15" customHeight="1">
      <c r="A2" s="730" t="s">
        <v>423</v>
      </c>
      <c r="B2" s="730"/>
      <c r="C2" s="730"/>
      <c r="D2" s="730"/>
      <c r="E2" s="730"/>
      <c r="F2" s="730"/>
      <c r="G2" s="730"/>
      <c r="H2" s="730"/>
      <c r="I2" s="730"/>
      <c r="J2" s="730"/>
      <c r="K2" s="730"/>
      <c r="L2" s="730"/>
      <c r="M2" s="730"/>
      <c r="N2" s="730"/>
    </row>
    <row r="3" spans="1:16" ht="15" customHeight="1">
      <c r="A3" s="730" t="s">
        <v>769</v>
      </c>
      <c r="B3" s="730"/>
      <c r="C3" s="730"/>
      <c r="D3" s="730"/>
      <c r="E3" s="730"/>
      <c r="F3" s="730"/>
      <c r="G3" s="730"/>
      <c r="H3" s="730"/>
      <c r="I3" s="730"/>
      <c r="J3" s="730"/>
      <c r="K3" s="730"/>
      <c r="L3" s="730"/>
      <c r="M3" s="730"/>
      <c r="N3" s="730"/>
    </row>
    <row r="4" spans="1:16" ht="14.25" customHeight="1" thickBot="1">
      <c r="A4" s="86"/>
      <c r="B4" s="731"/>
      <c r="C4" s="731"/>
      <c r="D4" s="731"/>
      <c r="E4" s="731"/>
      <c r="F4" s="731"/>
      <c r="G4" s="731"/>
      <c r="H4" s="731"/>
      <c r="I4" s="731"/>
      <c r="J4" s="731"/>
      <c r="K4" s="731"/>
      <c r="L4" s="731"/>
      <c r="M4" s="732" t="s">
        <v>424</v>
      </c>
      <c r="N4" s="732"/>
    </row>
    <row r="5" spans="1:16" ht="15.75" customHeight="1">
      <c r="A5" s="741" t="s">
        <v>626</v>
      </c>
      <c r="B5" s="733" t="s">
        <v>715</v>
      </c>
      <c r="C5" s="733" t="s">
        <v>627</v>
      </c>
      <c r="D5" s="743" t="s">
        <v>716</v>
      </c>
      <c r="E5" s="743"/>
      <c r="F5" s="743"/>
      <c r="G5" s="743"/>
      <c r="H5" s="744" t="s">
        <v>628</v>
      </c>
      <c r="I5" s="733" t="s">
        <v>718</v>
      </c>
      <c r="J5" s="733" t="s">
        <v>719</v>
      </c>
      <c r="K5" s="733"/>
      <c r="L5" s="733"/>
      <c r="M5" s="733"/>
      <c r="N5" s="897" t="s">
        <v>456</v>
      </c>
      <c r="O5" s="895" t="s">
        <v>457</v>
      </c>
      <c r="P5" s="893" t="s">
        <v>651</v>
      </c>
    </row>
    <row r="6" spans="1:16" ht="55.5" customHeight="1">
      <c r="A6" s="742"/>
      <c r="B6" s="734"/>
      <c r="C6" s="734"/>
      <c r="D6" s="355" t="s">
        <v>425</v>
      </c>
      <c r="E6" s="253" t="s">
        <v>426</v>
      </c>
      <c r="F6" s="253" t="s">
        <v>607</v>
      </c>
      <c r="G6" s="355" t="s">
        <v>606</v>
      </c>
      <c r="H6" s="745"/>
      <c r="I6" s="734"/>
      <c r="J6" s="355" t="s">
        <v>425</v>
      </c>
      <c r="K6" s="253" t="s">
        <v>300</v>
      </c>
      <c r="L6" s="253" t="s">
        <v>629</v>
      </c>
      <c r="M6" s="355" t="s">
        <v>630</v>
      </c>
      <c r="N6" s="898"/>
      <c r="O6" s="896"/>
      <c r="P6" s="894"/>
    </row>
    <row r="7" spans="1:16" ht="15">
      <c r="A7" s="87" t="s">
        <v>427</v>
      </c>
      <c r="B7" s="88">
        <v>1</v>
      </c>
      <c r="C7" s="88">
        <v>2</v>
      </c>
      <c r="D7" s="88">
        <v>3</v>
      </c>
      <c r="E7" s="89">
        <v>4</v>
      </c>
      <c r="F7" s="88">
        <v>5</v>
      </c>
      <c r="G7" s="88">
        <v>6</v>
      </c>
      <c r="H7" s="88">
        <v>7</v>
      </c>
      <c r="I7" s="88">
        <v>8</v>
      </c>
      <c r="J7" s="88">
        <v>9</v>
      </c>
      <c r="K7" s="89">
        <v>10</v>
      </c>
      <c r="L7" s="90">
        <v>11</v>
      </c>
      <c r="M7" s="90">
        <v>12</v>
      </c>
      <c r="N7" s="90">
        <v>12</v>
      </c>
      <c r="O7" s="90">
        <v>12</v>
      </c>
      <c r="P7" s="90">
        <v>13</v>
      </c>
    </row>
    <row r="8" spans="1:16" ht="24" customHeight="1">
      <c r="A8" s="296" t="s">
        <v>428</v>
      </c>
      <c r="B8" s="297">
        <f>SUM(B9+B11+B12+B16+B21)</f>
        <v>21038.957719999999</v>
      </c>
      <c r="C8" s="297">
        <f>SUM(C9+C11+C12+C16+C21)</f>
        <v>32923</v>
      </c>
      <c r="D8" s="297">
        <f t="shared" ref="D8:J8" si="0">SUM(D9+D11+D12+D16+D21)</f>
        <v>21044</v>
      </c>
      <c r="E8" s="356">
        <f t="shared" si="0"/>
        <v>21835.960769999998</v>
      </c>
      <c r="F8" s="297">
        <f t="shared" si="0"/>
        <v>791.96076999999855</v>
      </c>
      <c r="G8" s="297">
        <f t="shared" si="0"/>
        <v>505.08415152017653</v>
      </c>
      <c r="H8" s="297">
        <f t="shared" si="0"/>
        <v>4.8370748175302598</v>
      </c>
      <c r="I8" s="297">
        <f t="shared" si="0"/>
        <v>1880.6383699999997</v>
      </c>
      <c r="J8" s="297">
        <f t="shared" si="0"/>
        <v>1957</v>
      </c>
      <c r="K8" s="297">
        <f>SUM(K9+K11+K12+K16+K21)</f>
        <v>2159.9407699999997</v>
      </c>
      <c r="L8" s="297">
        <f t="shared" ref="L8:L38" si="1">+K8-J8</f>
        <v>202.9407699999997</v>
      </c>
      <c r="M8" s="297">
        <f t="shared" ref="M8:M21" si="2">SUM(K8/J8*100)</f>
        <v>110.36999335717934</v>
      </c>
      <c r="N8" s="91">
        <f t="shared" ref="N8:O23" si="3">SUM(L8/K8*100)</f>
        <v>9.3956636597956216</v>
      </c>
      <c r="O8" s="91">
        <f t="shared" si="3"/>
        <v>54.385323046315193</v>
      </c>
      <c r="P8" s="91">
        <f>SUM(N8/M8*100)</f>
        <v>8.5128787037155824</v>
      </c>
    </row>
    <row r="9" spans="1:16" ht="19.5" customHeight="1">
      <c r="A9" s="92" t="s">
        <v>429</v>
      </c>
      <c r="B9" s="94">
        <f>SUM(B10)</f>
        <v>12280.271210000001</v>
      </c>
      <c r="C9" s="93">
        <f>+C10</f>
        <v>20370</v>
      </c>
      <c r="D9" s="94">
        <f>+D10</f>
        <v>13250</v>
      </c>
      <c r="E9" s="357">
        <f>SUM(E10)</f>
        <v>13995.957999999999</v>
      </c>
      <c r="F9" s="94">
        <f t="shared" ref="F9:F38" si="4">+E9-D9</f>
        <v>745.95799999999872</v>
      </c>
      <c r="G9" s="94">
        <f t="shared" ref="G9:G31" si="5">E9/D9*100</f>
        <v>105.62987169811319</v>
      </c>
      <c r="H9" s="94">
        <f t="shared" ref="H9:H38" si="6">E9/B9</f>
        <v>1.1397108223964052</v>
      </c>
      <c r="I9" s="94">
        <f>SUM(I10)</f>
        <v>1070.2714399999998</v>
      </c>
      <c r="J9" s="94">
        <f>+J10</f>
        <v>1450</v>
      </c>
      <c r="K9" s="94">
        <f>SUM(K10)</f>
        <v>1725.3879999999999</v>
      </c>
      <c r="L9" s="94">
        <f t="shared" si="1"/>
        <v>275.38799999999992</v>
      </c>
      <c r="M9" s="94">
        <f t="shared" si="2"/>
        <v>118.99227586206895</v>
      </c>
      <c r="N9" s="94">
        <f t="shared" si="3"/>
        <v>15.960931686090312</v>
      </c>
      <c r="O9" s="94">
        <f t="shared" si="3"/>
        <v>43.208954588460273</v>
      </c>
      <c r="P9" s="94">
        <f>SUM(N9/M9*100)</f>
        <v>13.413418283209896</v>
      </c>
    </row>
    <row r="10" spans="1:16" ht="19.5" customHeight="1">
      <c r="A10" s="95" t="s">
        <v>430</v>
      </c>
      <c r="B10" s="99">
        <f>11166.34071+244.17734+43.65906+67.413+82.15-24.17266+52.6108+97.79347+401.43669+70.5268+78.336</f>
        <v>12280.271210000001</v>
      </c>
      <c r="C10" s="97">
        <v>20370</v>
      </c>
      <c r="D10" s="98">
        <v>13250</v>
      </c>
      <c r="E10" s="304">
        <f>12270.57+K10</f>
        <v>13995.957999999999</v>
      </c>
      <c r="F10" s="98">
        <f t="shared" si="4"/>
        <v>745.95799999999872</v>
      </c>
      <c r="G10" s="98">
        <f t="shared" si="5"/>
        <v>105.62987169811319</v>
      </c>
      <c r="H10" s="98">
        <f t="shared" si="6"/>
        <v>1.1397108223964052</v>
      </c>
      <c r="I10" s="99">
        <f>244.17734+67.413+82.15-24.17266+52.6108+97.79347+401.43669+70.5268+78.336</f>
        <v>1070.2714399999998</v>
      </c>
      <c r="J10" s="98">
        <v>1450</v>
      </c>
      <c r="K10" s="99">
        <f>586.38+31.39-26.042+90.67+34.6+44.447+12.681+95.537+221.828+633.897</f>
        <v>1725.3879999999999</v>
      </c>
      <c r="L10" s="98">
        <f t="shared" si="1"/>
        <v>275.38799999999992</v>
      </c>
      <c r="M10" s="98">
        <f t="shared" si="2"/>
        <v>118.99227586206895</v>
      </c>
      <c r="N10" s="98">
        <f t="shared" si="3"/>
        <v>15.960931686090312</v>
      </c>
      <c r="O10" s="98">
        <f t="shared" si="3"/>
        <v>43.208954588460273</v>
      </c>
      <c r="P10" s="98">
        <f>K10/I10</f>
        <v>1.6121031875801528</v>
      </c>
    </row>
    <row r="11" spans="1:16" ht="19.5" customHeight="1">
      <c r="A11" s="92" t="s">
        <v>431</v>
      </c>
      <c r="B11" s="100">
        <f>698.64476+2.13661+0.0679+5.63087+100.845</f>
        <v>807.32514000000003</v>
      </c>
      <c r="C11" s="93">
        <v>1253</v>
      </c>
      <c r="D11" s="94">
        <v>940</v>
      </c>
      <c r="E11" s="358">
        <f>904.92+K11</f>
        <v>1038.26199</v>
      </c>
      <c r="F11" s="94">
        <f t="shared" si="4"/>
        <v>98.261989999999969</v>
      </c>
      <c r="G11" s="94">
        <f t="shared" si="5"/>
        <v>110.45340319148936</v>
      </c>
      <c r="H11" s="98">
        <f t="shared" si="6"/>
        <v>1.2860518501876455</v>
      </c>
      <c r="I11" s="100">
        <f>0.0679+5.63087+100.845</f>
        <v>106.54376999999999</v>
      </c>
      <c r="J11" s="94">
        <v>102</v>
      </c>
      <c r="K11" s="100">
        <f>3.9+0.06899+0.449+8.339+120.585</f>
        <v>133.34198999999998</v>
      </c>
      <c r="L11" s="94">
        <f t="shared" si="1"/>
        <v>31.341989999999981</v>
      </c>
      <c r="M11" s="98">
        <f t="shared" si="2"/>
        <v>130.72744117647056</v>
      </c>
      <c r="N11" s="98">
        <f t="shared" si="3"/>
        <v>23.504966440053867</v>
      </c>
      <c r="O11" s="98">
        <f t="shared" si="3"/>
        <v>417.10000282838024</v>
      </c>
      <c r="P11" s="94">
        <f t="shared" ref="P11:P19" si="7">K11/I11</f>
        <v>1.2515231064190799</v>
      </c>
    </row>
    <row r="12" spans="1:16" ht="19.5" customHeight="1">
      <c r="A12" s="92" t="s">
        <v>432</v>
      </c>
      <c r="B12" s="94">
        <f>SUM(B13+B14+B15)</f>
        <v>5573.4466999999995</v>
      </c>
      <c r="C12" s="93">
        <f>C13+C14+C15</f>
        <v>7210</v>
      </c>
      <c r="D12" s="94">
        <f>SUM(D13:D15)</f>
        <v>4671</v>
      </c>
      <c r="E12" s="357">
        <f>SUM(E13:E15)</f>
        <v>4906.9589999999998</v>
      </c>
      <c r="F12" s="94">
        <f t="shared" si="4"/>
        <v>235.95899999999983</v>
      </c>
      <c r="G12" s="94">
        <f t="shared" si="5"/>
        <v>105.05157353885677</v>
      </c>
      <c r="H12" s="94">
        <f t="shared" si="6"/>
        <v>0.88041731878408391</v>
      </c>
      <c r="I12" s="94">
        <f>SUM(I13:I15)</f>
        <v>226.46300000000002</v>
      </c>
      <c r="J12" s="94">
        <f>J13+J14+J15</f>
        <v>85</v>
      </c>
      <c r="K12" s="94">
        <f>SUM(K13:K15)</f>
        <v>88.388999999999996</v>
      </c>
      <c r="L12" s="94">
        <f t="shared" si="1"/>
        <v>3.3889999999999958</v>
      </c>
      <c r="M12" s="94">
        <f t="shared" si="2"/>
        <v>103.98705882352941</v>
      </c>
      <c r="N12" s="94">
        <f t="shared" si="3"/>
        <v>3.8341875120207218</v>
      </c>
      <c r="O12" s="94">
        <f t="shared" si="3"/>
        <v>3068.369985940677</v>
      </c>
      <c r="P12" s="94">
        <f t="shared" si="7"/>
        <v>0.39030216856616751</v>
      </c>
    </row>
    <row r="13" spans="1:16" ht="36" customHeight="1">
      <c r="A13" s="101" t="s">
        <v>433</v>
      </c>
      <c r="B13" s="99">
        <f>538.25+10+6.62</f>
        <v>554.87</v>
      </c>
      <c r="C13" s="97">
        <v>680</v>
      </c>
      <c r="D13" s="98">
        <v>460</v>
      </c>
      <c r="E13" s="304">
        <f>555.7+K13</f>
        <v>565.30000000000007</v>
      </c>
      <c r="F13" s="98">
        <f t="shared" si="4"/>
        <v>105.30000000000007</v>
      </c>
      <c r="G13" s="98">
        <f t="shared" si="5"/>
        <v>122.89130434782609</v>
      </c>
      <c r="H13" s="98">
        <f t="shared" si="6"/>
        <v>1.0187971957395427</v>
      </c>
      <c r="I13" s="99">
        <f>10+6.62</f>
        <v>16.62</v>
      </c>
      <c r="J13" s="98">
        <v>35</v>
      </c>
      <c r="K13" s="99">
        <v>9.6</v>
      </c>
      <c r="L13" s="98">
        <f t="shared" si="1"/>
        <v>-25.4</v>
      </c>
      <c r="M13" s="98">
        <f t="shared" si="2"/>
        <v>27.428571428571431</v>
      </c>
      <c r="N13" s="98">
        <f t="shared" si="3"/>
        <v>-264.58333333333337</v>
      </c>
      <c r="O13" s="98">
        <f t="shared" si="3"/>
        <v>-107.98650168728909</v>
      </c>
      <c r="P13" s="98">
        <f t="shared" si="7"/>
        <v>0.57761732851985559</v>
      </c>
    </row>
    <row r="14" spans="1:16" ht="41.25" customHeight="1">
      <c r="A14" s="101" t="s">
        <v>434</v>
      </c>
      <c r="B14" s="99">
        <f>4789.8027+27.802+1.223+10.603+10.632+1+23.811+111.834+12.987+8.965</f>
        <v>4998.6596999999992</v>
      </c>
      <c r="C14" s="97">
        <v>6508</v>
      </c>
      <c r="D14" s="98">
        <v>4210</v>
      </c>
      <c r="E14" s="304">
        <f>4248.87+K14</f>
        <v>4327.6419999999998</v>
      </c>
      <c r="F14" s="98">
        <f t="shared" si="4"/>
        <v>117.64199999999983</v>
      </c>
      <c r="G14" s="98">
        <f t="shared" si="5"/>
        <v>102.79434679334915</v>
      </c>
      <c r="H14" s="98">
        <f t="shared" si="6"/>
        <v>0.86576047575313053</v>
      </c>
      <c r="I14" s="99">
        <f>27.802+1.223+10.6+10.632+1+23.8+111.834+12.987+8.965</f>
        <v>208.84300000000002</v>
      </c>
      <c r="J14" s="98">
        <v>50</v>
      </c>
      <c r="K14" s="99">
        <f>54.636+3+12.533+2.884+3.004+2.715</f>
        <v>78.772000000000006</v>
      </c>
      <c r="L14" s="98">
        <f t="shared" si="1"/>
        <v>28.772000000000006</v>
      </c>
      <c r="M14" s="98">
        <f t="shared" si="2"/>
        <v>157.54400000000001</v>
      </c>
      <c r="N14" s="98">
        <f t="shared" si="3"/>
        <v>36.525669019448543</v>
      </c>
      <c r="O14" s="98">
        <f t="shared" si="3"/>
        <v>547.56012790212708</v>
      </c>
      <c r="P14" s="98">
        <f t="shared" si="7"/>
        <v>0.37718285985165889</v>
      </c>
    </row>
    <row r="15" spans="1:16" ht="22.5" customHeight="1">
      <c r="A15" s="101" t="s">
        <v>248</v>
      </c>
      <c r="B15" s="99">
        <f>18.917+1</f>
        <v>19.917000000000002</v>
      </c>
      <c r="C15" s="97">
        <v>22</v>
      </c>
      <c r="D15" s="98">
        <v>1</v>
      </c>
      <c r="E15" s="304">
        <f>14+K15</f>
        <v>14.016999999999999</v>
      </c>
      <c r="F15" s="98">
        <f t="shared" si="4"/>
        <v>13.016999999999999</v>
      </c>
      <c r="G15" s="98">
        <f t="shared" si="5"/>
        <v>1401.7</v>
      </c>
      <c r="H15" s="98">
        <f t="shared" si="6"/>
        <v>0.70377064818998836</v>
      </c>
      <c r="I15" s="99">
        <v>1</v>
      </c>
      <c r="J15" s="98">
        <v>0</v>
      </c>
      <c r="K15" s="99">
        <v>1.7000000000000001E-2</v>
      </c>
      <c r="L15" s="98">
        <f t="shared" si="1"/>
        <v>1.7000000000000001E-2</v>
      </c>
      <c r="M15" s="98" t="e">
        <f t="shared" si="2"/>
        <v>#DIV/0!</v>
      </c>
      <c r="N15" s="98">
        <f t="shared" si="3"/>
        <v>100</v>
      </c>
      <c r="O15" s="98" t="e">
        <f t="shared" si="3"/>
        <v>#DIV/0!</v>
      </c>
      <c r="P15" s="98">
        <f t="shared" si="7"/>
        <v>1.7000000000000001E-2</v>
      </c>
    </row>
    <row r="16" spans="1:16" ht="22.5" customHeight="1">
      <c r="A16" s="92" t="s">
        <v>435</v>
      </c>
      <c r="B16" s="93">
        <f>SUM(B17:B18)</f>
        <v>1469.2111800000002</v>
      </c>
      <c r="C16" s="93">
        <f>SUM(C17:C18)</f>
        <v>3290</v>
      </c>
      <c r="D16" s="94">
        <f>SUM(D17:D18)</f>
        <v>1623</v>
      </c>
      <c r="E16" s="357">
        <f>SUM(E17:E18)</f>
        <v>1320.181</v>
      </c>
      <c r="F16" s="94">
        <f t="shared" si="4"/>
        <v>-302.81899999999996</v>
      </c>
      <c r="G16" s="94">
        <f t="shared" si="5"/>
        <v>81.342020948860139</v>
      </c>
      <c r="H16" s="94">
        <f>E16/B16</f>
        <v>0.89856449363528512</v>
      </c>
      <c r="I16" s="94">
        <f>I18+I17</f>
        <v>447.59285</v>
      </c>
      <c r="J16" s="94">
        <f>J18+J17</f>
        <v>250</v>
      </c>
      <c r="K16" s="94">
        <f>SUM(K17:K18)</f>
        <v>134.90100000000001</v>
      </c>
      <c r="L16" s="94">
        <f t="shared" si="1"/>
        <v>-115.09899999999999</v>
      </c>
      <c r="M16" s="94">
        <f t="shared" si="2"/>
        <v>53.960400000000007</v>
      </c>
      <c r="N16" s="94">
        <f t="shared" si="3"/>
        <v>-85.321087315883489</v>
      </c>
      <c r="O16" s="94">
        <f t="shared" si="3"/>
        <v>-46.88172790380456</v>
      </c>
      <c r="P16" s="94">
        <f t="shared" si="7"/>
        <v>0.30139221392835031</v>
      </c>
    </row>
    <row r="17" spans="1:16" ht="22.5" customHeight="1">
      <c r="A17" s="95" t="s">
        <v>18</v>
      </c>
      <c r="B17" s="99">
        <f>508.38533+1.0565+0.533+3.605+1.649+1.86536+9.272+9.65836+28.7652-85.92057+28.542</f>
        <v>507.41118000000017</v>
      </c>
      <c r="C17" s="97">
        <v>1600</v>
      </c>
      <c r="D17" s="98">
        <v>640</v>
      </c>
      <c r="E17" s="304">
        <f>432.73+K17</f>
        <v>495.971</v>
      </c>
      <c r="F17" s="98">
        <f t="shared" si="4"/>
        <v>-144.029</v>
      </c>
      <c r="G17" s="98">
        <f t="shared" si="5"/>
        <v>77.495468750000001</v>
      </c>
      <c r="H17" s="98">
        <f t="shared" si="6"/>
        <v>0.97745382748562981</v>
      </c>
      <c r="I17" s="99">
        <f>1.0565+3.605+1.649+1.86536+9.272+9.65836+28.7652-85.92057+28.542</f>
        <v>-1.5071499999999958</v>
      </c>
      <c r="J17" s="98">
        <v>150</v>
      </c>
      <c r="K17" s="304">
        <f>14.632+9.3+16.472+1.16+5.705+9.47+2.171+5.105+1.154-1.928</f>
        <v>63.241</v>
      </c>
      <c r="L17" s="98">
        <f t="shared" si="1"/>
        <v>-86.759</v>
      </c>
      <c r="M17" s="98">
        <f t="shared" si="2"/>
        <v>42.160666666666671</v>
      </c>
      <c r="N17" s="98">
        <f t="shared" si="3"/>
        <v>-137.18790025458168</v>
      </c>
      <c r="O17" s="98">
        <f t="shared" si="3"/>
        <v>-48.595150551143597</v>
      </c>
      <c r="P17" s="98">
        <f t="shared" si="7"/>
        <v>-41.960654214909049</v>
      </c>
    </row>
    <row r="18" spans="1:16" ht="22.5" customHeight="1">
      <c r="A18" s="92" t="s">
        <v>631</v>
      </c>
      <c r="B18" s="94">
        <f>B19+B20</f>
        <v>961.8</v>
      </c>
      <c r="C18" s="94">
        <f>C19+C20</f>
        <v>1690</v>
      </c>
      <c r="D18" s="94">
        <f>D19+D20</f>
        <v>983</v>
      </c>
      <c r="E18" s="357">
        <f>E19+E20</f>
        <v>824.20999999999992</v>
      </c>
      <c r="F18" s="94">
        <f t="shared" si="4"/>
        <v>-158.79000000000008</v>
      </c>
      <c r="G18" s="94">
        <f t="shared" si="5"/>
        <v>83.846388606307215</v>
      </c>
      <c r="H18" s="94">
        <f t="shared" si="6"/>
        <v>0.85694531087544179</v>
      </c>
      <c r="I18" s="94">
        <f>I19+I20</f>
        <v>449.1</v>
      </c>
      <c r="J18" s="94">
        <f>J19+J20</f>
        <v>100</v>
      </c>
      <c r="K18" s="94">
        <f>K19+K20</f>
        <v>71.66</v>
      </c>
      <c r="L18" s="94">
        <f>L19+L20</f>
        <v>-28.340000000000003</v>
      </c>
      <c r="M18" s="94">
        <f t="shared" si="2"/>
        <v>71.66</v>
      </c>
      <c r="N18" s="98">
        <f t="shared" si="3"/>
        <v>-39.547864917666764</v>
      </c>
      <c r="O18" s="98">
        <f t="shared" si="3"/>
        <v>-252.8581510232886</v>
      </c>
      <c r="P18" s="98">
        <f t="shared" si="7"/>
        <v>0.15956357158761966</v>
      </c>
    </row>
    <row r="19" spans="1:16" ht="22.5" customHeight="1">
      <c r="A19" s="95" t="s">
        <v>632</v>
      </c>
      <c r="B19" s="99">
        <v>365.32</v>
      </c>
      <c r="C19" s="97">
        <v>850</v>
      </c>
      <c r="D19" s="98">
        <v>360</v>
      </c>
      <c r="E19" s="305">
        <f>162.14+K19</f>
        <v>219.38899999999998</v>
      </c>
      <c r="F19" s="98">
        <f t="shared" si="4"/>
        <v>-140.61100000000002</v>
      </c>
      <c r="G19" s="98">
        <f t="shared" si="5"/>
        <v>60.941388888888881</v>
      </c>
      <c r="H19" s="98">
        <f t="shared" si="6"/>
        <v>0.60053925325741808</v>
      </c>
      <c r="I19" s="99">
        <v>239.2</v>
      </c>
      <c r="J19" s="98">
        <v>90</v>
      </c>
      <c r="K19" s="305">
        <f>8.484+6.023+6.8+1.334+4.577+2.278+1.247+3.038+0.317+23.151</f>
        <v>57.248999999999995</v>
      </c>
      <c r="L19" s="98">
        <f t="shared" si="1"/>
        <v>-32.751000000000005</v>
      </c>
      <c r="M19" s="98">
        <f t="shared" si="2"/>
        <v>63.61</v>
      </c>
      <c r="N19" s="94">
        <f t="shared" si="3"/>
        <v>-57.207986165697235</v>
      </c>
      <c r="O19" s="94">
        <f t="shared" si="3"/>
        <v>-194.22307715794935</v>
      </c>
      <c r="P19" s="94">
        <f t="shared" si="7"/>
        <v>0.23933528428093645</v>
      </c>
    </row>
    <row r="20" spans="1:16" ht="22.5" customHeight="1">
      <c r="A20" s="95" t="s">
        <v>633</v>
      </c>
      <c r="B20" s="98">
        <v>596.48</v>
      </c>
      <c r="C20" s="97">
        <v>840</v>
      </c>
      <c r="D20" s="98">
        <v>623</v>
      </c>
      <c r="E20" s="305">
        <f>590.41+K20</f>
        <v>604.82099999999991</v>
      </c>
      <c r="F20" s="98">
        <f>+E20-D20</f>
        <v>-18.179000000000087</v>
      </c>
      <c r="G20" s="98">
        <f>E20/D20*100</f>
        <v>97.082022471910108</v>
      </c>
      <c r="H20" s="98">
        <f>E20/B20</f>
        <v>1.0139837043991415</v>
      </c>
      <c r="I20" s="98">
        <v>209.9</v>
      </c>
      <c r="J20" s="98">
        <v>10</v>
      </c>
      <c r="K20" s="98">
        <f>0.007+0.047+0.002+14.355</f>
        <v>14.411</v>
      </c>
      <c r="L20" s="98">
        <f>+K20-J20</f>
        <v>4.4109999999999996</v>
      </c>
      <c r="M20" s="98">
        <f>SUM(K20/J20*100)</f>
        <v>144.11000000000001</v>
      </c>
      <c r="N20" s="91">
        <f t="shared" si="3"/>
        <v>30.608562903337727</v>
      </c>
      <c r="O20" s="91">
        <f t="shared" si="3"/>
        <v>3267.0596236681026</v>
      </c>
      <c r="P20" s="91">
        <f>SUM(N20/M20*100)</f>
        <v>21.239721673261901</v>
      </c>
    </row>
    <row r="21" spans="1:16" ht="22.5" customHeight="1">
      <c r="A21" s="92" t="s">
        <v>436</v>
      </c>
      <c r="B21" s="94">
        <f>878.68907+0.59155+0.24344+3.65558+7.92832+10.30367+7.29186</f>
        <v>908.70348999999999</v>
      </c>
      <c r="C21" s="93">
        <v>800</v>
      </c>
      <c r="D21" s="94">
        <v>560</v>
      </c>
      <c r="E21" s="358">
        <f>496.68+K21</f>
        <v>574.60077999999999</v>
      </c>
      <c r="F21" s="94">
        <f t="shared" si="4"/>
        <v>14.600779999999986</v>
      </c>
      <c r="G21" s="94">
        <f t="shared" si="5"/>
        <v>102.60728214285714</v>
      </c>
      <c r="H21" s="94">
        <f t="shared" si="6"/>
        <v>0.63233033252684001</v>
      </c>
      <c r="I21" s="100">
        <f>0.59155+3.65558+7.92832+10.3+7.29186</f>
        <v>29.767310000000002</v>
      </c>
      <c r="J21" s="94">
        <v>70</v>
      </c>
      <c r="K21" s="100">
        <f>11.585+7.891+15.963+11.346+11.747+11.363+0.05+1.524+6.45+0.00178</f>
        <v>77.920779999999993</v>
      </c>
      <c r="L21" s="94">
        <f t="shared" si="1"/>
        <v>7.9207799999999935</v>
      </c>
      <c r="M21" s="94">
        <f t="shared" si="2"/>
        <v>111.3154</v>
      </c>
      <c r="N21" s="93">
        <f t="shared" si="3"/>
        <v>10.165170317853587</v>
      </c>
      <c r="O21" s="93">
        <f t="shared" si="3"/>
        <v>1405.35906817258</v>
      </c>
      <c r="P21" s="93">
        <f>K21/I21</f>
        <v>2.6176627985531775</v>
      </c>
    </row>
    <row r="22" spans="1:16" ht="24.75" customHeight="1">
      <c r="A22" s="299" t="s">
        <v>26</v>
      </c>
      <c r="B22" s="297">
        <f>SUM(B23+B26+B28+B31+B34+B35+B37)</f>
        <v>3479.8981699999995</v>
      </c>
      <c r="C22" s="297">
        <f>SUM(C23+C26+C28+C31+C34+C35+C37)</f>
        <v>4905</v>
      </c>
      <c r="D22" s="297">
        <f>SUM(D23+D26+D28+D31+D34+D35+D37)</f>
        <v>3539</v>
      </c>
      <c r="E22" s="356">
        <f>SUM(E23+E26+E28+E31+E34+E35+E37)</f>
        <v>3306.8470000000002</v>
      </c>
      <c r="F22" s="297">
        <f t="shared" si="4"/>
        <v>-232.15299999999979</v>
      </c>
      <c r="G22" s="297">
        <f t="shared" si="5"/>
        <v>93.440152585476127</v>
      </c>
      <c r="H22" s="297">
        <f t="shared" si="6"/>
        <v>0.95027119715977226</v>
      </c>
      <c r="I22" s="297">
        <f>SUM(I23+I26+I28+I31+I34+I35+I37)</f>
        <v>857.11315999999999</v>
      </c>
      <c r="J22" s="297">
        <f>SUM(J23+J26+J28+J31+J34+J35+J37)</f>
        <v>428</v>
      </c>
      <c r="K22" s="297">
        <f>SUM(K23+K26+K28+K31+K34+K35+K37)</f>
        <v>601.50699999999995</v>
      </c>
      <c r="L22" s="297">
        <f>+K22-J22</f>
        <v>173.50699999999995</v>
      </c>
      <c r="M22" s="297">
        <f>SUM(K22/J22*100)</f>
        <v>140.53901869158878</v>
      </c>
      <c r="N22" s="98">
        <f t="shared" si="3"/>
        <v>28.845383345497222</v>
      </c>
      <c r="O22" s="98">
        <f t="shared" si="3"/>
        <v>80.999048275625086</v>
      </c>
      <c r="P22" s="93">
        <f t="shared" ref="P22:P35" si="8">K22/I22</f>
        <v>0.70178248109036145</v>
      </c>
    </row>
    <row r="23" spans="1:16" ht="21" customHeight="1">
      <c r="A23" s="92" t="s">
        <v>437</v>
      </c>
      <c r="B23" s="93">
        <f>SUM(B24:B25)</f>
        <v>2047.4498199999998</v>
      </c>
      <c r="C23" s="93">
        <f>SUM(C24:C25)</f>
        <v>4147</v>
      </c>
      <c r="D23" s="93">
        <f t="shared" ref="D23:K23" si="9">SUM(D24:D25)</f>
        <v>3014</v>
      </c>
      <c r="E23" s="359">
        <f t="shared" si="9"/>
        <v>2471.9740000000002</v>
      </c>
      <c r="F23" s="93">
        <f t="shared" si="9"/>
        <v>-542.02599999999984</v>
      </c>
      <c r="G23" s="93">
        <f t="shared" si="9"/>
        <v>173.79258023573686</v>
      </c>
      <c r="H23" s="93">
        <f t="shared" si="9"/>
        <v>2.3569397736524444</v>
      </c>
      <c r="I23" s="94">
        <f t="shared" si="9"/>
        <v>176.77</v>
      </c>
      <c r="J23" s="93">
        <f t="shared" si="9"/>
        <v>380</v>
      </c>
      <c r="K23" s="93">
        <f t="shared" si="9"/>
        <v>349.57399999999996</v>
      </c>
      <c r="L23" s="94">
        <f t="shared" si="1"/>
        <v>-30.426000000000045</v>
      </c>
      <c r="M23" s="93">
        <f>SUM(K23/J23*100)</f>
        <v>91.993157894736839</v>
      </c>
      <c r="N23" s="98">
        <f t="shared" si="3"/>
        <v>-8.7037365479126159</v>
      </c>
      <c r="O23" s="98">
        <f t="shared" si="3"/>
        <v>-302.35048279345528</v>
      </c>
      <c r="P23" s="93">
        <f t="shared" si="8"/>
        <v>1.9775640663008425</v>
      </c>
    </row>
    <row r="24" spans="1:16" ht="21" customHeight="1">
      <c r="A24" s="101" t="s">
        <v>439</v>
      </c>
      <c r="B24" s="99">
        <f>426.7447+15.93298+0.95597+3.6+10.43159+2.623</f>
        <v>460.28824000000003</v>
      </c>
      <c r="C24" s="97">
        <v>2518</v>
      </c>
      <c r="D24" s="98">
        <v>1640</v>
      </c>
      <c r="E24" s="304">
        <f>364.26+K24</f>
        <v>518.28899999999999</v>
      </c>
      <c r="F24" s="98">
        <f>+E24-D24</f>
        <v>-1121.711</v>
      </c>
      <c r="G24" s="98">
        <f>E24/D24*100</f>
        <v>31.602987804878047</v>
      </c>
      <c r="H24" s="98">
        <f>E24/B24</f>
        <v>1.1260096499532553</v>
      </c>
      <c r="I24" s="99">
        <v>35</v>
      </c>
      <c r="J24" s="98">
        <v>260</v>
      </c>
      <c r="K24" s="99">
        <f>72.8+11.068+27.117+6.1+25.317+6.527+5.1</f>
        <v>154.02899999999997</v>
      </c>
      <c r="L24" s="98">
        <f>+K24-J24</f>
        <v>-105.97100000000003</v>
      </c>
      <c r="M24" s="98">
        <f>SUM(K24/J24*100)</f>
        <v>59.241923076923065</v>
      </c>
      <c r="N24" s="94">
        <f t="shared" ref="N24:O29" si="10">SUM(L24/K24*100)</f>
        <v>-68.799381934570803</v>
      </c>
      <c r="O24" s="94">
        <f t="shared" si="10"/>
        <v>-55.903901139861887</v>
      </c>
      <c r="P24" s="93">
        <f t="shared" si="8"/>
        <v>4.4008285714285709</v>
      </c>
    </row>
    <row r="25" spans="1:16" ht="21" customHeight="1">
      <c r="A25" s="101" t="s">
        <v>438</v>
      </c>
      <c r="B25" s="99">
        <f>1438.35009+37.88431+5.635+9.568+6.455+14.383+23.01785+1.40833+45.57+4.89</f>
        <v>1587.1615799999997</v>
      </c>
      <c r="C25" s="97">
        <v>1629</v>
      </c>
      <c r="D25" s="98">
        <v>1374</v>
      </c>
      <c r="E25" s="304">
        <f>1758.14+K25</f>
        <v>1953.6850000000002</v>
      </c>
      <c r="F25" s="98">
        <f t="shared" si="4"/>
        <v>579.68500000000017</v>
      </c>
      <c r="G25" s="98">
        <f t="shared" si="5"/>
        <v>142.18959243085882</v>
      </c>
      <c r="H25" s="98">
        <f t="shared" si="6"/>
        <v>1.2309301236991892</v>
      </c>
      <c r="I25" s="99">
        <v>141.77000000000001</v>
      </c>
      <c r="J25" s="98">
        <v>120</v>
      </c>
      <c r="K25" s="99">
        <f>28.634+1.5+14.168+21.792+94.38+6.751+7.708+12.387+8.225</f>
        <v>195.54499999999999</v>
      </c>
      <c r="L25" s="98">
        <f t="shared" si="1"/>
        <v>75.544999999999987</v>
      </c>
      <c r="M25" s="98">
        <f>SUM(K25/J25*100)</f>
        <v>162.95416666666668</v>
      </c>
      <c r="N25" s="98">
        <f t="shared" si="10"/>
        <v>38.633051215832673</v>
      </c>
      <c r="O25" s="98">
        <f t="shared" si="10"/>
        <v>215.70476757782342</v>
      </c>
      <c r="P25" s="93">
        <f t="shared" si="8"/>
        <v>1.3793115609790503</v>
      </c>
    </row>
    <row r="26" spans="1:16" ht="21" customHeight="1">
      <c r="A26" s="102" t="s">
        <v>440</v>
      </c>
      <c r="B26" s="94">
        <f>SUM(B27:B27)</f>
        <v>183.71958000000001</v>
      </c>
      <c r="C26" s="93">
        <f>SUM(C27:C27)</f>
        <v>258</v>
      </c>
      <c r="D26" s="94">
        <f>SUM(D27:D27)</f>
        <v>180</v>
      </c>
      <c r="E26" s="357">
        <f>SUM(E27:E27)</f>
        <v>141.59</v>
      </c>
      <c r="F26" s="94">
        <f t="shared" si="4"/>
        <v>-38.409999999999997</v>
      </c>
      <c r="G26" s="94">
        <f t="shared" si="5"/>
        <v>78.661111111111111</v>
      </c>
      <c r="H26" s="94">
        <f t="shared" si="6"/>
        <v>0.77068541088543741</v>
      </c>
      <c r="I26" s="94">
        <f>SUM(I27:I27)</f>
        <v>1.65</v>
      </c>
      <c r="J26" s="94">
        <f>J27</f>
        <v>4</v>
      </c>
      <c r="K26" s="94">
        <f>SUM(K27:K27)</f>
        <v>0</v>
      </c>
      <c r="L26" s="94">
        <f t="shared" si="1"/>
        <v>-4</v>
      </c>
      <c r="M26" s="94">
        <f t="shared" ref="M26:M31" si="11">SUM(K26/J26*100)</f>
        <v>0</v>
      </c>
      <c r="N26" s="98" t="e">
        <f t="shared" si="10"/>
        <v>#DIV/0!</v>
      </c>
      <c r="O26" s="98">
        <f t="shared" si="10"/>
        <v>0</v>
      </c>
      <c r="P26" s="93">
        <f t="shared" si="8"/>
        <v>0</v>
      </c>
    </row>
    <row r="27" spans="1:16" ht="21" customHeight="1">
      <c r="A27" s="103" t="s">
        <v>40</v>
      </c>
      <c r="B27" s="99">
        <f>182.06958+1.65</f>
        <v>183.71958000000001</v>
      </c>
      <c r="C27" s="97">
        <v>258</v>
      </c>
      <c r="D27" s="98">
        <v>180</v>
      </c>
      <c r="E27" s="304">
        <f>141.59+K27</f>
        <v>141.59</v>
      </c>
      <c r="F27" s="98">
        <f t="shared" si="4"/>
        <v>-38.409999999999997</v>
      </c>
      <c r="G27" s="98">
        <f t="shared" si="5"/>
        <v>78.661111111111111</v>
      </c>
      <c r="H27" s="98">
        <f t="shared" si="6"/>
        <v>0.77068541088543741</v>
      </c>
      <c r="I27" s="99">
        <v>1.65</v>
      </c>
      <c r="J27" s="98">
        <v>4</v>
      </c>
      <c r="K27" s="99">
        <v>0</v>
      </c>
      <c r="L27" s="98">
        <f t="shared" si="1"/>
        <v>-4</v>
      </c>
      <c r="M27" s="98">
        <f t="shared" si="11"/>
        <v>0</v>
      </c>
      <c r="N27" s="98" t="e">
        <f t="shared" si="10"/>
        <v>#DIV/0!</v>
      </c>
      <c r="O27" s="98">
        <f t="shared" si="10"/>
        <v>0</v>
      </c>
      <c r="P27" s="93">
        <f t="shared" si="8"/>
        <v>0</v>
      </c>
    </row>
    <row r="28" spans="1:16" ht="34.5" customHeight="1">
      <c r="A28" s="102" t="s">
        <v>441</v>
      </c>
      <c r="B28" s="94">
        <f>SUM(B29:B30)</f>
        <v>27.371199999999998</v>
      </c>
      <c r="C28" s="93">
        <f>SUM(C29:C30)</f>
        <v>62</v>
      </c>
      <c r="D28" s="94">
        <f>SUM(D29:D30)</f>
        <v>46</v>
      </c>
      <c r="E28" s="357">
        <f>SUM(E29:E30)</f>
        <v>44.52</v>
      </c>
      <c r="F28" s="94">
        <f t="shared" si="4"/>
        <v>-1.4799999999999969</v>
      </c>
      <c r="G28" s="94">
        <f t="shared" si="5"/>
        <v>96.782608695652186</v>
      </c>
      <c r="H28" s="94">
        <f t="shared" si="6"/>
        <v>1.6265271526275795</v>
      </c>
      <c r="I28" s="94">
        <f>SUM(I29:I30)</f>
        <v>5.1740000000000004</v>
      </c>
      <c r="J28" s="94">
        <f>SUM(J29:J30)</f>
        <v>5</v>
      </c>
      <c r="K28" s="94">
        <f>SUM(K29:K30)</f>
        <v>0</v>
      </c>
      <c r="L28" s="94">
        <f t="shared" si="1"/>
        <v>-5</v>
      </c>
      <c r="M28" s="98">
        <f t="shared" si="11"/>
        <v>0</v>
      </c>
      <c r="N28" s="98" t="e">
        <f t="shared" si="10"/>
        <v>#DIV/0!</v>
      </c>
      <c r="O28" s="98">
        <f t="shared" si="10"/>
        <v>0</v>
      </c>
      <c r="P28" s="93">
        <f t="shared" si="8"/>
        <v>0</v>
      </c>
    </row>
    <row r="29" spans="1:16" ht="24.75" hidden="1" customHeight="1">
      <c r="A29" s="95" t="s">
        <v>442</v>
      </c>
      <c r="B29" s="98">
        <v>0</v>
      </c>
      <c r="C29" s="97">
        <v>0</v>
      </c>
      <c r="D29" s="98"/>
      <c r="E29" s="305"/>
      <c r="F29" s="94">
        <f t="shared" si="4"/>
        <v>0</v>
      </c>
      <c r="G29" s="94" t="e">
        <f t="shared" si="5"/>
        <v>#DIV/0!</v>
      </c>
      <c r="H29" s="94" t="e">
        <f t="shared" si="6"/>
        <v>#DIV/0!</v>
      </c>
      <c r="I29" s="98"/>
      <c r="J29" s="98"/>
      <c r="K29" s="98"/>
      <c r="L29" s="98">
        <f t="shared" si="1"/>
        <v>0</v>
      </c>
      <c r="M29" s="98" t="e">
        <f t="shared" si="11"/>
        <v>#DIV/0!</v>
      </c>
      <c r="N29" s="94" t="e">
        <f t="shared" si="10"/>
        <v>#DIV/0!</v>
      </c>
      <c r="O29" s="94" t="e">
        <f t="shared" si="10"/>
        <v>#DIV/0!</v>
      </c>
      <c r="P29" s="93" t="e">
        <f t="shared" si="8"/>
        <v>#DIV/0!</v>
      </c>
    </row>
    <row r="30" spans="1:16" ht="36" customHeight="1">
      <c r="A30" s="95" t="s">
        <v>443</v>
      </c>
      <c r="B30" s="99">
        <f>22.1972+5.174</f>
        <v>27.371199999999998</v>
      </c>
      <c r="C30" s="97">
        <v>62</v>
      </c>
      <c r="D30" s="98">
        <v>46</v>
      </c>
      <c r="E30" s="358">
        <f>44.52+K30</f>
        <v>44.52</v>
      </c>
      <c r="F30" s="98">
        <f t="shared" si="4"/>
        <v>-1.4799999999999969</v>
      </c>
      <c r="G30" s="98">
        <f t="shared" si="5"/>
        <v>96.782608695652186</v>
      </c>
      <c r="H30" s="98">
        <f t="shared" si="6"/>
        <v>1.6265271526275795</v>
      </c>
      <c r="I30" s="100">
        <v>5.1740000000000004</v>
      </c>
      <c r="J30" s="98">
        <v>5</v>
      </c>
      <c r="K30" s="100">
        <v>0</v>
      </c>
      <c r="L30" s="98">
        <f t="shared" si="1"/>
        <v>-5</v>
      </c>
      <c r="M30" s="98">
        <f t="shared" si="11"/>
        <v>0</v>
      </c>
      <c r="N30" s="97"/>
      <c r="O30" s="97"/>
      <c r="P30" s="93">
        <f t="shared" si="8"/>
        <v>0</v>
      </c>
    </row>
    <row r="31" spans="1:16" ht="33.75" customHeight="1">
      <c r="A31" s="92" t="s">
        <v>444</v>
      </c>
      <c r="B31" s="94">
        <f>SUM(B32:B33)</f>
        <v>179.87485999999998</v>
      </c>
      <c r="C31" s="93">
        <f>SUM(C32:C33)</f>
        <v>110</v>
      </c>
      <c r="D31" s="94">
        <f>SUM(D32:D33)</f>
        <v>81</v>
      </c>
      <c r="E31" s="357">
        <f>SUM(E32:E33)</f>
        <v>535.43299999999999</v>
      </c>
      <c r="F31" s="94">
        <f t="shared" si="4"/>
        <v>454.43299999999999</v>
      </c>
      <c r="G31" s="94">
        <f t="shared" si="5"/>
        <v>661.02839506172836</v>
      </c>
      <c r="H31" s="94">
        <f t="shared" si="6"/>
        <v>2.9766972438505306</v>
      </c>
      <c r="I31" s="94">
        <f>SUM(I32:I33)</f>
        <v>11.138159999999999</v>
      </c>
      <c r="J31" s="94">
        <f>SUM(J32:J33)</f>
        <v>9</v>
      </c>
      <c r="K31" s="94">
        <f>SUM(K32:K33)</f>
        <v>240.43299999999999</v>
      </c>
      <c r="L31" s="94">
        <f t="shared" si="1"/>
        <v>231.43299999999999</v>
      </c>
      <c r="M31" s="94">
        <f t="shared" si="11"/>
        <v>2671.4777777777776</v>
      </c>
      <c r="N31" s="97">
        <f t="shared" ref="N31:O36" si="12">SUM(L31/K31*100)</f>
        <v>96.256753440667467</v>
      </c>
      <c r="O31" s="97">
        <f t="shared" si="12"/>
        <v>1154.3201608144809</v>
      </c>
      <c r="P31" s="93">
        <f t="shared" si="8"/>
        <v>21.586420019105489</v>
      </c>
    </row>
    <row r="32" spans="1:16" ht="21" customHeight="1">
      <c r="A32" s="95" t="s">
        <v>445</v>
      </c>
      <c r="B32" s="97">
        <v>35.75</v>
      </c>
      <c r="C32" s="97"/>
      <c r="D32" s="98"/>
      <c r="E32" s="360"/>
      <c r="F32" s="97">
        <f t="shared" si="4"/>
        <v>0</v>
      </c>
      <c r="G32" s="97"/>
      <c r="H32" s="97">
        <f t="shared" si="6"/>
        <v>0</v>
      </c>
      <c r="I32" s="98">
        <v>0</v>
      </c>
      <c r="J32" s="97">
        <v>0</v>
      </c>
      <c r="K32" s="97"/>
      <c r="L32" s="97">
        <f t="shared" si="1"/>
        <v>0</v>
      </c>
      <c r="M32" s="97"/>
      <c r="N32" s="93" t="e">
        <f t="shared" si="12"/>
        <v>#DIV/0!</v>
      </c>
      <c r="O32" s="93" t="e">
        <f t="shared" si="12"/>
        <v>#DIV/0!</v>
      </c>
      <c r="P32" s="93" t="e">
        <f t="shared" si="8"/>
        <v>#DIV/0!</v>
      </c>
    </row>
    <row r="33" spans="1:16" ht="21" customHeight="1">
      <c r="A33" s="95" t="s">
        <v>446</v>
      </c>
      <c r="B33" s="96">
        <f>132.9867+3.3653+4.85886+2.914</f>
        <v>144.12485999999998</v>
      </c>
      <c r="C33" s="97">
        <v>110</v>
      </c>
      <c r="D33" s="98">
        <v>81</v>
      </c>
      <c r="E33" s="96">
        <f>295+K33</f>
        <v>535.43299999999999</v>
      </c>
      <c r="F33" s="98">
        <f t="shared" si="4"/>
        <v>454.43299999999999</v>
      </c>
      <c r="G33" s="97">
        <f t="shared" ref="G33:G38" si="13">E33/D33*100</f>
        <v>661.02839506172836</v>
      </c>
      <c r="H33" s="97">
        <f t="shared" si="6"/>
        <v>3.7150634526201798</v>
      </c>
      <c r="I33" s="99">
        <f>3.3653+4.85886+2.914</f>
        <v>11.138159999999999</v>
      </c>
      <c r="J33" s="97">
        <v>9</v>
      </c>
      <c r="K33" s="96">
        <f>5.456+105.11+125.273+4.594</f>
        <v>240.43299999999999</v>
      </c>
      <c r="L33" s="97">
        <f t="shared" si="1"/>
        <v>231.43299999999999</v>
      </c>
      <c r="M33" s="97">
        <f t="shared" ref="M33:M38" si="14">SUM(K33/J33*100)</f>
        <v>2671.4777777777776</v>
      </c>
      <c r="N33" s="93">
        <f t="shared" si="12"/>
        <v>96.256753440667467</v>
      </c>
      <c r="O33" s="93">
        <f t="shared" si="12"/>
        <v>1154.3201608144809</v>
      </c>
      <c r="P33" s="93">
        <f t="shared" si="8"/>
        <v>21.586420019105489</v>
      </c>
    </row>
    <row r="34" spans="1:16" ht="14.25" hidden="1" customHeight="1">
      <c r="A34" s="92" t="s">
        <v>447</v>
      </c>
      <c r="B34" s="93">
        <f>157.30508+9+11.5+10+3.44509</f>
        <v>191.25017</v>
      </c>
      <c r="C34" s="93">
        <v>308</v>
      </c>
      <c r="D34" s="94">
        <v>208</v>
      </c>
      <c r="E34" s="93">
        <f>101.83+K34</f>
        <v>113.33</v>
      </c>
      <c r="F34" s="93">
        <f t="shared" si="4"/>
        <v>-94.67</v>
      </c>
      <c r="G34" s="93">
        <f t="shared" si="13"/>
        <v>54.48557692307692</v>
      </c>
      <c r="H34" s="93">
        <f t="shared" si="6"/>
        <v>0.59257463666568244</v>
      </c>
      <c r="I34" s="94">
        <v>24.9</v>
      </c>
      <c r="J34" s="93">
        <v>30</v>
      </c>
      <c r="K34" s="93">
        <f>8+1+0.5+0.5+1+0.5</f>
        <v>11.5</v>
      </c>
      <c r="L34" s="93">
        <f t="shared" si="1"/>
        <v>-18.5</v>
      </c>
      <c r="M34" s="93">
        <f t="shared" si="14"/>
        <v>38.333333333333336</v>
      </c>
      <c r="N34" s="93">
        <f t="shared" si="12"/>
        <v>-160.86956521739131</v>
      </c>
      <c r="O34" s="93">
        <f t="shared" si="12"/>
        <v>-207.20720720720723</v>
      </c>
      <c r="P34" s="93">
        <f t="shared" si="8"/>
        <v>0.46184738955823296</v>
      </c>
    </row>
    <row r="35" spans="1:16" ht="15.75" hidden="1" customHeight="1">
      <c r="A35" s="92" t="s">
        <v>263</v>
      </c>
      <c r="B35" s="97">
        <f>212.75154+72.2+298.689+71+72.342+123.25</f>
        <v>850.23254000000009</v>
      </c>
      <c r="C35" s="93">
        <v>20</v>
      </c>
      <c r="D35" s="94">
        <f>5+5</f>
        <v>10</v>
      </c>
      <c r="E35" s="361">
        <f>K35</f>
        <v>0</v>
      </c>
      <c r="F35" s="97">
        <f t="shared" si="4"/>
        <v>-10</v>
      </c>
      <c r="G35" s="93">
        <f t="shared" si="13"/>
        <v>0</v>
      </c>
      <c r="H35" s="93">
        <f t="shared" si="6"/>
        <v>0</v>
      </c>
      <c r="I35" s="99">
        <f>72.2+298.689+71+72.342+123.25</f>
        <v>637.48099999999999</v>
      </c>
      <c r="J35" s="93">
        <v>0</v>
      </c>
      <c r="K35" s="96">
        <v>0</v>
      </c>
      <c r="L35" s="93">
        <f t="shared" si="1"/>
        <v>0</v>
      </c>
      <c r="M35" s="93" t="e">
        <f t="shared" si="14"/>
        <v>#DIV/0!</v>
      </c>
      <c r="N35" s="93" t="e">
        <f t="shared" si="12"/>
        <v>#DIV/0!</v>
      </c>
      <c r="O35" s="93" t="e">
        <f t="shared" si="12"/>
        <v>#DIV/0!</v>
      </c>
      <c r="P35" s="93">
        <f t="shared" si="8"/>
        <v>0</v>
      </c>
    </row>
    <row r="36" spans="1:16" ht="14.25" hidden="1" customHeight="1">
      <c r="A36" s="95" t="s">
        <v>448</v>
      </c>
      <c r="B36" s="97"/>
      <c r="C36" s="97"/>
      <c r="D36" s="98"/>
      <c r="E36" s="360"/>
      <c r="F36" s="97">
        <f t="shared" si="4"/>
        <v>0</v>
      </c>
      <c r="G36" s="93" t="e">
        <f t="shared" si="13"/>
        <v>#DIV/0!</v>
      </c>
      <c r="H36" s="93" t="e">
        <f t="shared" si="6"/>
        <v>#DIV/0!</v>
      </c>
      <c r="I36" s="97"/>
      <c r="J36" s="97"/>
      <c r="K36" s="97"/>
      <c r="L36" s="93">
        <f t="shared" si="1"/>
        <v>0</v>
      </c>
      <c r="M36" s="93" t="e">
        <f t="shared" si="14"/>
        <v>#DIV/0!</v>
      </c>
      <c r="N36" s="91" t="e">
        <f t="shared" si="12"/>
        <v>#DIV/0!</v>
      </c>
      <c r="O36" s="91" t="e">
        <f t="shared" si="12"/>
        <v>#DIV/0!</v>
      </c>
      <c r="P36" s="91" t="e">
        <f>K36/I36</f>
        <v>#DIV/0!</v>
      </c>
    </row>
    <row r="37" spans="1:16" ht="14.25" hidden="1" customHeight="1">
      <c r="A37" s="95" t="s">
        <v>449</v>
      </c>
      <c r="B37" s="97"/>
      <c r="C37" s="97">
        <v>0</v>
      </c>
      <c r="D37" s="98">
        <v>0</v>
      </c>
      <c r="E37" s="360"/>
      <c r="F37" s="97">
        <f t="shared" si="4"/>
        <v>0</v>
      </c>
      <c r="G37" s="93" t="e">
        <f t="shared" si="13"/>
        <v>#DIV/0!</v>
      </c>
      <c r="H37" s="93" t="e">
        <f t="shared" si="6"/>
        <v>#DIV/0!</v>
      </c>
      <c r="I37" s="97">
        <v>0</v>
      </c>
      <c r="J37" s="97">
        <v>0</v>
      </c>
      <c r="K37" s="97"/>
      <c r="L37" s="93">
        <f t="shared" si="1"/>
        <v>0</v>
      </c>
      <c r="M37" s="93" t="e">
        <f t="shared" si="14"/>
        <v>#DIV/0!</v>
      </c>
      <c r="N37" s="298" t="e">
        <f>K37/O37</f>
        <v>#DIV/0!</v>
      </c>
      <c r="O37" s="97">
        <v>0</v>
      </c>
    </row>
    <row r="38" spans="1:16" ht="27.75" customHeight="1">
      <c r="A38" s="299" t="s">
        <v>450</v>
      </c>
      <c r="B38" s="297">
        <f>+B8+B22</f>
        <v>24518.855889999999</v>
      </c>
      <c r="C38" s="297">
        <f>SUM(C22+C8)</f>
        <v>37828</v>
      </c>
      <c r="D38" s="297">
        <f>D8+D22</f>
        <v>24583</v>
      </c>
      <c r="E38" s="356">
        <f>E8+E22</f>
        <v>25142.807769999999</v>
      </c>
      <c r="F38" s="297">
        <f t="shared" si="4"/>
        <v>559.80776999999944</v>
      </c>
      <c r="G38" s="297">
        <f t="shared" si="13"/>
        <v>102.27721502664441</v>
      </c>
      <c r="H38" s="297">
        <f t="shared" si="6"/>
        <v>1.0254478383004191</v>
      </c>
      <c r="I38" s="297">
        <f>I8+I22</f>
        <v>2737.7515299999995</v>
      </c>
      <c r="J38" s="297">
        <f>J8+J22</f>
        <v>2385</v>
      </c>
      <c r="K38" s="297">
        <f>K8+K22</f>
        <v>2761.4477699999998</v>
      </c>
      <c r="L38" s="297">
        <f t="shared" si="1"/>
        <v>376.44776999999976</v>
      </c>
      <c r="M38" s="297">
        <f t="shared" si="14"/>
        <v>115.78397358490564</v>
      </c>
      <c r="N38" s="298">
        <f>K38/O38</f>
        <v>20.397094162614632</v>
      </c>
      <c r="O38" s="91">
        <f>O8+O22</f>
        <v>135.38437132194028</v>
      </c>
    </row>
    <row r="39" spans="1:16" ht="39" hidden="1" customHeight="1">
      <c r="A39" s="295" t="s">
        <v>634</v>
      </c>
    </row>
    <row r="40" spans="1:16" ht="18.75" hidden="1">
      <c r="A40" s="739" t="s">
        <v>635</v>
      </c>
      <c r="B40" s="739"/>
      <c r="C40" s="300"/>
      <c r="D40" s="104"/>
      <c r="E40" s="104"/>
      <c r="F40" s="104"/>
      <c r="G40" s="740" t="s">
        <v>618</v>
      </c>
      <c r="H40" s="740"/>
      <c r="I40" s="740"/>
      <c r="J40" s="740"/>
      <c r="K40" s="740"/>
      <c r="L40" s="740"/>
      <c r="M40" s="105"/>
      <c r="O40" s="157"/>
    </row>
    <row r="41" spans="1:16" hidden="1">
      <c r="A41" s="242" t="s">
        <v>636</v>
      </c>
    </row>
    <row r="42" spans="1:16" hidden="1">
      <c r="A42" s="242" t="s">
        <v>619</v>
      </c>
    </row>
  </sheetData>
  <mergeCells count="17">
    <mergeCell ref="I5:I6"/>
    <mergeCell ref="P5:P6"/>
    <mergeCell ref="O5:O6"/>
    <mergeCell ref="A1:N1"/>
    <mergeCell ref="A40:B40"/>
    <mergeCell ref="G40:L40"/>
    <mergeCell ref="J5:M5"/>
    <mergeCell ref="N5:N6"/>
    <mergeCell ref="A2:N2"/>
    <mergeCell ref="A3:N3"/>
    <mergeCell ref="M4:N4"/>
    <mergeCell ref="A5:A6"/>
    <mergeCell ref="B5:B6"/>
    <mergeCell ref="B4:L4"/>
    <mergeCell ref="C5:C6"/>
    <mergeCell ref="D5:G5"/>
    <mergeCell ref="H5:H6"/>
  </mergeCells>
  <pageMargins left="0.68" right="0" top="0.39" bottom="0" header="0" footer="0"/>
  <pageSetup paperSize="9" scale="71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50"/>
  </sheetPr>
  <dimension ref="A1:J99"/>
  <sheetViews>
    <sheetView view="pageBreakPreview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5" sqref="D5"/>
    </sheetView>
  </sheetViews>
  <sheetFormatPr defaultRowHeight="12.75"/>
  <cols>
    <col min="1" max="1" width="21.140625" style="29" customWidth="1"/>
    <col min="2" max="2" width="49.140625" style="40" customWidth="1"/>
    <col min="3" max="3" width="9.140625" style="40" customWidth="1"/>
    <col min="4" max="4" width="9" style="40" customWidth="1"/>
    <col min="5" max="5" width="8.5703125" style="25" customWidth="1"/>
    <col min="6" max="6" width="10.7109375" style="25" customWidth="1"/>
    <col min="7" max="7" width="6.5703125" style="25" customWidth="1"/>
    <col min="8" max="8" width="7.42578125" style="25" customWidth="1"/>
    <col min="9" max="16384" width="9.140625" style="25"/>
  </cols>
  <sheetData>
    <row r="1" spans="1:8" ht="15.75">
      <c r="B1" s="801" t="s">
        <v>264</v>
      </c>
      <c r="C1" s="801"/>
      <c r="D1" s="801"/>
      <c r="E1" s="801"/>
      <c r="F1" s="899" t="s">
        <v>496</v>
      </c>
      <c r="G1" s="899"/>
      <c r="H1" s="899"/>
    </row>
    <row r="2" spans="1:8" ht="15.75">
      <c r="A2" s="801" t="s">
        <v>649</v>
      </c>
      <c r="B2" s="801"/>
      <c r="C2" s="801"/>
      <c r="D2" s="801"/>
      <c r="E2" s="801"/>
      <c r="F2" s="801"/>
      <c r="G2" s="801"/>
    </row>
    <row r="3" spans="1:8" ht="14.25">
      <c r="B3" s="900" t="s">
        <v>768</v>
      </c>
      <c r="C3" s="900"/>
      <c r="D3" s="900"/>
      <c r="E3" s="900"/>
      <c r="F3" s="900"/>
      <c r="G3" s="26" t="s">
        <v>265</v>
      </c>
      <c r="H3" s="26"/>
    </row>
    <row r="4" spans="1:8" ht="56.25" customHeight="1">
      <c r="A4" s="171" t="s">
        <v>0</v>
      </c>
      <c r="B4" s="172" t="s">
        <v>1</v>
      </c>
      <c r="C4" s="167" t="s">
        <v>482</v>
      </c>
      <c r="D4" s="167" t="s">
        <v>484</v>
      </c>
      <c r="E4" s="166" t="s">
        <v>483</v>
      </c>
      <c r="F4" s="166" t="s">
        <v>717</v>
      </c>
      <c r="G4" s="166" t="s">
        <v>2</v>
      </c>
      <c r="H4" s="166" t="s">
        <v>3</v>
      </c>
    </row>
    <row r="5" spans="1:8">
      <c r="A5" s="162"/>
      <c r="B5" s="163" t="s">
        <v>4</v>
      </c>
      <c r="C5" s="126">
        <f>SUM(C6+C11+C15+C20+C23+C10)</f>
        <v>31233</v>
      </c>
      <c r="D5" s="126">
        <f>E5-C5</f>
        <v>1690</v>
      </c>
      <c r="E5" s="126">
        <f>SUM(E6+E11+E15+E20+E23+E10)</f>
        <v>32923</v>
      </c>
      <c r="F5" s="164">
        <f>SUM(F6+F11+F15+F20+F23+F10)</f>
        <v>21835.957999999999</v>
      </c>
      <c r="G5" s="165">
        <f>SUM(F5/E5%)</f>
        <v>66.324326458706665</v>
      </c>
      <c r="H5" s="165">
        <f>SUM(F5-E5)</f>
        <v>-11087.042000000001</v>
      </c>
    </row>
    <row r="6" spans="1:8" ht="48" hidden="1" customHeight="1">
      <c r="A6" s="31" t="s">
        <v>5</v>
      </c>
      <c r="B6" s="28" t="s">
        <v>6</v>
      </c>
      <c r="C6" s="32">
        <f>SUM(C7+C8)</f>
        <v>18478</v>
      </c>
      <c r="D6" s="32">
        <f t="shared" ref="D6:D73" si="0">E6-C6</f>
        <v>1892</v>
      </c>
      <c r="E6" s="32">
        <f>SUM(E7+E8)</f>
        <v>20370</v>
      </c>
      <c r="F6" s="35">
        <f>SUM(F7+F8)</f>
        <v>13995.958000000001</v>
      </c>
      <c r="G6" s="33">
        <f t="shared" ref="G6:G73" si="1">SUM(F6/E6%)</f>
        <v>68.708679430535113</v>
      </c>
      <c r="H6" s="33">
        <f t="shared" ref="H6:H73" si="2">SUM(F6-E6)</f>
        <v>-6374.0419999999995</v>
      </c>
    </row>
    <row r="7" spans="1:8" ht="36" hidden="1" customHeight="1">
      <c r="A7" s="30" t="s">
        <v>7</v>
      </c>
      <c r="B7" s="20" t="s">
        <v>8</v>
      </c>
      <c r="C7" s="34"/>
      <c r="D7" s="32">
        <f t="shared" si="0"/>
        <v>0</v>
      </c>
      <c r="E7" s="34"/>
      <c r="F7" s="161"/>
      <c r="G7" s="33" t="e">
        <f t="shared" si="1"/>
        <v>#DIV/0!</v>
      </c>
      <c r="H7" s="33">
        <f t="shared" si="2"/>
        <v>0</v>
      </c>
    </row>
    <row r="8" spans="1:8">
      <c r="A8" s="31" t="s">
        <v>9</v>
      </c>
      <c r="B8" s="28" t="s">
        <v>10</v>
      </c>
      <c r="C8" s="32">
        <f>C9</f>
        <v>18478</v>
      </c>
      <c r="D8" s="32">
        <f t="shared" si="0"/>
        <v>1892</v>
      </c>
      <c r="E8" s="32">
        <f>E9</f>
        <v>20370</v>
      </c>
      <c r="F8" s="35">
        <f>F9</f>
        <v>13995.958000000001</v>
      </c>
      <c r="G8" s="24">
        <f t="shared" si="1"/>
        <v>68.708679430535113</v>
      </c>
      <c r="H8" s="24">
        <f t="shared" si="2"/>
        <v>-6374.0419999999995</v>
      </c>
    </row>
    <row r="9" spans="1:8">
      <c r="A9" s="30" t="s">
        <v>9</v>
      </c>
      <c r="B9" s="20" t="s">
        <v>10</v>
      </c>
      <c r="C9" s="6">
        <v>18478</v>
      </c>
      <c r="D9" s="32">
        <f t="shared" si="0"/>
        <v>1892</v>
      </c>
      <c r="E9" s="6">
        <v>20370</v>
      </c>
      <c r="F9" s="5">
        <v>13995.958000000001</v>
      </c>
      <c r="G9" s="24">
        <f t="shared" si="1"/>
        <v>68.708679430535113</v>
      </c>
      <c r="H9" s="24">
        <f t="shared" si="2"/>
        <v>-6374.0419999999995</v>
      </c>
    </row>
    <row r="10" spans="1:8">
      <c r="A10" s="31" t="s">
        <v>301</v>
      </c>
      <c r="B10" s="28" t="s">
        <v>302</v>
      </c>
      <c r="C10" s="6">
        <v>1299</v>
      </c>
      <c r="D10" s="32">
        <f t="shared" si="0"/>
        <v>-46</v>
      </c>
      <c r="E10" s="6">
        <v>1253</v>
      </c>
      <c r="F10" s="5">
        <v>1038.26</v>
      </c>
      <c r="G10" s="24">
        <f>SUM(F10/E10%)</f>
        <v>82.861931364724668</v>
      </c>
      <c r="H10" s="24">
        <f>SUM(F10-E10)</f>
        <v>-214.74</v>
      </c>
    </row>
    <row r="11" spans="1:8">
      <c r="A11" s="31" t="s">
        <v>11</v>
      </c>
      <c r="B11" s="28" t="s">
        <v>12</v>
      </c>
      <c r="C11" s="32">
        <f>SUM(C12+C14+C13)</f>
        <v>8196</v>
      </c>
      <c r="D11" s="32">
        <f t="shared" si="0"/>
        <v>-986</v>
      </c>
      <c r="E11" s="32">
        <f>SUM(E12+E14+E13)</f>
        <v>7210</v>
      </c>
      <c r="F11" s="35">
        <f>SUM(F12+F14+F13)</f>
        <v>4906.9600000000009</v>
      </c>
      <c r="G11" s="33">
        <f t="shared" si="1"/>
        <v>68.057697642163674</v>
      </c>
      <c r="H11" s="33">
        <f t="shared" si="2"/>
        <v>-2303.0399999999991</v>
      </c>
    </row>
    <row r="12" spans="1:8" ht="15" customHeight="1">
      <c r="A12" s="30" t="s">
        <v>13</v>
      </c>
      <c r="B12" s="20" t="s">
        <v>14</v>
      </c>
      <c r="C12" s="6">
        <v>7537</v>
      </c>
      <c r="D12" s="32">
        <f t="shared" si="0"/>
        <v>-1029</v>
      </c>
      <c r="E12" s="6">
        <v>6508</v>
      </c>
      <c r="F12" s="5">
        <v>4327.6400000000003</v>
      </c>
      <c r="G12" s="24">
        <f t="shared" si="1"/>
        <v>66.49723417332514</v>
      </c>
      <c r="H12" s="24">
        <f t="shared" si="2"/>
        <v>-2180.3599999999997</v>
      </c>
    </row>
    <row r="13" spans="1:8" ht="15" customHeight="1">
      <c r="A13" s="30" t="s">
        <v>247</v>
      </c>
      <c r="B13" s="20" t="s">
        <v>248</v>
      </c>
      <c r="C13" s="6">
        <v>28</v>
      </c>
      <c r="D13" s="32">
        <f t="shared" si="0"/>
        <v>-6</v>
      </c>
      <c r="E13" s="6">
        <v>22</v>
      </c>
      <c r="F13" s="5">
        <v>14.02</v>
      </c>
      <c r="G13" s="24">
        <f>SUM(F13/E13%)</f>
        <v>63.727272727272727</v>
      </c>
      <c r="H13" s="24">
        <f>SUM(F13-E13)</f>
        <v>-7.98</v>
      </c>
    </row>
    <row r="14" spans="1:8">
      <c r="A14" s="36" t="s">
        <v>258</v>
      </c>
      <c r="B14" s="27" t="s">
        <v>259</v>
      </c>
      <c r="C14" s="13">
        <v>631</v>
      </c>
      <c r="D14" s="32">
        <f t="shared" si="0"/>
        <v>49</v>
      </c>
      <c r="E14" s="13">
        <v>680</v>
      </c>
      <c r="F14" s="16">
        <v>565.29999999999995</v>
      </c>
      <c r="G14" s="24">
        <f>SUM(F14/E14%)</f>
        <v>83.132352941176464</v>
      </c>
      <c r="H14" s="24">
        <f>SUM(F14-E14)</f>
        <v>-114.70000000000005</v>
      </c>
    </row>
    <row r="15" spans="1:8">
      <c r="A15" s="31" t="s">
        <v>15</v>
      </c>
      <c r="B15" s="28" t="s">
        <v>16</v>
      </c>
      <c r="C15" s="32">
        <f>C16+C17</f>
        <v>2910</v>
      </c>
      <c r="D15" s="32">
        <f>D16+D17</f>
        <v>380</v>
      </c>
      <c r="E15" s="32">
        <f>E16+E17</f>
        <v>3290</v>
      </c>
      <c r="F15" s="35">
        <f>F16+F17</f>
        <v>1320.18</v>
      </c>
      <c r="G15" s="24">
        <f>SUM(F15/E15%)</f>
        <v>40.127051671732524</v>
      </c>
      <c r="H15" s="24">
        <f>SUM(F15-E15)</f>
        <v>-1969.82</v>
      </c>
    </row>
    <row r="16" spans="1:8">
      <c r="A16" s="30" t="s">
        <v>17</v>
      </c>
      <c r="B16" s="20" t="s">
        <v>18</v>
      </c>
      <c r="C16" s="6">
        <v>1220</v>
      </c>
      <c r="D16" s="32">
        <f t="shared" si="0"/>
        <v>380</v>
      </c>
      <c r="E16" s="6">
        <v>1600</v>
      </c>
      <c r="F16" s="5">
        <v>495.97</v>
      </c>
      <c r="G16" s="24">
        <f t="shared" si="1"/>
        <v>30.998125000000002</v>
      </c>
      <c r="H16" s="24">
        <f t="shared" si="2"/>
        <v>-1104.03</v>
      </c>
    </row>
    <row r="17" spans="1:8">
      <c r="A17" s="31" t="s">
        <v>19</v>
      </c>
      <c r="B17" s="28" t="s">
        <v>631</v>
      </c>
      <c r="C17" s="32">
        <f>C18+C19</f>
        <v>1690</v>
      </c>
      <c r="D17" s="32">
        <f>D18+D19</f>
        <v>0</v>
      </c>
      <c r="E17" s="32">
        <f>E18+E19</f>
        <v>1690</v>
      </c>
      <c r="F17" s="35">
        <f>F18+F19</f>
        <v>824.21</v>
      </c>
      <c r="G17" s="32">
        <f>F17/E17*100</f>
        <v>48.769822485207101</v>
      </c>
      <c r="H17" s="32">
        <f>F17-E17</f>
        <v>-865.79</v>
      </c>
    </row>
    <row r="18" spans="1:8" ht="36" customHeight="1">
      <c r="A18" s="30" t="s">
        <v>639</v>
      </c>
      <c r="B18" s="20" t="s">
        <v>632</v>
      </c>
      <c r="C18" s="6">
        <v>980</v>
      </c>
      <c r="D18" s="32">
        <f t="shared" si="0"/>
        <v>-130</v>
      </c>
      <c r="E18" s="6">
        <v>850</v>
      </c>
      <c r="F18" s="5">
        <v>219.39</v>
      </c>
      <c r="G18" s="24"/>
      <c r="H18" s="24">
        <f t="shared" si="2"/>
        <v>-630.61</v>
      </c>
    </row>
    <row r="19" spans="1:8">
      <c r="A19" s="30" t="s">
        <v>640</v>
      </c>
      <c r="B19" s="20" t="s">
        <v>633</v>
      </c>
      <c r="C19" s="6">
        <v>710</v>
      </c>
      <c r="D19" s="32">
        <f t="shared" si="0"/>
        <v>130</v>
      </c>
      <c r="E19" s="6">
        <v>840</v>
      </c>
      <c r="F19" s="5">
        <v>604.82000000000005</v>
      </c>
      <c r="G19" s="24">
        <f t="shared" si="1"/>
        <v>72.00238095238096</v>
      </c>
      <c r="H19" s="24">
        <f t="shared" si="2"/>
        <v>-235.17999999999995</v>
      </c>
    </row>
    <row r="20" spans="1:8">
      <c r="A20" s="31" t="s">
        <v>20</v>
      </c>
      <c r="B20" s="28" t="s">
        <v>21</v>
      </c>
      <c r="C20" s="32">
        <f>SUM(C21)</f>
        <v>350</v>
      </c>
      <c r="D20" s="32">
        <f t="shared" si="0"/>
        <v>450</v>
      </c>
      <c r="E20" s="32">
        <f>SUM(E21)</f>
        <v>800</v>
      </c>
      <c r="F20" s="35">
        <f>SUM(F21)</f>
        <v>574.6</v>
      </c>
      <c r="G20" s="33">
        <f>SUM(F20/E20%)</f>
        <v>71.825000000000003</v>
      </c>
      <c r="H20" s="33">
        <f t="shared" si="2"/>
        <v>-225.39999999999998</v>
      </c>
    </row>
    <row r="21" spans="1:8" ht="96" hidden="1" customHeight="1">
      <c r="A21" s="30" t="s">
        <v>22</v>
      </c>
      <c r="B21" s="20" t="s">
        <v>23</v>
      </c>
      <c r="C21" s="6">
        <f>C22</f>
        <v>350</v>
      </c>
      <c r="D21" s="32">
        <f t="shared" si="0"/>
        <v>450</v>
      </c>
      <c r="E21" s="6">
        <f>E22</f>
        <v>800</v>
      </c>
      <c r="F21" s="5">
        <f>F22</f>
        <v>574.6</v>
      </c>
      <c r="G21" s="33">
        <f t="shared" si="1"/>
        <v>71.825000000000003</v>
      </c>
      <c r="H21" s="33">
        <f t="shared" si="2"/>
        <v>-225.39999999999998</v>
      </c>
    </row>
    <row r="22" spans="1:8" ht="24">
      <c r="A22" s="30" t="s">
        <v>24</v>
      </c>
      <c r="B22" s="20" t="s">
        <v>25</v>
      </c>
      <c r="C22" s="6">
        <v>350</v>
      </c>
      <c r="D22" s="32">
        <f t="shared" si="0"/>
        <v>450</v>
      </c>
      <c r="E22" s="6">
        <v>800</v>
      </c>
      <c r="F22" s="5">
        <v>574.6</v>
      </c>
      <c r="G22" s="24">
        <f t="shared" si="1"/>
        <v>71.825000000000003</v>
      </c>
      <c r="H22" s="24">
        <f t="shared" si="2"/>
        <v>-225.39999999999998</v>
      </c>
    </row>
    <row r="23" spans="1:8" s="37" customFormat="1" ht="84" hidden="1" customHeight="1">
      <c r="A23" s="31" t="s">
        <v>156</v>
      </c>
      <c r="B23" s="28" t="s">
        <v>158</v>
      </c>
      <c r="C23" s="32"/>
      <c r="D23" s="32">
        <f t="shared" si="0"/>
        <v>0</v>
      </c>
      <c r="E23" s="32"/>
      <c r="F23" s="35"/>
      <c r="G23" s="33" t="e">
        <f t="shared" si="1"/>
        <v>#DIV/0!</v>
      </c>
      <c r="H23" s="33">
        <f t="shared" si="2"/>
        <v>0</v>
      </c>
    </row>
    <row r="24" spans="1:8" ht="72" hidden="1" customHeight="1">
      <c r="A24" s="30" t="s">
        <v>157</v>
      </c>
      <c r="B24" s="20" t="s">
        <v>159</v>
      </c>
      <c r="C24" s="6">
        <v>6</v>
      </c>
      <c r="D24" s="32">
        <f t="shared" si="0"/>
        <v>0</v>
      </c>
      <c r="E24" s="6">
        <v>6</v>
      </c>
      <c r="F24" s="5">
        <v>6.2149999999999999</v>
      </c>
      <c r="G24" s="33">
        <f t="shared" si="1"/>
        <v>103.58333333333333</v>
      </c>
      <c r="H24" s="33">
        <f t="shared" si="2"/>
        <v>0.21499999999999986</v>
      </c>
    </row>
    <row r="25" spans="1:8">
      <c r="A25" s="162"/>
      <c r="B25" s="163" t="s">
        <v>26</v>
      </c>
      <c r="C25" s="126">
        <f>SUM(C26+C31+C38+C52+C33+C35+C51)</f>
        <v>4905</v>
      </c>
      <c r="D25" s="126">
        <f t="shared" si="0"/>
        <v>0</v>
      </c>
      <c r="E25" s="126">
        <f>SUM(E26+E31+E38+E52+E33+E35+E51)</f>
        <v>4905</v>
      </c>
      <c r="F25" s="164">
        <f>SUM(F26+F31+F38+F52+F33+F35+F51)</f>
        <v>3306.85</v>
      </c>
      <c r="G25" s="165">
        <f t="shared" si="1"/>
        <v>67.417940876656473</v>
      </c>
      <c r="H25" s="165">
        <f t="shared" si="2"/>
        <v>-1598.15</v>
      </c>
    </row>
    <row r="26" spans="1:8" ht="36">
      <c r="A26" s="31" t="s">
        <v>27</v>
      </c>
      <c r="B26" s="28" t="s">
        <v>28</v>
      </c>
      <c r="C26" s="32">
        <f>C29+C27</f>
        <v>4147</v>
      </c>
      <c r="D26" s="32">
        <f t="shared" si="0"/>
        <v>0</v>
      </c>
      <c r="E26" s="32">
        <f>E29+E27</f>
        <v>4147</v>
      </c>
      <c r="F26" s="35">
        <f>F29+F27</f>
        <v>2471.98</v>
      </c>
      <c r="G26" s="33">
        <f t="shared" si="1"/>
        <v>59.608873884735956</v>
      </c>
      <c r="H26" s="33">
        <f t="shared" si="2"/>
        <v>-1675.02</v>
      </c>
    </row>
    <row r="27" spans="1:8" ht="84" hidden="1" customHeight="1">
      <c r="A27" s="30" t="s">
        <v>29</v>
      </c>
      <c r="B27" s="20" t="s">
        <v>30</v>
      </c>
      <c r="C27" s="6">
        <f>C28</f>
        <v>2518</v>
      </c>
      <c r="D27" s="32">
        <f t="shared" si="0"/>
        <v>0</v>
      </c>
      <c r="E27" s="6">
        <f>E28</f>
        <v>2518</v>
      </c>
      <c r="F27" s="5">
        <f>F28</f>
        <v>518.29</v>
      </c>
      <c r="G27" s="33">
        <f t="shared" si="1"/>
        <v>20.583399523431293</v>
      </c>
      <c r="H27" s="33">
        <f t="shared" si="2"/>
        <v>-1999.71</v>
      </c>
    </row>
    <row r="28" spans="1:8" ht="24">
      <c r="A28" s="30" t="s">
        <v>31</v>
      </c>
      <c r="B28" s="20" t="s">
        <v>32</v>
      </c>
      <c r="C28" s="6">
        <v>2518</v>
      </c>
      <c r="D28" s="32">
        <f t="shared" si="0"/>
        <v>0</v>
      </c>
      <c r="E28" s="6">
        <v>2518</v>
      </c>
      <c r="F28" s="5">
        <v>518.29</v>
      </c>
      <c r="G28" s="24">
        <f t="shared" si="1"/>
        <v>20.583399523431293</v>
      </c>
      <c r="H28" s="24">
        <f t="shared" si="2"/>
        <v>-1999.71</v>
      </c>
    </row>
    <row r="29" spans="1:8" ht="96" hidden="1" customHeight="1">
      <c r="A29" s="30" t="s">
        <v>33</v>
      </c>
      <c r="B29" s="20" t="s">
        <v>34</v>
      </c>
      <c r="C29" s="6">
        <f>C30</f>
        <v>1629</v>
      </c>
      <c r="D29" s="32">
        <f t="shared" si="0"/>
        <v>0</v>
      </c>
      <c r="E29" s="6">
        <f>E30</f>
        <v>1629</v>
      </c>
      <c r="F29" s="5">
        <f>F30</f>
        <v>1953.69</v>
      </c>
      <c r="G29" s="24">
        <f t="shared" si="1"/>
        <v>119.93186003683242</v>
      </c>
      <c r="H29" s="24">
        <f t="shared" si="2"/>
        <v>324.69000000000005</v>
      </c>
    </row>
    <row r="30" spans="1:8" ht="24">
      <c r="A30" s="30" t="s">
        <v>35</v>
      </c>
      <c r="B30" s="20" t="s">
        <v>36</v>
      </c>
      <c r="C30" s="6">
        <v>1629</v>
      </c>
      <c r="D30" s="32">
        <f t="shared" si="0"/>
        <v>0</v>
      </c>
      <c r="E30" s="6">
        <v>1629</v>
      </c>
      <c r="F30" s="5">
        <v>1953.69</v>
      </c>
      <c r="G30" s="24">
        <f t="shared" si="1"/>
        <v>119.93186003683242</v>
      </c>
      <c r="H30" s="24">
        <f t="shared" si="2"/>
        <v>324.69000000000005</v>
      </c>
    </row>
    <row r="31" spans="1:8" ht="24">
      <c r="A31" s="31" t="s">
        <v>37</v>
      </c>
      <c r="B31" s="28" t="s">
        <v>38</v>
      </c>
      <c r="C31" s="32">
        <f>C32</f>
        <v>258</v>
      </c>
      <c r="D31" s="32">
        <f t="shared" si="0"/>
        <v>0</v>
      </c>
      <c r="E31" s="32">
        <f>E32</f>
        <v>258</v>
      </c>
      <c r="F31" s="35">
        <f>F32</f>
        <v>141.59</v>
      </c>
      <c r="G31" s="33">
        <f t="shared" si="1"/>
        <v>54.879844961240309</v>
      </c>
      <c r="H31" s="33">
        <f t="shared" si="2"/>
        <v>-116.41</v>
      </c>
    </row>
    <row r="32" spans="1:8" ht="22.5">
      <c r="A32" s="30" t="s">
        <v>39</v>
      </c>
      <c r="B32" s="20" t="s">
        <v>40</v>
      </c>
      <c r="C32" s="6">
        <v>258</v>
      </c>
      <c r="D32" s="32">
        <f t="shared" si="0"/>
        <v>0</v>
      </c>
      <c r="E32" s="6">
        <v>258</v>
      </c>
      <c r="F32" s="5">
        <v>141.59</v>
      </c>
      <c r="G32" s="24">
        <f t="shared" si="1"/>
        <v>54.879844961240309</v>
      </c>
      <c r="H32" s="24">
        <f t="shared" si="2"/>
        <v>-116.41</v>
      </c>
    </row>
    <row r="33" spans="1:8" s="37" customFormat="1" ht="24">
      <c r="A33" s="31" t="s">
        <v>161</v>
      </c>
      <c r="B33" s="28" t="s">
        <v>160</v>
      </c>
      <c r="C33" s="35">
        <f>C34</f>
        <v>62</v>
      </c>
      <c r="D33" s="32">
        <f t="shared" si="0"/>
        <v>0</v>
      </c>
      <c r="E33" s="35">
        <f>E34</f>
        <v>62</v>
      </c>
      <c r="F33" s="35">
        <f>F34</f>
        <v>44.52</v>
      </c>
      <c r="G33" s="33">
        <f t="shared" si="1"/>
        <v>71.806451612903231</v>
      </c>
      <c r="H33" s="33">
        <f t="shared" si="2"/>
        <v>-17.479999999999997</v>
      </c>
    </row>
    <row r="34" spans="1:8" ht="36">
      <c r="A34" s="30" t="s">
        <v>162</v>
      </c>
      <c r="B34" s="20" t="s">
        <v>163</v>
      </c>
      <c r="C34" s="6">
        <v>62</v>
      </c>
      <c r="D34" s="32">
        <f t="shared" si="0"/>
        <v>0</v>
      </c>
      <c r="E34" s="6">
        <v>62</v>
      </c>
      <c r="F34" s="5">
        <v>44.52</v>
      </c>
      <c r="G34" s="24">
        <f t="shared" si="1"/>
        <v>71.806451612903231</v>
      </c>
      <c r="H34" s="24">
        <f t="shared" si="2"/>
        <v>-17.479999999999997</v>
      </c>
    </row>
    <row r="35" spans="1:8" s="37" customFormat="1" ht="24">
      <c r="A35" s="31" t="s">
        <v>164</v>
      </c>
      <c r="B35" s="28" t="s">
        <v>165</v>
      </c>
      <c r="C35" s="35">
        <f>C37+C36</f>
        <v>110</v>
      </c>
      <c r="D35" s="32">
        <f t="shared" si="0"/>
        <v>0</v>
      </c>
      <c r="E35" s="35">
        <f>E37+E36</f>
        <v>110</v>
      </c>
      <c r="F35" s="35">
        <f>F37+F36</f>
        <v>535.42999999999995</v>
      </c>
      <c r="G35" s="33">
        <f t="shared" si="1"/>
        <v>486.75454545454539</v>
      </c>
      <c r="H35" s="33">
        <f t="shared" si="2"/>
        <v>425.42999999999995</v>
      </c>
    </row>
    <row r="36" spans="1:8" ht="22.5">
      <c r="A36" s="30" t="s">
        <v>239</v>
      </c>
      <c r="B36" s="20" t="s">
        <v>240</v>
      </c>
      <c r="C36" s="5">
        <v>0</v>
      </c>
      <c r="D36" s="32">
        <f t="shared" si="0"/>
        <v>0</v>
      </c>
      <c r="E36" s="5">
        <v>0</v>
      </c>
      <c r="F36" s="5">
        <v>0</v>
      </c>
      <c r="G36" s="24"/>
      <c r="H36" s="24">
        <f t="shared" si="2"/>
        <v>0</v>
      </c>
    </row>
    <row r="37" spans="1:8" ht="12.75" customHeight="1">
      <c r="A37" s="30" t="s">
        <v>41</v>
      </c>
      <c r="B37" s="20" t="s">
        <v>166</v>
      </c>
      <c r="C37" s="6">
        <v>110</v>
      </c>
      <c r="D37" s="32">
        <f t="shared" si="0"/>
        <v>0</v>
      </c>
      <c r="E37" s="6">
        <v>110</v>
      </c>
      <c r="F37" s="5">
        <v>535.42999999999995</v>
      </c>
      <c r="G37" s="24">
        <f t="shared" si="1"/>
        <v>486.75454545454539</v>
      </c>
      <c r="H37" s="24">
        <f t="shared" si="2"/>
        <v>425.42999999999995</v>
      </c>
    </row>
    <row r="38" spans="1:8" ht="13.5" customHeight="1">
      <c r="A38" s="31" t="s">
        <v>42</v>
      </c>
      <c r="B38" s="28" t="s">
        <v>43</v>
      </c>
      <c r="C38" s="32">
        <v>308</v>
      </c>
      <c r="D38" s="32">
        <f t="shared" si="0"/>
        <v>0</v>
      </c>
      <c r="E38" s="32">
        <v>308</v>
      </c>
      <c r="F38" s="35">
        <v>113.33</v>
      </c>
      <c r="G38" s="33">
        <f t="shared" si="1"/>
        <v>36.795454545454547</v>
      </c>
      <c r="H38" s="33">
        <f t="shared" si="2"/>
        <v>-194.67000000000002</v>
      </c>
    </row>
    <row r="39" spans="1:8" ht="60" hidden="1" customHeight="1">
      <c r="A39" s="30" t="s">
        <v>44</v>
      </c>
      <c r="B39" s="20" t="s">
        <v>45</v>
      </c>
      <c r="C39" s="6"/>
      <c r="D39" s="32">
        <f t="shared" si="0"/>
        <v>0</v>
      </c>
      <c r="E39" s="6"/>
      <c r="F39" s="5"/>
      <c r="G39" s="33" t="e">
        <f t="shared" si="1"/>
        <v>#DIV/0!</v>
      </c>
      <c r="H39" s="24">
        <f t="shared" si="2"/>
        <v>0</v>
      </c>
    </row>
    <row r="40" spans="1:8" ht="60" hidden="1" customHeight="1">
      <c r="A40" s="30" t="s">
        <v>46</v>
      </c>
      <c r="B40" s="20" t="s">
        <v>45</v>
      </c>
      <c r="C40" s="6"/>
      <c r="D40" s="32">
        <f t="shared" si="0"/>
        <v>0</v>
      </c>
      <c r="E40" s="6"/>
      <c r="F40" s="5"/>
      <c r="G40" s="33" t="e">
        <f t="shared" si="1"/>
        <v>#DIV/0!</v>
      </c>
      <c r="H40" s="24">
        <f t="shared" si="2"/>
        <v>0</v>
      </c>
    </row>
    <row r="41" spans="1:8" ht="72" hidden="1" customHeight="1">
      <c r="A41" s="30" t="s">
        <v>47</v>
      </c>
      <c r="B41" s="20" t="s">
        <v>48</v>
      </c>
      <c r="C41" s="6"/>
      <c r="D41" s="32">
        <f t="shared" si="0"/>
        <v>0</v>
      </c>
      <c r="E41" s="6"/>
      <c r="F41" s="5"/>
      <c r="G41" s="33" t="e">
        <f t="shared" si="1"/>
        <v>#DIV/0!</v>
      </c>
      <c r="H41" s="24">
        <f t="shared" si="2"/>
        <v>0</v>
      </c>
    </row>
    <row r="42" spans="1:8" ht="60" hidden="1" customHeight="1">
      <c r="A42" s="30" t="s">
        <v>49</v>
      </c>
      <c r="B42" s="20" t="s">
        <v>50</v>
      </c>
      <c r="C42" s="6"/>
      <c r="D42" s="32">
        <f t="shared" si="0"/>
        <v>0</v>
      </c>
      <c r="E42" s="6"/>
      <c r="F42" s="5"/>
      <c r="G42" s="33" t="e">
        <f t="shared" si="1"/>
        <v>#DIV/0!</v>
      </c>
      <c r="H42" s="24">
        <f t="shared" si="2"/>
        <v>0</v>
      </c>
    </row>
    <row r="43" spans="1:8" ht="144" hidden="1" customHeight="1">
      <c r="A43" s="30" t="s">
        <v>51</v>
      </c>
      <c r="B43" s="20" t="s">
        <v>52</v>
      </c>
      <c r="C43" s="6"/>
      <c r="D43" s="32">
        <f t="shared" si="0"/>
        <v>0</v>
      </c>
      <c r="E43" s="6"/>
      <c r="F43" s="5"/>
      <c r="G43" s="33" t="e">
        <f t="shared" si="1"/>
        <v>#DIV/0!</v>
      </c>
      <c r="H43" s="24">
        <f t="shared" si="2"/>
        <v>0</v>
      </c>
    </row>
    <row r="44" spans="1:8" ht="60" hidden="1" customHeight="1">
      <c r="A44" s="30" t="s">
        <v>53</v>
      </c>
      <c r="B44" s="20" t="s">
        <v>54</v>
      </c>
      <c r="C44" s="6"/>
      <c r="D44" s="32">
        <f t="shared" si="0"/>
        <v>0</v>
      </c>
      <c r="E44" s="6"/>
      <c r="F44" s="5"/>
      <c r="G44" s="33" t="e">
        <f t="shared" si="1"/>
        <v>#DIV/0!</v>
      </c>
      <c r="H44" s="24">
        <f t="shared" si="2"/>
        <v>0</v>
      </c>
    </row>
    <row r="45" spans="1:8" ht="60" hidden="1" customHeight="1">
      <c r="A45" s="30" t="s">
        <v>55</v>
      </c>
      <c r="B45" s="20" t="s">
        <v>56</v>
      </c>
      <c r="C45" s="6"/>
      <c r="D45" s="32">
        <f t="shared" si="0"/>
        <v>0</v>
      </c>
      <c r="E45" s="6"/>
      <c r="F45" s="5"/>
      <c r="G45" s="33" t="e">
        <f t="shared" si="1"/>
        <v>#DIV/0!</v>
      </c>
      <c r="H45" s="24">
        <f t="shared" si="2"/>
        <v>0</v>
      </c>
    </row>
    <row r="46" spans="1:8" ht="120" hidden="1" customHeight="1">
      <c r="A46" s="30" t="s">
        <v>57</v>
      </c>
      <c r="B46" s="20" t="s">
        <v>58</v>
      </c>
      <c r="C46" s="6"/>
      <c r="D46" s="32">
        <f t="shared" si="0"/>
        <v>0</v>
      </c>
      <c r="E46" s="6"/>
      <c r="F46" s="5"/>
      <c r="G46" s="33" t="e">
        <f t="shared" si="1"/>
        <v>#DIV/0!</v>
      </c>
      <c r="H46" s="24">
        <f t="shared" si="2"/>
        <v>0</v>
      </c>
    </row>
    <row r="47" spans="1:8" ht="72" hidden="1" customHeight="1">
      <c r="A47" s="30" t="s">
        <v>260</v>
      </c>
      <c r="B47" s="20" t="s">
        <v>261</v>
      </c>
      <c r="C47" s="6"/>
      <c r="D47" s="32">
        <f t="shared" si="0"/>
        <v>0</v>
      </c>
      <c r="E47" s="6"/>
      <c r="F47" s="5"/>
      <c r="G47" s="33" t="e">
        <f t="shared" si="1"/>
        <v>#DIV/0!</v>
      </c>
      <c r="H47" s="24">
        <f t="shared" si="2"/>
        <v>0</v>
      </c>
    </row>
    <row r="48" spans="1:8" ht="25.5" hidden="1" customHeight="1">
      <c r="A48" s="30" t="s">
        <v>153</v>
      </c>
      <c r="B48" s="20" t="s">
        <v>154</v>
      </c>
      <c r="C48" s="6"/>
      <c r="D48" s="32">
        <f t="shared" si="0"/>
        <v>0</v>
      </c>
      <c r="E48" s="6"/>
      <c r="F48" s="5"/>
      <c r="G48" s="33" t="e">
        <f t="shared" si="1"/>
        <v>#DIV/0!</v>
      </c>
      <c r="H48" s="24">
        <f t="shared" si="2"/>
        <v>0</v>
      </c>
    </row>
    <row r="49" spans="1:9" ht="60" hidden="1" customHeight="1">
      <c r="A49" s="30" t="s">
        <v>59</v>
      </c>
      <c r="B49" s="20" t="s">
        <v>60</v>
      </c>
      <c r="C49" s="6"/>
      <c r="D49" s="32">
        <f t="shared" si="0"/>
        <v>0</v>
      </c>
      <c r="E49" s="6"/>
      <c r="F49" s="5"/>
      <c r="G49" s="33" t="e">
        <f t="shared" si="1"/>
        <v>#DIV/0!</v>
      </c>
      <c r="H49" s="24">
        <f t="shared" si="2"/>
        <v>0</v>
      </c>
    </row>
    <row r="50" spans="1:9" ht="108" hidden="1" customHeight="1">
      <c r="A50" s="30" t="s">
        <v>61</v>
      </c>
      <c r="B50" s="20" t="s">
        <v>62</v>
      </c>
      <c r="C50" s="6"/>
      <c r="D50" s="32">
        <f t="shared" si="0"/>
        <v>0</v>
      </c>
      <c r="E50" s="6"/>
      <c r="F50" s="5"/>
      <c r="G50" s="33" t="e">
        <f t="shared" si="1"/>
        <v>#DIV/0!</v>
      </c>
      <c r="H50" s="24">
        <f t="shared" si="2"/>
        <v>0</v>
      </c>
    </row>
    <row r="51" spans="1:9">
      <c r="A51" s="31" t="s">
        <v>262</v>
      </c>
      <c r="B51" s="20" t="s">
        <v>263</v>
      </c>
      <c r="C51" s="6">
        <v>20</v>
      </c>
      <c r="D51" s="32">
        <f t="shared" si="0"/>
        <v>0</v>
      </c>
      <c r="E51" s="6">
        <v>20</v>
      </c>
      <c r="F51" s="5">
        <v>0</v>
      </c>
      <c r="G51" s="24">
        <f t="shared" si="1"/>
        <v>0</v>
      </c>
      <c r="H51" s="24">
        <f t="shared" si="2"/>
        <v>-20</v>
      </c>
    </row>
    <row r="52" spans="1:9" hidden="1">
      <c r="A52" s="31" t="s">
        <v>63</v>
      </c>
      <c r="B52" s="28" t="s">
        <v>64</v>
      </c>
      <c r="C52" s="35">
        <v>0</v>
      </c>
      <c r="D52" s="32">
        <f t="shared" si="0"/>
        <v>0</v>
      </c>
      <c r="E52" s="35">
        <v>0</v>
      </c>
      <c r="F52" s="35">
        <v>0</v>
      </c>
      <c r="G52" s="24"/>
      <c r="H52" s="24">
        <f t="shared" si="2"/>
        <v>0</v>
      </c>
    </row>
    <row r="53" spans="1:9">
      <c r="A53" s="162" t="s">
        <v>65</v>
      </c>
      <c r="B53" s="163" t="s">
        <v>186</v>
      </c>
      <c r="C53" s="126">
        <f>C5+C25</f>
        <v>36138</v>
      </c>
      <c r="D53" s="126">
        <f t="shared" si="0"/>
        <v>1690</v>
      </c>
      <c r="E53" s="126">
        <f>E5+E25</f>
        <v>37828</v>
      </c>
      <c r="F53" s="164">
        <f>SUM(F5+F25)</f>
        <v>25142.807999999997</v>
      </c>
      <c r="G53" s="165">
        <f t="shared" si="1"/>
        <v>66.466130908321873</v>
      </c>
      <c r="H53" s="165">
        <f t="shared" si="2"/>
        <v>-12685.192000000003</v>
      </c>
      <c r="I53" s="68"/>
    </row>
    <row r="54" spans="1:9" s="37" customFormat="1" ht="24">
      <c r="A54" s="173" t="s">
        <v>671</v>
      </c>
      <c r="B54" s="174" t="s">
        <v>177</v>
      </c>
      <c r="C54" s="185">
        <f>C55+C56</f>
        <v>139913.70000000001</v>
      </c>
      <c r="D54" s="186">
        <f>D55+D56</f>
        <v>23273.199999999997</v>
      </c>
      <c r="E54" s="185">
        <f>E55+E56</f>
        <v>163186.9</v>
      </c>
      <c r="F54" s="185">
        <f>F55+F56</f>
        <v>126359.5</v>
      </c>
      <c r="G54" s="175">
        <f>SUM(F54/E54%)</f>
        <v>77.432379682437755</v>
      </c>
      <c r="H54" s="175">
        <f t="shared" si="2"/>
        <v>-36827.399999999994</v>
      </c>
    </row>
    <row r="55" spans="1:9" ht="24">
      <c r="A55" s="30" t="s">
        <v>652</v>
      </c>
      <c r="B55" s="20" t="s">
        <v>178</v>
      </c>
      <c r="C55" s="158">
        <v>128803.2</v>
      </c>
      <c r="D55" s="32">
        <f t="shared" si="0"/>
        <v>0</v>
      </c>
      <c r="E55" s="160">
        <v>128803.2</v>
      </c>
      <c r="F55" s="235">
        <v>103376</v>
      </c>
      <c r="G55" s="24">
        <f t="shared" si="1"/>
        <v>80.258875555886817</v>
      </c>
      <c r="H55" s="24">
        <f t="shared" si="2"/>
        <v>-25427.199999999997</v>
      </c>
    </row>
    <row r="56" spans="1:9" ht="24">
      <c r="A56" s="36" t="s">
        <v>653</v>
      </c>
      <c r="B56" s="20" t="s">
        <v>155</v>
      </c>
      <c r="C56" s="158">
        <v>11110.5</v>
      </c>
      <c r="D56" s="35">
        <f t="shared" si="0"/>
        <v>23273.199999999997</v>
      </c>
      <c r="E56" s="160">
        <v>34383.699999999997</v>
      </c>
      <c r="F56" s="235">
        <v>22983.5</v>
      </c>
      <c r="G56" s="24">
        <f t="shared" si="1"/>
        <v>66.844173256513983</v>
      </c>
      <c r="H56" s="24">
        <f t="shared" si="2"/>
        <v>-11400.199999999997</v>
      </c>
    </row>
    <row r="57" spans="1:9" ht="24">
      <c r="A57" s="173" t="s">
        <v>654</v>
      </c>
      <c r="B57" s="174" t="s">
        <v>458</v>
      </c>
      <c r="C57" s="176">
        <f>SUM(C58:C66)</f>
        <v>38712.800000000003</v>
      </c>
      <c r="D57" s="176">
        <f>SUM(D58:D66)</f>
        <v>51533.151300000005</v>
      </c>
      <c r="E57" s="176">
        <f>SUM(E58:E66)</f>
        <v>90245.951300000015</v>
      </c>
      <c r="F57" s="176">
        <f>SUM(F58:F66)</f>
        <v>34060.657299999999</v>
      </c>
      <c r="G57" s="177">
        <f>SUM(F57/E57%)</f>
        <v>37.742033641790634</v>
      </c>
      <c r="H57" s="177">
        <f>SUM(F57-E57)</f>
        <v>-56185.294000000016</v>
      </c>
    </row>
    <row r="58" spans="1:9" ht="38.25" customHeight="1">
      <c r="A58" s="30" t="s">
        <v>672</v>
      </c>
      <c r="B58" s="20" t="s">
        <v>575</v>
      </c>
      <c r="C58" s="158">
        <v>0</v>
      </c>
      <c r="D58" s="237">
        <f>E58-C58</f>
        <v>40841</v>
      </c>
      <c r="E58" s="239">
        <v>40841</v>
      </c>
      <c r="F58" s="5">
        <v>5000</v>
      </c>
      <c r="G58" s="24">
        <f>SUM(F58/E58%)</f>
        <v>12.242599348693714</v>
      </c>
      <c r="H58" s="24">
        <f>SUM(F58-E58)</f>
        <v>-35841</v>
      </c>
    </row>
    <row r="59" spans="1:9" ht="52.5" customHeight="1">
      <c r="A59" s="30" t="s">
        <v>655</v>
      </c>
      <c r="B59" s="20" t="s">
        <v>573</v>
      </c>
      <c r="C59" s="187">
        <v>0</v>
      </c>
      <c r="D59" s="237">
        <f>E59-C59</f>
        <v>0</v>
      </c>
      <c r="E59" s="239">
        <v>0</v>
      </c>
      <c r="F59" s="6">
        <v>0</v>
      </c>
      <c r="G59" s="24" t="e">
        <f t="shared" si="1"/>
        <v>#DIV/0!</v>
      </c>
      <c r="H59" s="24">
        <f t="shared" si="2"/>
        <v>0</v>
      </c>
    </row>
    <row r="60" spans="1:9" s="37" customFormat="1" ht="24" customHeight="1">
      <c r="A60" s="21" t="s">
        <v>656</v>
      </c>
      <c r="B60" s="20" t="s">
        <v>574</v>
      </c>
      <c r="C60" s="160">
        <v>0</v>
      </c>
      <c r="D60" s="241">
        <f>E60-C60</f>
        <v>2.1053000000000002</v>
      </c>
      <c r="E60" s="160">
        <v>2.1053000000000002</v>
      </c>
      <c r="F60" s="22">
        <v>2.1053000000000002</v>
      </c>
      <c r="G60" s="33">
        <f>SUM(F60/E60%)</f>
        <v>100</v>
      </c>
      <c r="H60" s="33">
        <f>SUM(F60-E60)</f>
        <v>0</v>
      </c>
    </row>
    <row r="61" spans="1:9" s="37" customFormat="1" ht="43.5" customHeight="1">
      <c r="A61" s="21" t="s">
        <v>657</v>
      </c>
      <c r="B61" s="20" t="s">
        <v>608</v>
      </c>
      <c r="C61" s="160">
        <v>0</v>
      </c>
      <c r="D61" s="241">
        <f t="shared" si="0"/>
        <v>7786.0460000000003</v>
      </c>
      <c r="E61" s="160">
        <v>7786.0460000000003</v>
      </c>
      <c r="F61" s="22">
        <v>4390.848</v>
      </c>
      <c r="G61" s="33">
        <f>SUM(F61/E61%)</f>
        <v>56.393810157299349</v>
      </c>
      <c r="H61" s="33">
        <f>SUM(F61-E61)</f>
        <v>-3395.1980000000003</v>
      </c>
    </row>
    <row r="62" spans="1:9" s="37" customFormat="1" ht="26.25" customHeight="1">
      <c r="A62" s="21" t="s">
        <v>658</v>
      </c>
      <c r="B62" s="20" t="s">
        <v>485</v>
      </c>
      <c r="C62" s="160">
        <v>0</v>
      </c>
      <c r="D62" s="237">
        <f t="shared" si="0"/>
        <v>3000</v>
      </c>
      <c r="E62" s="240">
        <v>3000</v>
      </c>
      <c r="F62" s="22">
        <v>1556.404</v>
      </c>
      <c r="G62" s="33">
        <f t="shared" si="1"/>
        <v>51.880133333333333</v>
      </c>
      <c r="H62" s="33">
        <f t="shared" si="2"/>
        <v>-1443.596</v>
      </c>
    </row>
    <row r="63" spans="1:9" ht="38.25" customHeight="1">
      <c r="A63" s="30" t="s">
        <v>659</v>
      </c>
      <c r="B63" s="20" t="s">
        <v>572</v>
      </c>
      <c r="C63" s="158">
        <v>0</v>
      </c>
      <c r="D63" s="241">
        <f>E63-C63</f>
        <v>0</v>
      </c>
      <c r="E63" s="236"/>
      <c r="F63" s="5">
        <v>0</v>
      </c>
      <c r="G63" s="24" t="e">
        <f>SUM(F63/E63%)</f>
        <v>#DIV/0!</v>
      </c>
      <c r="H63" s="24">
        <f>SUM(F63-E63)</f>
        <v>0</v>
      </c>
    </row>
    <row r="64" spans="1:9" ht="38.25" customHeight="1">
      <c r="A64" s="30" t="s">
        <v>660</v>
      </c>
      <c r="B64" s="20" t="s">
        <v>459</v>
      </c>
      <c r="C64" s="158">
        <v>36167.800000000003</v>
      </c>
      <c r="D64" s="241">
        <f t="shared" si="0"/>
        <v>-2700</v>
      </c>
      <c r="E64" s="236">
        <v>33467.800000000003</v>
      </c>
      <c r="F64" s="5">
        <v>20566.3</v>
      </c>
      <c r="G64" s="24">
        <f t="shared" si="1"/>
        <v>61.451006639217383</v>
      </c>
      <c r="H64" s="24">
        <f t="shared" si="2"/>
        <v>-12901.500000000004</v>
      </c>
    </row>
    <row r="65" spans="1:8" ht="25.5" customHeight="1">
      <c r="A65" s="30" t="s">
        <v>660</v>
      </c>
      <c r="B65" s="168" t="s">
        <v>460</v>
      </c>
      <c r="C65" s="158">
        <v>2545</v>
      </c>
      <c r="D65" s="237">
        <f t="shared" si="0"/>
        <v>0</v>
      </c>
      <c r="E65" s="160">
        <v>2545</v>
      </c>
      <c r="F65" s="22">
        <v>2545</v>
      </c>
      <c r="G65" s="24">
        <f>SUM(F65/E65%)</f>
        <v>100</v>
      </c>
      <c r="H65" s="24">
        <f>SUM(F65-E65)</f>
        <v>0</v>
      </c>
    </row>
    <row r="66" spans="1:8" ht="35.25" customHeight="1">
      <c r="A66" s="30" t="s">
        <v>660</v>
      </c>
      <c r="B66" s="168" t="s">
        <v>609</v>
      </c>
      <c r="C66" s="158"/>
      <c r="D66" s="237">
        <f>E66-C66</f>
        <v>2604</v>
      </c>
      <c r="E66" s="160">
        <v>2604</v>
      </c>
      <c r="F66" s="22">
        <v>0</v>
      </c>
      <c r="G66" s="24">
        <f>SUM(F66/E66%)</f>
        <v>0</v>
      </c>
      <c r="H66" s="24">
        <f>SUM(F66-E66)</f>
        <v>-2604</v>
      </c>
    </row>
    <row r="67" spans="1:8" ht="27.75" customHeight="1">
      <c r="A67" s="173" t="s">
        <v>661</v>
      </c>
      <c r="B67" s="174" t="s">
        <v>183</v>
      </c>
      <c r="C67" s="178">
        <f>SUM(C68:C90)</f>
        <v>403691.60000000003</v>
      </c>
      <c r="D67" s="178">
        <f>SUM(D68:D90)</f>
        <v>-55677.51</v>
      </c>
      <c r="E67" s="178">
        <f>SUM(E68:E90)</f>
        <v>348014.08999999991</v>
      </c>
      <c r="F67" s="178">
        <f>SUM(F68:F90)</f>
        <v>261613.35593999998</v>
      </c>
      <c r="G67" s="177">
        <f>SUM(F67/E67%)</f>
        <v>75.173208056030163</v>
      </c>
      <c r="H67" s="177">
        <f>SUM(F67-E67)</f>
        <v>-86400.73405999993</v>
      </c>
    </row>
    <row r="68" spans="1:8" s="37" customFormat="1" ht="36">
      <c r="A68" s="30" t="s">
        <v>662</v>
      </c>
      <c r="B68" s="20" t="s">
        <v>180</v>
      </c>
      <c r="C68" s="158">
        <v>10.7</v>
      </c>
      <c r="D68" s="237">
        <f t="shared" si="0"/>
        <v>0</v>
      </c>
      <c r="E68" s="160">
        <v>10.7</v>
      </c>
      <c r="F68" s="22">
        <v>7.7050000000000001</v>
      </c>
      <c r="G68" s="33">
        <f t="shared" si="1"/>
        <v>72.00934579439253</v>
      </c>
      <c r="H68" s="33">
        <f t="shared" si="2"/>
        <v>-2.9949999999999992</v>
      </c>
    </row>
    <row r="69" spans="1:8" ht="36" hidden="1">
      <c r="A69" s="30" t="s">
        <v>461</v>
      </c>
      <c r="B69" s="168" t="s">
        <v>462</v>
      </c>
      <c r="C69" s="159"/>
      <c r="D69" s="237">
        <f t="shared" si="0"/>
        <v>0</v>
      </c>
      <c r="E69" s="160"/>
      <c r="F69" s="22"/>
      <c r="G69" s="24" t="e">
        <f t="shared" si="1"/>
        <v>#DIV/0!</v>
      </c>
      <c r="H69" s="24">
        <f t="shared" si="2"/>
        <v>0</v>
      </c>
    </row>
    <row r="70" spans="1:8" ht="24" hidden="1">
      <c r="A70" s="36" t="s">
        <v>463</v>
      </c>
      <c r="B70" s="20" t="s">
        <v>464</v>
      </c>
      <c r="C70" s="159"/>
      <c r="D70" s="237">
        <f t="shared" si="0"/>
        <v>0</v>
      </c>
      <c r="E70" s="160">
        <v>0</v>
      </c>
      <c r="F70" s="22">
        <v>0</v>
      </c>
      <c r="G70" s="24" t="e">
        <f t="shared" si="1"/>
        <v>#DIV/0!</v>
      </c>
      <c r="H70" s="24">
        <f t="shared" si="2"/>
        <v>0</v>
      </c>
    </row>
    <row r="71" spans="1:8" ht="36">
      <c r="A71" s="30" t="s">
        <v>663</v>
      </c>
      <c r="B71" s="20" t="s">
        <v>182</v>
      </c>
      <c r="C71" s="159">
        <v>84870</v>
      </c>
      <c r="D71" s="237">
        <f t="shared" si="0"/>
        <v>-25870</v>
      </c>
      <c r="E71" s="160">
        <v>59000</v>
      </c>
      <c r="F71" s="22">
        <v>37423</v>
      </c>
      <c r="G71" s="24">
        <f t="shared" si="1"/>
        <v>63.42881355932203</v>
      </c>
      <c r="H71" s="24">
        <f t="shared" si="2"/>
        <v>-21577</v>
      </c>
    </row>
    <row r="72" spans="1:8" ht="36" customHeight="1">
      <c r="A72" s="30" t="s">
        <v>664</v>
      </c>
      <c r="B72" s="20" t="s">
        <v>465</v>
      </c>
      <c r="C72" s="158">
        <v>937</v>
      </c>
      <c r="D72" s="237">
        <f t="shared" si="0"/>
        <v>0</v>
      </c>
      <c r="E72" s="160">
        <v>937</v>
      </c>
      <c r="F72" s="22">
        <v>702.1</v>
      </c>
      <c r="G72" s="24">
        <f t="shared" si="1"/>
        <v>74.930629669156886</v>
      </c>
      <c r="H72" s="24">
        <f t="shared" si="2"/>
        <v>-234.89999999999998</v>
      </c>
    </row>
    <row r="73" spans="1:8" ht="108" hidden="1" customHeight="1">
      <c r="A73" s="30" t="s">
        <v>486</v>
      </c>
      <c r="B73" s="20" t="s">
        <v>466</v>
      </c>
      <c r="C73" s="158"/>
      <c r="D73" s="237">
        <f t="shared" si="0"/>
        <v>0</v>
      </c>
      <c r="E73" s="238"/>
      <c r="F73" s="23">
        <v>0</v>
      </c>
      <c r="G73" s="24" t="e">
        <f t="shared" si="1"/>
        <v>#DIV/0!</v>
      </c>
      <c r="H73" s="24">
        <f t="shared" si="2"/>
        <v>0</v>
      </c>
    </row>
    <row r="74" spans="1:8" ht="24">
      <c r="A74" s="30" t="s">
        <v>664</v>
      </c>
      <c r="B74" s="20" t="s">
        <v>467</v>
      </c>
      <c r="C74" s="158">
        <v>3769.5</v>
      </c>
      <c r="D74" s="241">
        <f t="shared" ref="D74:D95" si="3">E74-C74</f>
        <v>0</v>
      </c>
      <c r="E74" s="236">
        <v>3769.5</v>
      </c>
      <c r="F74" s="5">
        <v>2759.3704299999999</v>
      </c>
      <c r="G74" s="24">
        <f>SUM(F74/E74%)</f>
        <v>73.202558164212761</v>
      </c>
      <c r="H74" s="24">
        <f>SUM(F74-E74)</f>
        <v>-1010.1295700000001</v>
      </c>
    </row>
    <row r="75" spans="1:8" ht="36">
      <c r="A75" s="30" t="s">
        <v>664</v>
      </c>
      <c r="B75" s="20" t="s">
        <v>468</v>
      </c>
      <c r="C75" s="158">
        <v>8405.9</v>
      </c>
      <c r="D75" s="237">
        <f t="shared" si="3"/>
        <v>0</v>
      </c>
      <c r="E75" s="236">
        <v>8405.9</v>
      </c>
      <c r="F75" s="23">
        <v>5311.9319999999998</v>
      </c>
      <c r="G75" s="24">
        <f t="shared" ref="G75:G84" si="4">SUM(F75/E75%)</f>
        <v>63.192900224842077</v>
      </c>
      <c r="H75" s="24">
        <f t="shared" ref="H75:H94" si="5">SUM(F75-E75)</f>
        <v>-3093.9679999999998</v>
      </c>
    </row>
    <row r="76" spans="1:8" ht="24">
      <c r="A76" s="30" t="s">
        <v>664</v>
      </c>
      <c r="B76" s="20" t="s">
        <v>469</v>
      </c>
      <c r="C76" s="158">
        <v>437.2</v>
      </c>
      <c r="D76" s="237">
        <f t="shared" si="3"/>
        <v>0</v>
      </c>
      <c r="E76" s="236">
        <v>437.2</v>
      </c>
      <c r="F76" s="23">
        <v>327.89699999999999</v>
      </c>
      <c r="G76" s="24">
        <f t="shared" si="4"/>
        <v>74.999313815187563</v>
      </c>
      <c r="H76" s="24">
        <f t="shared" si="5"/>
        <v>-109.303</v>
      </c>
    </row>
    <row r="77" spans="1:8" ht="39" customHeight="1">
      <c r="A77" s="30" t="s">
        <v>664</v>
      </c>
      <c r="B77" s="20" t="s">
        <v>470</v>
      </c>
      <c r="C77" s="158">
        <v>441.7</v>
      </c>
      <c r="D77" s="237">
        <f t="shared" si="3"/>
        <v>0</v>
      </c>
      <c r="E77" s="236">
        <v>441.7</v>
      </c>
      <c r="F77" s="6">
        <v>331.27199999999999</v>
      </c>
      <c r="G77" s="24">
        <f t="shared" si="4"/>
        <v>74.999320805976907</v>
      </c>
      <c r="H77" s="24">
        <f t="shared" si="5"/>
        <v>-110.428</v>
      </c>
    </row>
    <row r="78" spans="1:8" ht="68.25" customHeight="1">
      <c r="A78" s="30" t="s">
        <v>664</v>
      </c>
      <c r="B78" s="20" t="s">
        <v>471</v>
      </c>
      <c r="C78" s="187">
        <v>129070</v>
      </c>
      <c r="D78" s="237">
        <f t="shared" si="3"/>
        <v>0</v>
      </c>
      <c r="E78" s="239">
        <v>129070</v>
      </c>
      <c r="F78" s="5">
        <v>106936.9</v>
      </c>
      <c r="G78" s="24">
        <f t="shared" si="4"/>
        <v>82.85186332997597</v>
      </c>
      <c r="H78" s="24">
        <f t="shared" si="5"/>
        <v>-22133.100000000006</v>
      </c>
    </row>
    <row r="79" spans="1:8" ht="61.5" customHeight="1">
      <c r="A79" s="30" t="s">
        <v>664</v>
      </c>
      <c r="B79" s="20" t="s">
        <v>472</v>
      </c>
      <c r="C79" s="158">
        <v>79012</v>
      </c>
      <c r="D79" s="237">
        <f t="shared" si="3"/>
        <v>0</v>
      </c>
      <c r="E79" s="239">
        <v>79012</v>
      </c>
      <c r="F79" s="5">
        <v>64173.9</v>
      </c>
      <c r="G79" s="24">
        <f t="shared" si="4"/>
        <v>81.220447526957926</v>
      </c>
      <c r="H79" s="24">
        <f t="shared" si="5"/>
        <v>-14838.099999999999</v>
      </c>
    </row>
    <row r="80" spans="1:8" ht="27" customHeight="1">
      <c r="A80" s="30" t="s">
        <v>664</v>
      </c>
      <c r="B80" s="20" t="s">
        <v>473</v>
      </c>
      <c r="C80" s="187">
        <v>97</v>
      </c>
      <c r="D80" s="237">
        <f t="shared" si="3"/>
        <v>0</v>
      </c>
      <c r="E80" s="239">
        <v>97</v>
      </c>
      <c r="F80" s="6">
        <v>0</v>
      </c>
      <c r="G80" s="24">
        <f t="shared" si="4"/>
        <v>0</v>
      </c>
      <c r="H80" s="24">
        <f t="shared" si="5"/>
        <v>-97</v>
      </c>
    </row>
    <row r="81" spans="1:10" ht="34.5" hidden="1" customHeight="1">
      <c r="A81" s="30" t="s">
        <v>486</v>
      </c>
      <c r="B81" s="170" t="s">
        <v>474</v>
      </c>
      <c r="C81" s="160"/>
      <c r="D81" s="237">
        <f t="shared" si="3"/>
        <v>0</v>
      </c>
      <c r="E81" s="238">
        <v>0</v>
      </c>
      <c r="F81" s="23">
        <v>0</v>
      </c>
      <c r="G81" s="24" t="e">
        <f t="shared" si="4"/>
        <v>#DIV/0!</v>
      </c>
      <c r="H81" s="24">
        <f t="shared" si="5"/>
        <v>0</v>
      </c>
    </row>
    <row r="82" spans="1:10" ht="28.5" customHeight="1">
      <c r="A82" s="30" t="s">
        <v>664</v>
      </c>
      <c r="B82" s="20" t="s">
        <v>478</v>
      </c>
      <c r="C82" s="158">
        <v>337.4</v>
      </c>
      <c r="D82" s="237">
        <f>E82-C82</f>
        <v>0</v>
      </c>
      <c r="E82" s="160">
        <v>337.4</v>
      </c>
      <c r="F82" s="188">
        <v>208.51106999999999</v>
      </c>
      <c r="G82" s="24">
        <f>SUM(F82/E82%)</f>
        <v>61.799368701837587</v>
      </c>
      <c r="H82" s="24">
        <f>SUM(F82-E82)</f>
        <v>-128.88892999999999</v>
      </c>
    </row>
    <row r="83" spans="1:10" ht="27" customHeight="1">
      <c r="A83" s="30" t="s">
        <v>664</v>
      </c>
      <c r="B83" s="20" t="s">
        <v>479</v>
      </c>
      <c r="C83" s="158">
        <v>10961.8</v>
      </c>
      <c r="D83" s="237">
        <f>E83-C83</f>
        <v>0</v>
      </c>
      <c r="E83" s="160">
        <v>10961.8</v>
      </c>
      <c r="F83" s="22">
        <v>8040.3789999999999</v>
      </c>
      <c r="G83" s="24">
        <f>SUM(F83/E83%)</f>
        <v>73.349075881698269</v>
      </c>
      <c r="H83" s="24">
        <f>SUM(F83-E83)</f>
        <v>-2921.4209999999994</v>
      </c>
    </row>
    <row r="84" spans="1:10" ht="36.75" hidden="1" customHeight="1">
      <c r="A84" s="30" t="s">
        <v>476</v>
      </c>
      <c r="B84" s="20" t="s">
        <v>477</v>
      </c>
      <c r="C84" s="158"/>
      <c r="D84" s="237">
        <f t="shared" si="3"/>
        <v>0</v>
      </c>
      <c r="E84" s="160"/>
      <c r="F84" s="22">
        <v>0</v>
      </c>
      <c r="G84" s="24" t="e">
        <f t="shared" si="4"/>
        <v>#DIV/0!</v>
      </c>
      <c r="H84" s="24">
        <f t="shared" si="5"/>
        <v>0</v>
      </c>
    </row>
    <row r="85" spans="1:10" ht="36">
      <c r="A85" s="30" t="s">
        <v>665</v>
      </c>
      <c r="B85" s="20" t="s">
        <v>181</v>
      </c>
      <c r="C85" s="158">
        <v>1123.2</v>
      </c>
      <c r="D85" s="241">
        <f>E85-C85</f>
        <v>129.09999999999991</v>
      </c>
      <c r="E85" s="160">
        <v>1252.3</v>
      </c>
      <c r="F85" s="22">
        <v>932.77</v>
      </c>
      <c r="G85" s="24">
        <f t="shared" ref="G85:G91" si="6">SUM(F85/E85%)</f>
        <v>74.484548430887173</v>
      </c>
      <c r="H85" s="24">
        <f>SUM(F85-E85)</f>
        <v>-319.52999999999997</v>
      </c>
    </row>
    <row r="86" spans="1:10" ht="38.25" customHeight="1">
      <c r="A86" s="30" t="s">
        <v>666</v>
      </c>
      <c r="B86" s="20" t="s">
        <v>475</v>
      </c>
      <c r="C86" s="160">
        <v>5.8</v>
      </c>
      <c r="D86" s="237">
        <f>E86-C86</f>
        <v>0</v>
      </c>
      <c r="E86" s="160">
        <v>5.8</v>
      </c>
      <c r="F86" s="22">
        <v>0</v>
      </c>
      <c r="G86" s="24">
        <f t="shared" si="6"/>
        <v>0</v>
      </c>
      <c r="H86" s="24">
        <f>SUM(F86-E86)</f>
        <v>-5.8</v>
      </c>
    </row>
    <row r="87" spans="1:10" ht="25.5" customHeight="1">
      <c r="A87" s="30" t="s">
        <v>667</v>
      </c>
      <c r="B87" s="20" t="s">
        <v>179</v>
      </c>
      <c r="C87" s="158">
        <v>8135</v>
      </c>
      <c r="D87" s="241">
        <f>E87-C87</f>
        <v>1735.5400000000009</v>
      </c>
      <c r="E87" s="160">
        <v>9870.5400000000009</v>
      </c>
      <c r="F87" s="22">
        <v>6177.2327599999999</v>
      </c>
      <c r="G87" s="24">
        <f t="shared" si="6"/>
        <v>62.582520915775625</v>
      </c>
      <c r="H87" s="24">
        <f>SUM(F87-E87)</f>
        <v>-3693.307240000001</v>
      </c>
    </row>
    <row r="88" spans="1:10" ht="40.5" customHeight="1">
      <c r="A88" s="36" t="s">
        <v>668</v>
      </c>
      <c r="B88" s="20" t="s">
        <v>480</v>
      </c>
      <c r="C88" s="158">
        <v>33624.1</v>
      </c>
      <c r="D88" s="237">
        <f t="shared" si="3"/>
        <v>0</v>
      </c>
      <c r="E88" s="160">
        <v>33624.1</v>
      </c>
      <c r="F88" s="22">
        <v>19531.258539999999</v>
      </c>
      <c r="G88" s="24">
        <f t="shared" si="6"/>
        <v>58.087082003681886</v>
      </c>
      <c r="H88" s="24">
        <f t="shared" si="5"/>
        <v>-14092.84146</v>
      </c>
    </row>
    <row r="89" spans="1:10" ht="46.5" customHeight="1">
      <c r="A89" s="36" t="s">
        <v>669</v>
      </c>
      <c r="B89" s="169" t="s">
        <v>641</v>
      </c>
      <c r="C89" s="75">
        <v>234.4</v>
      </c>
      <c r="D89" s="241">
        <f>E89-C89</f>
        <v>-231.85</v>
      </c>
      <c r="E89" s="160">
        <v>2.5499999999999998</v>
      </c>
      <c r="F89" s="22">
        <v>2.5499999999999998</v>
      </c>
      <c r="G89" s="24">
        <f t="shared" si="6"/>
        <v>100</v>
      </c>
      <c r="H89" s="24">
        <f>SUM(F89-E89)</f>
        <v>0</v>
      </c>
    </row>
    <row r="90" spans="1:10" ht="40.5" customHeight="1">
      <c r="A90" s="36" t="s">
        <v>670</v>
      </c>
      <c r="B90" s="20" t="s">
        <v>571</v>
      </c>
      <c r="C90" s="158">
        <v>42218.9</v>
      </c>
      <c r="D90" s="241">
        <f>E90-C90</f>
        <v>-31440.300000000003</v>
      </c>
      <c r="E90" s="236">
        <v>10778.6</v>
      </c>
      <c r="F90" s="22">
        <v>8746.5781399999996</v>
      </c>
      <c r="G90" s="24">
        <f t="shared" si="6"/>
        <v>81.147627150093697</v>
      </c>
      <c r="H90" s="24">
        <f>SUM(F90-E90)</f>
        <v>-2032.0218600000007</v>
      </c>
    </row>
    <row r="91" spans="1:10" s="37" customFormat="1" ht="21.75" hidden="1" customHeight="1">
      <c r="A91" s="173" t="s">
        <v>489</v>
      </c>
      <c r="B91" s="174" t="s">
        <v>184</v>
      </c>
      <c r="C91" s="178">
        <f>C92+C93</f>
        <v>0</v>
      </c>
      <c r="D91" s="178">
        <f>D92+D93</f>
        <v>0</v>
      </c>
      <c r="E91" s="178">
        <f>E92+E93</f>
        <v>0</v>
      </c>
      <c r="F91" s="178">
        <f>F92+F93</f>
        <v>0</v>
      </c>
      <c r="G91" s="175" t="e">
        <f t="shared" si="6"/>
        <v>#DIV/0!</v>
      </c>
      <c r="H91" s="175">
        <f t="shared" si="5"/>
        <v>0</v>
      </c>
    </row>
    <row r="92" spans="1:10" ht="36" hidden="1">
      <c r="A92" s="30" t="s">
        <v>422</v>
      </c>
      <c r="B92" s="20" t="s">
        <v>185</v>
      </c>
      <c r="C92" s="161"/>
      <c r="D92" s="32">
        <f t="shared" si="3"/>
        <v>0</v>
      </c>
      <c r="E92" s="38"/>
      <c r="F92" s="38"/>
      <c r="G92" s="24"/>
      <c r="H92" s="24">
        <f t="shared" si="5"/>
        <v>0</v>
      </c>
      <c r="I92" s="37"/>
      <c r="J92" s="37"/>
    </row>
    <row r="93" spans="1:10" ht="27.75" hidden="1" customHeight="1">
      <c r="A93" s="36" t="s">
        <v>487</v>
      </c>
      <c r="B93" s="20" t="s">
        <v>488</v>
      </c>
      <c r="C93" s="161">
        <v>0</v>
      </c>
      <c r="D93" s="32">
        <f t="shared" si="3"/>
        <v>0</v>
      </c>
      <c r="E93" s="179">
        <v>0</v>
      </c>
      <c r="F93" s="179">
        <v>0</v>
      </c>
      <c r="G93" s="24" t="e">
        <f>SUM(F93/E93%)</f>
        <v>#DIV/0!</v>
      </c>
      <c r="H93" s="24">
        <f t="shared" si="5"/>
        <v>0</v>
      </c>
      <c r="I93" s="37"/>
      <c r="J93" s="37"/>
    </row>
    <row r="94" spans="1:10" ht="21.75" customHeight="1">
      <c r="A94" s="180" t="s">
        <v>66</v>
      </c>
      <c r="B94" s="181" t="s">
        <v>481</v>
      </c>
      <c r="C94" s="182">
        <f>C54+C67+C57+C91</f>
        <v>582318.10000000009</v>
      </c>
      <c r="D94" s="183">
        <f>E94-C94</f>
        <v>19128.841299999738</v>
      </c>
      <c r="E94" s="182">
        <f>E54+E67+E57+E91</f>
        <v>601446.94129999983</v>
      </c>
      <c r="F94" s="323">
        <f>F54+F67+F57+F91</f>
        <v>422033.51324</v>
      </c>
      <c r="G94" s="184">
        <f>SUM(F94/E94%)</f>
        <v>70.16969981222185</v>
      </c>
      <c r="H94" s="177">
        <f t="shared" si="5"/>
        <v>-179413.42805999983</v>
      </c>
      <c r="I94" s="37"/>
      <c r="J94" s="37"/>
    </row>
    <row r="95" spans="1:10">
      <c r="A95" s="173"/>
      <c r="B95" s="174" t="s">
        <v>255</v>
      </c>
      <c r="C95" s="183">
        <f>C94+C53</f>
        <v>618456.10000000009</v>
      </c>
      <c r="D95" s="183">
        <f t="shared" si="3"/>
        <v>20818.841299999738</v>
      </c>
      <c r="E95" s="183">
        <f>E94+E53</f>
        <v>639274.94129999983</v>
      </c>
      <c r="F95" s="322">
        <f>F94+F53</f>
        <v>447176.32124000002</v>
      </c>
      <c r="G95" s="184">
        <f>SUM(F95/E95%)</f>
        <v>69.950547464075939</v>
      </c>
      <c r="H95" s="175">
        <f>SUM(F95-E95)</f>
        <v>-192098.62005999981</v>
      </c>
      <c r="I95" s="37"/>
      <c r="J95" s="37"/>
    </row>
    <row r="96" spans="1:10">
      <c r="F96" s="68"/>
    </row>
    <row r="97" spans="6:6">
      <c r="F97" s="39"/>
    </row>
    <row r="99" spans="6:6">
      <c r="F99" s="68"/>
    </row>
  </sheetData>
  <mergeCells count="4">
    <mergeCell ref="B1:E1"/>
    <mergeCell ref="F1:H1"/>
    <mergeCell ref="A2:G2"/>
    <mergeCell ref="B3:F3"/>
  </mergeCells>
  <pageMargins left="0" right="0" top="0" bottom="0" header="0" footer="0"/>
  <pageSetup paperSize="9" scale="83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50"/>
  </sheetPr>
  <dimension ref="A1:X154"/>
  <sheetViews>
    <sheetView view="pageBreakPreview" zoomScale="106" zoomScaleSheetLayoutView="106" workbookViewId="0">
      <pane xSplit="2" ySplit="13" topLeftCell="C92" activePane="bottomRight" state="frozen"/>
      <selection pane="topRight" activeCell="C1" sqref="C1"/>
      <selection pane="bottomLeft" activeCell="A6" sqref="A6"/>
      <selection pane="bottomRight" activeCell="D122" sqref="D122"/>
    </sheetView>
  </sheetViews>
  <sheetFormatPr defaultColWidth="9.140625" defaultRowHeight="12"/>
  <cols>
    <col min="1" max="1" width="38.42578125" style="318" customWidth="1"/>
    <col min="2" max="2" width="6.28515625" style="317" customWidth="1"/>
    <col min="3" max="3" width="9.140625" style="686" customWidth="1"/>
    <col min="4" max="4" width="9.5703125" style="686" customWidth="1"/>
    <col min="5" max="5" width="8.85546875" style="318" hidden="1" customWidth="1"/>
    <col min="6" max="6" width="11" style="686" customWidth="1"/>
    <col min="7" max="7" width="10.42578125" style="687" customWidth="1"/>
    <col min="8" max="8" width="10.5703125" style="512" hidden="1" customWidth="1"/>
    <col min="9" max="9" width="11.85546875" style="512" hidden="1" customWidth="1"/>
    <col min="10" max="10" width="9.5703125" style="686" customWidth="1"/>
    <col min="11" max="11" width="10.5703125" style="686" customWidth="1"/>
    <col min="12" max="12" width="10" style="686" customWidth="1"/>
    <col min="13" max="13" width="11" style="686" customWidth="1"/>
    <col min="14" max="14" width="9.140625" style="686" customWidth="1"/>
    <col min="15" max="15" width="11.5703125" style="509" customWidth="1"/>
    <col min="16" max="16" width="13" style="686" customWidth="1"/>
    <col min="17" max="17" width="12.28515625" style="509" hidden="1" customWidth="1"/>
    <col min="18" max="18" width="10" style="686" customWidth="1"/>
    <col min="19" max="19" width="9" style="686" customWidth="1"/>
    <col min="20" max="20" width="11.85546875" style="509" customWidth="1"/>
    <col min="21" max="21" width="15.42578125" style="318" customWidth="1"/>
    <col min="22" max="22" width="10.85546875" style="318" customWidth="1"/>
    <col min="23" max="23" width="9.7109375" style="318" bestFit="1" customWidth="1"/>
    <col min="24" max="24" width="11.140625" style="318" bestFit="1" customWidth="1"/>
    <col min="25" max="16384" width="9.140625" style="318"/>
  </cols>
  <sheetData>
    <row r="1" spans="1:24" ht="15" thickBot="1">
      <c r="J1" s="509"/>
      <c r="K1" s="509"/>
      <c r="L1" s="509"/>
      <c r="M1" s="509"/>
      <c r="N1" s="509"/>
      <c r="P1" s="509"/>
      <c r="R1" s="904" t="s">
        <v>760</v>
      </c>
      <c r="S1" s="904"/>
      <c r="T1" s="904"/>
    </row>
    <row r="2" spans="1:24" ht="15.75" customHeight="1" thickBot="1">
      <c r="A2" s="909" t="s">
        <v>956</v>
      </c>
      <c r="B2" s="909"/>
      <c r="C2" s="909"/>
      <c r="D2" s="909"/>
      <c r="E2" s="909"/>
      <c r="F2" s="909"/>
      <c r="G2" s="909"/>
      <c r="H2" s="593"/>
      <c r="I2" s="593"/>
      <c r="J2" s="910" t="s">
        <v>720</v>
      </c>
      <c r="K2" s="910"/>
      <c r="L2" s="910"/>
      <c r="M2" s="594"/>
      <c r="N2" s="911">
        <v>580.10083999999995</v>
      </c>
      <c r="O2" s="911"/>
      <c r="P2" s="912" t="s">
        <v>682</v>
      </c>
      <c r="Q2" s="912"/>
      <c r="R2" s="912"/>
      <c r="S2" s="594" t="s">
        <v>890</v>
      </c>
      <c r="T2" s="600">
        <v>16010.58628</v>
      </c>
    </row>
    <row r="3" spans="1:24" s="598" customFormat="1" ht="16.5" customHeight="1">
      <c r="A3" s="905" t="s">
        <v>89</v>
      </c>
      <c r="B3" s="905" t="s">
        <v>90</v>
      </c>
      <c r="C3" s="905" t="s">
        <v>721</v>
      </c>
      <c r="D3" s="913" t="s">
        <v>91</v>
      </c>
      <c r="E3" s="914"/>
      <c r="F3" s="905" t="s">
        <v>933</v>
      </c>
      <c r="G3" s="905" t="s">
        <v>673</v>
      </c>
      <c r="H3" s="905" t="s">
        <v>585</v>
      </c>
      <c r="I3" s="905" t="s">
        <v>275</v>
      </c>
      <c r="J3" s="905" t="s">
        <v>889</v>
      </c>
      <c r="K3" s="905" t="s">
        <v>722</v>
      </c>
      <c r="L3" s="905" t="s">
        <v>491</v>
      </c>
      <c r="M3" s="901" t="s">
        <v>617</v>
      </c>
      <c r="N3" s="905" t="s">
        <v>71</v>
      </c>
      <c r="O3" s="905" t="s">
        <v>95</v>
      </c>
      <c r="P3" s="905" t="s">
        <v>576</v>
      </c>
      <c r="Q3" s="681"/>
      <c r="R3" s="901" t="s">
        <v>674</v>
      </c>
      <c r="S3" s="903" t="s">
        <v>886</v>
      </c>
      <c r="T3" s="903" t="s">
        <v>97</v>
      </c>
    </row>
    <row r="4" spans="1:24" s="598" customFormat="1" ht="14.25" customHeight="1">
      <c r="A4" s="902"/>
      <c r="B4" s="902"/>
      <c r="C4" s="902"/>
      <c r="D4" s="167" t="s">
        <v>98</v>
      </c>
      <c r="E4" s="167" t="s">
        <v>723</v>
      </c>
      <c r="F4" s="902"/>
      <c r="G4" s="902"/>
      <c r="H4" s="902"/>
      <c r="I4" s="902"/>
      <c r="J4" s="902"/>
      <c r="K4" s="902"/>
      <c r="L4" s="902"/>
      <c r="M4" s="902"/>
      <c r="N4" s="902"/>
      <c r="O4" s="902"/>
      <c r="P4" s="902"/>
      <c r="Q4" s="680" t="s">
        <v>617</v>
      </c>
      <c r="R4" s="902"/>
      <c r="S4" s="902"/>
      <c r="T4" s="902"/>
    </row>
    <row r="5" spans="1:24" ht="22.5" customHeight="1">
      <c r="A5" s="514" t="s">
        <v>99</v>
      </c>
      <c r="B5" s="456">
        <v>200</v>
      </c>
      <c r="C5" s="458">
        <f t="shared" ref="C5:K5" si="0">SUM(C6+C12+C79+C88+C94+C107+C115)</f>
        <v>2835.45156</v>
      </c>
      <c r="D5" s="458">
        <f t="shared" si="0"/>
        <v>2835.45156</v>
      </c>
      <c r="E5" s="458">
        <f t="shared" si="0"/>
        <v>0</v>
      </c>
      <c r="F5" s="458">
        <f t="shared" si="0"/>
        <v>174.84700000000001</v>
      </c>
      <c r="G5" s="458">
        <f t="shared" si="0"/>
        <v>238.56416999999999</v>
      </c>
      <c r="H5" s="458">
        <f t="shared" si="0"/>
        <v>0</v>
      </c>
      <c r="I5" s="458">
        <f t="shared" si="0"/>
        <v>0</v>
      </c>
      <c r="J5" s="458">
        <f t="shared" si="0"/>
        <v>141.42944</v>
      </c>
      <c r="K5" s="458">
        <f t="shared" si="0"/>
        <v>1628.07683</v>
      </c>
      <c r="L5" s="458">
        <f>SUM(L6+L12+L79+L88+L94+L107+L115)</f>
        <v>7484.9077799999986</v>
      </c>
      <c r="M5" s="458">
        <f t="shared" ref="M5:N5" si="1">SUM(M6+M12+M79+M88+M94+M107+M115)</f>
        <v>59.439959999999999</v>
      </c>
      <c r="N5" s="458">
        <f t="shared" si="1"/>
        <v>217.97278</v>
      </c>
      <c r="O5" s="460">
        <f>L5+N5+M5</f>
        <v>7762.3205199999984</v>
      </c>
      <c r="P5" s="458">
        <f t="shared" ref="P5:S5" si="2">SUM(P6+P12+P79+P88+P94+P107+P115)</f>
        <v>1580.8999999999999</v>
      </c>
      <c r="Q5" s="458">
        <f t="shared" si="2"/>
        <v>0</v>
      </c>
      <c r="R5" s="458">
        <f t="shared" si="2"/>
        <v>615.90264000000002</v>
      </c>
      <c r="S5" s="458">
        <f t="shared" si="2"/>
        <v>598.47134000000005</v>
      </c>
      <c r="T5" s="460">
        <f t="shared" ref="T5:T13" si="3">C5+F5+G5+J5+K5+O5+P5+Q5+R5+S5</f>
        <v>15575.9635</v>
      </c>
      <c r="U5" s="365"/>
      <c r="V5" s="365"/>
      <c r="W5" s="319"/>
      <c r="X5" s="319"/>
    </row>
    <row r="6" spans="1:24" ht="15.75" customHeight="1">
      <c r="A6" s="515" t="s">
        <v>100</v>
      </c>
      <c r="B6" s="456">
        <v>210</v>
      </c>
      <c r="C6" s="458">
        <f t="shared" ref="C6:S6" si="4">SUM(C7+C8+C11)</f>
        <v>0</v>
      </c>
      <c r="D6" s="458">
        <f>SUM(D7+D8+D11)</f>
        <v>0</v>
      </c>
      <c r="E6" s="458">
        <f t="shared" si="4"/>
        <v>0</v>
      </c>
      <c r="F6" s="458">
        <f t="shared" si="4"/>
        <v>0</v>
      </c>
      <c r="G6" s="458">
        <f t="shared" si="4"/>
        <v>0</v>
      </c>
      <c r="H6" s="458">
        <f t="shared" si="4"/>
        <v>0</v>
      </c>
      <c r="I6" s="458">
        <f t="shared" si="4"/>
        <v>0</v>
      </c>
      <c r="J6" s="458">
        <f t="shared" si="4"/>
        <v>0</v>
      </c>
      <c r="K6" s="458">
        <f t="shared" si="4"/>
        <v>0</v>
      </c>
      <c r="L6" s="458">
        <f t="shared" si="4"/>
        <v>492.16899999999998</v>
      </c>
      <c r="M6" s="458">
        <f t="shared" si="4"/>
        <v>0</v>
      </c>
      <c r="N6" s="458">
        <f t="shared" si="4"/>
        <v>0</v>
      </c>
      <c r="O6" s="460">
        <f t="shared" ref="O6:O69" si="5">L6+N6+M6</f>
        <v>492.16899999999998</v>
      </c>
      <c r="P6" s="458">
        <f t="shared" si="4"/>
        <v>0</v>
      </c>
      <c r="Q6" s="458">
        <f t="shared" si="4"/>
        <v>0</v>
      </c>
      <c r="R6" s="458">
        <f t="shared" si="4"/>
        <v>0</v>
      </c>
      <c r="S6" s="458">
        <f t="shared" si="4"/>
        <v>0</v>
      </c>
      <c r="T6" s="460">
        <f t="shared" si="3"/>
        <v>492.16899999999998</v>
      </c>
      <c r="U6" s="365"/>
      <c r="V6" s="365"/>
      <c r="W6" s="319"/>
      <c r="X6" s="319"/>
    </row>
    <row r="7" spans="1:24" ht="16.5" customHeight="1">
      <c r="A7" s="516" t="s">
        <v>724</v>
      </c>
      <c r="B7" s="455">
        <v>211</v>
      </c>
      <c r="C7" s="459"/>
      <c r="D7" s="457"/>
      <c r="E7" s="457">
        <f>'[4]3кв'!E6+'[4]1 полуг'!E6</f>
        <v>0</v>
      </c>
      <c r="F7" s="457">
        <f>'[4]3кв'!F6+'[4]1 полуг'!F6</f>
        <v>0</v>
      </c>
      <c r="G7" s="457"/>
      <c r="H7" s="457">
        <v>0</v>
      </c>
      <c r="I7" s="457">
        <f>'[4]3кв'!I6+'[4]1 полуг'!H6</f>
        <v>0</v>
      </c>
      <c r="J7" s="457"/>
      <c r="K7" s="457">
        <f>'[4]3кв'!M6+'[4]1 полуг'!K6</f>
        <v>0</v>
      </c>
      <c r="L7" s="457">
        <v>492.16899999999998</v>
      </c>
      <c r="M7" s="457"/>
      <c r="N7" s="457">
        <f>'[4]3кв'!P6+'[4]1 полуг'!N6</f>
        <v>0</v>
      </c>
      <c r="O7" s="460">
        <f t="shared" si="5"/>
        <v>492.16899999999998</v>
      </c>
      <c r="P7" s="457"/>
      <c r="Q7" s="457"/>
      <c r="R7" s="457">
        <f>'[4]3кв'!S6+'[4]1 полуг'!R6</f>
        <v>0</v>
      </c>
      <c r="S7" s="457">
        <f>'[4]3кв'!T6+'[4]1 полуг'!S6</f>
        <v>0</v>
      </c>
      <c r="T7" s="460">
        <f t="shared" si="3"/>
        <v>492.16899999999998</v>
      </c>
      <c r="U7" s="365"/>
      <c r="V7" s="365"/>
      <c r="W7" s="319"/>
      <c r="X7" s="319"/>
    </row>
    <row r="8" spans="1:24" hidden="1">
      <c r="A8" s="516" t="s">
        <v>102</v>
      </c>
      <c r="B8" s="455">
        <v>212</v>
      </c>
      <c r="C8" s="457">
        <f t="shared" ref="C8:S8" si="6">SUM(C9:C10)</f>
        <v>0</v>
      </c>
      <c r="D8" s="458">
        <f>SUM(D9:D10)</f>
        <v>0</v>
      </c>
      <c r="E8" s="458">
        <f t="shared" si="6"/>
        <v>0</v>
      </c>
      <c r="F8" s="458">
        <f t="shared" si="6"/>
        <v>0</v>
      </c>
      <c r="G8" s="458">
        <f t="shared" si="6"/>
        <v>0</v>
      </c>
      <c r="H8" s="458">
        <f>SUM(H9:H10)</f>
        <v>0</v>
      </c>
      <c r="I8" s="458">
        <f t="shared" si="6"/>
        <v>0</v>
      </c>
      <c r="J8" s="458">
        <f t="shared" si="6"/>
        <v>0</v>
      </c>
      <c r="K8" s="458">
        <f t="shared" si="6"/>
        <v>0</v>
      </c>
      <c r="L8" s="458">
        <f>SUM(L9:L10)</f>
        <v>0</v>
      </c>
      <c r="M8" s="458">
        <f>SUM(M9:M10)</f>
        <v>0</v>
      </c>
      <c r="N8" s="458">
        <f t="shared" si="6"/>
        <v>0</v>
      </c>
      <c r="O8" s="460">
        <f t="shared" si="5"/>
        <v>0</v>
      </c>
      <c r="P8" s="458">
        <f t="shared" si="6"/>
        <v>0</v>
      </c>
      <c r="Q8" s="458">
        <f t="shared" si="6"/>
        <v>0</v>
      </c>
      <c r="R8" s="458">
        <f t="shared" si="6"/>
        <v>0</v>
      </c>
      <c r="S8" s="458">
        <f t="shared" si="6"/>
        <v>0</v>
      </c>
      <c r="T8" s="460">
        <f t="shared" si="3"/>
        <v>0</v>
      </c>
      <c r="U8" s="365"/>
      <c r="V8" s="365"/>
      <c r="W8" s="319"/>
      <c r="X8" s="319"/>
    </row>
    <row r="9" spans="1:24" ht="12.75" hidden="1" customHeight="1">
      <c r="A9" s="516" t="s">
        <v>103</v>
      </c>
      <c r="B9" s="455">
        <v>212</v>
      </c>
      <c r="C9" s="459"/>
      <c r="D9" s="459"/>
      <c r="E9" s="457">
        <f>'[4]3кв'!E8+'[4]1 полуг'!E8</f>
        <v>0</v>
      </c>
      <c r="F9" s="457">
        <f>'[4]3кв'!F8+'[4]1 полуг'!F8</f>
        <v>0</v>
      </c>
      <c r="G9" s="457"/>
      <c r="H9" s="457">
        <f>'[4]3кв'!I8+'[4]1 полуг'!H8</f>
        <v>0</v>
      </c>
      <c r="I9" s="457">
        <f>'[4]3кв'!I8+'[4]1 полуг'!H8</f>
        <v>0</v>
      </c>
      <c r="J9" s="457">
        <f>'[4]3кв'!L8+'[4]1 полуг'!J8</f>
        <v>0</v>
      </c>
      <c r="K9" s="457">
        <f>'[4]3кв'!M8+'[4]1 полуг'!K8</f>
        <v>0</v>
      </c>
      <c r="L9" s="457">
        <f>'[4]3кв'!N8+'[4]1 полуг'!L8</f>
        <v>0</v>
      </c>
      <c r="M9" s="457"/>
      <c r="N9" s="457"/>
      <c r="O9" s="460">
        <f t="shared" si="5"/>
        <v>0</v>
      </c>
      <c r="P9" s="457"/>
      <c r="Q9" s="457"/>
      <c r="R9" s="457"/>
      <c r="S9" s="457">
        <f>'[4]3кв'!T8+'[4]1 полуг'!S8</f>
        <v>0</v>
      </c>
      <c r="T9" s="460">
        <f t="shared" si="3"/>
        <v>0</v>
      </c>
      <c r="U9" s="365"/>
      <c r="V9" s="365"/>
      <c r="W9" s="319"/>
      <c r="X9" s="319"/>
    </row>
    <row r="10" spans="1:24" ht="12" hidden="1" customHeight="1">
      <c r="A10" s="516" t="s">
        <v>104</v>
      </c>
      <c r="B10" s="455">
        <v>212</v>
      </c>
      <c r="C10" s="457"/>
      <c r="D10" s="457">
        <f>'[4]3кв'!D9+'[4]1 полуг'!D9</f>
        <v>0</v>
      </c>
      <c r="E10" s="457">
        <f>'[4]3кв'!E9+'[4]1 полуг'!E9</f>
        <v>0</v>
      </c>
      <c r="F10" s="457">
        <f>'[4]3кв'!F9+'[4]1 полуг'!F9</f>
        <v>0</v>
      </c>
      <c r="G10" s="457">
        <f>'[4]3кв'!H9+'[4]1 полуг'!G9</f>
        <v>0</v>
      </c>
      <c r="H10" s="457">
        <f>'[4]3кв'!I9+'[4]1 полуг'!H9</f>
        <v>0</v>
      </c>
      <c r="I10" s="457">
        <f>'[4]3кв'!I9+'[4]1 полуг'!H9</f>
        <v>0</v>
      </c>
      <c r="J10" s="457">
        <f>'[4]3кв'!L9+'[4]1 полуг'!J9</f>
        <v>0</v>
      </c>
      <c r="K10" s="457">
        <f>'[4]3кв'!M9+'[4]1 полуг'!K9</f>
        <v>0</v>
      </c>
      <c r="L10" s="457">
        <f>'[4]3кв'!N9+'[4]1 полуг'!L9</f>
        <v>0</v>
      </c>
      <c r="M10" s="457"/>
      <c r="N10" s="457">
        <f>'[4]3кв'!P9+'[4]1 полуг'!N9</f>
        <v>0</v>
      </c>
      <c r="O10" s="460">
        <f t="shared" si="5"/>
        <v>0</v>
      </c>
      <c r="P10" s="457">
        <f>'[4]3кв'!R9+'[4]1 полуг'!P9</f>
        <v>0</v>
      </c>
      <c r="Q10" s="457"/>
      <c r="R10" s="457"/>
      <c r="S10" s="457">
        <f>'[4]3кв'!T9+'[4]1 полуг'!S9</f>
        <v>0</v>
      </c>
      <c r="T10" s="460">
        <f t="shared" si="3"/>
        <v>0</v>
      </c>
      <c r="U10" s="365"/>
      <c r="V10" s="365"/>
      <c r="W10" s="319"/>
      <c r="X10" s="319"/>
    </row>
    <row r="11" spans="1:24" ht="12" hidden="1" customHeight="1">
      <c r="A11" s="516" t="s">
        <v>105</v>
      </c>
      <c r="B11" s="455">
        <v>213</v>
      </c>
      <c r="C11" s="457"/>
      <c r="D11" s="457">
        <f>'[4]3кв'!D10+'[4]1 полуг'!D10</f>
        <v>0</v>
      </c>
      <c r="E11" s="457">
        <f>'[4]3кв'!E10+'[4]1 полуг'!E10</f>
        <v>0</v>
      </c>
      <c r="F11" s="457">
        <f>'[4]3кв'!F10+'[4]1 полуг'!F10</f>
        <v>0</v>
      </c>
      <c r="G11" s="457"/>
      <c r="H11" s="457">
        <f>'[4]3кв'!I10+'[4]1 полуг'!H10</f>
        <v>0</v>
      </c>
      <c r="I11" s="457">
        <f>'[4]3кв'!I10+'[4]1 полуг'!H10</f>
        <v>0</v>
      </c>
      <c r="J11" s="457">
        <f>'[4]3кв'!L10+'[4]1 полуг'!J10</f>
        <v>0</v>
      </c>
      <c r="K11" s="457">
        <f>'[4]3кв'!M10+'[4]1 полуг'!K10</f>
        <v>0</v>
      </c>
      <c r="L11" s="457">
        <f>'[4]3кв'!N10+'[4]1 полуг'!L10</f>
        <v>0</v>
      </c>
      <c r="M11" s="457"/>
      <c r="N11" s="457">
        <f>'[4]3кв'!P10+'[4]1 полуг'!N10</f>
        <v>0</v>
      </c>
      <c r="O11" s="460">
        <f t="shared" si="5"/>
        <v>0</v>
      </c>
      <c r="P11" s="457"/>
      <c r="Q11" s="457"/>
      <c r="R11" s="457"/>
      <c r="S11" s="457"/>
      <c r="T11" s="460">
        <f t="shared" si="3"/>
        <v>0</v>
      </c>
      <c r="U11" s="365"/>
      <c r="V11" s="365"/>
      <c r="W11" s="319"/>
      <c r="X11" s="319"/>
    </row>
    <row r="12" spans="1:24" s="320" customFormat="1" ht="12" customHeight="1">
      <c r="A12" s="41" t="s">
        <v>932</v>
      </c>
      <c r="B12" s="456">
        <v>220</v>
      </c>
      <c r="C12" s="458">
        <f>SUM(C13+C15+C18+C23+C39)</f>
        <v>1949.96948</v>
      </c>
      <c r="D12" s="458">
        <f t="shared" ref="D12:E12" si="7">SUM(D13+D15+D18+D22+D23+D39)</f>
        <v>1949.96948</v>
      </c>
      <c r="E12" s="458">
        <f t="shared" si="7"/>
        <v>0</v>
      </c>
      <c r="F12" s="458">
        <f>SUM(F13+F15+F18+F23+F39)</f>
        <v>110.209</v>
      </c>
      <c r="G12" s="458">
        <f>SUM(G13+G15+G18+G23+G39)</f>
        <v>184.64816999999999</v>
      </c>
      <c r="H12" s="458">
        <f t="shared" ref="H12:P12" si="8">SUM(H13+H15+H18+H23+H39)</f>
        <v>0</v>
      </c>
      <c r="I12" s="458">
        <f t="shared" si="8"/>
        <v>0</v>
      </c>
      <c r="J12" s="458">
        <f t="shared" si="8"/>
        <v>98.690440000000009</v>
      </c>
      <c r="K12" s="458">
        <f t="shared" si="8"/>
        <v>1309.3620000000001</v>
      </c>
      <c r="L12" s="458">
        <f>SUM(L13+L14+L15+L18+L23+L39)</f>
        <v>5236.168279999999</v>
      </c>
      <c r="M12" s="458">
        <f t="shared" si="8"/>
        <v>59.439959999999999</v>
      </c>
      <c r="N12" s="458">
        <f t="shared" si="8"/>
        <v>217.97278</v>
      </c>
      <c r="O12" s="460">
        <f t="shared" si="5"/>
        <v>5513.5810199999987</v>
      </c>
      <c r="P12" s="458">
        <f t="shared" si="8"/>
        <v>1516.0829999999999</v>
      </c>
      <c r="Q12" s="458">
        <f t="shared" ref="Q12" si="9">SUM(Q13+Q15+Q18+Q23+Q39)</f>
        <v>0</v>
      </c>
      <c r="R12" s="458">
        <f t="shared" ref="R12" si="10">SUM(R13+R15+R18+R23+R39)</f>
        <v>466.47964000000002</v>
      </c>
      <c r="S12" s="458">
        <f t="shared" ref="S12" si="11">SUM(S13+S15+S18+S23+S39)</f>
        <v>494.10234000000003</v>
      </c>
      <c r="T12" s="460">
        <f t="shared" si="3"/>
        <v>11643.125089999998</v>
      </c>
      <c r="U12" s="589"/>
      <c r="V12" s="589"/>
      <c r="W12" s="590"/>
      <c r="X12" s="590"/>
    </row>
    <row r="13" spans="1:24" ht="15" customHeight="1">
      <c r="A13" s="516" t="s">
        <v>725</v>
      </c>
      <c r="B13" s="455">
        <v>221</v>
      </c>
      <c r="C13" s="459">
        <v>173.64571000000001</v>
      </c>
      <c r="D13" s="459">
        <v>173.64571000000001</v>
      </c>
      <c r="E13" s="459">
        <f>'[4]3кв'!E12+'[4]1 полуг'!E12</f>
        <v>0</v>
      </c>
      <c r="F13" s="459">
        <f>'[4]3кв'!F12+'[4]1 полуг'!F12</f>
        <v>0</v>
      </c>
      <c r="G13" s="457">
        <v>75.309119999999993</v>
      </c>
      <c r="H13" s="457">
        <v>0</v>
      </c>
      <c r="I13" s="457">
        <f>'[4]3кв'!I12+'[4]1 полуг'!H12</f>
        <v>0</v>
      </c>
      <c r="J13" s="457">
        <v>17.080439999999999</v>
      </c>
      <c r="K13" s="457">
        <f>'[4]3кв'!M12+'[4]1 полуг'!K12</f>
        <v>0</v>
      </c>
      <c r="L13" s="459">
        <f>95.36832+21.48796</f>
        <v>116.85628</v>
      </c>
      <c r="M13" s="457"/>
      <c r="N13" s="457">
        <v>9.6307799999999997</v>
      </c>
      <c r="O13" s="460">
        <f t="shared" si="5"/>
        <v>126.48706</v>
      </c>
      <c r="P13" s="457"/>
      <c r="Q13" s="457"/>
      <c r="R13" s="457"/>
      <c r="S13" s="457">
        <v>35.676340000000003</v>
      </c>
      <c r="T13" s="460">
        <f t="shared" si="3"/>
        <v>428.19866999999999</v>
      </c>
      <c r="U13" s="365"/>
      <c r="V13" s="365"/>
      <c r="W13" s="319"/>
      <c r="X13" s="319"/>
    </row>
    <row r="14" spans="1:24" ht="12.75" customHeight="1">
      <c r="A14" s="197" t="s">
        <v>944</v>
      </c>
      <c r="B14" s="455">
        <v>221</v>
      </c>
      <c r="C14" s="691">
        <f t="shared" ref="C14:D93" si="12">D14+E14</f>
        <v>0</v>
      </c>
      <c r="D14" s="459"/>
      <c r="E14" s="459"/>
      <c r="F14" s="459"/>
      <c r="G14" s="457"/>
      <c r="H14" s="457"/>
      <c r="I14" s="457"/>
      <c r="J14" s="457"/>
      <c r="K14" s="457"/>
      <c r="L14" s="459">
        <v>9.8112100000000009</v>
      </c>
      <c r="M14" s="457">
        <f>'[4]1 полуг'!M13</f>
        <v>0</v>
      </c>
      <c r="N14" s="457">
        <f>'[4]1 полуг'!N13</f>
        <v>0</v>
      </c>
      <c r="O14" s="460">
        <f t="shared" si="5"/>
        <v>9.8112100000000009</v>
      </c>
      <c r="P14" s="457"/>
      <c r="Q14" s="457"/>
      <c r="R14" s="457"/>
      <c r="S14" s="457"/>
      <c r="T14" s="460">
        <f t="shared" ref="T14:T77" si="13">C14+F14+G14+J14+K14+O14+P14+Q14+R14+S14</f>
        <v>9.8112100000000009</v>
      </c>
      <c r="U14" s="365"/>
      <c r="V14" s="365"/>
      <c r="W14" s="319"/>
      <c r="X14" s="319"/>
    </row>
    <row r="15" spans="1:24" ht="12.75">
      <c r="A15" s="586" t="s">
        <v>108</v>
      </c>
      <c r="B15" s="455">
        <v>222</v>
      </c>
      <c r="C15" s="460">
        <f>C16+C17</f>
        <v>0</v>
      </c>
      <c r="D15" s="460">
        <f>D16+D17</f>
        <v>0</v>
      </c>
      <c r="E15" s="460">
        <f t="shared" ref="E15" si="14">E16+E17</f>
        <v>0</v>
      </c>
      <c r="F15" s="460">
        <f>F16+F17</f>
        <v>0</v>
      </c>
      <c r="G15" s="460">
        <f t="shared" ref="G15:P15" si="15">G16+G17</f>
        <v>0</v>
      </c>
      <c r="H15" s="460">
        <f t="shared" si="15"/>
        <v>0</v>
      </c>
      <c r="I15" s="460">
        <f t="shared" si="15"/>
        <v>0</v>
      </c>
      <c r="J15" s="460">
        <f t="shared" si="15"/>
        <v>0</v>
      </c>
      <c r="K15" s="460">
        <f t="shared" si="15"/>
        <v>0</v>
      </c>
      <c r="L15" s="460">
        <f t="shared" si="15"/>
        <v>10.5</v>
      </c>
      <c r="M15" s="460">
        <f t="shared" si="15"/>
        <v>0</v>
      </c>
      <c r="N15" s="460">
        <f t="shared" si="15"/>
        <v>0</v>
      </c>
      <c r="O15" s="460">
        <f t="shared" si="5"/>
        <v>10.5</v>
      </c>
      <c r="P15" s="460">
        <f t="shared" si="15"/>
        <v>0</v>
      </c>
      <c r="Q15" s="460">
        <f t="shared" ref="Q15" si="16">Q16+Q17</f>
        <v>0</v>
      </c>
      <c r="R15" s="460">
        <f t="shared" ref="R15" si="17">R16+R17</f>
        <v>0</v>
      </c>
      <c r="S15" s="460">
        <f t="shared" ref="S15" si="18">S16+S17</f>
        <v>24.5</v>
      </c>
      <c r="T15" s="460">
        <f t="shared" si="13"/>
        <v>35</v>
      </c>
      <c r="U15" s="365"/>
      <c r="V15" s="365"/>
      <c r="W15" s="319"/>
      <c r="X15" s="319"/>
    </row>
    <row r="16" spans="1:24" ht="12.75" customHeight="1">
      <c r="A16" s="309" t="s">
        <v>109</v>
      </c>
      <c r="B16" s="455">
        <v>222</v>
      </c>
      <c r="C16" s="459">
        <f t="shared" si="12"/>
        <v>0</v>
      </c>
      <c r="D16" s="459">
        <f>'[4]3кв'!D14+'[4]1 полуг'!D15</f>
        <v>0</v>
      </c>
      <c r="E16" s="459">
        <f>'[4]3кв'!E14+'[4]1 полуг'!E15</f>
        <v>0</v>
      </c>
      <c r="F16" s="459"/>
      <c r="G16" s="457">
        <f>'[4]3кв'!H14+'[4]1 полуг'!G15</f>
        <v>0</v>
      </c>
      <c r="H16" s="457">
        <f>'[4]3кв'!I14+'[4]1 полуг'!H15</f>
        <v>0</v>
      </c>
      <c r="I16" s="457">
        <f>'[4]3кв'!I14+'[4]1 полуг'!H15</f>
        <v>0</v>
      </c>
      <c r="J16" s="457">
        <f>'[4]3кв'!L14+'[4]1 полуг'!J15</f>
        <v>0</v>
      </c>
      <c r="K16" s="457"/>
      <c r="L16" s="459">
        <v>10.5</v>
      </c>
      <c r="M16" s="457"/>
      <c r="N16" s="457">
        <f>'[4]3кв'!P14+'[4]1 полуг'!N15</f>
        <v>0</v>
      </c>
      <c r="O16" s="460">
        <f t="shared" si="5"/>
        <v>10.5</v>
      </c>
      <c r="P16" s="457">
        <f>'[4]3кв'!R14+'[4]1 полуг'!P15</f>
        <v>0</v>
      </c>
      <c r="Q16" s="457">
        <f>'[4]3кв'!K14</f>
        <v>0</v>
      </c>
      <c r="R16" s="457">
        <f>'[4]3кв'!S14+'[4]1 полуг'!R15</f>
        <v>0</v>
      </c>
      <c r="S16" s="457">
        <v>24.5</v>
      </c>
      <c r="T16" s="460">
        <f t="shared" si="13"/>
        <v>35</v>
      </c>
      <c r="U16" s="365"/>
      <c r="V16" s="365"/>
      <c r="W16" s="319"/>
      <c r="X16" s="319"/>
    </row>
    <row r="17" spans="1:24" ht="15" hidden="1" customHeight="1">
      <c r="A17" s="309" t="s">
        <v>110</v>
      </c>
      <c r="B17" s="455">
        <v>222</v>
      </c>
      <c r="C17" s="459">
        <f t="shared" si="12"/>
        <v>0</v>
      </c>
      <c r="D17" s="459">
        <f>'[4]3кв'!D15+'[4]1 полуг'!D16</f>
        <v>0</v>
      </c>
      <c r="E17" s="459">
        <f>'[4]3кв'!E15+'[4]1 полуг'!E16</f>
        <v>0</v>
      </c>
      <c r="F17" s="459"/>
      <c r="G17" s="457">
        <f>'[4]3кв'!H15+'[4]1 полуг'!G16</f>
        <v>0</v>
      </c>
      <c r="H17" s="457">
        <f>'[4]3кв'!I15+'[4]1 полуг'!H16</f>
        <v>0</v>
      </c>
      <c r="I17" s="457">
        <f>'[4]3кв'!I15+'[4]1 полуг'!H16</f>
        <v>0</v>
      </c>
      <c r="J17" s="457">
        <f>'[4]3кв'!L15+'[4]1 полуг'!J16</f>
        <v>0</v>
      </c>
      <c r="K17" s="457">
        <f>'[4]3кв'!M15+'[4]1 полуг'!K16</f>
        <v>0</v>
      </c>
      <c r="L17" s="459">
        <f>'[4]3кв'!N15+'[4]1 полуг'!L16</f>
        <v>0</v>
      </c>
      <c r="M17" s="457">
        <f>'[4]1 полуг'!M16+'[4]3кв'!O15</f>
        <v>0</v>
      </c>
      <c r="N17" s="457">
        <f>'[4]3кв'!P15+'[4]1 полуг'!N16</f>
        <v>0</v>
      </c>
      <c r="O17" s="460">
        <f t="shared" si="5"/>
        <v>0</v>
      </c>
      <c r="P17" s="457">
        <f>'[4]3кв'!R15+'[4]1 полуг'!P16</f>
        <v>0</v>
      </c>
      <c r="Q17" s="457"/>
      <c r="R17" s="457">
        <f>'[4]3кв'!S15+'[4]1 полуг'!R16</f>
        <v>0</v>
      </c>
      <c r="S17" s="457">
        <f>'[4]3кв'!T15+'[4]1 полуг'!S16</f>
        <v>0</v>
      </c>
      <c r="T17" s="460">
        <f t="shared" si="13"/>
        <v>0</v>
      </c>
      <c r="U17" s="365"/>
      <c r="V17" s="365"/>
      <c r="W17" s="319"/>
      <c r="X17" s="319"/>
    </row>
    <row r="18" spans="1:24" ht="12.75">
      <c r="A18" s="586" t="s">
        <v>111</v>
      </c>
      <c r="B18" s="455">
        <v>223</v>
      </c>
      <c r="C18" s="459">
        <f>SUM(C19:C22)</f>
        <v>1138.0046400000001</v>
      </c>
      <c r="D18" s="460">
        <f>SUM(D19:D22)</f>
        <v>1138.0046400000001</v>
      </c>
      <c r="E18" s="460">
        <f t="shared" ref="E18" si="19">SUM(E19:E21)</f>
        <v>0</v>
      </c>
      <c r="F18" s="460">
        <f>SUM(F19:F21)</f>
        <v>0</v>
      </c>
      <c r="G18" s="460">
        <f t="shared" ref="G18:P18" si="20">SUM(G19:G21)</f>
        <v>0</v>
      </c>
      <c r="H18" s="460">
        <f t="shared" si="20"/>
        <v>0</v>
      </c>
      <c r="I18" s="460">
        <f t="shared" si="20"/>
        <v>0</v>
      </c>
      <c r="J18" s="460">
        <f t="shared" si="20"/>
        <v>0</v>
      </c>
      <c r="K18" s="460">
        <f t="shared" si="20"/>
        <v>865.47299999999996</v>
      </c>
      <c r="L18" s="460">
        <f>SUM(L19:L22)</f>
        <v>4496.0376499999993</v>
      </c>
      <c r="M18" s="460">
        <f t="shared" si="20"/>
        <v>0</v>
      </c>
      <c r="N18" s="460">
        <f t="shared" si="20"/>
        <v>0</v>
      </c>
      <c r="O18" s="460">
        <f t="shared" si="5"/>
        <v>4496.0376499999993</v>
      </c>
      <c r="P18" s="460">
        <f t="shared" si="20"/>
        <v>1437.1499999999999</v>
      </c>
      <c r="Q18" s="460">
        <f t="shared" ref="Q18" si="21">SUM(Q19:Q21)</f>
        <v>0</v>
      </c>
      <c r="R18" s="460">
        <f t="shared" ref="R18" si="22">SUM(R19:R21)</f>
        <v>466.47964000000002</v>
      </c>
      <c r="S18" s="460">
        <f t="shared" ref="S18" si="23">SUM(S19:S21)</f>
        <v>0</v>
      </c>
      <c r="T18" s="460">
        <f t="shared" si="13"/>
        <v>8403.1449299999986</v>
      </c>
      <c r="U18" s="365"/>
      <c r="V18" s="365"/>
      <c r="W18" s="319"/>
      <c r="X18" s="319"/>
    </row>
    <row r="19" spans="1:24" ht="12.75" customHeight="1">
      <c r="A19" s="309" t="s">
        <v>112</v>
      </c>
      <c r="B19" s="455">
        <v>223</v>
      </c>
      <c r="C19" s="459">
        <v>858.57664</v>
      </c>
      <c r="D19" s="459">
        <v>858.57664</v>
      </c>
      <c r="E19" s="459">
        <f>'[4]3кв'!E17+'[4]1 полуг'!E18</f>
        <v>0</v>
      </c>
      <c r="F19" s="459">
        <f>'[4]3кв'!F17+'[4]1 полуг'!F18</f>
        <v>0</v>
      </c>
      <c r="G19" s="457">
        <f>'[4]3кв'!H17+'[4]1 полуг'!G18</f>
        <v>0</v>
      </c>
      <c r="H19" s="457">
        <f>'[4]3кв'!I17+'[4]1 полуг'!H18</f>
        <v>0</v>
      </c>
      <c r="I19" s="457">
        <f>'[4]3кв'!I17+'[4]1 полуг'!H18</f>
        <v>0</v>
      </c>
      <c r="J19" s="457">
        <f>'[4]3кв'!L17+'[4]1 полуг'!J18</f>
        <v>0</v>
      </c>
      <c r="K19" s="457">
        <f>'[4]3кв'!M17+'[4]1 полуг'!K18</f>
        <v>0</v>
      </c>
      <c r="L19" s="459">
        <v>1353.7816499999999</v>
      </c>
      <c r="M19" s="457"/>
      <c r="N19" s="457">
        <f>'[4]3кв'!P17+'[4]1 полуг'!N18</f>
        <v>0</v>
      </c>
      <c r="O19" s="460">
        <f t="shared" si="5"/>
        <v>1353.7816499999999</v>
      </c>
      <c r="P19" s="457">
        <v>1216.1199999999999</v>
      </c>
      <c r="Q19" s="457"/>
      <c r="R19" s="457">
        <v>30.439</v>
      </c>
      <c r="S19" s="457">
        <f>'[4]3кв'!T17+'[4]1 полуг'!S18</f>
        <v>0</v>
      </c>
      <c r="T19" s="460">
        <f t="shared" si="13"/>
        <v>3458.9172899999999</v>
      </c>
      <c r="U19" s="365"/>
      <c r="V19" s="365"/>
      <c r="W19" s="319"/>
      <c r="X19" s="319"/>
    </row>
    <row r="20" spans="1:24">
      <c r="A20" s="309" t="s">
        <v>113</v>
      </c>
      <c r="B20" s="455">
        <v>223</v>
      </c>
      <c r="C20" s="459">
        <v>279.428</v>
      </c>
      <c r="D20" s="459">
        <v>279.428</v>
      </c>
      <c r="E20" s="459">
        <f>'[4]3кв'!E18+'[4]1 полуг'!E19</f>
        <v>0</v>
      </c>
      <c r="F20" s="459">
        <f>'[4]3кв'!F18+'[4]1 полуг'!F19</f>
        <v>0</v>
      </c>
      <c r="G20" s="457">
        <f>'[4]3кв'!H18+'[4]1 полуг'!G19</f>
        <v>0</v>
      </c>
      <c r="H20" s="457">
        <f>'[4]3кв'!I18+'[4]1 полуг'!H19</f>
        <v>0</v>
      </c>
      <c r="I20" s="457">
        <f>'[4]3кв'!I18+'[4]1 полуг'!H19</f>
        <v>0</v>
      </c>
      <c r="J20" s="457">
        <f>'[4]3кв'!L18+'[4]1 полуг'!J19</f>
        <v>0</v>
      </c>
      <c r="K20" s="457">
        <v>865.47299999999996</v>
      </c>
      <c r="L20" s="459">
        <v>2218.2629999999999</v>
      </c>
      <c r="M20" s="457"/>
      <c r="N20" s="457">
        <f>'[4]3кв'!P18+'[4]1 полуг'!N19</f>
        <v>0</v>
      </c>
      <c r="O20" s="460">
        <f t="shared" si="5"/>
        <v>2218.2629999999999</v>
      </c>
      <c r="P20" s="457">
        <v>184.346</v>
      </c>
      <c r="Q20" s="457"/>
      <c r="R20" s="457">
        <v>171.578</v>
      </c>
      <c r="S20" s="457">
        <f>'[4]3кв'!T18+'[4]1 полуг'!S19</f>
        <v>0</v>
      </c>
      <c r="T20" s="460">
        <f t="shared" si="13"/>
        <v>3719.0879999999997</v>
      </c>
      <c r="U20" s="365"/>
      <c r="V20" s="365"/>
      <c r="W20" s="319"/>
      <c r="X20" s="319"/>
    </row>
    <row r="21" spans="1:24">
      <c r="A21" s="311" t="s">
        <v>114</v>
      </c>
      <c r="B21" s="455">
        <v>223</v>
      </c>
      <c r="C21" s="459"/>
      <c r="D21" s="459"/>
      <c r="E21" s="459">
        <f>'[4]3кв'!E19+'[4]1 полуг'!E20</f>
        <v>0</v>
      </c>
      <c r="F21" s="459">
        <f>'[4]3кв'!F19+'[4]1 полуг'!F20</f>
        <v>0</v>
      </c>
      <c r="G21" s="457">
        <f>'[4]3кв'!H19+'[4]1 полуг'!G20</f>
        <v>0</v>
      </c>
      <c r="H21" s="457">
        <f>'[4]3кв'!I19+'[4]1 полуг'!H20</f>
        <v>0</v>
      </c>
      <c r="I21" s="457">
        <f>'[4]3кв'!I19+'[4]1 полуг'!H20</f>
        <v>0</v>
      </c>
      <c r="J21" s="457">
        <f>'[4]3кв'!L19+'[4]1 полуг'!J20</f>
        <v>0</v>
      </c>
      <c r="K21" s="457">
        <f>'[4]3кв'!M19+'[4]1 полуг'!K20</f>
        <v>0</v>
      </c>
      <c r="L21" s="457">
        <v>852.16800000000001</v>
      </c>
      <c r="M21" s="457"/>
      <c r="N21" s="457">
        <f>'[4]3кв'!P19+'[4]1 полуг'!N20</f>
        <v>0</v>
      </c>
      <c r="O21" s="460">
        <f t="shared" si="5"/>
        <v>852.16800000000001</v>
      </c>
      <c r="P21" s="457">
        <f>18.45+18.234</f>
        <v>36.683999999999997</v>
      </c>
      <c r="Q21" s="457"/>
      <c r="R21" s="457">
        <v>264.46264000000002</v>
      </c>
      <c r="S21" s="457">
        <f>'[4]3кв'!T19+'[4]1 полуг'!S20</f>
        <v>0</v>
      </c>
      <c r="T21" s="460">
        <f t="shared" si="13"/>
        <v>1153.3146400000001</v>
      </c>
      <c r="U21" s="365"/>
      <c r="V21" s="365"/>
      <c r="W21" s="319"/>
      <c r="X21" s="319"/>
    </row>
    <row r="22" spans="1:24" ht="12" customHeight="1">
      <c r="A22" s="311" t="s">
        <v>168</v>
      </c>
      <c r="B22" s="455">
        <v>224</v>
      </c>
      <c r="C22" s="460">
        <f t="shared" si="12"/>
        <v>0</v>
      </c>
      <c r="D22" s="459">
        <f>'[4]3кв'!D20+'[4]1 полуг'!D21</f>
        <v>0</v>
      </c>
      <c r="E22" s="459">
        <f>'[4]3кв'!E20+'[4]1 полуг'!E21</f>
        <v>0</v>
      </c>
      <c r="F22" s="459">
        <f>'[4]3кв'!F20+'[4]1 полуг'!F21</f>
        <v>0</v>
      </c>
      <c r="G22" s="457">
        <f>'[4]3кв'!H20+'[4]1 полуг'!G21</f>
        <v>0</v>
      </c>
      <c r="H22" s="457">
        <f>'[4]3кв'!I20+'[4]1 полуг'!H21</f>
        <v>0</v>
      </c>
      <c r="I22" s="457">
        <f>'[4]3кв'!I20+'[4]1 полуг'!H21</f>
        <v>0</v>
      </c>
      <c r="J22" s="457">
        <f>'[4]3кв'!L20+'[4]1 полуг'!J21</f>
        <v>0</v>
      </c>
      <c r="K22" s="457">
        <f>'[4]3кв'!M20+'[4]1 полуг'!K21</f>
        <v>0</v>
      </c>
      <c r="L22" s="457">
        <v>71.825000000000003</v>
      </c>
      <c r="M22" s="457"/>
      <c r="N22" s="457">
        <f>'[4]3кв'!P20+'[4]1 полуг'!N21</f>
        <v>0</v>
      </c>
      <c r="O22" s="460">
        <f t="shared" si="5"/>
        <v>71.825000000000003</v>
      </c>
      <c r="P22" s="457">
        <f>'[4]3кв'!R20+'[4]1 полуг'!P21</f>
        <v>0</v>
      </c>
      <c r="Q22" s="457"/>
      <c r="R22" s="457">
        <f>'[4]3кв'!S20+'[4]1 полуг'!R21</f>
        <v>0</v>
      </c>
      <c r="S22" s="457">
        <f>'[4]3кв'!T20+'[4]1 полуг'!S21</f>
        <v>0</v>
      </c>
      <c r="T22" s="460">
        <f t="shared" si="13"/>
        <v>71.825000000000003</v>
      </c>
      <c r="U22" s="365"/>
      <c r="V22" s="365"/>
      <c r="W22" s="319"/>
      <c r="X22" s="319"/>
    </row>
    <row r="23" spans="1:24" ht="12.75">
      <c r="A23" s="587" t="s">
        <v>115</v>
      </c>
      <c r="B23" s="455">
        <v>225</v>
      </c>
      <c r="C23" s="459">
        <f t="shared" ref="C23:S23" si="24">SUM(C24:C38)</f>
        <v>18.329999999999998</v>
      </c>
      <c r="D23" s="460">
        <f t="shared" si="24"/>
        <v>18.329999999999998</v>
      </c>
      <c r="E23" s="460">
        <f t="shared" si="24"/>
        <v>0</v>
      </c>
      <c r="F23" s="460">
        <f t="shared" si="24"/>
        <v>110.209</v>
      </c>
      <c r="G23" s="460">
        <f t="shared" si="24"/>
        <v>0</v>
      </c>
      <c r="H23" s="460">
        <f t="shared" si="24"/>
        <v>0</v>
      </c>
      <c r="I23" s="460">
        <f t="shared" si="24"/>
        <v>0</v>
      </c>
      <c r="J23" s="460">
        <f t="shared" si="24"/>
        <v>1.6</v>
      </c>
      <c r="K23" s="460">
        <f t="shared" si="24"/>
        <v>0</v>
      </c>
      <c r="L23" s="460">
        <f t="shared" si="24"/>
        <v>359.43594999999999</v>
      </c>
      <c r="M23" s="460">
        <f t="shared" si="24"/>
        <v>16.627960000000002</v>
      </c>
      <c r="N23" s="460">
        <f t="shared" si="24"/>
        <v>30</v>
      </c>
      <c r="O23" s="460">
        <f t="shared" si="5"/>
        <v>406.06390999999996</v>
      </c>
      <c r="P23" s="460">
        <f t="shared" si="24"/>
        <v>15.673</v>
      </c>
      <c r="Q23" s="460">
        <f t="shared" si="24"/>
        <v>0</v>
      </c>
      <c r="R23" s="460">
        <f t="shared" si="24"/>
        <v>0</v>
      </c>
      <c r="S23" s="460">
        <f t="shared" si="24"/>
        <v>0</v>
      </c>
      <c r="T23" s="460">
        <f t="shared" si="13"/>
        <v>551.87590999999998</v>
      </c>
      <c r="U23" s="365"/>
      <c r="V23" s="365"/>
      <c r="W23" s="319"/>
      <c r="X23" s="319"/>
    </row>
    <row r="24" spans="1:24" ht="14.25" hidden="1" customHeight="1">
      <c r="A24" s="592" t="s">
        <v>726</v>
      </c>
      <c r="B24" s="455">
        <v>225</v>
      </c>
      <c r="C24" s="459">
        <f t="shared" si="12"/>
        <v>0</v>
      </c>
      <c r="D24" s="459">
        <f t="shared" si="12"/>
        <v>0</v>
      </c>
      <c r="E24" s="459">
        <f>'[4]3кв'!E22+'[4]1 полуг'!E23</f>
        <v>0</v>
      </c>
      <c r="F24" s="459">
        <f>'[4]3кв'!F22+'[4]1 полуг'!F23</f>
        <v>0</v>
      </c>
      <c r="G24" s="457">
        <f>'[4]3кв'!H22+'[4]1 полуг'!G23</f>
        <v>0</v>
      </c>
      <c r="H24" s="457">
        <f>'[4]3кв'!I22+'[4]1 полуг'!H23</f>
        <v>0</v>
      </c>
      <c r="I24" s="457">
        <f>'[4]3кв'!I22+'[4]1 полуг'!H23</f>
        <v>0</v>
      </c>
      <c r="J24" s="457">
        <f>'[4]3кв'!L22+'[4]1 полуг'!J23</f>
        <v>0</v>
      </c>
      <c r="K24" s="457">
        <f>'[4]3кв'!M22+'[4]1 полуг'!K23</f>
        <v>0</v>
      </c>
      <c r="L24" s="457">
        <f>'[4]3кв'!N24</f>
        <v>0</v>
      </c>
      <c r="M24" s="457">
        <f>'[4]3кв'!O24</f>
        <v>0</v>
      </c>
      <c r="N24" s="457">
        <f>'[4]3кв'!P22+'[4]1 полуг'!N23</f>
        <v>0</v>
      </c>
      <c r="O24" s="460">
        <f t="shared" si="5"/>
        <v>0</v>
      </c>
      <c r="P24" s="457">
        <f>'[4]3кв'!R22+'[4]1 полуг'!P23</f>
        <v>0</v>
      </c>
      <c r="Q24" s="457"/>
      <c r="R24" s="457">
        <f>'[4]3кв'!S22+'[4]1 полуг'!R23</f>
        <v>0</v>
      </c>
      <c r="S24" s="457">
        <f>'[4]3кв'!T22+'[4]1 полуг'!S23</f>
        <v>0</v>
      </c>
      <c r="T24" s="460">
        <f t="shared" si="13"/>
        <v>0</v>
      </c>
      <c r="U24" s="365"/>
      <c r="V24" s="365"/>
      <c r="W24" s="319"/>
      <c r="X24" s="319"/>
    </row>
    <row r="25" spans="1:24" ht="15" customHeight="1">
      <c r="A25" s="592" t="s">
        <v>887</v>
      </c>
      <c r="B25" s="455">
        <v>225</v>
      </c>
      <c r="C25" s="459"/>
      <c r="D25" s="459"/>
      <c r="E25" s="459">
        <f>'[4]3кв'!E23+'[4]1 полуг'!E24</f>
        <v>0</v>
      </c>
      <c r="F25" s="459">
        <v>110.209</v>
      </c>
      <c r="G25" s="457">
        <f>'[4]3кв'!H23+'[4]1 полуг'!G24</f>
        <v>0</v>
      </c>
      <c r="H25" s="457">
        <f>'[4]3кв'!I23+'[4]1 полуг'!H24</f>
        <v>0</v>
      </c>
      <c r="I25" s="457">
        <f>'[4]3кв'!I23+'[4]1 полуг'!H24</f>
        <v>0</v>
      </c>
      <c r="J25" s="457">
        <f>'[4]3кв'!L23+'[4]1 полуг'!J24</f>
        <v>0</v>
      </c>
      <c r="K25" s="457">
        <f>'[4]3кв'!M23+'[4]1 полуг'!K24</f>
        <v>0</v>
      </c>
      <c r="L25" s="457">
        <v>45.970950000000002</v>
      </c>
      <c r="M25" s="457"/>
      <c r="N25" s="457">
        <f>'[4]3кв'!P23+'[4]1 полуг'!N24</f>
        <v>0</v>
      </c>
      <c r="O25" s="460">
        <f t="shared" si="5"/>
        <v>45.970950000000002</v>
      </c>
      <c r="P25" s="457">
        <v>15.673</v>
      </c>
      <c r="Q25" s="457"/>
      <c r="R25" s="457">
        <f>'[4]3кв'!S23+'[4]1 полуг'!R24</f>
        <v>0</v>
      </c>
      <c r="S25" s="457">
        <f>'[4]3кв'!T23+'[4]1 полуг'!S24</f>
        <v>0</v>
      </c>
      <c r="T25" s="460">
        <f t="shared" si="13"/>
        <v>171.85295000000002</v>
      </c>
      <c r="U25" s="365"/>
      <c r="V25" s="365"/>
      <c r="W25" s="319"/>
      <c r="X25" s="319"/>
    </row>
    <row r="26" spans="1:24" ht="12.75" hidden="1" customHeight="1">
      <c r="A26" s="592" t="s">
        <v>727</v>
      </c>
      <c r="B26" s="455">
        <v>225</v>
      </c>
      <c r="C26" s="459">
        <f t="shared" si="12"/>
        <v>0</v>
      </c>
      <c r="D26" s="459">
        <f t="shared" si="12"/>
        <v>0</v>
      </c>
      <c r="E26" s="459">
        <f>'[4]3кв'!E24</f>
        <v>0</v>
      </c>
      <c r="F26" s="459">
        <f>'[4]3кв'!F24</f>
        <v>0</v>
      </c>
      <c r="G26" s="457">
        <f>'[4]3кв'!H24</f>
        <v>0</v>
      </c>
      <c r="H26" s="457">
        <f>'[4]3кв'!I24</f>
        <v>0</v>
      </c>
      <c r="I26" s="457">
        <f>'[4]3кв'!I24</f>
        <v>0</v>
      </c>
      <c r="J26" s="457">
        <f>'[4]3кв'!K24</f>
        <v>0</v>
      </c>
      <c r="K26" s="457">
        <f>'[4]3кв'!L24</f>
        <v>0</v>
      </c>
      <c r="L26" s="457"/>
      <c r="M26" s="457">
        <f>'[4]3кв'!M24</f>
        <v>0</v>
      </c>
      <c r="N26" s="457"/>
      <c r="O26" s="460">
        <f t="shared" si="5"/>
        <v>0</v>
      </c>
      <c r="P26" s="457"/>
      <c r="Q26" s="457">
        <f>'[4]3кв'!R24</f>
        <v>0</v>
      </c>
      <c r="R26" s="457">
        <f>'[4]3кв'!S24</f>
        <v>0</v>
      </c>
      <c r="S26" s="457">
        <f>'[4]3кв'!T24</f>
        <v>0</v>
      </c>
      <c r="T26" s="460">
        <f t="shared" si="13"/>
        <v>0</v>
      </c>
      <c r="U26" s="365"/>
      <c r="V26" s="365"/>
      <c r="W26" s="319"/>
      <c r="X26" s="319"/>
    </row>
    <row r="27" spans="1:24" hidden="1">
      <c r="A27" s="592" t="s">
        <v>888</v>
      </c>
      <c r="B27" s="455">
        <v>225</v>
      </c>
      <c r="C27" s="459"/>
      <c r="D27" s="459"/>
      <c r="E27" s="459">
        <f>'[4]1 полуг'!E26</f>
        <v>0</v>
      </c>
      <c r="F27" s="459">
        <f>'[4]1 полуг'!F26</f>
        <v>0</v>
      </c>
      <c r="G27" s="457">
        <f>'[4]1 полуг'!G26</f>
        <v>0</v>
      </c>
      <c r="H27" s="457">
        <f>'[4]1 полуг'!H26</f>
        <v>0</v>
      </c>
      <c r="I27" s="457">
        <f>'[4]1 полуг'!H26</f>
        <v>0</v>
      </c>
      <c r="J27" s="457">
        <f>'[4]1 полуг'!I26</f>
        <v>0</v>
      </c>
      <c r="K27" s="457">
        <f>'[4]1 полуг'!J26</f>
        <v>0</v>
      </c>
      <c r="L27" s="457"/>
      <c r="M27" s="457">
        <f>'[4]1 полуг'!L26</f>
        <v>0</v>
      </c>
      <c r="N27" s="457"/>
      <c r="O27" s="460">
        <f t="shared" si="5"/>
        <v>0</v>
      </c>
      <c r="P27" s="457"/>
      <c r="Q27" s="457">
        <f>'[4]1 полуг'!P26</f>
        <v>0</v>
      </c>
      <c r="R27" s="457">
        <f>'[4]1 полуг'!Q26</f>
        <v>0</v>
      </c>
      <c r="S27" s="457">
        <f>'[4]1 полуг'!R26</f>
        <v>0</v>
      </c>
      <c r="T27" s="460">
        <f t="shared" si="13"/>
        <v>0</v>
      </c>
      <c r="U27" s="365"/>
      <c r="V27" s="365"/>
      <c r="W27" s="319"/>
      <c r="X27" s="319"/>
    </row>
    <row r="28" spans="1:24" ht="15" hidden="1" customHeight="1">
      <c r="A28" s="592" t="s">
        <v>675</v>
      </c>
      <c r="B28" s="455">
        <v>225</v>
      </c>
      <c r="C28" s="691">
        <f>D28+E28</f>
        <v>0</v>
      </c>
      <c r="D28" s="691">
        <f>E28+F28</f>
        <v>0</v>
      </c>
      <c r="E28" s="459">
        <f>'[4]1 полуг'!E27</f>
        <v>0</v>
      </c>
      <c r="F28" s="459">
        <f>'[4]1 полуг'!F27</f>
        <v>0</v>
      </c>
      <c r="G28" s="457">
        <f>'[4]1 полуг'!G27</f>
        <v>0</v>
      </c>
      <c r="H28" s="457">
        <f>'[4]1 полуг'!H27</f>
        <v>0</v>
      </c>
      <c r="I28" s="457">
        <f>'[4]1 полуг'!H27</f>
        <v>0</v>
      </c>
      <c r="J28" s="457">
        <f>'[4]1 полуг'!I27</f>
        <v>0</v>
      </c>
      <c r="K28" s="457"/>
      <c r="L28" s="457"/>
      <c r="M28" s="457">
        <f>'[4]1 полуг'!L27</f>
        <v>0</v>
      </c>
      <c r="N28" s="457">
        <f>'[4]1 полуг'!L27</f>
        <v>0</v>
      </c>
      <c r="O28" s="460">
        <f t="shared" si="5"/>
        <v>0</v>
      </c>
      <c r="P28" s="457">
        <f>'[4]1 полуг'!O27</f>
        <v>0</v>
      </c>
      <c r="Q28" s="457">
        <f>'[4]1 полуг'!P27</f>
        <v>0</v>
      </c>
      <c r="R28" s="457">
        <f>'[4]1 полуг'!Q27</f>
        <v>0</v>
      </c>
      <c r="S28" s="457">
        <f>'[4]1 полуг'!R27</f>
        <v>0</v>
      </c>
      <c r="T28" s="460">
        <f t="shared" si="13"/>
        <v>0</v>
      </c>
      <c r="U28" s="365"/>
      <c r="V28" s="365"/>
      <c r="W28" s="319"/>
      <c r="X28" s="319"/>
    </row>
    <row r="29" spans="1:24" ht="12.75" customHeight="1">
      <c r="A29" s="592" t="s">
        <v>946</v>
      </c>
      <c r="B29" s="455">
        <v>225</v>
      </c>
      <c r="C29" s="459"/>
      <c r="D29" s="459"/>
      <c r="E29" s="459">
        <f>'[4]1 полуг'!E28</f>
        <v>0</v>
      </c>
      <c r="F29" s="459"/>
      <c r="G29" s="457">
        <f>'[4]1 полуг'!G28</f>
        <v>0</v>
      </c>
      <c r="H29" s="457">
        <v>0</v>
      </c>
      <c r="I29" s="457">
        <f>'[4]1 полуг'!H28</f>
        <v>0</v>
      </c>
      <c r="J29" s="457">
        <f>'[4]1 полуг'!J28</f>
        <v>0</v>
      </c>
      <c r="K29" s="457">
        <f>'[4]1 полуг'!K28</f>
        <v>0</v>
      </c>
      <c r="L29" s="457">
        <v>30</v>
      </c>
      <c r="M29" s="457">
        <v>0</v>
      </c>
      <c r="N29" s="457"/>
      <c r="O29" s="460">
        <f t="shared" si="5"/>
        <v>30</v>
      </c>
      <c r="P29" s="457"/>
      <c r="Q29" s="457">
        <f>'[4]1 полуг'!P28</f>
        <v>0</v>
      </c>
      <c r="R29" s="457">
        <f>'[4]1 полуг'!Q28</f>
        <v>0</v>
      </c>
      <c r="S29" s="457">
        <f>'[4]1 полуг'!S28</f>
        <v>0</v>
      </c>
      <c r="T29" s="460">
        <f t="shared" si="13"/>
        <v>30</v>
      </c>
      <c r="U29" s="365"/>
      <c r="V29" s="365"/>
      <c r="W29" s="319"/>
      <c r="X29" s="319"/>
    </row>
    <row r="30" spans="1:24" ht="15" customHeight="1">
      <c r="A30" s="592" t="s">
        <v>676</v>
      </c>
      <c r="B30" s="455">
        <v>225</v>
      </c>
      <c r="C30" s="459"/>
      <c r="D30" s="459"/>
      <c r="E30" s="459">
        <f>'[4]3кв'!E26+'[4]1 полуг'!E30</f>
        <v>0</v>
      </c>
      <c r="F30" s="459">
        <f>'[4]3кв'!F26+'[4]1 полуг'!F30</f>
        <v>0</v>
      </c>
      <c r="G30" s="457">
        <f>'[4]3кв'!H26+'[4]1 полуг'!G30</f>
        <v>0</v>
      </c>
      <c r="H30" s="457">
        <f>'[4]3кв'!J26</f>
        <v>0</v>
      </c>
      <c r="I30" s="457">
        <f>'[4]3кв'!I26+'[4]1 полуг'!H30</f>
        <v>0</v>
      </c>
      <c r="J30" s="457">
        <f>'[4]3кв'!L26+'[4]1 полуг'!J30</f>
        <v>0</v>
      </c>
      <c r="K30" s="457">
        <f>'[4]3кв'!M26+'[4]1 полуг'!K30</f>
        <v>0</v>
      </c>
      <c r="L30" s="457">
        <v>283.46499999999997</v>
      </c>
      <c r="M30" s="457"/>
      <c r="N30" s="457">
        <f>'[4]3кв'!P26+'[4]1 полуг'!N29</f>
        <v>0</v>
      </c>
      <c r="O30" s="460">
        <f t="shared" si="5"/>
        <v>283.46499999999997</v>
      </c>
      <c r="P30" s="457">
        <f>'[4]3кв'!R26+'[4]1 полуг'!P29</f>
        <v>0</v>
      </c>
      <c r="Q30" s="457"/>
      <c r="R30" s="457">
        <f>'[4]3кв'!S26+'[4]1 полуг'!R30</f>
        <v>0</v>
      </c>
      <c r="S30" s="457">
        <f>'[4]3кв'!T26+'[4]1 полуг'!S30</f>
        <v>0</v>
      </c>
      <c r="T30" s="460">
        <f t="shared" si="13"/>
        <v>283.46499999999997</v>
      </c>
      <c r="U30" s="365"/>
      <c r="V30" s="365"/>
      <c r="W30" s="319"/>
      <c r="X30" s="319"/>
    </row>
    <row r="31" spans="1:24" ht="15" customHeight="1">
      <c r="A31" s="592" t="s">
        <v>943</v>
      </c>
      <c r="B31" s="455">
        <v>225</v>
      </c>
      <c r="C31" s="459"/>
      <c r="D31" s="459"/>
      <c r="E31" s="459"/>
      <c r="F31" s="459"/>
      <c r="G31" s="457"/>
      <c r="H31" s="457"/>
      <c r="I31" s="457"/>
      <c r="J31" s="457"/>
      <c r="K31" s="457"/>
      <c r="L31" s="457">
        <f>'[4]1 полуг'!L30-5070.57</f>
        <v>0</v>
      </c>
      <c r="M31" s="457">
        <v>16.627960000000002</v>
      </c>
      <c r="N31" s="457">
        <f>'[4]1 полуг'!N30</f>
        <v>0</v>
      </c>
      <c r="O31" s="460">
        <f t="shared" si="5"/>
        <v>16.627960000000002</v>
      </c>
      <c r="P31" s="457"/>
      <c r="Q31" s="457"/>
      <c r="R31" s="457"/>
      <c r="S31" s="457"/>
      <c r="T31" s="460">
        <f t="shared" si="13"/>
        <v>16.627960000000002</v>
      </c>
      <c r="U31" s="365"/>
      <c r="V31" s="365"/>
      <c r="W31" s="319"/>
      <c r="X31" s="319"/>
    </row>
    <row r="32" spans="1:24" ht="15" customHeight="1">
      <c r="A32" s="592" t="s">
        <v>791</v>
      </c>
      <c r="B32" s="455">
        <v>225</v>
      </c>
      <c r="C32" s="459">
        <v>18.329999999999998</v>
      </c>
      <c r="D32" s="459">
        <v>18.329999999999998</v>
      </c>
      <c r="E32" s="459">
        <f>'[4]1 полуг'!E31</f>
        <v>0</v>
      </c>
      <c r="F32" s="459">
        <f>'[4]1 полуг'!F31</f>
        <v>0</v>
      </c>
      <c r="G32" s="457">
        <f>'[4]1 полуг'!G31</f>
        <v>0</v>
      </c>
      <c r="H32" s="457">
        <f>'[4]1 полуг'!H31</f>
        <v>0</v>
      </c>
      <c r="I32" s="457">
        <f>'[4]1 полуг'!H31</f>
        <v>0</v>
      </c>
      <c r="J32" s="457">
        <f>'[4]1 полуг'!J31</f>
        <v>0</v>
      </c>
      <c r="K32" s="457">
        <f>'[4]1 полуг'!K31</f>
        <v>0</v>
      </c>
      <c r="L32" s="457"/>
      <c r="M32" s="457"/>
      <c r="N32" s="457">
        <v>30</v>
      </c>
      <c r="O32" s="460">
        <f t="shared" si="5"/>
        <v>30</v>
      </c>
      <c r="P32" s="457">
        <f>'[4]1 полуг'!P31</f>
        <v>0</v>
      </c>
      <c r="Q32" s="457"/>
      <c r="R32" s="457">
        <f>'[4]1 полуг'!R31</f>
        <v>0</v>
      </c>
      <c r="S32" s="457">
        <f>'[4]1 полуг'!S31</f>
        <v>0</v>
      </c>
      <c r="T32" s="460">
        <f t="shared" si="13"/>
        <v>48.33</v>
      </c>
      <c r="U32" s="365"/>
      <c r="V32" s="365"/>
      <c r="W32" s="319"/>
      <c r="X32" s="319"/>
    </row>
    <row r="33" spans="1:24" ht="15" hidden="1" customHeight="1">
      <c r="A33" s="592" t="s">
        <v>677</v>
      </c>
      <c r="B33" s="455">
        <v>225</v>
      </c>
      <c r="C33" s="459">
        <f t="shared" si="12"/>
        <v>0</v>
      </c>
      <c r="D33" s="459">
        <f t="shared" si="12"/>
        <v>0</v>
      </c>
      <c r="E33" s="459">
        <f>'[4]1 полуг'!E32</f>
        <v>0</v>
      </c>
      <c r="F33" s="459">
        <f>'[4]1 полуг'!F32</f>
        <v>0</v>
      </c>
      <c r="G33" s="457">
        <f>'[4]1 полуг'!G32</f>
        <v>0</v>
      </c>
      <c r="H33" s="457">
        <f>'[4]1 полуг'!H32</f>
        <v>0</v>
      </c>
      <c r="I33" s="457">
        <f>'[4]1 полуг'!H32</f>
        <v>0</v>
      </c>
      <c r="J33" s="457">
        <f>'[4]1 полуг'!J32</f>
        <v>0</v>
      </c>
      <c r="K33" s="457">
        <f>'[4]1 полуг'!K32</f>
        <v>0</v>
      </c>
      <c r="L33" s="457"/>
      <c r="M33" s="457"/>
      <c r="N33" s="457">
        <f>'[4]1 полуг'!N32</f>
        <v>0</v>
      </c>
      <c r="O33" s="460">
        <f t="shared" si="5"/>
        <v>0</v>
      </c>
      <c r="P33" s="457">
        <f>'[4]1 полуг'!P32</f>
        <v>0</v>
      </c>
      <c r="Q33" s="457"/>
      <c r="R33" s="457">
        <f>'[4]1 полуг'!R32</f>
        <v>0</v>
      </c>
      <c r="S33" s="457">
        <f>'[4]1 полуг'!S32</f>
        <v>0</v>
      </c>
      <c r="T33" s="460">
        <f t="shared" si="13"/>
        <v>0</v>
      </c>
      <c r="U33" s="365"/>
      <c r="V33" s="365"/>
      <c r="W33" s="319"/>
      <c r="X33" s="319"/>
    </row>
    <row r="34" spans="1:24" ht="15" hidden="1" customHeight="1">
      <c r="A34" s="592" t="s">
        <v>277</v>
      </c>
      <c r="B34" s="455">
        <v>225</v>
      </c>
      <c r="C34" s="459">
        <f t="shared" si="12"/>
        <v>0</v>
      </c>
      <c r="D34" s="459">
        <f t="shared" si="12"/>
        <v>0</v>
      </c>
      <c r="E34" s="459">
        <f>'[4]1 полуг'!E34</f>
        <v>0</v>
      </c>
      <c r="F34" s="459">
        <f>'[4]1 полуг'!F34</f>
        <v>0</v>
      </c>
      <c r="G34" s="457">
        <f>'[4]1 полуг'!G34</f>
        <v>0</v>
      </c>
      <c r="H34" s="457">
        <f>'[4]1 полуг'!H34</f>
        <v>0</v>
      </c>
      <c r="I34" s="457">
        <f>'[4]1 полуг'!H34</f>
        <v>0</v>
      </c>
      <c r="J34" s="457">
        <f>'[4]1 полуг'!J34</f>
        <v>0</v>
      </c>
      <c r="K34" s="457">
        <f>'[4]1 полуг'!K34</f>
        <v>0</v>
      </c>
      <c r="L34" s="457"/>
      <c r="M34" s="457"/>
      <c r="N34" s="457">
        <f>'[4]1 полуг'!N34</f>
        <v>0</v>
      </c>
      <c r="O34" s="460">
        <f t="shared" si="5"/>
        <v>0</v>
      </c>
      <c r="P34" s="457">
        <f>'[4]1 полуг'!P34</f>
        <v>0</v>
      </c>
      <c r="Q34" s="457"/>
      <c r="R34" s="457">
        <f>'[4]1 полуг'!R34</f>
        <v>0</v>
      </c>
      <c r="S34" s="457">
        <f>'[4]1 полуг'!S34</f>
        <v>0</v>
      </c>
      <c r="T34" s="460">
        <f t="shared" si="13"/>
        <v>0</v>
      </c>
      <c r="U34" s="365"/>
      <c r="V34" s="365"/>
      <c r="W34" s="319"/>
      <c r="X34" s="319"/>
    </row>
    <row r="35" spans="1:24" ht="15" hidden="1" customHeight="1">
      <c r="A35" s="592" t="s">
        <v>728</v>
      </c>
      <c r="B35" s="455">
        <v>225</v>
      </c>
      <c r="C35" s="459">
        <f t="shared" si="12"/>
        <v>0</v>
      </c>
      <c r="D35" s="459">
        <f t="shared" si="12"/>
        <v>0</v>
      </c>
      <c r="E35" s="459">
        <f>'[4]3кв'!E27+'[4]1 полуг'!E25</f>
        <v>0</v>
      </c>
      <c r="F35" s="459">
        <f>'[4]3кв'!F27+'[4]1 полуг'!F25</f>
        <v>0</v>
      </c>
      <c r="G35" s="457">
        <f>'[4]3кв'!H27+'[4]1 полуг'!G25</f>
        <v>0</v>
      </c>
      <c r="H35" s="457">
        <f>'[4]3кв'!I27+'[4]1 полуг'!H25</f>
        <v>0</v>
      </c>
      <c r="I35" s="457">
        <f>'[4]3кв'!I27+'[4]1 полуг'!H25</f>
        <v>0</v>
      </c>
      <c r="J35" s="457">
        <f>'[4]3кв'!L27+'[4]1 полуг'!J25</f>
        <v>0</v>
      </c>
      <c r="K35" s="457">
        <f>'[4]3кв'!M27+'[4]1 полуг'!K25</f>
        <v>0</v>
      </c>
      <c r="L35" s="457">
        <f>'[4]3кв'!N27+'[4]1 полуг'!L25</f>
        <v>0</v>
      </c>
      <c r="M35" s="457"/>
      <c r="N35" s="457">
        <f>'[4]3кв'!P27+'[4]1 полуг'!N25</f>
        <v>0</v>
      </c>
      <c r="O35" s="460">
        <f t="shared" si="5"/>
        <v>0</v>
      </c>
      <c r="P35" s="457">
        <f>'[4]3кв'!R27+'[4]1 полуг'!P25</f>
        <v>0</v>
      </c>
      <c r="Q35" s="457"/>
      <c r="R35" s="457">
        <f>'[4]3кв'!S27+'[4]1 полуг'!R25</f>
        <v>0</v>
      </c>
      <c r="S35" s="457">
        <f>'[4]3кв'!T27+'[4]1 полуг'!S25</f>
        <v>0</v>
      </c>
      <c r="T35" s="460">
        <f t="shared" si="13"/>
        <v>0</v>
      </c>
      <c r="U35" s="365"/>
      <c r="V35" s="365"/>
      <c r="W35" s="319"/>
      <c r="X35" s="319"/>
    </row>
    <row r="36" spans="1:24" ht="14.25" hidden="1" customHeight="1">
      <c r="A36" s="592" t="s">
        <v>393</v>
      </c>
      <c r="B36" s="455">
        <v>225</v>
      </c>
      <c r="C36" s="459"/>
      <c r="D36" s="459"/>
      <c r="E36" s="459"/>
      <c r="F36" s="459"/>
      <c r="G36" s="457">
        <f>'[4]1 полуг'!G33</f>
        <v>0</v>
      </c>
      <c r="H36" s="457"/>
      <c r="I36" s="457"/>
      <c r="J36" s="457"/>
      <c r="K36" s="457">
        <f>'[4]1 полуг'!K33</f>
        <v>0</v>
      </c>
      <c r="L36" s="457"/>
      <c r="M36" s="457">
        <f>'[4]1 полуг'!M33</f>
        <v>0</v>
      </c>
      <c r="N36" s="457">
        <f>'[4]3кв'!P28+'[4]1 полуг'!N33</f>
        <v>0</v>
      </c>
      <c r="O36" s="460">
        <f t="shared" si="5"/>
        <v>0</v>
      </c>
      <c r="P36" s="457"/>
      <c r="Q36" s="457"/>
      <c r="R36" s="457"/>
      <c r="S36" s="457"/>
      <c r="T36" s="460">
        <f t="shared" si="13"/>
        <v>0</v>
      </c>
      <c r="U36" s="365"/>
      <c r="V36" s="365"/>
      <c r="W36" s="319"/>
      <c r="X36" s="319"/>
    </row>
    <row r="37" spans="1:24" ht="15" hidden="1" customHeight="1">
      <c r="A37" s="313" t="s">
        <v>729</v>
      </c>
      <c r="B37" s="455">
        <v>225</v>
      </c>
      <c r="C37" s="459">
        <f t="shared" si="12"/>
        <v>0</v>
      </c>
      <c r="D37" s="459">
        <f t="shared" si="12"/>
        <v>0</v>
      </c>
      <c r="E37" s="459">
        <f>'[4]3кв'!E25</f>
        <v>0</v>
      </c>
      <c r="F37" s="459">
        <f>'[4]3кв'!G25</f>
        <v>0</v>
      </c>
      <c r="G37" s="457">
        <f>'[4]3кв'!H25</f>
        <v>0</v>
      </c>
      <c r="H37" s="457">
        <f>'[4]3кв'!I25</f>
        <v>0</v>
      </c>
      <c r="I37" s="457">
        <f>'[4]3кв'!I25</f>
        <v>0</v>
      </c>
      <c r="J37" s="457">
        <f>'[4]3кв'!L25</f>
        <v>0</v>
      </c>
      <c r="K37" s="457">
        <f>'[4]3кв'!M25</f>
        <v>0</v>
      </c>
      <c r="L37" s="457">
        <f>'[4]3кв'!N25</f>
        <v>0</v>
      </c>
      <c r="M37" s="457"/>
      <c r="N37" s="457">
        <f>'[4]3кв'!P25</f>
        <v>0</v>
      </c>
      <c r="O37" s="460">
        <f t="shared" si="5"/>
        <v>0</v>
      </c>
      <c r="P37" s="457">
        <f>'[4]3кв'!R25</f>
        <v>0</v>
      </c>
      <c r="Q37" s="457"/>
      <c r="R37" s="457">
        <f>'[4]3кв'!S25</f>
        <v>0</v>
      </c>
      <c r="S37" s="457">
        <f>'[4]3кв'!T25</f>
        <v>0</v>
      </c>
      <c r="T37" s="460">
        <f t="shared" si="13"/>
        <v>0</v>
      </c>
      <c r="U37" s="365"/>
      <c r="V37" s="365"/>
      <c r="W37" s="319"/>
      <c r="X37" s="319"/>
    </row>
    <row r="38" spans="1:24" ht="15" customHeight="1">
      <c r="A38" s="312" t="s">
        <v>230</v>
      </c>
      <c r="B38" s="455">
        <v>225</v>
      </c>
      <c r="C38" s="459"/>
      <c r="D38" s="459"/>
      <c r="E38" s="459">
        <f>'[4]3кв'!E29+'[4]1 полуг'!E35</f>
        <v>0</v>
      </c>
      <c r="F38" s="459">
        <f>'[4]3кв'!F29+'[4]1 полуг'!F35</f>
        <v>0</v>
      </c>
      <c r="G38" s="457">
        <f>'[4]3кв'!H29+'[4]1 полуг'!G35</f>
        <v>0</v>
      </c>
      <c r="H38" s="457">
        <v>0</v>
      </c>
      <c r="I38" s="457">
        <f>'[4]3кв'!I29+'[4]1 полуг'!H35</f>
        <v>0</v>
      </c>
      <c r="J38" s="457">
        <v>1.6</v>
      </c>
      <c r="K38" s="457">
        <f>'[4]3кв'!M29+'[4]1 полуг'!K35</f>
        <v>0</v>
      </c>
      <c r="L38" s="457"/>
      <c r="M38" s="457">
        <f>'[4]1 полуг'!M35</f>
        <v>0</v>
      </c>
      <c r="N38" s="457"/>
      <c r="O38" s="460">
        <f t="shared" si="5"/>
        <v>0</v>
      </c>
      <c r="P38" s="457">
        <f>'[4]3кв'!R29+'[4]1 полуг'!P35</f>
        <v>0</v>
      </c>
      <c r="Q38" s="457"/>
      <c r="R38" s="457">
        <f>'[4]3кв'!S29+'[4]1 полуг'!R35</f>
        <v>0</v>
      </c>
      <c r="S38" s="457"/>
      <c r="T38" s="460">
        <f t="shared" si="13"/>
        <v>1.6</v>
      </c>
      <c r="U38" s="365"/>
      <c r="V38" s="365"/>
      <c r="W38" s="319"/>
      <c r="X38" s="319"/>
    </row>
    <row r="39" spans="1:24" ht="15" customHeight="1">
      <c r="A39" s="586" t="s">
        <v>931</v>
      </c>
      <c r="B39" s="455">
        <v>226</v>
      </c>
      <c r="C39" s="459">
        <f>SUM(C40:C78)</f>
        <v>619.98912999999993</v>
      </c>
      <c r="D39" s="459">
        <f>SUM(D40:D78)</f>
        <v>619.98912999999993</v>
      </c>
      <c r="E39" s="460">
        <f t="shared" ref="E39" si="25">SUM(E40:E78)</f>
        <v>0</v>
      </c>
      <c r="F39" s="460">
        <f>SUM(F40:F78)</f>
        <v>0</v>
      </c>
      <c r="G39" s="460">
        <f t="shared" ref="G39:P39" si="26">SUM(G40:G78)</f>
        <v>109.33904999999999</v>
      </c>
      <c r="H39" s="460">
        <f t="shared" si="26"/>
        <v>0</v>
      </c>
      <c r="I39" s="460">
        <f t="shared" si="26"/>
        <v>0</v>
      </c>
      <c r="J39" s="460">
        <f t="shared" si="26"/>
        <v>80.010000000000005</v>
      </c>
      <c r="K39" s="460">
        <f t="shared" si="26"/>
        <v>443.88900000000001</v>
      </c>
      <c r="L39" s="460">
        <f t="shared" si="26"/>
        <v>243.52719000000002</v>
      </c>
      <c r="M39" s="460">
        <f t="shared" si="26"/>
        <v>42.811999999999998</v>
      </c>
      <c r="N39" s="460">
        <f t="shared" si="26"/>
        <v>178.34199999999998</v>
      </c>
      <c r="O39" s="460">
        <f t="shared" si="5"/>
        <v>464.68119000000002</v>
      </c>
      <c r="P39" s="460">
        <f t="shared" si="26"/>
        <v>63.26</v>
      </c>
      <c r="Q39" s="460">
        <f t="shared" ref="Q39" si="27">SUM(Q40:Q78)</f>
        <v>0</v>
      </c>
      <c r="R39" s="460">
        <f t="shared" ref="R39" si="28">SUM(R40:R78)</f>
        <v>0</v>
      </c>
      <c r="S39" s="460">
        <f t="shared" ref="S39" si="29">SUM(S40:S78)</f>
        <v>433.92600000000004</v>
      </c>
      <c r="T39" s="460">
        <f t="shared" si="13"/>
        <v>2215.0943699999998</v>
      </c>
      <c r="U39" s="319"/>
      <c r="V39" s="365"/>
      <c r="W39" s="319"/>
      <c r="X39" s="319"/>
    </row>
    <row r="40" spans="1:24" ht="15" hidden="1" customHeight="1">
      <c r="A40" s="309" t="s">
        <v>730</v>
      </c>
      <c r="B40" s="455">
        <v>226</v>
      </c>
      <c r="C40" s="459"/>
      <c r="D40" s="459"/>
      <c r="E40" s="459">
        <f>'[4]3кв'!E31+'[4]1 полуг'!E37</f>
        <v>0</v>
      </c>
      <c r="F40" s="459">
        <f>'[4]3кв'!F31+'[4]1 полуг'!F37</f>
        <v>0</v>
      </c>
      <c r="G40" s="457"/>
      <c r="H40" s="457">
        <f>'[4]3кв'!I31+'[4]1 полуг'!H37</f>
        <v>0</v>
      </c>
      <c r="I40" s="457">
        <f>'[4]3кв'!I31+'[4]1 полуг'!H37</f>
        <v>0</v>
      </c>
      <c r="J40" s="457">
        <f>'[4]3кв'!L31+'[4]1 полуг'!J37</f>
        <v>0</v>
      </c>
      <c r="K40" s="457">
        <f>'[4]3кв'!M31+'[4]1 полуг'!K37</f>
        <v>0</v>
      </c>
      <c r="L40" s="457"/>
      <c r="M40" s="457"/>
      <c r="N40" s="457">
        <f>'[4]3кв'!P31+'[4]1 полуг'!N37</f>
        <v>0</v>
      </c>
      <c r="O40" s="460">
        <f t="shared" si="5"/>
        <v>0</v>
      </c>
      <c r="P40" s="457">
        <f>'[4]3кв'!R31+'[4]1 полуг'!P37</f>
        <v>0</v>
      </c>
      <c r="Q40" s="457"/>
      <c r="R40" s="457">
        <f>'[4]3кв'!S31+'[4]1 полуг'!R37</f>
        <v>0</v>
      </c>
      <c r="S40" s="457">
        <f>'[4]3кв'!T31+'[4]1 полуг'!S37</f>
        <v>0</v>
      </c>
      <c r="T40" s="460">
        <f t="shared" si="13"/>
        <v>0</v>
      </c>
      <c r="V40" s="365"/>
      <c r="W40" s="319"/>
      <c r="X40" s="319"/>
    </row>
    <row r="41" spans="1:24">
      <c r="A41" s="309" t="s">
        <v>731</v>
      </c>
      <c r="B41" s="455">
        <v>226</v>
      </c>
      <c r="C41" s="459"/>
      <c r="D41" s="459"/>
      <c r="E41" s="459">
        <f>'[4]1 полуг'!E38</f>
        <v>0</v>
      </c>
      <c r="F41" s="459">
        <f>'[4]3кв'!F32+'[4]3кв'!G32</f>
        <v>0</v>
      </c>
      <c r="G41" s="457">
        <f>'[4]1 полуг'!G39</f>
        <v>0</v>
      </c>
      <c r="H41" s="457">
        <f>'[4]1 полуг'!H38</f>
        <v>0</v>
      </c>
      <c r="I41" s="457">
        <f>'[4]1 полуг'!H38</f>
        <v>0</v>
      </c>
      <c r="J41" s="457">
        <f>'[4]1 полуг'!J38</f>
        <v>0</v>
      </c>
      <c r="K41" s="457">
        <v>103.27</v>
      </c>
      <c r="L41" s="457"/>
      <c r="M41" s="457"/>
      <c r="N41" s="457">
        <f>'[4]3кв'!P32+'[4]1 полуг'!N38</f>
        <v>0</v>
      </c>
      <c r="O41" s="460">
        <f t="shared" si="5"/>
        <v>0</v>
      </c>
      <c r="P41" s="457"/>
      <c r="Q41" s="457"/>
      <c r="R41" s="457">
        <f>'[4]1 полуг'!R38</f>
        <v>0</v>
      </c>
      <c r="S41" s="457">
        <v>418.44600000000003</v>
      </c>
      <c r="T41" s="460">
        <f t="shared" si="13"/>
        <v>521.71600000000001</v>
      </c>
      <c r="V41" s="365"/>
      <c r="W41" s="319"/>
      <c r="X41" s="319"/>
    </row>
    <row r="42" spans="1:24" ht="12.75" hidden="1" customHeight="1">
      <c r="A42" s="309" t="s">
        <v>732</v>
      </c>
      <c r="B42" s="455">
        <v>226</v>
      </c>
      <c r="C42" s="459">
        <f t="shared" si="12"/>
        <v>0</v>
      </c>
      <c r="D42" s="459">
        <f t="shared" si="12"/>
        <v>0</v>
      </c>
      <c r="E42" s="459"/>
      <c r="F42" s="459"/>
      <c r="G42" s="457"/>
      <c r="H42" s="457"/>
      <c r="I42" s="457"/>
      <c r="J42" s="457"/>
      <c r="K42" s="457"/>
      <c r="L42" s="457">
        <f>'[4]1 полуг'!L39</f>
        <v>0</v>
      </c>
      <c r="M42" s="457">
        <f>'[4]1 полуг'!M41+'[4]3кв'!O35</f>
        <v>0</v>
      </c>
      <c r="N42" s="457">
        <f>'[4]1 полуг'!N39</f>
        <v>0</v>
      </c>
      <c r="O42" s="460">
        <f t="shared" si="5"/>
        <v>0</v>
      </c>
      <c r="P42" s="457">
        <f>'[4]1 полуг'!P39</f>
        <v>0</v>
      </c>
      <c r="Q42" s="457">
        <f>'[4]3кв'!K35</f>
        <v>0</v>
      </c>
      <c r="R42" s="457"/>
      <c r="S42" s="457"/>
      <c r="T42" s="460">
        <f t="shared" si="13"/>
        <v>0</v>
      </c>
      <c r="V42" s="365"/>
      <c r="W42" s="319"/>
      <c r="X42" s="319"/>
    </row>
    <row r="43" spans="1:24" ht="15" customHeight="1">
      <c r="A43" s="309" t="s">
        <v>733</v>
      </c>
      <c r="B43" s="455">
        <v>226</v>
      </c>
      <c r="C43" s="459"/>
      <c r="D43" s="459"/>
      <c r="E43" s="459">
        <f>'[4]3кв'!E33+'[4]1 полуг'!E40</f>
        <v>0</v>
      </c>
      <c r="F43" s="459">
        <f>'[4]3кв'!F33+'[4]1 полуг'!F40</f>
        <v>0</v>
      </c>
      <c r="G43" s="457">
        <v>10</v>
      </c>
      <c r="H43" s="457">
        <f>'[4]3кв'!I33+'[4]1 полуг'!H40</f>
        <v>0</v>
      </c>
      <c r="I43" s="457">
        <f>'[4]3кв'!I33+'[4]1 полуг'!H40</f>
        <v>0</v>
      </c>
      <c r="J43" s="457">
        <f>'[4]3кв'!L33+'[4]1 полуг'!J40</f>
        <v>0</v>
      </c>
      <c r="K43" s="457">
        <f>'[4]3кв'!M33+'[4]1 полуг'!K40</f>
        <v>0</v>
      </c>
      <c r="L43" s="457"/>
      <c r="M43" s="457"/>
      <c r="N43" s="457">
        <f>'[4]3кв'!P33+'[4]1 полуг'!N40</f>
        <v>0</v>
      </c>
      <c r="O43" s="460">
        <f t="shared" si="5"/>
        <v>0</v>
      </c>
      <c r="P43" s="457">
        <f>'[4]3кв'!R33+'[4]1 полуг'!P40</f>
        <v>0</v>
      </c>
      <c r="Q43" s="457"/>
      <c r="R43" s="457">
        <f>'[4]3кв'!S33+'[4]1 полуг'!R40</f>
        <v>0</v>
      </c>
      <c r="S43" s="457">
        <f>'[4]3кв'!T33+'[4]1 полуг'!S40</f>
        <v>0</v>
      </c>
      <c r="T43" s="460">
        <f t="shared" si="13"/>
        <v>10</v>
      </c>
      <c r="V43" s="365"/>
      <c r="W43" s="319"/>
      <c r="X43" s="319"/>
    </row>
    <row r="44" spans="1:24" ht="15.75" hidden="1" customHeight="1">
      <c r="A44" s="309" t="s">
        <v>169</v>
      </c>
      <c r="B44" s="455">
        <v>226</v>
      </c>
      <c r="C44" s="459">
        <f t="shared" si="12"/>
        <v>0</v>
      </c>
      <c r="D44" s="459">
        <f t="shared" si="12"/>
        <v>0</v>
      </c>
      <c r="E44" s="459">
        <f>'[4]3кв'!E34+'[4]1 полуг'!E41</f>
        <v>0</v>
      </c>
      <c r="F44" s="459">
        <f>'[4]3кв'!F34+'[4]1 полуг'!F41</f>
        <v>0</v>
      </c>
      <c r="G44" s="457">
        <f>'[4]3кв'!H34+'[4]1 полуг'!G41</f>
        <v>0</v>
      </c>
      <c r="H44" s="457">
        <f>'[4]3кв'!I34+'[4]1 полуг'!H41</f>
        <v>0</v>
      </c>
      <c r="I44" s="457">
        <f>'[4]3кв'!I34+'[4]1 полуг'!H41</f>
        <v>0</v>
      </c>
      <c r="J44" s="457">
        <f>'[4]3кв'!L34+'[4]1 полуг'!J41</f>
        <v>0</v>
      </c>
      <c r="K44" s="457">
        <f>'[4]3кв'!M34+'[4]1 полуг'!K41</f>
        <v>0</v>
      </c>
      <c r="L44" s="457">
        <f>'[4]3кв'!N34+'[4]1 полуг'!L41</f>
        <v>0</v>
      </c>
      <c r="M44" s="457"/>
      <c r="N44" s="457">
        <f>'[4]3кв'!P34+'[4]1 полуг'!N41</f>
        <v>0</v>
      </c>
      <c r="O44" s="460">
        <f t="shared" si="5"/>
        <v>0</v>
      </c>
      <c r="P44" s="457">
        <f>'[4]3кв'!R34+'[4]1 полуг'!P41</f>
        <v>0</v>
      </c>
      <c r="Q44" s="457"/>
      <c r="R44" s="457">
        <f>'[4]3кв'!S34+'[4]1 полуг'!R41</f>
        <v>0</v>
      </c>
      <c r="S44" s="457">
        <f>'[4]3кв'!T34+'[4]1 полуг'!S41</f>
        <v>0</v>
      </c>
      <c r="T44" s="460">
        <f t="shared" si="13"/>
        <v>0</v>
      </c>
      <c r="V44" s="365"/>
      <c r="W44" s="319"/>
      <c r="X44" s="319"/>
    </row>
    <row r="45" spans="1:24" ht="12.75" customHeight="1">
      <c r="A45" s="309" t="s">
        <v>731</v>
      </c>
      <c r="B45" s="455">
        <v>226</v>
      </c>
      <c r="C45" s="459"/>
      <c r="D45" s="459"/>
      <c r="E45" s="459">
        <f>'[4]3кв'!E35</f>
        <v>0</v>
      </c>
      <c r="F45" s="459"/>
      <c r="G45" s="457">
        <f>'[4]3кв'!H35</f>
        <v>0</v>
      </c>
      <c r="H45" s="457">
        <f>'[4]3кв'!I35</f>
        <v>0</v>
      </c>
      <c r="I45" s="457">
        <f>'[4]3кв'!I35</f>
        <v>0</v>
      </c>
      <c r="J45" s="457">
        <f>'[4]3кв'!L35</f>
        <v>0</v>
      </c>
      <c r="K45" s="457">
        <v>98.6</v>
      </c>
      <c r="L45" s="457"/>
      <c r="M45" s="457"/>
      <c r="N45" s="457"/>
      <c r="O45" s="460">
        <f t="shared" si="5"/>
        <v>0</v>
      </c>
      <c r="P45" s="457">
        <f>'[4]3кв'!R35</f>
        <v>0</v>
      </c>
      <c r="Q45" s="457"/>
      <c r="R45" s="457">
        <f>'[4]3кв'!S35</f>
        <v>0</v>
      </c>
      <c r="S45" s="457">
        <f>'[4]3кв'!T35</f>
        <v>0</v>
      </c>
      <c r="T45" s="460">
        <f t="shared" si="13"/>
        <v>98.6</v>
      </c>
      <c r="V45" s="365"/>
      <c r="W45" s="319"/>
      <c r="X45" s="319"/>
    </row>
    <row r="46" spans="1:24" hidden="1">
      <c r="A46" s="309" t="s">
        <v>734</v>
      </c>
      <c r="B46" s="455">
        <v>226</v>
      </c>
      <c r="C46" s="459"/>
      <c r="D46" s="459"/>
      <c r="E46" s="459">
        <f>'[4]1 полуг'!E44+'[4]3кв'!E38</f>
        <v>0</v>
      </c>
      <c r="F46" s="459">
        <f>'[4]1 полуг'!F44+'[4]3кв'!F38</f>
        <v>0</v>
      </c>
      <c r="G46" s="457">
        <f>'[4]1 полуг'!G44+'[4]3кв'!H38</f>
        <v>0</v>
      </c>
      <c r="H46" s="457">
        <f>'[4]1 полуг'!H44+'[4]3кв'!I38</f>
        <v>0</v>
      </c>
      <c r="I46" s="457">
        <f>'[4]1 полуг'!H44+'[4]3кв'!I38</f>
        <v>0</v>
      </c>
      <c r="J46" s="457">
        <f>'[4]1 полуг'!J44+'[4]3кв'!L38</f>
        <v>0</v>
      </c>
      <c r="K46" s="457">
        <f>'[4]1 полуг'!K44+'[4]3кв'!M38</f>
        <v>0</v>
      </c>
      <c r="L46" s="457">
        <f>'[4]1 полуг'!L44+'[4]3кв'!N38</f>
        <v>0</v>
      </c>
      <c r="M46" s="457"/>
      <c r="N46" s="457">
        <f>'[4]1 полуг'!N44+'[4]3кв'!P38</f>
        <v>0</v>
      </c>
      <c r="O46" s="460">
        <f t="shared" si="5"/>
        <v>0</v>
      </c>
      <c r="P46" s="457">
        <f>'[4]1 полуг'!P44+'[4]3кв'!R38</f>
        <v>0</v>
      </c>
      <c r="Q46" s="457"/>
      <c r="R46" s="457">
        <f>'[4]1 полуг'!R44+'[4]3кв'!S38</f>
        <v>0</v>
      </c>
      <c r="S46" s="457">
        <f>'[4]1 полуг'!S44+'[4]3кв'!T38</f>
        <v>0</v>
      </c>
      <c r="T46" s="460">
        <f t="shared" si="13"/>
        <v>0</v>
      </c>
      <c r="V46" s="365"/>
      <c r="W46" s="319"/>
      <c r="X46" s="319"/>
    </row>
    <row r="47" spans="1:24" ht="12.75" customHeight="1">
      <c r="A47" s="309" t="s">
        <v>884</v>
      </c>
      <c r="B47" s="455">
        <v>226</v>
      </c>
      <c r="C47" s="459">
        <v>69.23424</v>
      </c>
      <c r="D47" s="459">
        <v>69.23424</v>
      </c>
      <c r="E47" s="459">
        <f>'[4]1 полуг'!E48</f>
        <v>0</v>
      </c>
      <c r="F47" s="459">
        <f>'[4]1 полуг'!F48</f>
        <v>0</v>
      </c>
      <c r="G47" s="457">
        <f>'[4]1 полуг'!G48</f>
        <v>0</v>
      </c>
      <c r="H47" s="457">
        <f>'[4]1 полуг'!H48</f>
        <v>0</v>
      </c>
      <c r="I47" s="457">
        <f>'[4]1 полуг'!H48</f>
        <v>0</v>
      </c>
      <c r="J47" s="457">
        <f>'[4]1 полуг'!J48</f>
        <v>0</v>
      </c>
      <c r="K47" s="457">
        <f>'[4]1 полуг'!K48</f>
        <v>0</v>
      </c>
      <c r="L47" s="457">
        <v>187.73500000000001</v>
      </c>
      <c r="M47" s="457"/>
      <c r="N47" s="457">
        <v>21.341999999999999</v>
      </c>
      <c r="O47" s="460">
        <f t="shared" si="5"/>
        <v>209.077</v>
      </c>
      <c r="P47" s="457">
        <v>0</v>
      </c>
      <c r="Q47" s="457"/>
      <c r="R47" s="457">
        <f>'[4]1 полуг'!R48+'[4]3кв'!S36</f>
        <v>0</v>
      </c>
      <c r="S47" s="457">
        <f>'[4]1 полуг'!S48</f>
        <v>0</v>
      </c>
      <c r="T47" s="460">
        <f t="shared" si="13"/>
        <v>278.31124</v>
      </c>
      <c r="V47" s="365"/>
      <c r="W47" s="319"/>
      <c r="X47" s="319"/>
    </row>
    <row r="48" spans="1:24" ht="12" hidden="1" customHeight="1">
      <c r="A48" s="309" t="s">
        <v>735</v>
      </c>
      <c r="B48" s="455">
        <v>226</v>
      </c>
      <c r="C48" s="459"/>
      <c r="D48" s="459"/>
      <c r="E48" s="459">
        <f>'[4]1 полуг'!E63</f>
        <v>0</v>
      </c>
      <c r="F48" s="459">
        <f>'[4]1 полуг'!F63</f>
        <v>0</v>
      </c>
      <c r="G48" s="457">
        <f>'[4]1 полуг'!G63</f>
        <v>0</v>
      </c>
      <c r="H48" s="457">
        <f>'[4]1 полуг'!H63</f>
        <v>0</v>
      </c>
      <c r="I48" s="457">
        <f>'[4]1 полуг'!H63</f>
        <v>0</v>
      </c>
      <c r="J48" s="457">
        <f>'[4]1 полуг'!J63</f>
        <v>0</v>
      </c>
      <c r="K48" s="457">
        <f>'[4]1 полуг'!K63</f>
        <v>0</v>
      </c>
      <c r="L48" s="457"/>
      <c r="M48" s="457"/>
      <c r="N48" s="457">
        <f>'[4]1 полуг'!N63</f>
        <v>0</v>
      </c>
      <c r="O48" s="460">
        <f t="shared" si="5"/>
        <v>0</v>
      </c>
      <c r="P48" s="457">
        <f>'[4]1 полуг'!P63</f>
        <v>0</v>
      </c>
      <c r="Q48" s="457"/>
      <c r="R48" s="457">
        <f>'[4]1 полуг'!R63</f>
        <v>0</v>
      </c>
      <c r="S48" s="457">
        <f>'[4]1 полуг'!S63</f>
        <v>0</v>
      </c>
      <c r="T48" s="460">
        <f t="shared" si="13"/>
        <v>0</v>
      </c>
      <c r="V48" s="365"/>
      <c r="W48" s="319"/>
      <c r="X48" s="319"/>
    </row>
    <row r="49" spans="1:24" ht="15" hidden="1" customHeight="1">
      <c r="A49" s="309" t="s">
        <v>678</v>
      </c>
      <c r="B49" s="455">
        <v>226</v>
      </c>
      <c r="C49" s="459"/>
      <c r="D49" s="459"/>
      <c r="E49" s="459">
        <f>'[4]3кв'!E42</f>
        <v>0</v>
      </c>
      <c r="F49" s="459">
        <f>'[4]3кв'!F42</f>
        <v>0</v>
      </c>
      <c r="G49" s="457">
        <f>'[4]3кв'!H42</f>
        <v>0</v>
      </c>
      <c r="H49" s="457">
        <f>'[4]3кв'!I42</f>
        <v>0</v>
      </c>
      <c r="I49" s="457">
        <f>'[4]3кв'!I42</f>
        <v>0</v>
      </c>
      <c r="J49" s="457">
        <f>'[4]3кв'!L42</f>
        <v>0</v>
      </c>
      <c r="K49" s="457">
        <f>'[4]3кв'!M42</f>
        <v>0</v>
      </c>
      <c r="L49" s="457">
        <f>'[4]3кв'!N42</f>
        <v>0</v>
      </c>
      <c r="M49" s="457"/>
      <c r="N49" s="457">
        <f>'[4]3кв'!P42</f>
        <v>0</v>
      </c>
      <c r="O49" s="460">
        <f t="shared" si="5"/>
        <v>0</v>
      </c>
      <c r="P49" s="459">
        <f>'[4]3кв'!R42</f>
        <v>0</v>
      </c>
      <c r="Q49" s="457"/>
      <c r="R49" s="457">
        <f>'[4]3кв'!S42</f>
        <v>0</v>
      </c>
      <c r="S49" s="457">
        <f>'[4]3кв'!T42</f>
        <v>0</v>
      </c>
      <c r="T49" s="460">
        <f t="shared" si="13"/>
        <v>0</v>
      </c>
      <c r="V49" s="365"/>
      <c r="W49" s="319"/>
      <c r="X49" s="319"/>
    </row>
    <row r="50" spans="1:24" hidden="1">
      <c r="A50" s="366" t="s">
        <v>736</v>
      </c>
      <c r="B50" s="455">
        <v>226</v>
      </c>
      <c r="C50" s="459"/>
      <c r="D50" s="459"/>
      <c r="E50" s="459">
        <f>'[4]1 полуг'!E42</f>
        <v>0</v>
      </c>
      <c r="F50" s="459">
        <f>'[4]1 полуг'!F42</f>
        <v>0</v>
      </c>
      <c r="G50" s="457">
        <f>'[4]3кв'!H41</f>
        <v>0</v>
      </c>
      <c r="H50" s="457">
        <f>'[4]1 полуг'!H42</f>
        <v>0</v>
      </c>
      <c r="I50" s="457">
        <f>'[4]1 полуг'!H42</f>
        <v>0</v>
      </c>
      <c r="J50" s="457">
        <f>'[4]1 полуг'!J42</f>
        <v>0</v>
      </c>
      <c r="K50" s="457">
        <f>'[4]1 полуг'!K42</f>
        <v>0</v>
      </c>
      <c r="L50" s="457">
        <f>'[4]1 полуг'!L42</f>
        <v>0</v>
      </c>
      <c r="M50" s="457"/>
      <c r="N50" s="457">
        <f>'[4]1 полуг'!N42</f>
        <v>0</v>
      </c>
      <c r="O50" s="460">
        <f t="shared" si="5"/>
        <v>0</v>
      </c>
      <c r="P50" s="459">
        <f>'[4]1 полуг'!P42</f>
        <v>0</v>
      </c>
      <c r="Q50" s="457"/>
      <c r="R50" s="457">
        <f>'[4]1 полуг'!R42</f>
        <v>0</v>
      </c>
      <c r="S50" s="457">
        <f>'[4]1 полуг'!S42</f>
        <v>0</v>
      </c>
      <c r="T50" s="460">
        <f t="shared" si="13"/>
        <v>0</v>
      </c>
      <c r="V50" s="365"/>
      <c r="W50" s="319"/>
      <c r="X50" s="319"/>
    </row>
    <row r="51" spans="1:24" ht="15" hidden="1" customHeight="1">
      <c r="A51" s="309" t="s">
        <v>790</v>
      </c>
      <c r="B51" s="455">
        <v>226</v>
      </c>
      <c r="C51" s="459"/>
      <c r="D51" s="459"/>
      <c r="E51" s="459"/>
      <c r="F51" s="459"/>
      <c r="G51" s="457"/>
      <c r="H51" s="457"/>
      <c r="I51" s="457"/>
      <c r="J51" s="457"/>
      <c r="K51" s="457"/>
      <c r="L51" s="457">
        <v>0</v>
      </c>
      <c r="M51" s="457"/>
      <c r="N51" s="457"/>
      <c r="O51" s="460">
        <f t="shared" si="5"/>
        <v>0</v>
      </c>
      <c r="P51" s="459"/>
      <c r="Q51" s="457"/>
      <c r="R51" s="457"/>
      <c r="S51" s="457"/>
      <c r="T51" s="460">
        <f t="shared" si="13"/>
        <v>0</v>
      </c>
      <c r="V51" s="365"/>
      <c r="W51" s="319"/>
      <c r="X51" s="319"/>
    </row>
    <row r="52" spans="1:24" ht="15" hidden="1" customHeight="1">
      <c r="A52" s="309" t="s">
        <v>737</v>
      </c>
      <c r="B52" s="455">
        <v>226</v>
      </c>
      <c r="C52" s="459">
        <f t="shared" si="12"/>
        <v>0</v>
      </c>
      <c r="D52" s="459">
        <f t="shared" si="12"/>
        <v>0</v>
      </c>
      <c r="E52" s="459">
        <f>'[4]3кв'!E45</f>
        <v>0</v>
      </c>
      <c r="F52" s="459">
        <f>'[4]3кв'!F45</f>
        <v>0</v>
      </c>
      <c r="G52" s="457">
        <f>'[4]3кв'!H45</f>
        <v>0</v>
      </c>
      <c r="H52" s="457">
        <f>'[4]3кв'!I45</f>
        <v>0</v>
      </c>
      <c r="I52" s="457">
        <f>'[4]3кв'!I45</f>
        <v>0</v>
      </c>
      <c r="J52" s="457">
        <f>'[4]3кв'!L45</f>
        <v>0</v>
      </c>
      <c r="K52" s="457">
        <f>'[4]3кв'!M45</f>
        <v>0</v>
      </c>
      <c r="L52" s="457">
        <f>'[4]3кв'!N45</f>
        <v>0</v>
      </c>
      <c r="M52" s="457"/>
      <c r="N52" s="457">
        <f>'[4]3кв'!P45</f>
        <v>0</v>
      </c>
      <c r="O52" s="460">
        <f t="shared" si="5"/>
        <v>0</v>
      </c>
      <c r="P52" s="459">
        <f>'[4]3кв'!R45</f>
        <v>0</v>
      </c>
      <c r="Q52" s="457"/>
      <c r="R52" s="457">
        <f>'[4]3кв'!S45</f>
        <v>0</v>
      </c>
      <c r="S52" s="457">
        <f>'[4]3кв'!T45</f>
        <v>0</v>
      </c>
      <c r="T52" s="460">
        <f t="shared" si="13"/>
        <v>0</v>
      </c>
      <c r="V52" s="365"/>
      <c r="W52" s="319"/>
      <c r="X52" s="319"/>
    </row>
    <row r="53" spans="1:24" ht="12.75" hidden="1" customHeight="1">
      <c r="A53" s="309" t="s">
        <v>394</v>
      </c>
      <c r="B53" s="455">
        <v>226</v>
      </c>
      <c r="C53" s="459">
        <f t="shared" si="12"/>
        <v>0</v>
      </c>
      <c r="D53" s="459">
        <f t="shared" si="12"/>
        <v>0</v>
      </c>
      <c r="E53" s="459">
        <f>'[4]1 полуг'!E65</f>
        <v>0</v>
      </c>
      <c r="F53" s="459">
        <f>'[4]1 полуг'!F65</f>
        <v>0</v>
      </c>
      <c r="G53" s="457">
        <f>'[4]1 полуг'!G65</f>
        <v>0</v>
      </c>
      <c r="H53" s="457">
        <f>'[4]1 полуг'!H65</f>
        <v>0</v>
      </c>
      <c r="I53" s="457">
        <f>'[4]1 полуг'!H65</f>
        <v>0</v>
      </c>
      <c r="J53" s="457">
        <f>'[4]1 полуг'!J65</f>
        <v>0</v>
      </c>
      <c r="K53" s="457">
        <f>'[4]1 полуг'!K65</f>
        <v>0</v>
      </c>
      <c r="L53" s="457">
        <f>'[4]1 полуг'!L65</f>
        <v>0</v>
      </c>
      <c r="M53" s="457"/>
      <c r="N53" s="457">
        <f>'[4]1 полуг'!N65</f>
        <v>0</v>
      </c>
      <c r="O53" s="460">
        <f t="shared" si="5"/>
        <v>0</v>
      </c>
      <c r="P53" s="459">
        <f>'[4]1 полуг'!P65</f>
        <v>0</v>
      </c>
      <c r="Q53" s="457"/>
      <c r="R53" s="457">
        <f>'[4]1 полуг'!R65</f>
        <v>0</v>
      </c>
      <c r="S53" s="457">
        <f>'[4]1 полуг'!S65</f>
        <v>0</v>
      </c>
      <c r="T53" s="460">
        <f t="shared" si="13"/>
        <v>0</v>
      </c>
      <c r="V53" s="365"/>
      <c r="W53" s="319"/>
      <c r="X53" s="319"/>
    </row>
    <row r="54" spans="1:24" ht="12" hidden="1" customHeight="1">
      <c r="A54" s="309" t="s">
        <v>173</v>
      </c>
      <c r="B54" s="455">
        <v>226</v>
      </c>
      <c r="C54" s="459">
        <f t="shared" si="12"/>
        <v>0</v>
      </c>
      <c r="D54" s="459">
        <f t="shared" si="12"/>
        <v>0</v>
      </c>
      <c r="E54" s="459">
        <f>'[4]1 полуг'!E49+'[4]3кв'!E62</f>
        <v>0</v>
      </c>
      <c r="F54" s="459">
        <f>'[4]1 полуг'!F49+'[4]3кв'!F62</f>
        <v>0</v>
      </c>
      <c r="G54" s="457">
        <f>'[4]1 полуг'!G49+'[4]3кв'!H62</f>
        <v>0</v>
      </c>
      <c r="H54" s="457">
        <f>'[4]1 полуг'!H49+'[4]3кв'!I62</f>
        <v>0</v>
      </c>
      <c r="I54" s="457">
        <f>'[4]1 полуг'!H49+'[4]3кв'!I62</f>
        <v>0</v>
      </c>
      <c r="J54" s="457">
        <f>'[4]1 полуг'!J49+'[4]3кв'!L62</f>
        <v>0</v>
      </c>
      <c r="K54" s="457">
        <f>'[4]1 полуг'!K49+'[4]3кв'!M62</f>
        <v>0</v>
      </c>
      <c r="L54" s="457">
        <v>0</v>
      </c>
      <c r="M54" s="457"/>
      <c r="N54" s="457">
        <f>'[4]1 полуг'!N49+'[4]3кв'!P62</f>
        <v>0</v>
      </c>
      <c r="O54" s="460">
        <f t="shared" si="5"/>
        <v>0</v>
      </c>
      <c r="P54" s="459">
        <f>'[4]1 полуг'!P49+'[4]3кв'!R62</f>
        <v>0</v>
      </c>
      <c r="Q54" s="457"/>
      <c r="R54" s="457">
        <f>'[4]1 полуг'!R49+'[4]3кв'!S62</f>
        <v>0</v>
      </c>
      <c r="S54" s="457">
        <f>'[4]1 полуг'!S49+'[4]3кв'!T62</f>
        <v>0</v>
      </c>
      <c r="T54" s="460">
        <f t="shared" si="13"/>
        <v>0</v>
      </c>
      <c r="V54" s="365"/>
      <c r="W54" s="319"/>
      <c r="X54" s="319"/>
    </row>
    <row r="55" spans="1:24" ht="12.75" hidden="1" customHeight="1">
      <c r="A55" s="309" t="str">
        <f>'[4]1 кв'!A67</f>
        <v xml:space="preserve"> - аттестация рабочих мест</v>
      </c>
      <c r="B55" s="310">
        <v>226</v>
      </c>
      <c r="C55" s="459">
        <f>D55+E55</f>
        <v>0</v>
      </c>
      <c r="D55" s="459">
        <f>E55+F55</f>
        <v>0</v>
      </c>
      <c r="E55" s="459">
        <f>'[4]1 полуг'!E50</f>
        <v>0</v>
      </c>
      <c r="F55" s="459">
        <f>'[4]1 полуг'!F50</f>
        <v>0</v>
      </c>
      <c r="G55" s="457">
        <f>'[4]1 полуг'!G50</f>
        <v>0</v>
      </c>
      <c r="H55" s="457">
        <f>'[4]1 полуг'!H50</f>
        <v>0</v>
      </c>
      <c r="I55" s="457">
        <f>'[4]1 полуг'!H50</f>
        <v>0</v>
      </c>
      <c r="J55" s="457">
        <f>'[4]1 полуг'!J50</f>
        <v>0</v>
      </c>
      <c r="K55" s="457">
        <f>'[4]1 полуг'!K50</f>
        <v>0</v>
      </c>
      <c r="L55" s="457">
        <f>'[4]1 полуг'!L50</f>
        <v>0</v>
      </c>
      <c r="M55" s="457"/>
      <c r="N55" s="457">
        <f>'[4]1 полуг'!N50</f>
        <v>0</v>
      </c>
      <c r="O55" s="460">
        <f t="shared" si="5"/>
        <v>0</v>
      </c>
      <c r="P55" s="459">
        <f>'[4]1 полуг'!P50</f>
        <v>0</v>
      </c>
      <c r="Q55" s="457"/>
      <c r="R55" s="457">
        <f>'[4]1 полуг'!R50</f>
        <v>0</v>
      </c>
      <c r="S55" s="457">
        <f>'[4]1 полуг'!S50</f>
        <v>0</v>
      </c>
      <c r="T55" s="460">
        <f t="shared" si="13"/>
        <v>0</v>
      </c>
      <c r="V55" s="365"/>
      <c r="W55" s="319"/>
      <c r="X55" s="319"/>
    </row>
    <row r="56" spans="1:24" ht="15" hidden="1" customHeight="1">
      <c r="A56" s="309" t="s">
        <v>738</v>
      </c>
      <c r="B56" s="310">
        <v>226</v>
      </c>
      <c r="C56" s="457">
        <f t="shared" si="12"/>
        <v>0</v>
      </c>
      <c r="D56" s="457">
        <f t="shared" si="12"/>
        <v>0</v>
      </c>
      <c r="E56" s="457">
        <f>'[4]1 полуг'!E62</f>
        <v>0</v>
      </c>
      <c r="F56" s="457">
        <f>'[4]1 полуг'!F62</f>
        <v>0</v>
      </c>
      <c r="G56" s="457">
        <f>'[4]1 полуг'!G62</f>
        <v>0</v>
      </c>
      <c r="H56" s="457">
        <f>'[4]1 полуг'!H62</f>
        <v>0</v>
      </c>
      <c r="I56" s="457">
        <f>'[4]1 полуг'!H62</f>
        <v>0</v>
      </c>
      <c r="J56" s="457">
        <f>'[4]1 полуг'!J62</f>
        <v>0</v>
      </c>
      <c r="K56" s="457">
        <f>'[4]1 полуг'!K62</f>
        <v>0</v>
      </c>
      <c r="L56" s="457">
        <f>'[4]1 полуг'!L62</f>
        <v>0</v>
      </c>
      <c r="M56" s="457"/>
      <c r="N56" s="457">
        <f>'[4]1 полуг'!N62</f>
        <v>0</v>
      </c>
      <c r="O56" s="460">
        <f t="shared" si="5"/>
        <v>0</v>
      </c>
      <c r="P56" s="459">
        <f>'[4]1 полуг'!P62</f>
        <v>0</v>
      </c>
      <c r="Q56" s="457"/>
      <c r="R56" s="457">
        <f>'[4]1 полуг'!R62</f>
        <v>0</v>
      </c>
      <c r="S56" s="457">
        <f>'[4]1 полуг'!S62</f>
        <v>0</v>
      </c>
      <c r="T56" s="460">
        <f t="shared" si="13"/>
        <v>0</v>
      </c>
      <c r="V56" s="365"/>
      <c r="W56" s="319"/>
      <c r="X56" s="319"/>
    </row>
    <row r="57" spans="1:24" ht="15" customHeight="1">
      <c r="A57" s="309" t="s">
        <v>936</v>
      </c>
      <c r="B57" s="310">
        <v>227</v>
      </c>
      <c r="C57" s="459">
        <v>5.3687199999999997</v>
      </c>
      <c r="D57" s="459">
        <v>5.3687199999999997</v>
      </c>
      <c r="E57" s="457">
        <f>'[4]3кв'!E52+'[4]1 полуг'!E53</f>
        <v>0</v>
      </c>
      <c r="F57" s="457">
        <f>'[4]3кв'!F52+'[4]1 полуг'!F53</f>
        <v>0</v>
      </c>
      <c r="G57" s="457">
        <v>2.7510500000000002</v>
      </c>
      <c r="H57" s="457">
        <f>'[4]3кв'!I52+'[4]1 полуг'!H53</f>
        <v>0</v>
      </c>
      <c r="I57" s="457">
        <f>'[4]3кв'!I52+'[4]1 полуг'!H53</f>
        <v>0</v>
      </c>
      <c r="J57" s="457">
        <f>'[4]3кв'!L52+'[4]1 полуг'!J53</f>
        <v>0</v>
      </c>
      <c r="K57" s="457"/>
      <c r="L57" s="457">
        <v>4.3121900000000002</v>
      </c>
      <c r="M57" s="457"/>
      <c r="N57" s="457">
        <f>'[4]3кв'!P52+'[4]1 полуг'!N53</f>
        <v>0</v>
      </c>
      <c r="O57" s="460">
        <f t="shared" si="5"/>
        <v>4.3121900000000002</v>
      </c>
      <c r="P57" s="459">
        <f>'[4]3кв'!R52+'[4]1 полуг'!P53</f>
        <v>0</v>
      </c>
      <c r="Q57" s="457"/>
      <c r="R57" s="457">
        <f>'[4]3кв'!S52+'[4]1 полуг'!R53</f>
        <v>0</v>
      </c>
      <c r="S57" s="457">
        <f>'[4]3кв'!T52+'[4]1 полуг'!S53</f>
        <v>0</v>
      </c>
      <c r="T57" s="460">
        <f t="shared" si="13"/>
        <v>12.43196</v>
      </c>
      <c r="V57" s="365"/>
      <c r="W57" s="319"/>
      <c r="X57" s="319"/>
    </row>
    <row r="58" spans="1:24" ht="15" customHeight="1">
      <c r="A58" s="309" t="s">
        <v>123</v>
      </c>
      <c r="B58" s="310">
        <v>226</v>
      </c>
      <c r="C58" s="459">
        <v>70.796000000000006</v>
      </c>
      <c r="D58" s="459">
        <v>70.796000000000006</v>
      </c>
      <c r="E58" s="457">
        <f>'[4]3кв'!E54+'[4]1 полуг'!E54</f>
        <v>0</v>
      </c>
      <c r="F58" s="457">
        <f>'[4]3кв'!F54+'[4]1 полуг'!F54</f>
        <v>0</v>
      </c>
      <c r="G58" s="457">
        <v>96.587999999999994</v>
      </c>
      <c r="H58" s="457">
        <v>0</v>
      </c>
      <c r="I58" s="457">
        <f>'[4]3кв'!I54+'[4]1 полуг'!H54</f>
        <v>0</v>
      </c>
      <c r="J58" s="457">
        <v>25.23</v>
      </c>
      <c r="K58" s="457">
        <f>'[4]3кв'!M54+'[4]1 полуг'!K54</f>
        <v>0</v>
      </c>
      <c r="L58" s="457">
        <v>25.3</v>
      </c>
      <c r="M58" s="457"/>
      <c r="N58" s="457"/>
      <c r="O58" s="460">
        <f t="shared" si="5"/>
        <v>25.3</v>
      </c>
      <c r="P58" s="459">
        <f>'[4]3кв'!R54+'[4]1 полуг'!P54</f>
        <v>0</v>
      </c>
      <c r="Q58" s="457"/>
      <c r="R58" s="457">
        <f>'[4]1 полуг'!Q54</f>
        <v>0</v>
      </c>
      <c r="S58" s="457">
        <v>15.48</v>
      </c>
      <c r="T58" s="460">
        <f t="shared" si="13"/>
        <v>233.39400000000001</v>
      </c>
      <c r="V58" s="365"/>
      <c r="W58" s="319"/>
      <c r="X58" s="319"/>
    </row>
    <row r="59" spans="1:24" ht="15" customHeight="1">
      <c r="A59" s="309" t="s">
        <v>282</v>
      </c>
      <c r="B59" s="455">
        <v>226</v>
      </c>
      <c r="C59" s="459">
        <v>8.8480000000000008</v>
      </c>
      <c r="D59" s="459">
        <v>8.8480000000000008</v>
      </c>
      <c r="E59" s="457">
        <f>'[4]1 полуг'!E55</f>
        <v>0</v>
      </c>
      <c r="F59" s="457">
        <f>'[4]1 полуг'!F55</f>
        <v>0</v>
      </c>
      <c r="G59" s="457">
        <f>'[4]1 полуг'!G55</f>
        <v>0</v>
      </c>
      <c r="H59" s="457">
        <f>'[4]1 полуг'!H55</f>
        <v>0</v>
      </c>
      <c r="I59" s="457">
        <f>'[4]1 полуг'!H55</f>
        <v>0</v>
      </c>
      <c r="J59" s="457"/>
      <c r="K59" s="457">
        <f>'[4]1 полуг'!K55</f>
        <v>0</v>
      </c>
      <c r="L59" s="457">
        <f>'[4]1 полуг'!L55</f>
        <v>0</v>
      </c>
      <c r="M59" s="457"/>
      <c r="N59" s="457">
        <f>'[4]1 полуг'!N55</f>
        <v>0</v>
      </c>
      <c r="O59" s="460">
        <f t="shared" si="5"/>
        <v>0</v>
      </c>
      <c r="P59" s="459"/>
      <c r="Q59" s="457"/>
      <c r="R59" s="457">
        <f>'[4]1 полуг'!R55</f>
        <v>0</v>
      </c>
      <c r="S59" s="457">
        <f>'[4]1 полуг'!S55</f>
        <v>0</v>
      </c>
      <c r="T59" s="460">
        <f t="shared" si="13"/>
        <v>8.8480000000000008</v>
      </c>
      <c r="V59" s="365"/>
      <c r="W59" s="319"/>
      <c r="X59" s="319"/>
    </row>
    <row r="60" spans="1:24" ht="15" hidden="1" customHeight="1">
      <c r="A60" s="309" t="s">
        <v>396</v>
      </c>
      <c r="B60" s="455">
        <v>226</v>
      </c>
      <c r="C60" s="459">
        <f>D60+E60</f>
        <v>0</v>
      </c>
      <c r="D60" s="459">
        <f>E60+F60</f>
        <v>0</v>
      </c>
      <c r="E60" s="457">
        <f>'[4]1 полуг'!E56+'[4]3кв'!E57</f>
        <v>0</v>
      </c>
      <c r="F60" s="457">
        <f>'[4]1 полуг'!F56+'[4]3кв'!F57</f>
        <v>0</v>
      </c>
      <c r="G60" s="457">
        <f>'[4]1 полуг'!G56+'[4]3кв'!H57</f>
        <v>0</v>
      </c>
      <c r="H60" s="457">
        <f>'[4]1 полуг'!H56+'[4]3кв'!I57</f>
        <v>0</v>
      </c>
      <c r="I60" s="457">
        <f>'[4]1 полуг'!H56+'[4]3кв'!I57</f>
        <v>0</v>
      </c>
      <c r="J60" s="457">
        <f>'[4]1 полуг'!J56+'[4]3кв'!L57</f>
        <v>0</v>
      </c>
      <c r="K60" s="457">
        <f>'[4]1 полуг'!K56+'[4]3кв'!M57</f>
        <v>0</v>
      </c>
      <c r="L60" s="457">
        <f>'[4]1 полуг'!L56+'[4]3кв'!N57</f>
        <v>0</v>
      </c>
      <c r="M60" s="457"/>
      <c r="N60" s="457">
        <f>'[4]1 полуг'!N56+'[4]3кв'!P57</f>
        <v>0</v>
      </c>
      <c r="O60" s="460">
        <f t="shared" si="5"/>
        <v>0</v>
      </c>
      <c r="P60" s="459">
        <f>'[4]1 полуг'!P56+'[4]3кв'!R57</f>
        <v>0</v>
      </c>
      <c r="Q60" s="457"/>
      <c r="R60" s="457">
        <f>'[4]1 полуг'!R56+'[4]3кв'!S57</f>
        <v>0</v>
      </c>
      <c r="S60" s="457">
        <f>'[4]1 полуг'!S56+'[4]3кв'!T57</f>
        <v>0</v>
      </c>
      <c r="T60" s="460">
        <f t="shared" si="13"/>
        <v>0</v>
      </c>
      <c r="V60" s="365"/>
      <c r="W60" s="319"/>
      <c r="X60" s="319"/>
    </row>
    <row r="61" spans="1:24" ht="15" hidden="1" customHeight="1">
      <c r="A61" s="309" t="s">
        <v>124</v>
      </c>
      <c r="B61" s="455">
        <v>226</v>
      </c>
      <c r="C61" s="459"/>
      <c r="D61" s="459"/>
      <c r="E61" s="457">
        <f>'[4]3кв'!E59+'[4]1 полуг'!E57</f>
        <v>0</v>
      </c>
      <c r="F61" s="457">
        <f>'[4]3кв'!F59+'[4]1 полуг'!F57</f>
        <v>0</v>
      </c>
      <c r="G61" s="457">
        <f>'[4]3кв'!H59+'[4]1 полуг'!G57</f>
        <v>0</v>
      </c>
      <c r="H61" s="457">
        <f>'[4]3кв'!I59+'[4]1 полуг'!H57</f>
        <v>0</v>
      </c>
      <c r="I61" s="457">
        <f>'[4]3кв'!I59+'[4]1 полуг'!H57</f>
        <v>0</v>
      </c>
      <c r="J61" s="457">
        <f>'[4]3кв'!L59+'[4]1 полуг'!J57</f>
        <v>0</v>
      </c>
      <c r="K61" s="457">
        <f>'[4]3кв'!M59+'[4]1 полуг'!K57</f>
        <v>0</v>
      </c>
      <c r="L61" s="457"/>
      <c r="M61" s="457"/>
      <c r="N61" s="457"/>
      <c r="O61" s="460">
        <f t="shared" si="5"/>
        <v>0</v>
      </c>
      <c r="P61" s="459">
        <f>'[4]3кв'!R59+'[4]1 полуг'!P57</f>
        <v>0</v>
      </c>
      <c r="Q61" s="457"/>
      <c r="R61" s="457">
        <f>'[4]3кв'!S59+'[4]1 полуг'!R57</f>
        <v>0</v>
      </c>
      <c r="S61" s="457">
        <f>'[4]3кв'!T59+'[4]1 полуг'!S57</f>
        <v>0</v>
      </c>
      <c r="T61" s="460">
        <f t="shared" si="13"/>
        <v>0</v>
      </c>
      <c r="V61" s="365"/>
      <c r="W61" s="319"/>
      <c r="X61" s="319"/>
    </row>
    <row r="62" spans="1:24" ht="15" hidden="1" customHeight="1">
      <c r="A62" s="309" t="s">
        <v>739</v>
      </c>
      <c r="B62" s="455">
        <v>226</v>
      </c>
      <c r="C62" s="459">
        <f t="shared" si="12"/>
        <v>0</v>
      </c>
      <c r="D62" s="459">
        <f t="shared" si="12"/>
        <v>0</v>
      </c>
      <c r="E62" s="457">
        <f>'[4]3кв'!E55</f>
        <v>0</v>
      </c>
      <c r="F62" s="457">
        <f>'[4]3кв'!F40</f>
        <v>0</v>
      </c>
      <c r="G62" s="457">
        <f>'[4]3кв'!H55</f>
        <v>0</v>
      </c>
      <c r="H62" s="457">
        <f>'[4]3кв'!I55</f>
        <v>0</v>
      </c>
      <c r="I62" s="457">
        <f>'[4]3кв'!I55</f>
        <v>0</v>
      </c>
      <c r="J62" s="457">
        <f>'[4]3кв'!L55</f>
        <v>0</v>
      </c>
      <c r="K62" s="457">
        <f>'[4]3кв'!M55</f>
        <v>0</v>
      </c>
      <c r="L62" s="457">
        <f>'[4]3кв'!N55</f>
        <v>0</v>
      </c>
      <c r="M62" s="457"/>
      <c r="N62" s="457">
        <f>'[4]3кв'!P55</f>
        <v>0</v>
      </c>
      <c r="O62" s="460">
        <f t="shared" si="5"/>
        <v>0</v>
      </c>
      <c r="P62" s="459">
        <f>'[4]3кв'!R55</f>
        <v>0</v>
      </c>
      <c r="Q62" s="457"/>
      <c r="R62" s="457">
        <f>'[4]3кв'!S55</f>
        <v>0</v>
      </c>
      <c r="S62" s="457">
        <f>'[4]3кв'!T55</f>
        <v>0</v>
      </c>
      <c r="T62" s="460">
        <f t="shared" si="13"/>
        <v>0</v>
      </c>
      <c r="V62" s="365"/>
      <c r="W62" s="319"/>
      <c r="X62" s="319"/>
    </row>
    <row r="63" spans="1:24" ht="15" hidden="1" customHeight="1">
      <c r="A63" s="309" t="s">
        <v>740</v>
      </c>
      <c r="B63" s="455">
        <v>226</v>
      </c>
      <c r="C63" s="457">
        <f t="shared" si="12"/>
        <v>0</v>
      </c>
      <c r="D63" s="457">
        <f t="shared" si="12"/>
        <v>0</v>
      </c>
      <c r="E63" s="457">
        <f>'[4]1 полуг'!E59</f>
        <v>0</v>
      </c>
      <c r="F63" s="457">
        <f>'[4]1 полуг'!F59</f>
        <v>0</v>
      </c>
      <c r="G63" s="457">
        <f>'[4]1 полуг'!G59</f>
        <v>0</v>
      </c>
      <c r="H63" s="457">
        <f>'[4]1 полуг'!H59</f>
        <v>0</v>
      </c>
      <c r="I63" s="457">
        <f>'[4]1 полуг'!H59</f>
        <v>0</v>
      </c>
      <c r="J63" s="457">
        <f>'[4]1 полуг'!J59</f>
        <v>0</v>
      </c>
      <c r="K63" s="457">
        <f>'[4]1 полуг'!K59</f>
        <v>0</v>
      </c>
      <c r="L63" s="457">
        <f>'[4]1 полуг'!L59</f>
        <v>0</v>
      </c>
      <c r="M63" s="457"/>
      <c r="N63" s="457">
        <f>'[4]1 полуг'!N59</f>
        <v>0</v>
      </c>
      <c r="O63" s="460">
        <f t="shared" si="5"/>
        <v>0</v>
      </c>
      <c r="P63" s="459">
        <f>'[4]1 полуг'!P59</f>
        <v>0</v>
      </c>
      <c r="Q63" s="457"/>
      <c r="R63" s="457">
        <f>'[4]1 полуг'!R59</f>
        <v>0</v>
      </c>
      <c r="S63" s="457">
        <f>'[4]1 полуг'!S59</f>
        <v>0</v>
      </c>
      <c r="T63" s="460">
        <f t="shared" si="13"/>
        <v>0</v>
      </c>
      <c r="V63" s="365"/>
      <c r="W63" s="319"/>
      <c r="X63" s="319"/>
    </row>
    <row r="64" spans="1:24" ht="15" hidden="1" customHeight="1">
      <c r="A64" s="309" t="s">
        <v>885</v>
      </c>
      <c r="B64" s="455">
        <v>226</v>
      </c>
      <c r="C64" s="457">
        <f t="shared" si="12"/>
        <v>0</v>
      </c>
      <c r="D64" s="457">
        <f t="shared" si="12"/>
        <v>0</v>
      </c>
      <c r="E64" s="457">
        <f>'[4]3кв'!E58+'[4]1 полуг'!E60</f>
        <v>0</v>
      </c>
      <c r="F64" s="457">
        <f>'[4]3кв'!F58+'[4]1 полуг'!F60</f>
        <v>0</v>
      </c>
      <c r="G64" s="457">
        <f>'[4]3кв'!H58+'[4]1 полуг'!G60</f>
        <v>0</v>
      </c>
      <c r="H64" s="457">
        <f>'[4]3кв'!I58+'[4]1 полуг'!H60</f>
        <v>0</v>
      </c>
      <c r="I64" s="457">
        <f>'[4]3кв'!I58+'[4]1 полуг'!H60</f>
        <v>0</v>
      </c>
      <c r="J64" s="457">
        <f>'[4]3кв'!L58+'[4]1 полуг'!J60</f>
        <v>0</v>
      </c>
      <c r="K64" s="457">
        <f>'[4]3кв'!M58+'[4]1 полуг'!K60</f>
        <v>0</v>
      </c>
      <c r="L64" s="457">
        <f>'[4]3кв'!N58+'[4]1 полуг'!L60</f>
        <v>0</v>
      </c>
      <c r="M64" s="457"/>
      <c r="N64" s="457">
        <f>'[4]3кв'!P58+'[4]1 полуг'!N60</f>
        <v>0</v>
      </c>
      <c r="O64" s="460">
        <f t="shared" si="5"/>
        <v>0</v>
      </c>
      <c r="P64" s="459">
        <f>'[4]3кв'!R58+'[4]1 полуг'!P60</f>
        <v>0</v>
      </c>
      <c r="Q64" s="457"/>
      <c r="R64" s="457">
        <f>'[4]3кв'!S58+'[4]1 полуг'!R60</f>
        <v>0</v>
      </c>
      <c r="S64" s="457">
        <f>'[4]3кв'!T58+'[4]1 полуг'!S60</f>
        <v>0</v>
      </c>
      <c r="T64" s="460">
        <f t="shared" si="13"/>
        <v>0</v>
      </c>
      <c r="V64" s="365"/>
      <c r="W64" s="319"/>
      <c r="X64" s="319"/>
    </row>
    <row r="65" spans="1:24" ht="12.75" customHeight="1">
      <c r="A65" s="309" t="s">
        <v>939</v>
      </c>
      <c r="B65" s="455">
        <v>226</v>
      </c>
      <c r="C65" s="457">
        <v>14</v>
      </c>
      <c r="D65" s="457">
        <v>14</v>
      </c>
      <c r="E65" s="457">
        <f>'[4]3кв'!E43+'[4]1 полуг'!E46</f>
        <v>0</v>
      </c>
      <c r="F65" s="457">
        <f>'[4]3кв'!F43+'[4]1 полуг'!F46</f>
        <v>0</v>
      </c>
      <c r="G65" s="457">
        <f>'[4]3кв'!H43+'[4]1 полуг'!G46</f>
        <v>0</v>
      </c>
      <c r="H65" s="457">
        <f>'[4]3кв'!I43+'[4]1 полуг'!H46</f>
        <v>0</v>
      </c>
      <c r="I65" s="457">
        <f>'[4]3кв'!I43+'[4]1 полуг'!H46</f>
        <v>0</v>
      </c>
      <c r="J65" s="457">
        <f>'[4]3кв'!L43+'[4]1 полуг'!J46</f>
        <v>0</v>
      </c>
      <c r="K65" s="457">
        <f>'[4]3кв'!M43+'[4]1 полуг'!K46</f>
        <v>0</v>
      </c>
      <c r="L65" s="457">
        <f>'[4]3кв'!N43+'[4]1 полуг'!L46</f>
        <v>0</v>
      </c>
      <c r="M65" s="457"/>
      <c r="N65" s="457">
        <f>'[4]3кв'!P43+'[4]1 полуг'!N46</f>
        <v>0</v>
      </c>
      <c r="O65" s="460">
        <f t="shared" si="5"/>
        <v>0</v>
      </c>
      <c r="P65" s="459">
        <v>0</v>
      </c>
      <c r="Q65" s="457"/>
      <c r="R65" s="457">
        <f>'[4]3кв'!S43+'[4]1 полуг'!R46</f>
        <v>0</v>
      </c>
      <c r="S65" s="457">
        <f>'[4]3кв'!T43+'[4]1 полуг'!S46</f>
        <v>0</v>
      </c>
      <c r="T65" s="460">
        <f t="shared" si="13"/>
        <v>14</v>
      </c>
      <c r="V65" s="365"/>
      <c r="W65" s="319"/>
      <c r="X65" s="319"/>
    </row>
    <row r="66" spans="1:24" ht="17.25" hidden="1" customHeight="1">
      <c r="A66" s="309" t="s">
        <v>679</v>
      </c>
      <c r="B66" s="455">
        <v>226</v>
      </c>
      <c r="C66" s="457">
        <f t="shared" si="12"/>
        <v>0</v>
      </c>
      <c r="D66" s="457">
        <f t="shared" si="12"/>
        <v>0</v>
      </c>
      <c r="E66" s="457">
        <f>'[4]1 полуг'!E63</f>
        <v>0</v>
      </c>
      <c r="F66" s="457">
        <f>'[4]1 полуг'!F63</f>
        <v>0</v>
      </c>
      <c r="G66" s="457"/>
      <c r="H66" s="457"/>
      <c r="I66" s="457">
        <f>'[4]1 полуг'!H63</f>
        <v>0</v>
      </c>
      <c r="J66" s="457"/>
      <c r="K66" s="457"/>
      <c r="L66" s="457">
        <f>'[4]1 полуг'!L63</f>
        <v>0</v>
      </c>
      <c r="M66" s="457"/>
      <c r="N66" s="457"/>
      <c r="O66" s="460">
        <f t="shared" si="5"/>
        <v>0</v>
      </c>
      <c r="P66" s="459"/>
      <c r="Q66" s="457"/>
      <c r="R66" s="457"/>
      <c r="S66" s="457"/>
      <c r="T66" s="460">
        <f t="shared" si="13"/>
        <v>0</v>
      </c>
      <c r="V66" s="365"/>
      <c r="W66" s="319"/>
      <c r="X66" s="319"/>
    </row>
    <row r="67" spans="1:24" ht="17.25" hidden="1" customHeight="1">
      <c r="A67" s="309" t="s">
        <v>234</v>
      </c>
      <c r="B67" s="455">
        <v>226</v>
      </c>
      <c r="C67" s="457">
        <f t="shared" si="12"/>
        <v>0</v>
      </c>
      <c r="D67" s="457">
        <f t="shared" si="12"/>
        <v>0</v>
      </c>
      <c r="E67" s="457">
        <f>'[4]1 полуг'!E63</f>
        <v>0</v>
      </c>
      <c r="F67" s="457">
        <f>'[4]1 полуг'!F63</f>
        <v>0</v>
      </c>
      <c r="G67" s="457"/>
      <c r="H67" s="457"/>
      <c r="I67" s="457">
        <f>'[4]1 полуг'!H63</f>
        <v>0</v>
      </c>
      <c r="J67" s="457"/>
      <c r="K67" s="457">
        <f>'[4]1 полуг'!K63</f>
        <v>0</v>
      </c>
      <c r="L67" s="457"/>
      <c r="M67" s="457"/>
      <c r="N67" s="457">
        <f>'[4]1 полуг'!N63</f>
        <v>0</v>
      </c>
      <c r="O67" s="460">
        <f t="shared" si="5"/>
        <v>0</v>
      </c>
      <c r="P67" s="459">
        <f>'[4]1 полуг'!P63</f>
        <v>0</v>
      </c>
      <c r="Q67" s="457"/>
      <c r="R67" s="457">
        <f>'[4]1 полуг'!R63</f>
        <v>0</v>
      </c>
      <c r="S67" s="457">
        <f>'[4]1 полуг'!S63</f>
        <v>0</v>
      </c>
      <c r="T67" s="460">
        <f t="shared" si="13"/>
        <v>0</v>
      </c>
      <c r="V67" s="365"/>
      <c r="W67" s="319"/>
      <c r="X67" s="319"/>
    </row>
    <row r="68" spans="1:24" ht="15" customHeight="1">
      <c r="A68" s="309" t="s">
        <v>942</v>
      </c>
      <c r="B68" s="455">
        <v>226</v>
      </c>
      <c r="C68" s="457">
        <v>99</v>
      </c>
      <c r="D68" s="457">
        <v>99</v>
      </c>
      <c r="E68" s="457">
        <f>'[4]1 полуг'!E64</f>
        <v>0</v>
      </c>
      <c r="F68" s="457">
        <f>'[4]1 полуг'!F64</f>
        <v>0</v>
      </c>
      <c r="G68" s="457">
        <f>'[4]1 полуг'!G64</f>
        <v>0</v>
      </c>
      <c r="H68" s="457">
        <f>'[4]1 полуг'!H64</f>
        <v>0</v>
      </c>
      <c r="I68" s="457">
        <f>'[4]1 полуг'!H64</f>
        <v>0</v>
      </c>
      <c r="J68" s="457">
        <f>'[4]1 полуг'!J64</f>
        <v>0</v>
      </c>
      <c r="K68" s="457">
        <f>'[4]1 полуг'!K64</f>
        <v>0</v>
      </c>
      <c r="L68" s="457">
        <f>'[4]1 полуг'!L64</f>
        <v>0</v>
      </c>
      <c r="M68" s="457"/>
      <c r="N68" s="457">
        <f>'[4]1 полуг'!N64</f>
        <v>0</v>
      </c>
      <c r="O68" s="460">
        <f t="shared" si="5"/>
        <v>0</v>
      </c>
      <c r="P68" s="459">
        <f>'[4]1 полуг'!P64</f>
        <v>0</v>
      </c>
      <c r="Q68" s="457"/>
      <c r="R68" s="457">
        <f>'[4]1 полуг'!R64</f>
        <v>0</v>
      </c>
      <c r="S68" s="457">
        <f>'[4]1 полуг'!S64</f>
        <v>0</v>
      </c>
      <c r="T68" s="460">
        <f t="shared" si="13"/>
        <v>99</v>
      </c>
      <c r="V68" s="365"/>
      <c r="W68" s="319"/>
      <c r="X68" s="319"/>
    </row>
    <row r="69" spans="1:24" ht="12.75" hidden="1" customHeight="1">
      <c r="A69" s="309" t="s">
        <v>741</v>
      </c>
      <c r="B69" s="455">
        <v>226</v>
      </c>
      <c r="C69" s="457">
        <f t="shared" si="12"/>
        <v>0</v>
      </c>
      <c r="D69" s="457">
        <f t="shared" si="12"/>
        <v>0</v>
      </c>
      <c r="E69" s="457">
        <f>'[4]3кв'!E61</f>
        <v>0</v>
      </c>
      <c r="F69" s="457">
        <f>'[4]3кв'!F61</f>
        <v>0</v>
      </c>
      <c r="G69" s="457">
        <f>'[4]3кв'!H61</f>
        <v>0</v>
      </c>
      <c r="H69" s="457">
        <f>'[4]3кв'!I61</f>
        <v>0</v>
      </c>
      <c r="I69" s="457">
        <f>'[4]3кв'!I61</f>
        <v>0</v>
      </c>
      <c r="J69" s="457">
        <f>'[4]3кв'!L61</f>
        <v>0</v>
      </c>
      <c r="K69" s="457">
        <f>'[4]3кв'!M61</f>
        <v>0</v>
      </c>
      <c r="L69" s="457">
        <f>'[4]3кв'!N61</f>
        <v>0</v>
      </c>
      <c r="M69" s="457"/>
      <c r="N69" s="457">
        <f>'[4]3кв'!P61</f>
        <v>0</v>
      </c>
      <c r="O69" s="460">
        <f t="shared" si="5"/>
        <v>0</v>
      </c>
      <c r="P69" s="459">
        <f>'[4]3кв'!R61</f>
        <v>0</v>
      </c>
      <c r="Q69" s="457"/>
      <c r="R69" s="457">
        <f>'[4]3кв'!S61</f>
        <v>0</v>
      </c>
      <c r="S69" s="457">
        <f>'[4]3кв'!T61</f>
        <v>0</v>
      </c>
      <c r="T69" s="460">
        <f t="shared" si="13"/>
        <v>0</v>
      </c>
      <c r="V69" s="365"/>
      <c r="W69" s="319"/>
      <c r="X69" s="319"/>
    </row>
    <row r="70" spans="1:24" ht="15" customHeight="1">
      <c r="A70" s="309" t="s">
        <v>938</v>
      </c>
      <c r="B70" s="455">
        <v>226</v>
      </c>
      <c r="C70" s="457">
        <v>34.742170000000002</v>
      </c>
      <c r="D70" s="457">
        <v>34.742170000000002</v>
      </c>
      <c r="E70" s="457">
        <f>'[4]1 полуг'!E67</f>
        <v>0</v>
      </c>
      <c r="F70" s="457">
        <f>'[4]1 полуг'!F67</f>
        <v>0</v>
      </c>
      <c r="G70" s="457">
        <f>'[4]1 полуг'!G67</f>
        <v>0</v>
      </c>
      <c r="H70" s="457">
        <f>'[4]1 полуг'!H67</f>
        <v>0</v>
      </c>
      <c r="I70" s="457">
        <f>'[4]1 полуг'!H67</f>
        <v>0</v>
      </c>
      <c r="J70" s="457">
        <f>'[4]1 полуг'!J67</f>
        <v>0</v>
      </c>
      <c r="K70" s="457">
        <f>'[4]1 полуг'!K67</f>
        <v>0</v>
      </c>
      <c r="L70" s="457">
        <f>'[4]1 полуг'!L67</f>
        <v>0</v>
      </c>
      <c r="M70" s="457"/>
      <c r="N70" s="457">
        <f>'[4]1 полуг'!N67</f>
        <v>0</v>
      </c>
      <c r="O70" s="460">
        <f t="shared" ref="O70:O136" si="30">L70+N70+M70</f>
        <v>0</v>
      </c>
      <c r="P70" s="459">
        <f>'[4]1 полуг'!P67</f>
        <v>0</v>
      </c>
      <c r="Q70" s="457"/>
      <c r="R70" s="457">
        <f>'[4]1 полуг'!R67</f>
        <v>0</v>
      </c>
      <c r="S70" s="457">
        <f>'[4]1 полуг'!S67</f>
        <v>0</v>
      </c>
      <c r="T70" s="460">
        <f t="shared" si="13"/>
        <v>34.742170000000002</v>
      </c>
      <c r="V70" s="365"/>
      <c r="W70" s="319"/>
      <c r="X70" s="319"/>
    </row>
    <row r="71" spans="1:24" ht="15" hidden="1" customHeight="1">
      <c r="A71" s="309" t="s">
        <v>172</v>
      </c>
      <c r="B71" s="455">
        <v>226</v>
      </c>
      <c r="C71" s="457">
        <f t="shared" si="12"/>
        <v>0</v>
      </c>
      <c r="D71" s="457">
        <f t="shared" si="12"/>
        <v>0</v>
      </c>
      <c r="E71" s="457">
        <f>'[4]3кв'!E65+'[4]1 полуг'!E47</f>
        <v>0</v>
      </c>
      <c r="F71" s="457">
        <f>'[4]3кв'!F65+'[4]1 полуг'!F47</f>
        <v>0</v>
      </c>
      <c r="G71" s="457">
        <f>'[4]3кв'!H65+'[4]1 полуг'!G47</f>
        <v>0</v>
      </c>
      <c r="H71" s="457">
        <f>'[4]3кв'!I65+'[4]1 полуг'!H47</f>
        <v>0</v>
      </c>
      <c r="I71" s="457">
        <f>'[4]3кв'!I65+'[4]1 полуг'!H47</f>
        <v>0</v>
      </c>
      <c r="J71" s="457">
        <f>'[4]3кв'!L65+'[4]1 полуг'!J47</f>
        <v>0</v>
      </c>
      <c r="K71" s="457">
        <f>'[4]3кв'!M65+'[4]1 полуг'!K47</f>
        <v>0</v>
      </c>
      <c r="L71" s="457">
        <f>'[4]3кв'!N65+'[4]1 полуг'!L47</f>
        <v>0</v>
      </c>
      <c r="M71" s="457"/>
      <c r="N71" s="457">
        <f>'[4]3кв'!P65+'[4]1 полуг'!N47</f>
        <v>0</v>
      </c>
      <c r="O71" s="460">
        <f t="shared" si="30"/>
        <v>0</v>
      </c>
      <c r="P71" s="459">
        <f>'[4]3кв'!R65+'[4]1 полуг'!P47</f>
        <v>0</v>
      </c>
      <c r="Q71" s="457"/>
      <c r="R71" s="457">
        <f>'[4]3кв'!S65+'[4]1 полуг'!R47</f>
        <v>0</v>
      </c>
      <c r="S71" s="457">
        <f>'[4]3кв'!T65+'[4]1 полуг'!S47</f>
        <v>0</v>
      </c>
      <c r="T71" s="460">
        <f t="shared" si="13"/>
        <v>0</v>
      </c>
      <c r="V71" s="365"/>
      <c r="W71" s="319"/>
      <c r="X71" s="319"/>
    </row>
    <row r="72" spans="1:24" ht="18" hidden="1" customHeight="1">
      <c r="A72" s="309" t="s">
        <v>742</v>
      </c>
      <c r="B72" s="455">
        <v>226</v>
      </c>
      <c r="C72" s="457">
        <f t="shared" si="12"/>
        <v>0</v>
      </c>
      <c r="D72" s="457">
        <f t="shared" si="12"/>
        <v>0</v>
      </c>
      <c r="E72" s="457">
        <f>'[4]1 полуг'!E42</f>
        <v>0</v>
      </c>
      <c r="F72" s="457">
        <f>'[4]1 полуг'!F42</f>
        <v>0</v>
      </c>
      <c r="G72" s="457"/>
      <c r="H72" s="457">
        <f>'[4]1 полуг'!H42</f>
        <v>0</v>
      </c>
      <c r="I72" s="457">
        <f>'[4]1 полуг'!H42</f>
        <v>0</v>
      </c>
      <c r="J72" s="457">
        <f>'[4]1 полуг'!J42</f>
        <v>0</v>
      </c>
      <c r="K72" s="457">
        <v>0</v>
      </c>
      <c r="L72" s="457">
        <f>'[4]3кв'!N62</f>
        <v>0</v>
      </c>
      <c r="M72" s="457"/>
      <c r="N72" s="457">
        <f>'[4]1 полуг'!N42</f>
        <v>0</v>
      </c>
      <c r="O72" s="460">
        <f t="shared" si="30"/>
        <v>0</v>
      </c>
      <c r="P72" s="459">
        <f>'[4]1 полуг'!P42</f>
        <v>0</v>
      </c>
      <c r="Q72" s="457"/>
      <c r="R72" s="457">
        <f>'[4]1 полуг'!R42</f>
        <v>0</v>
      </c>
      <c r="S72" s="457">
        <f>'[4]1 полуг'!S42</f>
        <v>0</v>
      </c>
      <c r="T72" s="460">
        <f t="shared" si="13"/>
        <v>0</v>
      </c>
      <c r="V72" s="365"/>
      <c r="W72" s="319"/>
      <c r="X72" s="319"/>
    </row>
    <row r="73" spans="1:24" ht="15.75" customHeight="1">
      <c r="A73" s="309" t="s">
        <v>937</v>
      </c>
      <c r="B73" s="455">
        <v>226</v>
      </c>
      <c r="C73" s="457">
        <v>50</v>
      </c>
      <c r="D73" s="457">
        <v>50</v>
      </c>
      <c r="E73" s="457">
        <f>'[4]1 полуг'!E58</f>
        <v>0</v>
      </c>
      <c r="F73" s="457">
        <f>'[4]1 полуг'!F58</f>
        <v>0</v>
      </c>
      <c r="G73" s="457">
        <f>'[4]1 полуг'!G58</f>
        <v>0</v>
      </c>
      <c r="H73" s="457">
        <f>'[4]1 полуг'!H58</f>
        <v>0</v>
      </c>
      <c r="I73" s="457">
        <f>'[4]1 полуг'!H58</f>
        <v>0</v>
      </c>
      <c r="J73" s="457">
        <f>'[4]1 полуг'!J58</f>
        <v>0</v>
      </c>
      <c r="K73" s="457">
        <f>'[4]1 полуг'!K58</f>
        <v>0</v>
      </c>
      <c r="L73" s="457">
        <f>'[4]1 полуг'!L58</f>
        <v>0</v>
      </c>
      <c r="M73" s="457"/>
      <c r="N73" s="457">
        <f>'[4]1 полуг'!N58</f>
        <v>0</v>
      </c>
      <c r="O73" s="460">
        <f t="shared" si="30"/>
        <v>0</v>
      </c>
      <c r="P73" s="459">
        <f>'[4]1 полуг'!P58</f>
        <v>0</v>
      </c>
      <c r="Q73" s="457"/>
      <c r="R73" s="457">
        <f>'[4]1 полуг'!R58</f>
        <v>0</v>
      </c>
      <c r="S73" s="457">
        <f>'[4]1 полуг'!S58</f>
        <v>0</v>
      </c>
      <c r="T73" s="460">
        <f t="shared" si="13"/>
        <v>50</v>
      </c>
      <c r="V73" s="365"/>
      <c r="W73" s="319"/>
      <c r="X73" s="319"/>
    </row>
    <row r="74" spans="1:24" ht="16.5" hidden="1" customHeight="1">
      <c r="A74" s="309" t="s">
        <v>743</v>
      </c>
      <c r="B74" s="455">
        <v>226</v>
      </c>
      <c r="C74" s="457">
        <f t="shared" si="12"/>
        <v>0</v>
      </c>
      <c r="D74" s="457">
        <f t="shared" si="12"/>
        <v>0</v>
      </c>
      <c r="E74" s="457">
        <f>'[4]1 полуг'!E45</f>
        <v>0</v>
      </c>
      <c r="F74" s="457">
        <f>'[4]1 полуг'!F45</f>
        <v>0</v>
      </c>
      <c r="G74" s="457">
        <f>'[4]1 полуг'!G45</f>
        <v>0</v>
      </c>
      <c r="H74" s="457">
        <f>'[4]1 полуг'!H45</f>
        <v>0</v>
      </c>
      <c r="I74" s="457">
        <f>'[4]1 полуг'!H45</f>
        <v>0</v>
      </c>
      <c r="J74" s="457">
        <f>'[4]1 полуг'!J45</f>
        <v>0</v>
      </c>
      <c r="K74" s="457"/>
      <c r="L74" s="457">
        <f>'[4]1 полуг'!L45</f>
        <v>0</v>
      </c>
      <c r="M74" s="457"/>
      <c r="N74" s="457">
        <f>'[4]1 полуг'!N45</f>
        <v>0</v>
      </c>
      <c r="O74" s="460">
        <f t="shared" si="30"/>
        <v>0</v>
      </c>
      <c r="P74" s="459">
        <f>'[4]1 полуг'!P45</f>
        <v>0</v>
      </c>
      <c r="Q74" s="457"/>
      <c r="R74" s="457">
        <f>'[4]1 полуг'!R45</f>
        <v>0</v>
      </c>
      <c r="S74" s="457">
        <f>'[4]1 полуг'!S45</f>
        <v>0</v>
      </c>
      <c r="T74" s="460">
        <f t="shared" si="13"/>
        <v>0</v>
      </c>
      <c r="V74" s="365"/>
      <c r="W74" s="319"/>
      <c r="X74" s="319"/>
    </row>
    <row r="75" spans="1:24" ht="15" hidden="1" customHeight="1">
      <c r="A75" s="309" t="s">
        <v>744</v>
      </c>
      <c r="B75" s="455">
        <v>226</v>
      </c>
      <c r="C75" s="457">
        <f t="shared" si="12"/>
        <v>0</v>
      </c>
      <c r="D75" s="457">
        <f t="shared" si="12"/>
        <v>0</v>
      </c>
      <c r="E75" s="457">
        <f>'[4]3кв'!E60+'[4]1 полуг'!E51</f>
        <v>0</v>
      </c>
      <c r="F75" s="457">
        <f>'[4]3кв'!F60+'[4]1 полуг'!F51</f>
        <v>0</v>
      </c>
      <c r="G75" s="457">
        <f>'[4]3кв'!H60+'[4]1 полуг'!G51</f>
        <v>0</v>
      </c>
      <c r="H75" s="457">
        <f>'[4]3кв'!I60+'[4]1 полуг'!H51</f>
        <v>0</v>
      </c>
      <c r="I75" s="457">
        <f>'[4]3кв'!I60+'[4]1 полуг'!H51</f>
        <v>0</v>
      </c>
      <c r="J75" s="457">
        <f>'[4]3кв'!L60+'[4]1 полуг'!J51</f>
        <v>0</v>
      </c>
      <c r="K75" s="457">
        <f>'[4]3кв'!M60+'[4]1 полуг'!K51</f>
        <v>0</v>
      </c>
      <c r="L75" s="457">
        <f>'[4]3кв'!N60+'[4]1 полуг'!L51</f>
        <v>0</v>
      </c>
      <c r="M75" s="457"/>
      <c r="N75" s="457">
        <f>'[4]3кв'!P60+'[4]1 полуг'!N51</f>
        <v>0</v>
      </c>
      <c r="O75" s="460">
        <f t="shared" si="30"/>
        <v>0</v>
      </c>
      <c r="P75" s="459">
        <f>'[4]3кв'!R60+'[4]1 полуг'!P51</f>
        <v>0</v>
      </c>
      <c r="Q75" s="457"/>
      <c r="R75" s="457">
        <f>'[4]3кв'!S60+'[4]1 полуг'!R51</f>
        <v>0</v>
      </c>
      <c r="S75" s="457">
        <f>'[4]3кв'!T60+'[4]1 полуг'!S51</f>
        <v>0</v>
      </c>
      <c r="T75" s="460">
        <f t="shared" si="13"/>
        <v>0</v>
      </c>
      <c r="V75" s="365"/>
      <c r="W75" s="319"/>
      <c r="X75" s="319"/>
    </row>
    <row r="76" spans="1:24" ht="15" customHeight="1">
      <c r="A76" s="309" t="s">
        <v>941</v>
      </c>
      <c r="B76" s="455">
        <v>226</v>
      </c>
      <c r="C76" s="457">
        <v>169</v>
      </c>
      <c r="D76" s="457">
        <v>169</v>
      </c>
      <c r="E76" s="457">
        <f>'[4]1 полуг'!E52</f>
        <v>0</v>
      </c>
      <c r="F76" s="457">
        <f>'[4]1 полуг'!F52</f>
        <v>0</v>
      </c>
      <c r="G76" s="457">
        <f>'[4]1 полуг'!G42</f>
        <v>0</v>
      </c>
      <c r="H76" s="457">
        <f>'[4]1 полуг'!H52</f>
        <v>0</v>
      </c>
      <c r="I76" s="457">
        <f>'[4]1 полуг'!H52</f>
        <v>0</v>
      </c>
      <c r="J76" s="457">
        <f>'[4]1 полуг'!J52</f>
        <v>0</v>
      </c>
      <c r="K76" s="457">
        <f>'[4]1 полуг'!K52</f>
        <v>0</v>
      </c>
      <c r="L76" s="457">
        <f>'[4]1 полуг'!L52</f>
        <v>0</v>
      </c>
      <c r="M76" s="457"/>
      <c r="N76" s="457">
        <f>'[4]1 полуг'!N52</f>
        <v>0</v>
      </c>
      <c r="O76" s="460">
        <f t="shared" si="30"/>
        <v>0</v>
      </c>
      <c r="P76" s="459">
        <f>'[4]1 полуг'!P52</f>
        <v>0</v>
      </c>
      <c r="Q76" s="457"/>
      <c r="R76" s="457">
        <f>'[4]1 полуг'!R52</f>
        <v>0</v>
      </c>
      <c r="S76" s="457">
        <f>'[4]1 полуг'!S52</f>
        <v>0</v>
      </c>
      <c r="T76" s="460">
        <f t="shared" si="13"/>
        <v>169</v>
      </c>
      <c r="V76" s="365"/>
      <c r="W76" s="319"/>
      <c r="X76" s="319"/>
    </row>
    <row r="77" spans="1:24" ht="15" customHeight="1">
      <c r="A77" s="309" t="s">
        <v>745</v>
      </c>
      <c r="B77" s="455">
        <v>226</v>
      </c>
      <c r="C77" s="457">
        <v>0</v>
      </c>
      <c r="D77" s="457"/>
      <c r="E77" s="457">
        <f>'[4]1 полуг'!E68</f>
        <v>0</v>
      </c>
      <c r="F77" s="457"/>
      <c r="G77" s="457">
        <f>'[4]1 полуг'!G68</f>
        <v>0</v>
      </c>
      <c r="H77" s="457">
        <f>'[4]1 полуг'!H68</f>
        <v>0</v>
      </c>
      <c r="I77" s="457">
        <f>'[4]1 полуг'!H68</f>
        <v>0</v>
      </c>
      <c r="J77" s="457">
        <v>54.78</v>
      </c>
      <c r="K77" s="457">
        <v>242.01900000000001</v>
      </c>
      <c r="L77" s="457">
        <v>26.18</v>
      </c>
      <c r="M77" s="457">
        <v>42.811999999999998</v>
      </c>
      <c r="N77" s="457">
        <v>157</v>
      </c>
      <c r="O77" s="460">
        <f t="shared" si="30"/>
        <v>225.99200000000002</v>
      </c>
      <c r="P77" s="459">
        <v>63.26</v>
      </c>
      <c r="Q77" s="457">
        <f>'[4]1 полуг'!P68</f>
        <v>0</v>
      </c>
      <c r="R77" s="457">
        <f>'[4]1 полуг'!Q68</f>
        <v>0</v>
      </c>
      <c r="S77" s="457">
        <f>'[4]1 полуг'!R68</f>
        <v>0</v>
      </c>
      <c r="T77" s="460">
        <f t="shared" si="13"/>
        <v>586.05099999999993</v>
      </c>
      <c r="V77" s="365"/>
      <c r="W77" s="319"/>
      <c r="X77" s="319"/>
    </row>
    <row r="78" spans="1:24" ht="15" customHeight="1">
      <c r="A78" s="309" t="s">
        <v>940</v>
      </c>
      <c r="B78" s="455">
        <v>226</v>
      </c>
      <c r="C78" s="457">
        <v>99</v>
      </c>
      <c r="D78" s="457">
        <v>99</v>
      </c>
      <c r="E78" s="457">
        <f>'[4]3кв'!E67+'[4]1 полуг'!E61</f>
        <v>0</v>
      </c>
      <c r="F78" s="457">
        <f>'[4]3кв'!G63+'[4]1 полуг'!F61</f>
        <v>0</v>
      </c>
      <c r="G78" s="457">
        <f>'[4]3кв'!H67+'[4]1 полуг'!G61</f>
        <v>0</v>
      </c>
      <c r="H78" s="457">
        <f>'[4]3кв'!I67+'[4]1 полуг'!H61</f>
        <v>0</v>
      </c>
      <c r="I78" s="457">
        <f>'[4]3кв'!I67+'[4]1 полуг'!H61</f>
        <v>0</v>
      </c>
      <c r="J78" s="457">
        <f>'[4]3кв'!L67+'[4]1 полуг'!J61</f>
        <v>0</v>
      </c>
      <c r="K78" s="457">
        <f>'[4]3кв'!M67+'[4]1 полуг'!K61</f>
        <v>0</v>
      </c>
      <c r="L78" s="457">
        <f>'[4]3кв'!N67+'[4]1 полуг'!L61</f>
        <v>0</v>
      </c>
      <c r="M78" s="457"/>
      <c r="N78" s="457">
        <f>'[4]3кв'!P67+'[4]1 полуг'!N61</f>
        <v>0</v>
      </c>
      <c r="O78" s="460">
        <f t="shared" si="30"/>
        <v>0</v>
      </c>
      <c r="P78" s="459">
        <f>'[4]3кв'!R67+'[4]1 полуг'!P61</f>
        <v>0</v>
      </c>
      <c r="Q78" s="457"/>
      <c r="R78" s="457">
        <f>'[4]3кв'!S67+'[4]1 полуг'!R61</f>
        <v>0</v>
      </c>
      <c r="S78" s="457">
        <f>'[4]3кв'!T67+'[4]1 полуг'!S61</f>
        <v>0</v>
      </c>
      <c r="T78" s="460">
        <f t="shared" ref="T78:T134" si="31">C78+F78+G78+J78+K78+O78+P78+Q78+R78+S78</f>
        <v>99</v>
      </c>
      <c r="V78" s="365"/>
      <c r="W78" s="319"/>
      <c r="X78" s="319"/>
    </row>
    <row r="79" spans="1:24" s="320" customFormat="1" ht="15" hidden="1" customHeight="1">
      <c r="A79" s="588" t="s">
        <v>127</v>
      </c>
      <c r="B79" s="307">
        <v>242</v>
      </c>
      <c r="C79" s="458">
        <f>SUM(C80:C82)</f>
        <v>0</v>
      </c>
      <c r="D79" s="458">
        <f>SUM(D80:D84)</f>
        <v>0</v>
      </c>
      <c r="E79" s="458">
        <f t="shared" ref="E79" si="32">SUM(E81:E84)</f>
        <v>0</v>
      </c>
      <c r="F79" s="458">
        <f>SUM(F80:F82)</f>
        <v>0</v>
      </c>
      <c r="G79" s="458">
        <f>SUM(G80:G84)</f>
        <v>0</v>
      </c>
      <c r="H79" s="458">
        <f t="shared" ref="H79:P79" si="33">SUM(H80:H82)</f>
        <v>0</v>
      </c>
      <c r="I79" s="458">
        <f t="shared" si="33"/>
        <v>0</v>
      </c>
      <c r="J79" s="458">
        <f t="shared" si="33"/>
        <v>0</v>
      </c>
      <c r="K79" s="458">
        <f t="shared" si="33"/>
        <v>0</v>
      </c>
      <c r="L79" s="458">
        <f t="shared" si="33"/>
        <v>0</v>
      </c>
      <c r="M79" s="458">
        <f t="shared" si="33"/>
        <v>0</v>
      </c>
      <c r="N79" s="458">
        <f t="shared" si="33"/>
        <v>0</v>
      </c>
      <c r="O79" s="460">
        <f t="shared" si="30"/>
        <v>0</v>
      </c>
      <c r="P79" s="458">
        <f t="shared" si="33"/>
        <v>0</v>
      </c>
      <c r="Q79" s="458">
        <f t="shared" ref="Q79" si="34">SUM(Q80:Q82)</f>
        <v>0</v>
      </c>
      <c r="R79" s="458">
        <f t="shared" ref="R79" si="35">SUM(R80:R82)</f>
        <v>0</v>
      </c>
      <c r="S79" s="458">
        <f t="shared" ref="S79" si="36">SUM(S80:S82)</f>
        <v>0</v>
      </c>
      <c r="T79" s="460">
        <f t="shared" si="31"/>
        <v>0</v>
      </c>
      <c r="U79" s="589"/>
      <c r="V79" s="589"/>
      <c r="W79" s="590"/>
      <c r="X79" s="590"/>
    </row>
    <row r="80" spans="1:24" ht="15" hidden="1" customHeight="1">
      <c r="A80" s="309" t="s">
        <v>128</v>
      </c>
      <c r="B80" s="310">
        <v>242</v>
      </c>
      <c r="C80" s="457">
        <f t="shared" si="12"/>
        <v>0</v>
      </c>
      <c r="D80" s="458"/>
      <c r="E80" s="458"/>
      <c r="F80" s="458"/>
      <c r="G80" s="458"/>
      <c r="H80" s="458"/>
      <c r="I80" s="458"/>
      <c r="J80" s="458"/>
      <c r="K80" s="458"/>
      <c r="L80" s="458"/>
      <c r="M80" s="458"/>
      <c r="N80" s="458"/>
      <c r="O80" s="460">
        <f t="shared" si="30"/>
        <v>0</v>
      </c>
      <c r="P80" s="458"/>
      <c r="Q80" s="458"/>
      <c r="R80" s="458"/>
      <c r="S80" s="458"/>
      <c r="T80" s="460">
        <f t="shared" si="31"/>
        <v>0</v>
      </c>
      <c r="V80" s="365"/>
      <c r="W80" s="319"/>
      <c r="X80" s="319"/>
    </row>
    <row r="81" spans="1:24" ht="12" hidden="1" customHeight="1">
      <c r="A81" s="309" t="s">
        <v>117</v>
      </c>
      <c r="B81" s="310">
        <v>242</v>
      </c>
      <c r="C81" s="457">
        <f t="shared" si="12"/>
        <v>0</v>
      </c>
      <c r="D81" s="457"/>
      <c r="E81" s="457"/>
      <c r="F81" s="457"/>
      <c r="G81" s="457"/>
      <c r="H81" s="457"/>
      <c r="I81" s="457"/>
      <c r="J81" s="457"/>
      <c r="K81" s="457">
        <f>'[4]1 полуг'!K74</f>
        <v>0</v>
      </c>
      <c r="L81" s="457"/>
      <c r="M81" s="457"/>
      <c r="N81" s="457"/>
      <c r="O81" s="460">
        <f t="shared" si="30"/>
        <v>0</v>
      </c>
      <c r="P81" s="457"/>
      <c r="Q81" s="457"/>
      <c r="R81" s="457"/>
      <c r="S81" s="457"/>
      <c r="T81" s="460">
        <f t="shared" si="31"/>
        <v>0</v>
      </c>
      <c r="V81" s="365"/>
      <c r="W81" s="319"/>
      <c r="X81" s="319"/>
    </row>
    <row r="82" spans="1:24" ht="15" hidden="1" customHeight="1">
      <c r="A82" s="309" t="s">
        <v>746</v>
      </c>
      <c r="B82" s="310">
        <v>242</v>
      </c>
      <c r="C82" s="457">
        <f t="shared" si="12"/>
        <v>0</v>
      </c>
      <c r="D82" s="457">
        <f>'[4]3кв'!D74+'[4]1 полуг'!D72+'[4]1 полуг'!D73</f>
        <v>0</v>
      </c>
      <c r="E82" s="457">
        <f>'[4]3кв'!E74+'[4]1 полуг'!E72+'[4]1 полуг'!E73</f>
        <v>0</v>
      </c>
      <c r="F82" s="457">
        <f>'[4]3кв'!F74+'[4]1 полуг'!F72+'[4]1 полуг'!F73</f>
        <v>0</v>
      </c>
      <c r="G82" s="457">
        <f>'[4]3кв'!H74+'[4]1 полуг'!G72+'[4]1 полуг'!G73</f>
        <v>0</v>
      </c>
      <c r="H82" s="457">
        <f>'[4]3кв'!I74+'[4]1 полуг'!H72+'[4]1 полуг'!H73</f>
        <v>0</v>
      </c>
      <c r="I82" s="457">
        <f>'[4]3кв'!I74+'[4]1 полуг'!H72+'[4]1 полуг'!H73</f>
        <v>0</v>
      </c>
      <c r="J82" s="457">
        <f>'[4]3кв'!L74+'[4]1 полуг'!J72+'[4]1 полуг'!J73</f>
        <v>0</v>
      </c>
      <c r="K82" s="457"/>
      <c r="L82" s="457">
        <f>'[4]3кв'!N74+'[4]1 полуг'!L72+'[4]1 полуг'!L73</f>
        <v>0</v>
      </c>
      <c r="M82" s="457"/>
      <c r="N82" s="457">
        <f>'[4]3кв'!P74+'[4]1 полуг'!N72+'[4]1 полуг'!N73</f>
        <v>0</v>
      </c>
      <c r="O82" s="460">
        <f t="shared" si="30"/>
        <v>0</v>
      </c>
      <c r="P82" s="457">
        <f>'[4]3кв'!R74+'[4]1 полуг'!P72+'[4]1 полуг'!P73</f>
        <v>0</v>
      </c>
      <c r="Q82" s="457"/>
      <c r="R82" s="457">
        <f>'[4]3кв'!S74+'[4]1 полуг'!R72+'[4]1 полуг'!R73</f>
        <v>0</v>
      </c>
      <c r="S82" s="457">
        <f>'[4]3кв'!T74+'[4]1 полуг'!S72+'[4]1 полуг'!S73</f>
        <v>0</v>
      </c>
      <c r="T82" s="460">
        <f t="shared" si="31"/>
        <v>0</v>
      </c>
      <c r="V82" s="365"/>
      <c r="W82" s="319"/>
      <c r="X82" s="319"/>
    </row>
    <row r="83" spans="1:24" ht="12.75" hidden="1" customHeight="1">
      <c r="A83" s="309" t="s">
        <v>747</v>
      </c>
      <c r="B83" s="310">
        <v>242</v>
      </c>
      <c r="C83" s="457"/>
      <c r="D83" s="457"/>
      <c r="E83" s="457"/>
      <c r="F83" s="457"/>
      <c r="G83" s="457"/>
      <c r="H83" s="457"/>
      <c r="I83" s="457"/>
      <c r="J83" s="457"/>
      <c r="K83" s="457">
        <f>'[4]3кв'!M75</f>
        <v>0</v>
      </c>
      <c r="L83" s="457"/>
      <c r="M83" s="457"/>
      <c r="N83" s="457"/>
      <c r="O83" s="460">
        <f t="shared" si="30"/>
        <v>0</v>
      </c>
      <c r="P83" s="457"/>
      <c r="Q83" s="457"/>
      <c r="R83" s="457"/>
      <c r="S83" s="457"/>
      <c r="T83" s="460">
        <f t="shared" si="31"/>
        <v>0</v>
      </c>
      <c r="V83" s="365"/>
      <c r="W83" s="319"/>
      <c r="X83" s="319"/>
    </row>
    <row r="84" spans="1:24" ht="15" hidden="1" customHeight="1">
      <c r="A84" s="314" t="s">
        <v>748</v>
      </c>
      <c r="B84" s="310">
        <v>242</v>
      </c>
      <c r="C84" s="457"/>
      <c r="D84" s="457"/>
      <c r="E84" s="457"/>
      <c r="F84" s="457"/>
      <c r="G84" s="457"/>
      <c r="H84" s="457"/>
      <c r="I84" s="457"/>
      <c r="J84" s="457"/>
      <c r="K84" s="457"/>
      <c r="L84" s="457"/>
      <c r="M84" s="457"/>
      <c r="N84" s="457"/>
      <c r="O84" s="460">
        <f t="shared" si="30"/>
        <v>0</v>
      </c>
      <c r="P84" s="457">
        <f>'[4]3кв'!R77</f>
        <v>0</v>
      </c>
      <c r="Q84" s="457"/>
      <c r="R84" s="457"/>
      <c r="S84" s="457"/>
      <c r="T84" s="460">
        <f t="shared" si="31"/>
        <v>0</v>
      </c>
      <c r="V84" s="365"/>
      <c r="W84" s="319"/>
      <c r="X84" s="319"/>
    </row>
    <row r="85" spans="1:24" s="320" customFormat="1" ht="15" hidden="1" customHeight="1">
      <c r="A85" s="314" t="s">
        <v>788</v>
      </c>
      <c r="B85" s="310">
        <v>242</v>
      </c>
      <c r="C85" s="458">
        <f t="shared" si="12"/>
        <v>0</v>
      </c>
      <c r="D85" s="458">
        <f>'[4]3кв'!D76</f>
        <v>0</v>
      </c>
      <c r="E85" s="458">
        <f>'[4]3кв'!E76</f>
        <v>0</v>
      </c>
      <c r="F85" s="458">
        <f>'[4]3кв'!F76</f>
        <v>0</v>
      </c>
      <c r="G85" s="458">
        <f>'[4]3кв'!H76</f>
        <v>0</v>
      </c>
      <c r="H85" s="458">
        <f>'[4]3кв'!I76</f>
        <v>0</v>
      </c>
      <c r="I85" s="458">
        <f>'[4]3кв'!I76</f>
        <v>0</v>
      </c>
      <c r="J85" s="458">
        <f>'[4]3кв'!L76</f>
        <v>0</v>
      </c>
      <c r="K85" s="458"/>
      <c r="L85" s="458">
        <f>'[4]3кв'!N76</f>
        <v>0</v>
      </c>
      <c r="M85" s="458"/>
      <c r="N85" s="458">
        <f>'[4]3кв'!P76</f>
        <v>0</v>
      </c>
      <c r="O85" s="460">
        <f t="shared" si="30"/>
        <v>0</v>
      </c>
      <c r="P85" s="458">
        <f>'[4]3кв'!R76</f>
        <v>0</v>
      </c>
      <c r="Q85" s="458"/>
      <c r="R85" s="458">
        <f>'[4]3кв'!S76</f>
        <v>0</v>
      </c>
      <c r="S85" s="458">
        <f>'[4]3кв'!T76</f>
        <v>0</v>
      </c>
      <c r="T85" s="460">
        <f t="shared" si="31"/>
        <v>0</v>
      </c>
      <c r="V85" s="365"/>
      <c r="W85" s="319"/>
      <c r="X85" s="319"/>
    </row>
    <row r="86" spans="1:24" hidden="1">
      <c r="A86" s="318" t="s">
        <v>789</v>
      </c>
      <c r="B86" s="310">
        <v>242</v>
      </c>
      <c r="C86" s="457">
        <f t="shared" si="12"/>
        <v>0</v>
      </c>
      <c r="D86" s="457">
        <f>'[4]1 полуг'!D74</f>
        <v>0</v>
      </c>
      <c r="E86" s="457">
        <f>'[4]1 полуг'!E74</f>
        <v>0</v>
      </c>
      <c r="F86" s="457">
        <f>'[4]1 полуг'!F74</f>
        <v>0</v>
      </c>
      <c r="G86" s="457">
        <f>'[4]1 полуг'!G74</f>
        <v>0</v>
      </c>
      <c r="H86" s="457">
        <f>'[4]1 полуг'!H74</f>
        <v>0</v>
      </c>
      <c r="I86" s="457">
        <f>'[4]1 полуг'!H74</f>
        <v>0</v>
      </c>
      <c r="J86" s="457">
        <f>'[4]1 полуг'!J74</f>
        <v>0</v>
      </c>
      <c r="K86" s="457"/>
      <c r="L86" s="457">
        <f>'[4]1 полуг'!L74</f>
        <v>0</v>
      </c>
      <c r="M86" s="457"/>
      <c r="N86" s="457">
        <f>'[4]1 полуг'!N74</f>
        <v>0</v>
      </c>
      <c r="O86" s="460">
        <f t="shared" si="30"/>
        <v>0</v>
      </c>
      <c r="P86" s="457">
        <f>'[4]1 полуг'!P74</f>
        <v>0</v>
      </c>
      <c r="Q86" s="457"/>
      <c r="R86" s="457">
        <f>'[4]1 полуг'!R74</f>
        <v>0</v>
      </c>
      <c r="S86" s="457">
        <f>'[4]1 полуг'!S74</f>
        <v>0</v>
      </c>
      <c r="T86" s="460">
        <f t="shared" si="31"/>
        <v>0</v>
      </c>
      <c r="V86" s="365"/>
      <c r="W86" s="319"/>
      <c r="X86" s="319"/>
    </row>
    <row r="87" spans="1:24" ht="15" hidden="1" customHeight="1">
      <c r="A87" s="311" t="s">
        <v>132</v>
      </c>
      <c r="B87" s="310">
        <v>242</v>
      </c>
      <c r="C87" s="458">
        <f t="shared" si="12"/>
        <v>0</v>
      </c>
      <c r="D87" s="458"/>
      <c r="E87" s="458"/>
      <c r="F87" s="458"/>
      <c r="G87" s="458"/>
      <c r="H87" s="458"/>
      <c r="I87" s="458"/>
      <c r="J87" s="458"/>
      <c r="K87" s="458"/>
      <c r="L87" s="458"/>
      <c r="M87" s="458"/>
      <c r="N87" s="458"/>
      <c r="O87" s="460">
        <f t="shared" si="30"/>
        <v>0</v>
      </c>
      <c r="P87" s="458"/>
      <c r="Q87" s="458"/>
      <c r="R87" s="458"/>
      <c r="S87" s="458"/>
      <c r="T87" s="460">
        <f t="shared" si="31"/>
        <v>0</v>
      </c>
      <c r="V87" s="365"/>
      <c r="W87" s="319"/>
      <c r="X87" s="319"/>
    </row>
    <row r="88" spans="1:24" ht="12.75" customHeight="1">
      <c r="A88" s="591" t="s">
        <v>930</v>
      </c>
      <c r="B88" s="307">
        <v>260</v>
      </c>
      <c r="C88" s="458">
        <f>SUM(C89:C93)</f>
        <v>0</v>
      </c>
      <c r="D88" s="458">
        <f>SUM(D89:D93)</f>
        <v>0</v>
      </c>
      <c r="E88" s="458">
        <f t="shared" ref="E88" si="37">SUM(E89:E93)</f>
        <v>0</v>
      </c>
      <c r="F88" s="458">
        <f>SUM(F89:F93)</f>
        <v>0</v>
      </c>
      <c r="G88" s="458">
        <f t="shared" ref="G88:P88" si="38">SUM(G89:G93)</f>
        <v>0</v>
      </c>
      <c r="H88" s="458">
        <f t="shared" si="38"/>
        <v>0</v>
      </c>
      <c r="I88" s="458">
        <f t="shared" si="38"/>
        <v>0</v>
      </c>
      <c r="J88" s="458">
        <f t="shared" si="38"/>
        <v>0</v>
      </c>
      <c r="K88" s="458">
        <f t="shared" si="38"/>
        <v>0</v>
      </c>
      <c r="L88" s="458">
        <f t="shared" si="38"/>
        <v>0</v>
      </c>
      <c r="M88" s="458">
        <f t="shared" si="38"/>
        <v>0</v>
      </c>
      <c r="N88" s="458">
        <f t="shared" si="38"/>
        <v>0</v>
      </c>
      <c r="O88" s="460">
        <f t="shared" si="30"/>
        <v>0</v>
      </c>
      <c r="P88" s="458">
        <f t="shared" si="38"/>
        <v>0</v>
      </c>
      <c r="Q88" s="458">
        <f t="shared" ref="Q88" si="39">SUM(Q89:Q93)</f>
        <v>0</v>
      </c>
      <c r="R88" s="458">
        <f t="shared" ref="R88" si="40">SUM(R89:R93)</f>
        <v>0</v>
      </c>
      <c r="S88" s="458">
        <f t="shared" ref="S88" si="41">SUM(S89:S93)</f>
        <v>100</v>
      </c>
      <c r="T88" s="460">
        <f t="shared" si="31"/>
        <v>100</v>
      </c>
      <c r="V88" s="365"/>
      <c r="W88" s="319"/>
      <c r="X88" s="319"/>
    </row>
    <row r="89" spans="1:24" ht="15" hidden="1" customHeight="1">
      <c r="A89" s="311" t="s">
        <v>792</v>
      </c>
      <c r="B89" s="310">
        <v>261</v>
      </c>
      <c r="C89" s="460"/>
      <c r="D89" s="460"/>
      <c r="E89" s="459">
        <f>'[4]3кв'!E80</f>
        <v>0</v>
      </c>
      <c r="F89" s="459">
        <f>'[4]3кв'!F80</f>
        <v>0</v>
      </c>
      <c r="G89" s="459">
        <f>'[4]3кв'!H80</f>
        <v>0</v>
      </c>
      <c r="H89" s="459">
        <f>'[4]3кв'!I80</f>
        <v>0</v>
      </c>
      <c r="I89" s="459">
        <f>'[4]3кв'!I80</f>
        <v>0</v>
      </c>
      <c r="J89" s="459">
        <f>'[4]3кв'!L80</f>
        <v>0</v>
      </c>
      <c r="K89" s="459">
        <f>'[4]3кв'!M80</f>
        <v>0</v>
      </c>
      <c r="L89" s="459">
        <f>'[4]3кв'!N80</f>
        <v>0</v>
      </c>
      <c r="M89" s="457"/>
      <c r="N89" s="457">
        <f>'[4]3кв'!P80</f>
        <v>0</v>
      </c>
      <c r="O89" s="460">
        <f t="shared" si="30"/>
        <v>0</v>
      </c>
      <c r="P89" s="457">
        <f>'[4]3кв'!R80</f>
        <v>0</v>
      </c>
      <c r="Q89" s="457"/>
      <c r="R89" s="457">
        <f>'[4]3кв'!S80</f>
        <v>0</v>
      </c>
      <c r="S89" s="457">
        <f>'[4]3кв'!T80</f>
        <v>0</v>
      </c>
      <c r="T89" s="460">
        <f t="shared" si="31"/>
        <v>0</v>
      </c>
      <c r="V89" s="365"/>
      <c r="W89" s="319"/>
      <c r="X89" s="319"/>
    </row>
    <row r="90" spans="1:24" ht="15" customHeight="1">
      <c r="A90" s="312" t="s">
        <v>883</v>
      </c>
      <c r="B90" s="310">
        <v>262</v>
      </c>
      <c r="C90" s="459">
        <f t="shared" si="12"/>
        <v>0</v>
      </c>
      <c r="D90" s="459">
        <f>'[4]3кв'!D81+'[4]1 полуг'!D80</f>
        <v>0</v>
      </c>
      <c r="E90" s="459">
        <f>'[4]3кв'!E81+'[4]1 полуг'!E80</f>
        <v>0</v>
      </c>
      <c r="F90" s="459">
        <f>'[4]3кв'!F81+'[4]1 полуг'!F80</f>
        <v>0</v>
      </c>
      <c r="G90" s="459">
        <f>'[4]3кв'!H81+'[4]1 полуг'!G80</f>
        <v>0</v>
      </c>
      <c r="H90" s="459">
        <f>'[4]3кв'!I81+'[4]1 полуг'!H80</f>
        <v>0</v>
      </c>
      <c r="I90" s="459">
        <f>'[4]3кв'!I81+'[4]1 полуг'!H80</f>
        <v>0</v>
      </c>
      <c r="J90" s="459">
        <f>'[4]3кв'!L81+'[4]1 полуг'!J80</f>
        <v>0</v>
      </c>
      <c r="K90" s="459">
        <f>'[4]3кв'!M81+'[4]1 полуг'!K80</f>
        <v>0</v>
      </c>
      <c r="L90" s="459">
        <f>'[4]3кв'!N81+'[4]1 полуг'!L80</f>
        <v>0</v>
      </c>
      <c r="M90" s="457"/>
      <c r="N90" s="457">
        <f>'[4]3кв'!P81+'[4]1 полуг'!N80</f>
        <v>0</v>
      </c>
      <c r="O90" s="460">
        <f t="shared" si="30"/>
        <v>0</v>
      </c>
      <c r="P90" s="457"/>
      <c r="Q90" s="457"/>
      <c r="R90" s="457">
        <f>'[4]3кв'!S81+'[4]1 полуг'!R80</f>
        <v>0</v>
      </c>
      <c r="S90" s="457">
        <v>3.5</v>
      </c>
      <c r="T90" s="460">
        <f t="shared" si="31"/>
        <v>3.5</v>
      </c>
      <c r="U90" s="365"/>
      <c r="V90" s="365"/>
      <c r="W90" s="319"/>
      <c r="X90" s="319"/>
    </row>
    <row r="91" spans="1:24" ht="12.75" hidden="1" customHeight="1">
      <c r="A91" s="312" t="s">
        <v>786</v>
      </c>
      <c r="B91" s="310">
        <v>262</v>
      </c>
      <c r="C91" s="459"/>
      <c r="D91" s="459"/>
      <c r="E91" s="459">
        <f>'[4]1 полуг'!E82</f>
        <v>0</v>
      </c>
      <c r="F91" s="459">
        <f>'[4]1 полуг'!F82</f>
        <v>0</v>
      </c>
      <c r="G91" s="459">
        <f>'[4]1 полуг'!G82</f>
        <v>0</v>
      </c>
      <c r="H91" s="459">
        <f>'[4]1 полуг'!H82</f>
        <v>0</v>
      </c>
      <c r="I91" s="459">
        <f>'[4]1 полуг'!H82</f>
        <v>0</v>
      </c>
      <c r="J91" s="459">
        <f>'[4]1 полуг'!J82</f>
        <v>0</v>
      </c>
      <c r="K91" s="459">
        <f>'[4]1 полуг'!K82</f>
        <v>0</v>
      </c>
      <c r="L91" s="459">
        <f>'[4]3кв'!N82+'[4]1 полуг'!L82</f>
        <v>0</v>
      </c>
      <c r="M91" s="457"/>
      <c r="N91" s="457">
        <f>'[4]1 полуг'!N82</f>
        <v>0</v>
      </c>
      <c r="O91" s="460">
        <f t="shared" si="30"/>
        <v>0</v>
      </c>
      <c r="P91" s="457">
        <f>'[4]1 полуг'!P82</f>
        <v>0</v>
      </c>
      <c r="Q91" s="457"/>
      <c r="R91" s="457">
        <f>'[4]1 полуг'!R82</f>
        <v>0</v>
      </c>
      <c r="S91" s="457"/>
      <c r="T91" s="460">
        <f t="shared" si="31"/>
        <v>0</v>
      </c>
      <c r="U91" s="365"/>
      <c r="V91" s="365"/>
      <c r="W91" s="319"/>
      <c r="X91" s="319"/>
    </row>
    <row r="92" spans="1:24" ht="12.75" customHeight="1">
      <c r="A92" s="312" t="s">
        <v>929</v>
      </c>
      <c r="B92" s="310">
        <v>263</v>
      </c>
      <c r="C92" s="459"/>
      <c r="D92" s="459"/>
      <c r="E92" s="459"/>
      <c r="F92" s="459"/>
      <c r="G92" s="459"/>
      <c r="H92" s="459"/>
      <c r="I92" s="459"/>
      <c r="J92" s="459"/>
      <c r="K92" s="459"/>
      <c r="L92" s="459"/>
      <c r="M92" s="457"/>
      <c r="N92" s="457"/>
      <c r="O92" s="460"/>
      <c r="P92" s="457"/>
      <c r="Q92" s="457"/>
      <c r="R92" s="457"/>
      <c r="S92" s="457">
        <v>96.5</v>
      </c>
      <c r="T92" s="460">
        <f t="shared" si="31"/>
        <v>96.5</v>
      </c>
      <c r="U92" s="365"/>
      <c r="V92" s="365"/>
      <c r="W92" s="319"/>
      <c r="X92" s="319"/>
    </row>
    <row r="93" spans="1:24" ht="12.75" hidden="1" customHeight="1">
      <c r="A93" s="312" t="s">
        <v>750</v>
      </c>
      <c r="B93" s="310">
        <v>263</v>
      </c>
      <c r="C93" s="459">
        <f t="shared" si="12"/>
        <v>0</v>
      </c>
      <c r="D93" s="459">
        <f>'[4]3кв'!D84+'[4]1 полуг'!D83</f>
        <v>0</v>
      </c>
      <c r="E93" s="459">
        <f>'[4]3кв'!E84+'[4]1 полуг'!E83</f>
        <v>0</v>
      </c>
      <c r="F93" s="459">
        <f>'[4]3кв'!F84+'[4]1 полуг'!F83</f>
        <v>0</v>
      </c>
      <c r="G93" s="459">
        <f>'[4]3кв'!H84+'[4]1 полуг'!G83</f>
        <v>0</v>
      </c>
      <c r="H93" s="459">
        <f>'[4]3кв'!I84+'[4]1 полуг'!H83</f>
        <v>0</v>
      </c>
      <c r="I93" s="459">
        <f>'[4]3кв'!I84+'[4]1 полуг'!H83</f>
        <v>0</v>
      </c>
      <c r="J93" s="459">
        <f>'[4]3кв'!L84+'[4]1 полуг'!J83</f>
        <v>0</v>
      </c>
      <c r="K93" s="459">
        <f>'[4]3кв'!M84+'[4]1 полуг'!K83</f>
        <v>0</v>
      </c>
      <c r="L93" s="459">
        <f>'[4]3кв'!N84+'[4]1 полуг'!L83</f>
        <v>0</v>
      </c>
      <c r="M93" s="457"/>
      <c r="N93" s="457">
        <f>'[4]3кв'!P84+'[4]1 полуг'!N83</f>
        <v>0</v>
      </c>
      <c r="O93" s="460">
        <f t="shared" si="30"/>
        <v>0</v>
      </c>
      <c r="P93" s="457">
        <f>'[4]3кв'!R84+'[4]1 полуг'!P83</f>
        <v>0</v>
      </c>
      <c r="Q93" s="457"/>
      <c r="R93" s="457">
        <f>'[4]3кв'!S84+'[4]1 полуг'!R83</f>
        <v>0</v>
      </c>
      <c r="S93" s="457">
        <f>'[4]3кв'!T84+'[4]1 полуг'!S83</f>
        <v>0</v>
      </c>
      <c r="T93" s="460">
        <f t="shared" si="31"/>
        <v>0</v>
      </c>
      <c r="V93" s="365"/>
      <c r="W93" s="319"/>
      <c r="X93" s="319"/>
    </row>
    <row r="94" spans="1:24" ht="15" customHeight="1">
      <c r="A94" s="588" t="s">
        <v>67</v>
      </c>
      <c r="B94" s="307">
        <v>290</v>
      </c>
      <c r="C94" s="460">
        <f>SUM(C95:C101)</f>
        <v>482.23732999999999</v>
      </c>
      <c r="D94" s="460">
        <f>SUM(D95:D106)</f>
        <v>482.23732999999999</v>
      </c>
      <c r="E94" s="460">
        <f t="shared" ref="E94" si="42">SUM(E95:E106)</f>
        <v>0</v>
      </c>
      <c r="F94" s="460">
        <f>SUM(F95:F101)</f>
        <v>0</v>
      </c>
      <c r="G94" s="460">
        <f>SUM(G95:G106)</f>
        <v>0.80600000000000005</v>
      </c>
      <c r="H94" s="460">
        <f t="shared" ref="H94:P94" si="43">SUM(H95:H101)</f>
        <v>0</v>
      </c>
      <c r="I94" s="460">
        <f t="shared" si="43"/>
        <v>0</v>
      </c>
      <c r="J94" s="460">
        <f t="shared" si="43"/>
        <v>2.2000000000000002</v>
      </c>
      <c r="K94" s="460">
        <f t="shared" si="43"/>
        <v>61.594830000000002</v>
      </c>
      <c r="L94" s="460">
        <f>SUM(L95:L106)</f>
        <v>928.51599999999996</v>
      </c>
      <c r="M94" s="460">
        <f t="shared" si="43"/>
        <v>0</v>
      </c>
      <c r="N94" s="460">
        <f t="shared" si="43"/>
        <v>0</v>
      </c>
      <c r="O94" s="460">
        <f t="shared" si="30"/>
        <v>928.51599999999996</v>
      </c>
      <c r="P94" s="460">
        <f t="shared" si="43"/>
        <v>64.816999999999993</v>
      </c>
      <c r="Q94" s="460">
        <f t="shared" ref="Q94" si="44">SUM(Q95:Q101)</f>
        <v>0</v>
      </c>
      <c r="R94" s="460">
        <f t="shared" ref="R94" si="45">SUM(R95:R101)</f>
        <v>67.835999999999999</v>
      </c>
      <c r="S94" s="460">
        <f t="shared" ref="S94" si="46">SUM(S95:S101)</f>
        <v>4.3689999999999998</v>
      </c>
      <c r="T94" s="460">
        <f t="shared" si="31"/>
        <v>1612.3761599999998</v>
      </c>
      <c r="U94" s="365"/>
      <c r="V94" s="365"/>
      <c r="W94" s="319"/>
      <c r="X94" s="319"/>
    </row>
    <row r="95" spans="1:24" ht="12.75" customHeight="1">
      <c r="A95" s="309" t="s">
        <v>136</v>
      </c>
      <c r="B95" s="310">
        <v>291</v>
      </c>
      <c r="C95" s="459">
        <v>457.29599999999999</v>
      </c>
      <c r="D95" s="459">
        <v>457.29599999999999</v>
      </c>
      <c r="E95" s="459">
        <f>'[4]3кв'!E86+'[4]1 полуг'!E85</f>
        <v>0</v>
      </c>
      <c r="F95" s="459">
        <f>'[4]3кв'!F86+'[4]1 полуг'!F85</f>
        <v>0</v>
      </c>
      <c r="G95" s="459">
        <v>0.80600000000000005</v>
      </c>
      <c r="H95" s="459">
        <f>'[4]3кв'!I86+'[4]1 полуг'!H85</f>
        <v>0</v>
      </c>
      <c r="I95" s="459">
        <f>'[4]3кв'!I86+'[4]1 полуг'!H85</f>
        <v>0</v>
      </c>
      <c r="J95" s="459">
        <v>2.2000000000000002</v>
      </c>
      <c r="K95" s="459">
        <f>'[4]3кв'!M86+'[4]1 полуг'!K85</f>
        <v>0</v>
      </c>
      <c r="L95" s="459">
        <f>897.496+31.02</f>
        <v>928.51599999999996</v>
      </c>
      <c r="M95" s="457"/>
      <c r="N95" s="457">
        <f>'[4]3кв'!P86+'[4]1 полуг'!N85</f>
        <v>0</v>
      </c>
      <c r="O95" s="460">
        <f t="shared" si="30"/>
        <v>928.51599999999996</v>
      </c>
      <c r="P95" s="457">
        <v>64.816999999999993</v>
      </c>
      <c r="Q95" s="457"/>
      <c r="R95" s="457">
        <v>67.835999999999999</v>
      </c>
      <c r="S95" s="457">
        <v>4.3689999999999998</v>
      </c>
      <c r="T95" s="460">
        <f t="shared" si="31"/>
        <v>1525.84</v>
      </c>
      <c r="V95" s="365"/>
      <c r="W95" s="319"/>
      <c r="X95" s="319"/>
    </row>
    <row r="96" spans="1:24" ht="15" hidden="1" customHeight="1">
      <c r="A96" s="309" t="s">
        <v>137</v>
      </c>
      <c r="B96" s="310">
        <v>290</v>
      </c>
      <c r="C96" s="459">
        <f t="shared" ref="C96:D106" si="47">D96+E96</f>
        <v>0</v>
      </c>
      <c r="D96" s="459">
        <f t="shared" si="47"/>
        <v>0</v>
      </c>
      <c r="E96" s="459">
        <f>'[4]3кв'!E87+'[4]1 полуг'!E86</f>
        <v>0</v>
      </c>
      <c r="F96" s="459">
        <f>'[4]3кв'!F87+'[4]1 полуг'!F86</f>
        <v>0</v>
      </c>
      <c r="G96" s="459">
        <f>'[4]3кв'!H87+'[4]1 полуг'!G86</f>
        <v>0</v>
      </c>
      <c r="H96" s="459">
        <f>'[4]3кв'!I87+'[4]1 полуг'!H86</f>
        <v>0</v>
      </c>
      <c r="I96" s="459">
        <f>'[4]3кв'!I87+'[4]1 полуг'!H86</f>
        <v>0</v>
      </c>
      <c r="J96" s="459"/>
      <c r="K96" s="459">
        <f>'[4]3кв'!M87+'[4]1 полуг'!K86</f>
        <v>0</v>
      </c>
      <c r="L96" s="459"/>
      <c r="M96" s="457"/>
      <c r="N96" s="457">
        <f>'[4]3кв'!P87+'[4]1 полуг'!N86</f>
        <v>0</v>
      </c>
      <c r="O96" s="460">
        <f t="shared" si="30"/>
        <v>0</v>
      </c>
      <c r="P96" s="457">
        <f>'[4]3кв'!R87+'[4]1 полуг'!P86</f>
        <v>0</v>
      </c>
      <c r="Q96" s="457"/>
      <c r="R96" s="457">
        <f>'[4]3кв'!S87+'[4]1 полуг'!R86</f>
        <v>0</v>
      </c>
      <c r="S96" s="457">
        <f>'[4]3кв'!T87+'[4]1 полуг'!S86</f>
        <v>0</v>
      </c>
      <c r="T96" s="460">
        <f t="shared" si="31"/>
        <v>0</v>
      </c>
      <c r="V96" s="365"/>
      <c r="W96" s="319"/>
      <c r="X96" s="319"/>
    </row>
    <row r="97" spans="1:24" ht="16.5" hidden="1" customHeight="1">
      <c r="A97" s="309" t="s">
        <v>138</v>
      </c>
      <c r="B97" s="310">
        <v>290</v>
      </c>
      <c r="C97" s="459"/>
      <c r="D97" s="459"/>
      <c r="E97" s="459">
        <f>'[4]3кв'!E91+'[4]1 полуг'!E93</f>
        <v>0</v>
      </c>
      <c r="F97" s="459">
        <f>'[4]3кв'!F91+'[4]1 полуг'!F93</f>
        <v>0</v>
      </c>
      <c r="G97" s="459">
        <f>'[4]3кв'!H91+'[4]1 полуг'!G93</f>
        <v>0</v>
      </c>
      <c r="H97" s="459">
        <f>'[4]3кв'!I91+'[4]1 полуг'!H93</f>
        <v>0</v>
      </c>
      <c r="I97" s="459">
        <f>'[4]3кв'!I91+'[4]1 полуг'!H93</f>
        <v>0</v>
      </c>
      <c r="J97" s="459">
        <f>'[4]3кв'!L91+'[4]1 полуг'!I93</f>
        <v>0</v>
      </c>
      <c r="K97" s="459">
        <v>0</v>
      </c>
      <c r="L97" s="459"/>
      <c r="M97" s="457"/>
      <c r="N97" s="457">
        <f>'[4]1 полуг'!N93+'[4]3кв'!P91</f>
        <v>0</v>
      </c>
      <c r="O97" s="460">
        <f t="shared" si="30"/>
        <v>0</v>
      </c>
      <c r="P97" s="457">
        <f>'[4]3кв'!R91+'[4]1 полуг'!P93</f>
        <v>0</v>
      </c>
      <c r="Q97" s="457"/>
      <c r="R97" s="457">
        <f>'[4]3кв'!S91</f>
        <v>0</v>
      </c>
      <c r="S97" s="457">
        <f>'[4]3кв'!T91+'[4]1 полуг'!S93</f>
        <v>0</v>
      </c>
      <c r="T97" s="460">
        <f t="shared" si="31"/>
        <v>0</v>
      </c>
      <c r="V97" s="365"/>
      <c r="W97" s="319"/>
      <c r="X97" s="319"/>
    </row>
    <row r="98" spans="1:24" ht="12.75" hidden="1" customHeight="1">
      <c r="A98" s="309" t="s">
        <v>237</v>
      </c>
      <c r="B98" s="310">
        <v>291</v>
      </c>
      <c r="C98" s="459"/>
      <c r="D98" s="459"/>
      <c r="E98" s="459">
        <f>'[4]3кв'!E90+'[4]1 полуг'!E89</f>
        <v>0</v>
      </c>
      <c r="F98" s="459">
        <f>'[4]3кв'!F90+'[4]1 полуг'!F89</f>
        <v>0</v>
      </c>
      <c r="G98" s="459"/>
      <c r="H98" s="459">
        <f>'[4]3кв'!I90+'[4]1 полуг'!H89</f>
        <v>0</v>
      </c>
      <c r="I98" s="459">
        <f>'[4]3кв'!I90+'[4]1 полуг'!H89</f>
        <v>0</v>
      </c>
      <c r="J98" s="459">
        <f>'[4]3кв'!L90+'[4]1 полуг'!J89</f>
        <v>0</v>
      </c>
      <c r="K98" s="459">
        <f>'[4]3кв'!M90+'[4]1 полуг'!K89</f>
        <v>0</v>
      </c>
      <c r="L98" s="459"/>
      <c r="M98" s="457"/>
      <c r="N98" s="457">
        <f>'[4]3кв'!P90+'[4]1 полуг'!N89</f>
        <v>0</v>
      </c>
      <c r="O98" s="460">
        <f t="shared" si="30"/>
        <v>0</v>
      </c>
      <c r="P98" s="457">
        <f>'[4]3кв'!R90+'[4]1 полуг'!P89</f>
        <v>0</v>
      </c>
      <c r="Q98" s="457"/>
      <c r="R98" s="457">
        <f>'[4]3кв'!S90+'[4]1 полуг'!R89</f>
        <v>0</v>
      </c>
      <c r="S98" s="457">
        <f>'[4]3кв'!T90+'[4]1 полуг'!S89</f>
        <v>0</v>
      </c>
      <c r="T98" s="460">
        <f t="shared" si="31"/>
        <v>0</v>
      </c>
      <c r="V98" s="365"/>
      <c r="W98" s="319"/>
      <c r="X98" s="319"/>
    </row>
    <row r="99" spans="1:24" ht="17.25" hidden="1" customHeight="1">
      <c r="A99" s="309" t="s">
        <v>751</v>
      </c>
      <c r="B99" s="310">
        <v>290</v>
      </c>
      <c r="C99" s="459">
        <f t="shared" si="47"/>
        <v>0</v>
      </c>
      <c r="D99" s="459">
        <f t="shared" si="47"/>
        <v>0</v>
      </c>
      <c r="E99" s="459">
        <f>'[4]1 полуг'!E92</f>
        <v>0</v>
      </c>
      <c r="F99" s="459">
        <f>'[4]1 полуг'!F92</f>
        <v>0</v>
      </c>
      <c r="G99" s="459"/>
      <c r="H99" s="459">
        <f>'[4]1 полуг'!H92</f>
        <v>0</v>
      </c>
      <c r="I99" s="459">
        <f>'[4]1 полуг'!H92</f>
        <v>0</v>
      </c>
      <c r="J99" s="459">
        <f>'[4]1 полуг'!J92</f>
        <v>0</v>
      </c>
      <c r="K99" s="459">
        <f>'[4]1 полуг'!K92</f>
        <v>0</v>
      </c>
      <c r="L99" s="459">
        <f>'[4]1 полуг'!L92</f>
        <v>0</v>
      </c>
      <c r="M99" s="457"/>
      <c r="N99" s="457">
        <f>'[4]1 полуг'!N92</f>
        <v>0</v>
      </c>
      <c r="O99" s="460">
        <f t="shared" si="30"/>
        <v>0</v>
      </c>
      <c r="P99" s="457"/>
      <c r="Q99" s="457"/>
      <c r="R99" s="457">
        <f>'[4]1 полуг'!R92</f>
        <v>0</v>
      </c>
      <c r="S99" s="457">
        <f>'[4]1 полуг'!S92</f>
        <v>0</v>
      </c>
      <c r="T99" s="460">
        <f t="shared" si="31"/>
        <v>0</v>
      </c>
      <c r="V99" s="365"/>
      <c r="W99" s="319"/>
      <c r="X99" s="319"/>
    </row>
    <row r="100" spans="1:24" ht="15" hidden="1" customHeight="1">
      <c r="A100" s="309" t="s">
        <v>253</v>
      </c>
      <c r="B100" s="310">
        <v>290</v>
      </c>
      <c r="C100" s="459">
        <v>0</v>
      </c>
      <c r="D100" s="459">
        <f t="shared" si="47"/>
        <v>0</v>
      </c>
      <c r="E100" s="459">
        <f>'[4]1 полуг'!E87</f>
        <v>0</v>
      </c>
      <c r="F100" s="459">
        <f>'[4]1 полуг'!F87</f>
        <v>0</v>
      </c>
      <c r="G100" s="459"/>
      <c r="H100" s="459">
        <f>'[4]1 полуг'!H87</f>
        <v>0</v>
      </c>
      <c r="I100" s="459">
        <f>'[4]1 полуг'!H87</f>
        <v>0</v>
      </c>
      <c r="J100" s="459">
        <f>'[4]1 полуг'!J87</f>
        <v>0</v>
      </c>
      <c r="K100" s="459">
        <f>'[4]1 полуг'!K87</f>
        <v>0</v>
      </c>
      <c r="L100" s="459"/>
      <c r="M100" s="457"/>
      <c r="N100" s="457">
        <f>'[4]1 полуг'!N87</f>
        <v>0</v>
      </c>
      <c r="O100" s="460">
        <f t="shared" si="30"/>
        <v>0</v>
      </c>
      <c r="P100" s="457">
        <f>'[4]1 полуг'!P87</f>
        <v>0</v>
      </c>
      <c r="Q100" s="457"/>
      <c r="R100" s="457">
        <f>'[4]1 полуг'!R87</f>
        <v>0</v>
      </c>
      <c r="S100" s="457">
        <f>'[4]1 полуг'!S87</f>
        <v>0</v>
      </c>
      <c r="T100" s="460">
        <f t="shared" si="31"/>
        <v>0</v>
      </c>
      <c r="V100" s="365"/>
      <c r="W100" s="319"/>
      <c r="X100" s="319"/>
    </row>
    <row r="101" spans="1:24" ht="12.75" customHeight="1">
      <c r="A101" s="309" t="s">
        <v>934</v>
      </c>
      <c r="B101" s="310">
        <v>290</v>
      </c>
      <c r="C101" s="459">
        <v>24.941330000000001</v>
      </c>
      <c r="D101" s="459">
        <v>24.941330000000001</v>
      </c>
      <c r="E101" s="459">
        <f>'[4]1 полуг'!E88</f>
        <v>0</v>
      </c>
      <c r="F101" s="459">
        <f>'[4]1 полуг'!F88</f>
        <v>0</v>
      </c>
      <c r="G101" s="459"/>
      <c r="H101" s="459">
        <f>'[4]1 полуг'!H88</f>
        <v>0</v>
      </c>
      <c r="I101" s="459">
        <f>'[4]1 полуг'!H88</f>
        <v>0</v>
      </c>
      <c r="J101" s="459">
        <f>'[4]1 полуг'!J88+'[4]3кв'!L88</f>
        <v>0</v>
      </c>
      <c r="K101" s="459">
        <v>61.594830000000002</v>
      </c>
      <c r="L101" s="459"/>
      <c r="M101" s="457"/>
      <c r="N101" s="457">
        <f>'[4]1 полуг'!N88+'[4]3кв'!P88</f>
        <v>0</v>
      </c>
      <c r="O101" s="460">
        <f t="shared" si="30"/>
        <v>0</v>
      </c>
      <c r="P101" s="457">
        <f>'[4]1 полуг'!P88+'[4]3кв'!R88</f>
        <v>0</v>
      </c>
      <c r="Q101" s="457"/>
      <c r="R101" s="457">
        <f>'[4]1 полуг'!R88</f>
        <v>0</v>
      </c>
      <c r="S101" s="457">
        <f>'[4]1 полуг'!S88+'[4]3кв'!T88</f>
        <v>0</v>
      </c>
      <c r="T101" s="460">
        <f t="shared" si="31"/>
        <v>86.536159999999995</v>
      </c>
      <c r="V101" s="365"/>
      <c r="W101" s="319"/>
      <c r="X101" s="319"/>
    </row>
    <row r="102" spans="1:24" hidden="1">
      <c r="A102" s="309" t="s">
        <v>680</v>
      </c>
      <c r="B102" s="310">
        <v>290</v>
      </c>
      <c r="C102" s="459">
        <f t="shared" si="47"/>
        <v>0</v>
      </c>
      <c r="D102" s="459">
        <f t="shared" si="47"/>
        <v>0</v>
      </c>
      <c r="E102" s="459">
        <f>'[4]1 полуг'!E90</f>
        <v>0</v>
      </c>
      <c r="F102" s="459">
        <f>'[4]1 полуг'!F90</f>
        <v>0</v>
      </c>
      <c r="G102" s="459"/>
      <c r="H102" s="459">
        <f>'[4]1 полуг'!H90</f>
        <v>0</v>
      </c>
      <c r="I102" s="459">
        <f>'[4]1 полуг'!H90</f>
        <v>0</v>
      </c>
      <c r="J102" s="459">
        <f>'[4]1 полуг'!J90</f>
        <v>0</v>
      </c>
      <c r="K102" s="459">
        <f>'[4]1 полуг'!K90</f>
        <v>0</v>
      </c>
      <c r="L102" s="459">
        <f>'[4]1 полуг'!L90</f>
        <v>0</v>
      </c>
      <c r="M102" s="457"/>
      <c r="N102" s="457">
        <f>'[4]1 полуг'!N90</f>
        <v>0</v>
      </c>
      <c r="O102" s="460">
        <f t="shared" si="30"/>
        <v>0</v>
      </c>
      <c r="P102" s="457">
        <f>'[4]1 полуг'!P90</f>
        <v>0</v>
      </c>
      <c r="Q102" s="457"/>
      <c r="R102" s="457">
        <f>'[4]1 полуг'!R90</f>
        <v>0</v>
      </c>
      <c r="S102" s="457">
        <f>'[4]1 полуг'!S90</f>
        <v>0</v>
      </c>
      <c r="T102" s="460">
        <f t="shared" si="31"/>
        <v>0</v>
      </c>
      <c r="V102" s="365"/>
      <c r="W102" s="319"/>
      <c r="X102" s="319"/>
    </row>
    <row r="103" spans="1:24" hidden="1">
      <c r="A103" s="309" t="s">
        <v>752</v>
      </c>
      <c r="B103" s="310">
        <v>290</v>
      </c>
      <c r="C103" s="459">
        <f t="shared" si="47"/>
        <v>0</v>
      </c>
      <c r="D103" s="459">
        <f t="shared" si="47"/>
        <v>0</v>
      </c>
      <c r="E103" s="459">
        <f>'[4]3кв'!E89+'[4]1 полуг'!E91</f>
        <v>0</v>
      </c>
      <c r="F103" s="459">
        <f>'[4]3кв'!F89+'[4]1 полуг'!F91</f>
        <v>0</v>
      </c>
      <c r="G103" s="459"/>
      <c r="H103" s="459">
        <f>'[4]3кв'!I89+'[4]1 полуг'!H91</f>
        <v>0</v>
      </c>
      <c r="I103" s="459">
        <f>'[4]3кв'!I89+'[4]1 полуг'!H91</f>
        <v>0</v>
      </c>
      <c r="J103" s="459">
        <f>'[4]3кв'!L89+'[4]1 полуг'!J91</f>
        <v>0</v>
      </c>
      <c r="K103" s="459">
        <f>'[4]3кв'!M89+'[4]1 полуг'!K91</f>
        <v>0</v>
      </c>
      <c r="L103" s="459">
        <f>'[4]3кв'!N89+'[4]1 полуг'!L91</f>
        <v>0</v>
      </c>
      <c r="M103" s="457"/>
      <c r="N103" s="457">
        <f>'[4]3кв'!P89+'[4]1 полуг'!N91</f>
        <v>0</v>
      </c>
      <c r="O103" s="460">
        <f t="shared" si="30"/>
        <v>0</v>
      </c>
      <c r="P103" s="457">
        <f>'[4]3кв'!R89+'[4]1 полуг'!P91</f>
        <v>0</v>
      </c>
      <c r="Q103" s="457"/>
      <c r="R103" s="457">
        <f>'[4]3кв'!S89+'[4]1 полуг'!R91</f>
        <v>0</v>
      </c>
      <c r="S103" s="457">
        <f>'[4]3кв'!T89+'[4]1 полуг'!S91</f>
        <v>0</v>
      </c>
      <c r="T103" s="460">
        <f t="shared" si="31"/>
        <v>0</v>
      </c>
      <c r="V103" s="365"/>
      <c r="W103" s="319"/>
      <c r="X103" s="319"/>
    </row>
    <row r="104" spans="1:24" hidden="1">
      <c r="A104" s="309" t="s">
        <v>241</v>
      </c>
      <c r="B104" s="310">
        <v>290</v>
      </c>
      <c r="C104" s="459">
        <f t="shared" si="47"/>
        <v>0</v>
      </c>
      <c r="D104" s="459">
        <f t="shared" si="47"/>
        <v>0</v>
      </c>
      <c r="E104" s="459">
        <f>'[4]1 полуг'!E94</f>
        <v>0</v>
      </c>
      <c r="F104" s="459">
        <f>'[4]1 полуг'!F94</f>
        <v>0</v>
      </c>
      <c r="G104" s="459"/>
      <c r="H104" s="459">
        <f>'[4]1 полуг'!H94</f>
        <v>0</v>
      </c>
      <c r="I104" s="459">
        <f>'[4]1 полуг'!H94</f>
        <v>0</v>
      </c>
      <c r="J104" s="459">
        <f>'[4]1 полуг'!J94</f>
        <v>0</v>
      </c>
      <c r="K104" s="459">
        <f>'[4]1 полуг'!K94</f>
        <v>0</v>
      </c>
      <c r="L104" s="459">
        <f>'[4]1 полуг'!L94</f>
        <v>0</v>
      </c>
      <c r="M104" s="457"/>
      <c r="N104" s="457">
        <f>'[4]1 полуг'!N94</f>
        <v>0</v>
      </c>
      <c r="O104" s="460">
        <f t="shared" si="30"/>
        <v>0</v>
      </c>
      <c r="P104" s="457">
        <f>'[4]1 полуг'!P94</f>
        <v>0</v>
      </c>
      <c r="Q104" s="457"/>
      <c r="R104" s="457">
        <f>'[4]1 полуг'!R94</f>
        <v>0</v>
      </c>
      <c r="S104" s="457">
        <f>'[4]1 полуг'!S94</f>
        <v>0</v>
      </c>
      <c r="T104" s="460">
        <f t="shared" si="31"/>
        <v>0</v>
      </c>
      <c r="V104" s="365"/>
      <c r="W104" s="319"/>
      <c r="X104" s="319"/>
    </row>
    <row r="105" spans="1:24" ht="12.75" hidden="1" customHeight="1">
      <c r="A105" s="309" t="s">
        <v>140</v>
      </c>
      <c r="B105" s="310">
        <v>290</v>
      </c>
      <c r="C105" s="459">
        <f t="shared" si="47"/>
        <v>0</v>
      </c>
      <c r="D105" s="459">
        <f t="shared" si="47"/>
        <v>0</v>
      </c>
      <c r="E105" s="459">
        <f>'[4]3кв'!E92+'[4]1 полуг'!E95</f>
        <v>0</v>
      </c>
      <c r="F105" s="459">
        <f>'[4]3кв'!F92+'[4]1 полуг'!F95</f>
        <v>0</v>
      </c>
      <c r="G105" s="459"/>
      <c r="H105" s="459">
        <f>'[4]3кв'!I92+'[4]1 полуг'!H95</f>
        <v>0</v>
      </c>
      <c r="I105" s="459">
        <f>'[4]3кв'!I92+'[4]1 полуг'!H95</f>
        <v>0</v>
      </c>
      <c r="J105" s="459">
        <f>'[4]3кв'!L92+'[4]1 полуг'!J95</f>
        <v>0</v>
      </c>
      <c r="K105" s="459">
        <f>'[4]3кв'!M92+'[4]1 полуг'!K95</f>
        <v>0</v>
      </c>
      <c r="L105" s="459">
        <f>'[4]3кв'!N92+'[4]1 полуг'!L95</f>
        <v>0</v>
      </c>
      <c r="M105" s="457"/>
      <c r="N105" s="457">
        <f>'[4]3кв'!P92+'[4]1 полуг'!N95</f>
        <v>0</v>
      </c>
      <c r="O105" s="460">
        <f t="shared" si="30"/>
        <v>0</v>
      </c>
      <c r="P105" s="457">
        <f>'[4]3кв'!R92+'[4]1 полуг'!P95</f>
        <v>0</v>
      </c>
      <c r="Q105" s="457"/>
      <c r="R105" s="457">
        <f>'[4]3кв'!S92+'[4]1 полуг'!R95</f>
        <v>0</v>
      </c>
      <c r="S105" s="457">
        <f>'[4]3кв'!T92+'[4]1 полуг'!S95</f>
        <v>0</v>
      </c>
      <c r="T105" s="460">
        <f t="shared" si="31"/>
        <v>0</v>
      </c>
      <c r="V105" s="365"/>
      <c r="W105" s="319"/>
      <c r="X105" s="319"/>
    </row>
    <row r="106" spans="1:24" ht="12.75" hidden="1" customHeight="1">
      <c r="A106" s="309" t="s">
        <v>753</v>
      </c>
      <c r="B106" s="310">
        <v>290</v>
      </c>
      <c r="C106" s="459">
        <f t="shared" si="47"/>
        <v>0</v>
      </c>
      <c r="D106" s="459">
        <f t="shared" si="47"/>
        <v>0</v>
      </c>
      <c r="E106" s="459">
        <f>'[4]1 полуг'!E96</f>
        <v>0</v>
      </c>
      <c r="F106" s="459">
        <f>'[4]1 полуг'!F96</f>
        <v>0</v>
      </c>
      <c r="G106" s="459"/>
      <c r="H106" s="459">
        <f>'[4]1 полуг'!H96</f>
        <v>0</v>
      </c>
      <c r="I106" s="459">
        <f>'[4]1 полуг'!H96</f>
        <v>0</v>
      </c>
      <c r="J106" s="459">
        <f>'[4]1 полуг'!J96</f>
        <v>0</v>
      </c>
      <c r="K106" s="459">
        <f>'[4]1 полуг'!K96</f>
        <v>0</v>
      </c>
      <c r="L106" s="459">
        <f>'[4]1 полуг'!L96</f>
        <v>0</v>
      </c>
      <c r="M106" s="457"/>
      <c r="N106" s="457">
        <f>'[4]1 полуг'!N96</f>
        <v>0</v>
      </c>
      <c r="O106" s="460">
        <f t="shared" si="30"/>
        <v>0</v>
      </c>
      <c r="P106" s="457">
        <f>'[4]1 полуг'!P96</f>
        <v>0</v>
      </c>
      <c r="Q106" s="457"/>
      <c r="R106" s="457">
        <f>'[4]1 полуг'!R96</f>
        <v>0</v>
      </c>
      <c r="S106" s="457">
        <f>'[4]1 полуг'!S96</f>
        <v>0</v>
      </c>
      <c r="T106" s="460">
        <f t="shared" si="31"/>
        <v>0</v>
      </c>
      <c r="V106" s="365"/>
      <c r="W106" s="319"/>
      <c r="X106" s="319"/>
    </row>
    <row r="107" spans="1:24" ht="12.75" hidden="1" customHeight="1">
      <c r="A107" s="690" t="s">
        <v>945</v>
      </c>
      <c r="B107" s="307">
        <v>310</v>
      </c>
      <c r="C107" s="459">
        <f t="shared" ref="C107:K107" si="48">SUM(C108:C114)</f>
        <v>0</v>
      </c>
      <c r="D107" s="459">
        <f t="shared" si="48"/>
        <v>0</v>
      </c>
      <c r="E107" s="459">
        <f t="shared" si="48"/>
        <v>0</v>
      </c>
      <c r="F107" s="459">
        <f t="shared" si="48"/>
        <v>0</v>
      </c>
      <c r="G107" s="459">
        <f t="shared" si="48"/>
        <v>0</v>
      </c>
      <c r="H107" s="459">
        <f t="shared" si="48"/>
        <v>0</v>
      </c>
      <c r="I107" s="459">
        <f t="shared" si="48"/>
        <v>0</v>
      </c>
      <c r="J107" s="459">
        <f t="shared" si="48"/>
        <v>0</v>
      </c>
      <c r="K107" s="459">
        <f t="shared" si="48"/>
        <v>0</v>
      </c>
      <c r="L107" s="459">
        <f>SUM(L108:L114)</f>
        <v>86.754000000000005</v>
      </c>
      <c r="M107" s="459">
        <f t="shared" ref="M107:N107" si="49">SUM(M108:M114)</f>
        <v>0</v>
      </c>
      <c r="N107" s="459">
        <f t="shared" si="49"/>
        <v>0</v>
      </c>
      <c r="O107" s="460"/>
      <c r="P107" s="459">
        <f t="shared" ref="P107:S107" si="50">SUM(P108:P114)</f>
        <v>0</v>
      </c>
      <c r="Q107" s="459">
        <f t="shared" si="50"/>
        <v>0</v>
      </c>
      <c r="R107" s="459">
        <f t="shared" si="50"/>
        <v>0</v>
      </c>
      <c r="S107" s="459">
        <f t="shared" si="50"/>
        <v>0</v>
      </c>
      <c r="T107" s="460"/>
      <c r="V107" s="365"/>
      <c r="W107" s="319"/>
      <c r="X107" s="319"/>
    </row>
    <row r="108" spans="1:24" s="320" customFormat="1" ht="12.75" hidden="1" customHeight="1">
      <c r="A108" s="309" t="s">
        <v>754</v>
      </c>
      <c r="B108" s="310">
        <v>310</v>
      </c>
      <c r="C108" s="460"/>
      <c r="D108" s="460"/>
      <c r="E108" s="460"/>
      <c r="F108" s="460"/>
      <c r="G108" s="460"/>
      <c r="H108" s="460"/>
      <c r="I108" s="460"/>
      <c r="J108" s="460"/>
      <c r="K108" s="460"/>
      <c r="L108" s="460"/>
      <c r="M108" s="458">
        <f>'[4]1 полуг'!M99</f>
        <v>0</v>
      </c>
      <c r="N108" s="458">
        <f>'[4]3кв'!P93+'[4]1 полуг'!N99</f>
        <v>0</v>
      </c>
      <c r="O108" s="460">
        <f t="shared" si="30"/>
        <v>0</v>
      </c>
      <c r="P108" s="458">
        <f>'[4]3кв'!R93+'[4]1 полуг'!P99</f>
        <v>0</v>
      </c>
      <c r="Q108" s="458"/>
      <c r="R108" s="458">
        <f>'[4]3кв'!S93+'[4]1 полуг'!R99</f>
        <v>0</v>
      </c>
      <c r="S108" s="458">
        <f>'[4]3кв'!T93+'[4]1 полуг'!S99</f>
        <v>0</v>
      </c>
      <c r="T108" s="460">
        <f t="shared" si="31"/>
        <v>0</v>
      </c>
      <c r="U108" s="365"/>
      <c r="V108" s="365"/>
      <c r="W108" s="319"/>
      <c r="X108" s="319"/>
    </row>
    <row r="109" spans="1:24" s="320" customFormat="1" ht="12.75" hidden="1" customHeight="1">
      <c r="A109" s="309" t="s">
        <v>755</v>
      </c>
      <c r="B109" s="310">
        <v>310</v>
      </c>
      <c r="C109" s="460"/>
      <c r="D109" s="460"/>
      <c r="E109" s="460"/>
      <c r="F109" s="460"/>
      <c r="G109" s="460"/>
      <c r="H109" s="460"/>
      <c r="I109" s="460"/>
      <c r="J109" s="460"/>
      <c r="K109" s="460"/>
      <c r="L109" s="460"/>
      <c r="M109" s="458"/>
      <c r="N109" s="458">
        <f>'[4]1 полуг'!N100</f>
        <v>0</v>
      </c>
      <c r="O109" s="460">
        <f t="shared" si="30"/>
        <v>0</v>
      </c>
      <c r="P109" s="458">
        <f>'[4]1 полуг'!P100</f>
        <v>0</v>
      </c>
      <c r="Q109" s="458"/>
      <c r="R109" s="458">
        <f>'[4]1 полуг'!R100</f>
        <v>0</v>
      </c>
      <c r="S109" s="458">
        <f>'[4]1 полуг'!S100</f>
        <v>0</v>
      </c>
      <c r="T109" s="460">
        <f t="shared" si="31"/>
        <v>0</v>
      </c>
      <c r="U109" s="365"/>
      <c r="V109" s="365"/>
      <c r="W109" s="319"/>
      <c r="X109" s="319"/>
    </row>
    <row r="110" spans="1:24" s="320" customFormat="1" ht="12.75" hidden="1" customHeight="1">
      <c r="A110" s="309" t="s">
        <v>175</v>
      </c>
      <c r="B110" s="310">
        <v>310</v>
      </c>
      <c r="C110" s="460"/>
      <c r="D110" s="460"/>
      <c r="E110" s="460"/>
      <c r="F110" s="460"/>
      <c r="G110" s="460"/>
      <c r="H110" s="460"/>
      <c r="I110" s="460"/>
      <c r="J110" s="460"/>
      <c r="K110" s="460"/>
      <c r="L110" s="460"/>
      <c r="M110" s="458">
        <f>'[4]3кв'!N95+'[4]1 полуг'!M101</f>
        <v>0</v>
      </c>
      <c r="N110" s="458">
        <f>'[4]3кв'!P95+'[4]1 полуг'!N101</f>
        <v>0</v>
      </c>
      <c r="O110" s="460">
        <f t="shared" si="30"/>
        <v>0</v>
      </c>
      <c r="P110" s="458">
        <f>'[4]3кв'!R95+'[4]1 полуг'!P101</f>
        <v>0</v>
      </c>
      <c r="Q110" s="458">
        <f>'[4]3кв'!S95+'[4]1 полуг'!Q101</f>
        <v>0</v>
      </c>
      <c r="R110" s="458">
        <f>'[4]3кв'!S95+'[4]1 полуг'!R101</f>
        <v>0</v>
      </c>
      <c r="S110" s="458">
        <f>'[4]3кв'!T95+'[4]1 полуг'!S101</f>
        <v>0</v>
      </c>
      <c r="T110" s="460">
        <f t="shared" si="31"/>
        <v>0</v>
      </c>
      <c r="U110" s="365"/>
      <c r="V110" s="365"/>
      <c r="W110" s="319"/>
      <c r="X110" s="319"/>
    </row>
    <row r="111" spans="1:24" s="320" customFormat="1" ht="12.75" hidden="1" customHeight="1">
      <c r="A111" s="309" t="s">
        <v>398</v>
      </c>
      <c r="B111" s="310">
        <v>310</v>
      </c>
      <c r="C111" s="460"/>
      <c r="D111" s="460"/>
      <c r="E111" s="460"/>
      <c r="F111" s="460"/>
      <c r="G111" s="460"/>
      <c r="H111" s="460"/>
      <c r="I111" s="460"/>
      <c r="J111" s="460"/>
      <c r="K111" s="460"/>
      <c r="L111" s="460"/>
      <c r="M111" s="460">
        <f t="shared" ref="M111:S111" si="51">+M114</f>
        <v>0</v>
      </c>
      <c r="N111" s="460">
        <f t="shared" si="51"/>
        <v>0</v>
      </c>
      <c r="O111" s="460">
        <f t="shared" si="30"/>
        <v>0</v>
      </c>
      <c r="P111" s="460">
        <f t="shared" si="51"/>
        <v>0</v>
      </c>
      <c r="Q111" s="460">
        <f t="shared" si="51"/>
        <v>0</v>
      </c>
      <c r="R111" s="460">
        <f t="shared" si="51"/>
        <v>0</v>
      </c>
      <c r="S111" s="460">
        <f t="shared" si="51"/>
        <v>0</v>
      </c>
      <c r="T111" s="460">
        <f t="shared" si="31"/>
        <v>0</v>
      </c>
      <c r="U111" s="365"/>
      <c r="V111" s="365"/>
      <c r="W111" s="319"/>
      <c r="X111" s="319"/>
    </row>
    <row r="112" spans="1:24" s="320" customFormat="1" ht="12.75" hidden="1" customHeight="1">
      <c r="A112" s="689" t="s">
        <v>749</v>
      </c>
      <c r="B112" s="310">
        <v>310</v>
      </c>
      <c r="C112" s="460"/>
      <c r="D112" s="460"/>
      <c r="E112" s="460"/>
      <c r="F112" s="460"/>
      <c r="G112" s="460"/>
      <c r="H112" s="460"/>
      <c r="I112" s="460"/>
      <c r="J112" s="460"/>
      <c r="K112" s="460"/>
      <c r="L112" s="460"/>
      <c r="M112" s="460"/>
      <c r="N112" s="460">
        <f>'[4]1 полуг'!N105</f>
        <v>0</v>
      </c>
      <c r="O112" s="460">
        <f t="shared" si="30"/>
        <v>0</v>
      </c>
      <c r="P112" s="460">
        <f>'[4]1 полуг'!P105</f>
        <v>0</v>
      </c>
      <c r="Q112" s="460"/>
      <c r="R112" s="460">
        <f>'[4]1 полуг'!R105</f>
        <v>0</v>
      </c>
      <c r="S112" s="460">
        <f>'[4]1 полуг'!S105</f>
        <v>0</v>
      </c>
      <c r="T112" s="460">
        <f t="shared" si="31"/>
        <v>0</v>
      </c>
      <c r="U112" s="365"/>
      <c r="V112" s="365"/>
      <c r="W112" s="319"/>
      <c r="X112" s="319"/>
    </row>
    <row r="113" spans="1:24" s="320" customFormat="1" ht="12.75" hidden="1" customHeight="1">
      <c r="A113" s="689" t="s">
        <v>756</v>
      </c>
      <c r="B113" s="310">
        <v>310</v>
      </c>
      <c r="C113" s="460"/>
      <c r="D113" s="460"/>
      <c r="E113" s="460"/>
      <c r="F113" s="460"/>
      <c r="G113" s="460"/>
      <c r="H113" s="460"/>
      <c r="I113" s="460"/>
      <c r="J113" s="460"/>
      <c r="K113" s="460"/>
      <c r="L113" s="460"/>
      <c r="M113" s="460"/>
      <c r="N113" s="460"/>
      <c r="O113" s="460">
        <f t="shared" si="30"/>
        <v>0</v>
      </c>
      <c r="P113" s="460"/>
      <c r="Q113" s="460"/>
      <c r="R113" s="460"/>
      <c r="S113" s="460"/>
      <c r="T113" s="460">
        <f t="shared" si="31"/>
        <v>0</v>
      </c>
      <c r="U113" s="365"/>
      <c r="V113" s="365"/>
      <c r="W113" s="319"/>
      <c r="X113" s="319"/>
    </row>
    <row r="114" spans="1:24">
      <c r="A114" s="309" t="s">
        <v>787</v>
      </c>
      <c r="B114" s="310">
        <v>310</v>
      </c>
      <c r="C114" s="460"/>
      <c r="D114" s="460"/>
      <c r="E114" s="460">
        <f>'[4]3кв'!E96+'[4]1 полуг'!E102</f>
        <v>0</v>
      </c>
      <c r="F114" s="460"/>
      <c r="G114" s="460"/>
      <c r="H114" s="460">
        <f>'[4]3кв'!I96+'[4]1 полуг'!H102</f>
        <v>0</v>
      </c>
      <c r="I114" s="460">
        <f>'[4]3кв'!I96+'[4]1 полуг'!H102</f>
        <v>0</v>
      </c>
      <c r="J114" s="460">
        <f>'[4]3кв'!L96+'[4]1 полуг'!J102</f>
        <v>0</v>
      </c>
      <c r="K114" s="460"/>
      <c r="L114" s="460">
        <v>86.754000000000005</v>
      </c>
      <c r="M114" s="460"/>
      <c r="N114" s="460">
        <f>'[4]3кв'!P96+'[4]1 полуг'!N102</f>
        <v>0</v>
      </c>
      <c r="O114" s="460">
        <f t="shared" si="30"/>
        <v>86.754000000000005</v>
      </c>
      <c r="P114" s="460"/>
      <c r="Q114" s="460"/>
      <c r="R114" s="460"/>
      <c r="S114" s="460"/>
      <c r="T114" s="460">
        <f t="shared" si="31"/>
        <v>86.754000000000005</v>
      </c>
      <c r="U114" s="365"/>
      <c r="V114" s="365"/>
      <c r="W114" s="319"/>
      <c r="X114" s="319"/>
    </row>
    <row r="115" spans="1:24" ht="12.75" customHeight="1">
      <c r="A115" s="308" t="s">
        <v>141</v>
      </c>
      <c r="B115" s="307">
        <v>340</v>
      </c>
      <c r="C115" s="460">
        <f>SUM(C116:C135)</f>
        <v>403.24475000000001</v>
      </c>
      <c r="D115" s="460">
        <f>SUM(D116:D133)</f>
        <v>403.24475000000001</v>
      </c>
      <c r="E115" s="458">
        <f t="shared" ref="E115" si="52">SUM(E116:E133)</f>
        <v>0</v>
      </c>
      <c r="F115" s="460">
        <f>SUM(F116:F133)</f>
        <v>64.638000000000005</v>
      </c>
      <c r="G115" s="460">
        <f>SUM(G116:G135)</f>
        <v>53.11</v>
      </c>
      <c r="H115" s="460">
        <f t="shared" ref="H115:P115" si="53">SUM(H116:H133)</f>
        <v>0</v>
      </c>
      <c r="I115" s="460">
        <f t="shared" si="53"/>
        <v>0</v>
      </c>
      <c r="J115" s="460">
        <f t="shared" si="53"/>
        <v>40.539000000000001</v>
      </c>
      <c r="K115" s="460">
        <f t="shared" si="53"/>
        <v>257.12</v>
      </c>
      <c r="L115" s="460">
        <f>SUM(L116:L135)</f>
        <v>741.30050000000006</v>
      </c>
      <c r="M115" s="460">
        <f t="shared" si="53"/>
        <v>0</v>
      </c>
      <c r="N115" s="460">
        <f t="shared" si="53"/>
        <v>0</v>
      </c>
      <c r="O115" s="460">
        <f t="shared" si="30"/>
        <v>741.30050000000006</v>
      </c>
      <c r="P115" s="460">
        <f t="shared" si="53"/>
        <v>0</v>
      </c>
      <c r="Q115" s="460">
        <f t="shared" ref="Q115" si="54">SUM(Q116:Q133)</f>
        <v>0</v>
      </c>
      <c r="R115" s="460">
        <f>SUM(R116:R135)</f>
        <v>81.586999999999989</v>
      </c>
      <c r="S115" s="460">
        <f t="shared" ref="S115" si="55">SUM(S116:S133)</f>
        <v>0</v>
      </c>
      <c r="T115" s="460">
        <f t="shared" si="31"/>
        <v>1641.53925</v>
      </c>
      <c r="U115" s="365"/>
      <c r="V115" s="365"/>
      <c r="W115" s="319"/>
      <c r="X115" s="319"/>
    </row>
    <row r="116" spans="1:24" ht="12.75" customHeight="1">
      <c r="A116" s="592" t="s">
        <v>142</v>
      </c>
      <c r="B116" s="310">
        <v>340</v>
      </c>
      <c r="C116" s="459">
        <v>10.968999999999999</v>
      </c>
      <c r="D116" s="459">
        <v>10.968999999999999</v>
      </c>
      <c r="E116" s="457">
        <f>'[4]1 полуг'!E107</f>
        <v>0</v>
      </c>
      <c r="F116" s="457">
        <f>'[4]1 полуг'!F107</f>
        <v>0</v>
      </c>
      <c r="G116" s="457"/>
      <c r="H116" s="457">
        <f>'[4]1 полуг'!H107</f>
        <v>0</v>
      </c>
      <c r="I116" s="457">
        <f>'[4]1 полуг'!H107</f>
        <v>0</v>
      </c>
      <c r="J116" s="457">
        <f>'[4]1 полуг'!J107</f>
        <v>0</v>
      </c>
      <c r="K116" s="457">
        <f>'[4]1 полуг'!K107</f>
        <v>0</v>
      </c>
      <c r="L116" s="459">
        <v>49.942500000000003</v>
      </c>
      <c r="M116" s="459"/>
      <c r="N116" s="459">
        <f>'[4]1 полуг'!N107</f>
        <v>0</v>
      </c>
      <c r="O116" s="460">
        <f t="shared" si="30"/>
        <v>49.942500000000003</v>
      </c>
      <c r="P116" s="459">
        <f>'[4]1 полуг'!P107</f>
        <v>0</v>
      </c>
      <c r="Q116" s="459"/>
      <c r="R116" s="459">
        <f>'[4]1 полуг'!R107</f>
        <v>0</v>
      </c>
      <c r="S116" s="459">
        <f>'[4]1 полуг'!S107</f>
        <v>0</v>
      </c>
      <c r="T116" s="460">
        <f t="shared" si="31"/>
        <v>60.911500000000004</v>
      </c>
      <c r="V116" s="365"/>
      <c r="W116" s="319"/>
      <c r="X116" s="319"/>
    </row>
    <row r="117" spans="1:24" ht="14.25" customHeight="1">
      <c r="A117" s="592" t="s">
        <v>143</v>
      </c>
      <c r="B117" s="310">
        <v>340</v>
      </c>
      <c r="C117" s="459">
        <v>50</v>
      </c>
      <c r="D117" s="459">
        <v>50</v>
      </c>
      <c r="E117" s="457">
        <f>'[4]1 полуг'!E108</f>
        <v>0</v>
      </c>
      <c r="F117" s="457">
        <f>'[4]1 полуг'!F108</f>
        <v>0</v>
      </c>
      <c r="G117" s="457"/>
      <c r="H117" s="457">
        <f>'[4]1 полуг'!H108</f>
        <v>0</v>
      </c>
      <c r="I117" s="457">
        <f>'[4]1 полуг'!H108</f>
        <v>0</v>
      </c>
      <c r="J117" s="457">
        <f>'[4]1 полуг'!J108</f>
        <v>0</v>
      </c>
      <c r="K117" s="457">
        <f>'[4]1 полуг'!K108</f>
        <v>0</v>
      </c>
      <c r="L117" s="459">
        <v>432</v>
      </c>
      <c r="M117" s="459">
        <f>'[4]3кв'!O99</f>
        <v>0</v>
      </c>
      <c r="N117" s="459">
        <f>'[4]1 полуг'!N108</f>
        <v>0</v>
      </c>
      <c r="O117" s="460">
        <f t="shared" si="30"/>
        <v>432</v>
      </c>
      <c r="P117" s="459">
        <f>'[4]1 полуг'!P108</f>
        <v>0</v>
      </c>
      <c r="Q117" s="459"/>
      <c r="R117" s="459">
        <v>15.41</v>
      </c>
      <c r="S117" s="459">
        <f>'[4]1 полуг'!S108</f>
        <v>0</v>
      </c>
      <c r="T117" s="460">
        <f t="shared" si="31"/>
        <v>497.41</v>
      </c>
      <c r="V117" s="365"/>
      <c r="W117" s="319"/>
      <c r="X117" s="319"/>
    </row>
    <row r="118" spans="1:24" ht="15" hidden="1" customHeight="1">
      <c r="A118" s="592" t="s">
        <v>144</v>
      </c>
      <c r="B118" s="310">
        <v>340</v>
      </c>
      <c r="C118" s="459"/>
      <c r="D118" s="459"/>
      <c r="E118" s="457">
        <f>'[4]1 полуг'!E109</f>
        <v>0</v>
      </c>
      <c r="F118" s="457">
        <f>'[4]1 полуг'!F109</f>
        <v>0</v>
      </c>
      <c r="G118" s="457"/>
      <c r="H118" s="457">
        <f>'[4]1 полуг'!H109</f>
        <v>0</v>
      </c>
      <c r="I118" s="457">
        <f>'[4]1 полуг'!H109</f>
        <v>0</v>
      </c>
      <c r="J118" s="457">
        <f>'[4]1 полуг'!J109</f>
        <v>0</v>
      </c>
      <c r="K118" s="457"/>
      <c r="L118" s="459"/>
      <c r="M118" s="459"/>
      <c r="N118" s="459">
        <f>'[4]1 полуг'!N109</f>
        <v>0</v>
      </c>
      <c r="O118" s="460">
        <f t="shared" si="30"/>
        <v>0</v>
      </c>
      <c r="P118" s="459">
        <f>'[4]1 полуг'!P109</f>
        <v>0</v>
      </c>
      <c r="Q118" s="459"/>
      <c r="R118" s="459">
        <f>'[4]1 полуг'!R109</f>
        <v>0</v>
      </c>
      <c r="S118" s="459">
        <f>'[4]1 полуг'!S109</f>
        <v>0</v>
      </c>
      <c r="T118" s="460">
        <f t="shared" si="31"/>
        <v>0</v>
      </c>
      <c r="V118" s="365"/>
      <c r="W118" s="319"/>
      <c r="X118" s="319"/>
    </row>
    <row r="119" spans="1:24" ht="15" customHeight="1">
      <c r="A119" s="592" t="s">
        <v>145</v>
      </c>
      <c r="B119" s="310">
        <v>340</v>
      </c>
      <c r="C119" s="459">
        <v>161.99285</v>
      </c>
      <c r="D119" s="459">
        <v>161.99285</v>
      </c>
      <c r="E119" s="457">
        <f>'[4]3кв'!E101+'[4]1 полуг'!E110</f>
        <v>0</v>
      </c>
      <c r="F119" s="457">
        <f>'[4]3кв'!F101+'[4]1 полуг'!F110</f>
        <v>0</v>
      </c>
      <c r="G119" s="457">
        <v>42</v>
      </c>
      <c r="H119" s="457">
        <f>'[4]3кв'!I101+'[4]1 полуг'!H110</f>
        <v>0</v>
      </c>
      <c r="I119" s="457">
        <f>'[4]3кв'!I101+'[4]1 полуг'!H110</f>
        <v>0</v>
      </c>
      <c r="J119" s="457">
        <v>29.975999999999999</v>
      </c>
      <c r="K119" s="457">
        <v>69.23</v>
      </c>
      <c r="L119" s="457">
        <v>191.8</v>
      </c>
      <c r="M119" s="459"/>
      <c r="N119" s="459">
        <f>'[4]3кв'!P101+'[4]1 полуг'!N110</f>
        <v>0</v>
      </c>
      <c r="O119" s="460">
        <f t="shared" si="30"/>
        <v>191.8</v>
      </c>
      <c r="P119" s="459">
        <f>'[4]3кв'!R101+'[4]1 полуг'!P110</f>
        <v>0</v>
      </c>
      <c r="Q119" s="459"/>
      <c r="R119" s="459">
        <v>41.216999999999999</v>
      </c>
      <c r="S119" s="459"/>
      <c r="T119" s="460">
        <f t="shared" si="31"/>
        <v>536.21585000000005</v>
      </c>
      <c r="V119" s="365"/>
      <c r="W119" s="319"/>
      <c r="X119" s="319"/>
    </row>
    <row r="120" spans="1:24" ht="12.75" customHeight="1">
      <c r="A120" s="592" t="s">
        <v>681</v>
      </c>
      <c r="B120" s="310">
        <v>341</v>
      </c>
      <c r="C120" s="459"/>
      <c r="D120" s="459"/>
      <c r="E120" s="457">
        <f>'[4]1 полуг'!E111</f>
        <v>0</v>
      </c>
      <c r="F120" s="457">
        <f>'[4]1 полуг'!F111</f>
        <v>0</v>
      </c>
      <c r="G120" s="457"/>
      <c r="H120" s="457">
        <f>'[4]1 полуг'!H111</f>
        <v>0</v>
      </c>
      <c r="I120" s="457">
        <f>'[4]1 полуг'!H111</f>
        <v>0</v>
      </c>
      <c r="J120" s="457">
        <f>'[4]1 полуг'!J111</f>
        <v>0</v>
      </c>
      <c r="K120" s="457">
        <v>157.6</v>
      </c>
      <c r="L120" s="457">
        <f>'[4]1 полуг'!L111</f>
        <v>0</v>
      </c>
      <c r="M120" s="459"/>
      <c r="N120" s="459">
        <f>'[4]1 полуг'!N111</f>
        <v>0</v>
      </c>
      <c r="O120" s="460">
        <f t="shared" si="30"/>
        <v>0</v>
      </c>
      <c r="P120" s="459">
        <f>'[4]1 полуг'!P111</f>
        <v>0</v>
      </c>
      <c r="Q120" s="459"/>
      <c r="R120" s="459">
        <f>'[4]1 полуг'!R111</f>
        <v>0</v>
      </c>
      <c r="S120" s="459">
        <f>'[4]1 полуг'!S111</f>
        <v>0</v>
      </c>
      <c r="T120" s="460">
        <f t="shared" si="31"/>
        <v>157.6</v>
      </c>
      <c r="V120" s="365"/>
      <c r="W120" s="319"/>
      <c r="X120" s="319"/>
    </row>
    <row r="121" spans="1:24" ht="13.5" customHeight="1">
      <c r="A121" s="592" t="s">
        <v>146</v>
      </c>
      <c r="B121" s="310">
        <v>340</v>
      </c>
      <c r="C121" s="459"/>
      <c r="D121" s="459"/>
      <c r="E121" s="457">
        <f>'[4]3кв'!E102+'[4]1 полуг'!E112</f>
        <v>0</v>
      </c>
      <c r="F121" s="457">
        <f>'[4]3кв'!F102+'[4]1 полуг'!F112</f>
        <v>0</v>
      </c>
      <c r="G121" s="457"/>
      <c r="H121" s="457">
        <f>'[4]3кв'!I102+'[4]1 полуг'!H112</f>
        <v>0</v>
      </c>
      <c r="I121" s="457">
        <f>'[4]3кв'!I102+'[4]1 полуг'!H112</f>
        <v>0</v>
      </c>
      <c r="J121" s="457">
        <f>'[4]3кв'!L102+'[4]1 полуг'!J112</f>
        <v>0</v>
      </c>
      <c r="K121" s="457">
        <v>13.02</v>
      </c>
      <c r="L121" s="457"/>
      <c r="M121" s="459"/>
      <c r="N121" s="459"/>
      <c r="O121" s="460">
        <f t="shared" si="30"/>
        <v>0</v>
      </c>
      <c r="P121" s="459">
        <f>'[4]3кв'!R102+'[4]1 полуг'!P112</f>
        <v>0</v>
      </c>
      <c r="Q121" s="459"/>
      <c r="R121" s="459">
        <f>'[4]3кв'!S102+'[4]1 полуг'!R112</f>
        <v>0</v>
      </c>
      <c r="S121" s="459">
        <f>'[4]3кв'!T102+'[4]1 полуг'!S112</f>
        <v>0</v>
      </c>
      <c r="T121" s="460">
        <f t="shared" si="31"/>
        <v>13.02</v>
      </c>
      <c r="V121" s="365"/>
      <c r="W121" s="319"/>
      <c r="X121" s="319"/>
    </row>
    <row r="122" spans="1:24" ht="14.25" customHeight="1">
      <c r="A122" s="592" t="s">
        <v>298</v>
      </c>
      <c r="B122" s="310">
        <v>340</v>
      </c>
      <c r="C122" s="459">
        <f>18.2879+100</f>
        <v>118.28790000000001</v>
      </c>
      <c r="D122" s="459">
        <f>18.2879+100</f>
        <v>118.28790000000001</v>
      </c>
      <c r="E122" s="457">
        <f>'[4]3кв'!E103</f>
        <v>0</v>
      </c>
      <c r="F122" s="457">
        <f>'[4]3кв'!F103</f>
        <v>0</v>
      </c>
      <c r="G122" s="457"/>
      <c r="H122" s="457">
        <v>0</v>
      </c>
      <c r="I122" s="457">
        <f>'[4]3кв'!I103</f>
        <v>0</v>
      </c>
      <c r="J122" s="457">
        <f>'[4]3кв'!L103</f>
        <v>0</v>
      </c>
      <c r="K122" s="457">
        <f>'[4]3кв'!M103</f>
        <v>0</v>
      </c>
      <c r="L122" s="457">
        <f>'[4]3кв'!N103+'[4]1 полуг'!L122</f>
        <v>0</v>
      </c>
      <c r="M122" s="459">
        <f>'[4]1 полуг'!M122</f>
        <v>0</v>
      </c>
      <c r="N122" s="459">
        <f>'[4]3кв'!P103+'[4]1 полуг'!N122</f>
        <v>0</v>
      </c>
      <c r="O122" s="460">
        <f t="shared" si="30"/>
        <v>0</v>
      </c>
      <c r="P122" s="459">
        <f>'[4]3кв'!R103</f>
        <v>0</v>
      </c>
      <c r="Q122" s="459"/>
      <c r="R122" s="459">
        <f>'[4]3кв'!S103</f>
        <v>0</v>
      </c>
      <c r="S122" s="459">
        <f>'[4]3кв'!T103</f>
        <v>0</v>
      </c>
      <c r="T122" s="460">
        <f t="shared" si="31"/>
        <v>118.28790000000001</v>
      </c>
      <c r="V122" s="365"/>
      <c r="W122" s="319"/>
      <c r="X122" s="319"/>
    </row>
    <row r="123" spans="1:24" ht="15" customHeight="1">
      <c r="A123" s="592" t="s">
        <v>147</v>
      </c>
      <c r="B123" s="310">
        <v>340</v>
      </c>
      <c r="C123" s="459"/>
      <c r="D123" s="459"/>
      <c r="E123" s="457">
        <f>'[4]3кв'!E104+'[4]1 полуг'!E113</f>
        <v>0</v>
      </c>
      <c r="F123" s="457">
        <f>'[4]3кв'!F104+'[4]1 полуг'!F113</f>
        <v>0</v>
      </c>
      <c r="G123" s="457"/>
      <c r="H123" s="457">
        <v>0</v>
      </c>
      <c r="I123" s="457">
        <f>'[4]3кв'!I104+'[4]1 полуг'!H113</f>
        <v>0</v>
      </c>
      <c r="J123" s="457">
        <v>2.7</v>
      </c>
      <c r="K123" s="457">
        <f>'[4]3кв'!M104+'[4]1 полуг'!K113</f>
        <v>0</v>
      </c>
      <c r="L123" s="457">
        <v>5.86</v>
      </c>
      <c r="M123" s="459">
        <f>'[4]1 полуг'!M113</f>
        <v>0</v>
      </c>
      <c r="N123" s="459">
        <f>'[4]3кв'!P104+'[4]1 полуг'!N113</f>
        <v>0</v>
      </c>
      <c r="O123" s="460">
        <f t="shared" si="30"/>
        <v>5.86</v>
      </c>
      <c r="P123" s="459">
        <f>'[4]3кв'!R104+'[4]1 полуг'!P113</f>
        <v>0</v>
      </c>
      <c r="Q123" s="459"/>
      <c r="R123" s="459">
        <f>'[4]3кв'!S104+'[4]1 полуг'!R113</f>
        <v>0</v>
      </c>
      <c r="S123" s="459"/>
      <c r="T123" s="460">
        <f t="shared" si="31"/>
        <v>8.56</v>
      </c>
      <c r="U123" s="321"/>
      <c r="V123" s="365"/>
      <c r="W123" s="319"/>
      <c r="X123" s="319"/>
    </row>
    <row r="124" spans="1:24" ht="12.75" customHeight="1">
      <c r="A124" s="592" t="s">
        <v>935</v>
      </c>
      <c r="B124" s="310">
        <v>340</v>
      </c>
      <c r="C124" s="691"/>
      <c r="D124" s="691"/>
      <c r="E124" s="457"/>
      <c r="F124" s="457"/>
      <c r="G124" s="457"/>
      <c r="H124" s="457"/>
      <c r="I124" s="457"/>
      <c r="J124" s="457"/>
      <c r="K124" s="457"/>
      <c r="L124" s="457">
        <v>0</v>
      </c>
      <c r="M124" s="459"/>
      <c r="N124" s="459"/>
      <c r="O124" s="460">
        <f t="shared" si="30"/>
        <v>0</v>
      </c>
      <c r="P124" s="459"/>
      <c r="Q124" s="459"/>
      <c r="R124" s="459">
        <v>1.76</v>
      </c>
      <c r="S124" s="459"/>
      <c r="T124" s="460">
        <f t="shared" si="31"/>
        <v>1.76</v>
      </c>
      <c r="U124" s="321"/>
      <c r="V124" s="365"/>
      <c r="W124" s="319"/>
      <c r="X124" s="319"/>
    </row>
    <row r="125" spans="1:24" ht="11.25" customHeight="1">
      <c r="A125" s="592" t="s">
        <v>148</v>
      </c>
      <c r="B125" s="310">
        <v>340</v>
      </c>
      <c r="C125" s="459">
        <v>11.6</v>
      </c>
      <c r="D125" s="459">
        <v>11.6</v>
      </c>
      <c r="E125" s="457">
        <f>'[4]3кв'!E106+'[4]1 полуг'!E114</f>
        <v>0</v>
      </c>
      <c r="F125" s="457">
        <f>[4]сентябрь!F104</f>
        <v>0</v>
      </c>
      <c r="G125" s="457">
        <v>11.11</v>
      </c>
      <c r="H125" s="457">
        <f>'[4]3кв'!I106+'[4]1 полуг'!H114</f>
        <v>0</v>
      </c>
      <c r="I125" s="457">
        <f>'[4]3кв'!I106+'[4]1 полуг'!H114</f>
        <v>0</v>
      </c>
      <c r="J125" s="457">
        <f>'[4]3кв'!L106+'[4]1 полуг'!J114</f>
        <v>0</v>
      </c>
      <c r="K125" s="457">
        <f>'[4]3кв'!M106+'[4]1 полуг'!K114</f>
        <v>0</v>
      </c>
      <c r="L125" s="457">
        <v>8.34</v>
      </c>
      <c r="M125" s="459"/>
      <c r="N125" s="459">
        <f>'[4]3кв'!P106+'[4]1 полуг'!N114</f>
        <v>0</v>
      </c>
      <c r="O125" s="460">
        <f t="shared" si="30"/>
        <v>8.34</v>
      </c>
      <c r="P125" s="459">
        <f>'[4]3кв'!R106+'[4]1 полуг'!P114</f>
        <v>0</v>
      </c>
      <c r="Q125" s="459"/>
      <c r="R125" s="459">
        <f>'[4]3кв'!S106+'[4]1 полуг'!R114</f>
        <v>0</v>
      </c>
      <c r="S125" s="459">
        <f>'[4]3кв'!T106+'[4]1 полуг'!S114</f>
        <v>0</v>
      </c>
      <c r="T125" s="460">
        <f t="shared" si="31"/>
        <v>31.05</v>
      </c>
      <c r="U125" s="321"/>
      <c r="V125" s="365"/>
      <c r="W125" s="319"/>
      <c r="X125" s="319"/>
    </row>
    <row r="126" spans="1:24" hidden="1">
      <c r="A126" s="592" t="s">
        <v>286</v>
      </c>
      <c r="B126" s="310">
        <v>340</v>
      </c>
      <c r="C126" s="459"/>
      <c r="D126" s="459"/>
      <c r="E126" s="457">
        <f>'[4]1 полуг'!E115</f>
        <v>0</v>
      </c>
      <c r="F126" s="457">
        <f>'[4]3кв'!G105</f>
        <v>0</v>
      </c>
      <c r="G126" s="457"/>
      <c r="H126" s="457">
        <f>'[4]1 полуг'!H115</f>
        <v>0</v>
      </c>
      <c r="I126" s="457">
        <f>'[4]1 полуг'!H115</f>
        <v>0</v>
      </c>
      <c r="J126" s="457">
        <f>'[4]1 полуг'!J115</f>
        <v>0</v>
      </c>
      <c r="K126" s="457">
        <f>'[4]1 полуг'!K115</f>
        <v>0</v>
      </c>
      <c r="L126" s="457">
        <f>'[4]1 полуг'!L115</f>
        <v>0</v>
      </c>
      <c r="M126" s="459"/>
      <c r="N126" s="459">
        <f>'[4]1 полуг'!N115</f>
        <v>0</v>
      </c>
      <c r="O126" s="460">
        <f t="shared" si="30"/>
        <v>0</v>
      </c>
      <c r="P126" s="459">
        <f>'[4]1 полуг'!P115</f>
        <v>0</v>
      </c>
      <c r="Q126" s="459"/>
      <c r="R126" s="459">
        <f>'[4]1 полуг'!R115</f>
        <v>0</v>
      </c>
      <c r="S126" s="459">
        <f>'[4]1 полуг'!S115</f>
        <v>0</v>
      </c>
      <c r="T126" s="460">
        <f t="shared" si="31"/>
        <v>0</v>
      </c>
      <c r="V126" s="365"/>
      <c r="W126" s="319"/>
      <c r="X126" s="319"/>
    </row>
    <row r="127" spans="1:24">
      <c r="A127" s="592" t="s">
        <v>149</v>
      </c>
      <c r="B127" s="310">
        <v>340</v>
      </c>
      <c r="C127" s="459">
        <v>50.395000000000003</v>
      </c>
      <c r="D127" s="459">
        <v>50.395000000000003</v>
      </c>
      <c r="E127" s="457">
        <f>'[4]3кв'!E109+'[4]1 полуг'!E120</f>
        <v>0</v>
      </c>
      <c r="F127" s="457">
        <v>64.638000000000005</v>
      </c>
      <c r="G127" s="457"/>
      <c r="H127" s="457">
        <f>'[4]3кв'!I109+'[4]1 полуг'!H120</f>
        <v>0</v>
      </c>
      <c r="I127" s="457">
        <f>'[4]3кв'!I109+'[4]1 полуг'!H120</f>
        <v>0</v>
      </c>
      <c r="J127" s="457">
        <v>7.8630000000000004</v>
      </c>
      <c r="K127" s="457">
        <v>4.2699999999999996</v>
      </c>
      <c r="L127" s="457"/>
      <c r="M127" s="459"/>
      <c r="N127" s="459"/>
      <c r="O127" s="460">
        <f t="shared" si="30"/>
        <v>0</v>
      </c>
      <c r="P127" s="459">
        <f>'[4]3кв'!R109+'[4]1 полуг'!P120</f>
        <v>0</v>
      </c>
      <c r="Q127" s="459"/>
      <c r="R127" s="459">
        <f>'[4]3кв'!S109+'[4]1 полуг'!R120</f>
        <v>0</v>
      </c>
      <c r="S127" s="459">
        <f>'[4]3кв'!T109+'[4]1 полуг'!S120</f>
        <v>0</v>
      </c>
      <c r="T127" s="460">
        <f t="shared" si="31"/>
        <v>127.16600000000001</v>
      </c>
      <c r="V127" s="365"/>
      <c r="W127" s="319"/>
      <c r="X127" s="319"/>
    </row>
    <row r="128" spans="1:24" hidden="1">
      <c r="A128" s="592" t="s">
        <v>176</v>
      </c>
      <c r="B128" s="310">
        <v>340</v>
      </c>
      <c r="C128" s="459"/>
      <c r="D128" s="459"/>
      <c r="E128" s="457">
        <f>'[4]3кв'!E112+'[4]1 полуг'!E121</f>
        <v>0</v>
      </c>
      <c r="F128" s="457">
        <f>'[4]3кв'!F112+'[4]1 полуг'!F122</f>
        <v>0</v>
      </c>
      <c r="G128" s="457"/>
      <c r="H128" s="457"/>
      <c r="I128" s="457">
        <f>'[4]3кв'!I112+'[4]1 полуг'!H122</f>
        <v>0</v>
      </c>
      <c r="J128" s="457">
        <f>'[4]3кв'!L112+'[4]1 полуг'!J122</f>
        <v>0</v>
      </c>
      <c r="K128" s="457">
        <f>'[4]3кв'!M112+'[4]1 полуг'!K122</f>
        <v>0</v>
      </c>
      <c r="L128" s="457">
        <f>'[4]1 полуг'!L117</f>
        <v>0</v>
      </c>
      <c r="M128" s="459"/>
      <c r="N128" s="459"/>
      <c r="O128" s="460">
        <f t="shared" si="30"/>
        <v>0</v>
      </c>
      <c r="P128" s="459">
        <f>'[4]3кв'!R112+'[4]1 полуг'!P117</f>
        <v>0</v>
      </c>
      <c r="Q128" s="459"/>
      <c r="R128" s="459">
        <f>'[4]3кв'!S112+'[4]1 полуг'!R122</f>
        <v>0</v>
      </c>
      <c r="S128" s="459">
        <f>'[4]3кв'!T112+'[4]1 полуг'!S122</f>
        <v>0</v>
      </c>
      <c r="T128" s="460">
        <f t="shared" si="31"/>
        <v>0</v>
      </c>
      <c r="V128" s="365"/>
      <c r="W128" s="319"/>
      <c r="X128" s="319"/>
    </row>
    <row r="129" spans="1:24" ht="15" hidden="1" customHeight="1">
      <c r="A129" s="592" t="s">
        <v>757</v>
      </c>
      <c r="B129" s="310">
        <v>340</v>
      </c>
      <c r="C129" s="459"/>
      <c r="D129" s="459"/>
      <c r="E129" s="457">
        <f>'[4]3кв'!E108+'[4]1 полуг'!E116</f>
        <v>0</v>
      </c>
      <c r="F129" s="457">
        <f>'[4]3кв'!F108+'[4]1 полуг'!F116</f>
        <v>0</v>
      </c>
      <c r="G129" s="457"/>
      <c r="H129" s="457">
        <f>'[4]3кв'!I108+'[4]1 полуг'!H116</f>
        <v>0</v>
      </c>
      <c r="I129" s="457">
        <f>'[4]3кв'!I108+'[4]1 полуг'!H116</f>
        <v>0</v>
      </c>
      <c r="J129" s="457">
        <f>'[4]3кв'!L108+'[4]1 полуг'!J116</f>
        <v>0</v>
      </c>
      <c r="K129" s="457">
        <f>'[4]3кв'!M108+'[4]1 полуг'!K116</f>
        <v>0</v>
      </c>
      <c r="L129" s="457">
        <f>'[4]3кв'!N108+'[4]1 полуг'!L116</f>
        <v>0</v>
      </c>
      <c r="M129" s="459"/>
      <c r="N129" s="459">
        <f>'[4]3кв'!P108+'[4]1 полуг'!N116</f>
        <v>0</v>
      </c>
      <c r="O129" s="460">
        <f t="shared" si="30"/>
        <v>0</v>
      </c>
      <c r="P129" s="459">
        <f>'[4]3кв'!R108+'[4]1 полуг'!P116</f>
        <v>0</v>
      </c>
      <c r="Q129" s="459"/>
      <c r="R129" s="459">
        <f>'[4]3кв'!S108+'[4]1 полуг'!R116</f>
        <v>0</v>
      </c>
      <c r="S129" s="459">
        <f>'[4]3кв'!T108+'[4]1 полуг'!S116</f>
        <v>0</v>
      </c>
      <c r="T129" s="460">
        <f t="shared" si="31"/>
        <v>0</v>
      </c>
      <c r="V129" s="365"/>
      <c r="W129" s="319"/>
      <c r="X129" s="319"/>
    </row>
    <row r="130" spans="1:24" hidden="1">
      <c r="A130" s="592" t="s">
        <v>758</v>
      </c>
      <c r="B130" s="310">
        <v>340</v>
      </c>
      <c r="C130" s="459"/>
      <c r="D130" s="459"/>
      <c r="E130" s="457">
        <f>'[4]3кв'!E107</f>
        <v>0</v>
      </c>
      <c r="F130" s="457">
        <f>'[4]3кв'!F107</f>
        <v>0</v>
      </c>
      <c r="G130" s="457"/>
      <c r="H130" s="457">
        <f>'[4]3кв'!I107</f>
        <v>0</v>
      </c>
      <c r="I130" s="457">
        <f>'[4]3кв'!I107</f>
        <v>0</v>
      </c>
      <c r="J130" s="457">
        <f>'[4]3кв'!L107</f>
        <v>0</v>
      </c>
      <c r="K130" s="457">
        <f>'[4]1 полуг'!K118+'[4]3кв'!M110</f>
        <v>0</v>
      </c>
      <c r="L130" s="457">
        <f>'[4]1 полуг'!L118</f>
        <v>0</v>
      </c>
      <c r="M130" s="459"/>
      <c r="N130" s="459">
        <f>'[4]1 полуг'!N118</f>
        <v>0</v>
      </c>
      <c r="O130" s="460">
        <f t="shared" si="30"/>
        <v>0</v>
      </c>
      <c r="P130" s="459">
        <f>'[4]3кв'!R107</f>
        <v>0</v>
      </c>
      <c r="Q130" s="459"/>
      <c r="R130" s="459">
        <f>'[4]3кв'!S107</f>
        <v>0</v>
      </c>
      <c r="S130" s="459">
        <f>'[4]3кв'!T107</f>
        <v>0</v>
      </c>
      <c r="T130" s="460">
        <f t="shared" si="31"/>
        <v>0</v>
      </c>
      <c r="V130" s="365"/>
      <c r="W130" s="319"/>
      <c r="X130" s="319"/>
    </row>
    <row r="131" spans="1:24" ht="13.5" customHeight="1">
      <c r="A131" s="592" t="s">
        <v>399</v>
      </c>
      <c r="B131" s="310">
        <v>340</v>
      </c>
      <c r="C131" s="459"/>
      <c r="D131" s="459"/>
      <c r="E131" s="457"/>
      <c r="F131" s="457"/>
      <c r="G131" s="457"/>
      <c r="H131" s="457"/>
      <c r="I131" s="457"/>
      <c r="J131" s="457"/>
      <c r="K131" s="457">
        <v>13</v>
      </c>
      <c r="L131" s="457"/>
      <c r="M131" s="459"/>
      <c r="N131" s="459"/>
      <c r="O131" s="460">
        <f t="shared" si="30"/>
        <v>0</v>
      </c>
      <c r="P131" s="459"/>
      <c r="Q131" s="459"/>
      <c r="R131" s="459"/>
      <c r="S131" s="459"/>
      <c r="T131" s="460">
        <f t="shared" si="31"/>
        <v>13</v>
      </c>
      <c r="V131" s="365"/>
      <c r="W131" s="319"/>
      <c r="X131" s="319"/>
    </row>
    <row r="132" spans="1:24" hidden="1">
      <c r="A132" s="592" t="s">
        <v>759</v>
      </c>
      <c r="B132" s="310">
        <v>340</v>
      </c>
      <c r="C132" s="459">
        <f t="shared" ref="C132:D132" si="56">D132+E132</f>
        <v>0</v>
      </c>
      <c r="D132" s="459">
        <f t="shared" si="56"/>
        <v>0</v>
      </c>
      <c r="E132" s="457">
        <f>'[4]1 полуг'!E117</f>
        <v>0</v>
      </c>
      <c r="F132" s="457">
        <f>'[4]1 полуг'!F117</f>
        <v>0</v>
      </c>
      <c r="G132" s="457"/>
      <c r="H132" s="457">
        <f>'[4]1 полуг'!H117</f>
        <v>0</v>
      </c>
      <c r="I132" s="457">
        <f>'[4]1 полуг'!H117</f>
        <v>0</v>
      </c>
      <c r="J132" s="457">
        <f>'[4]1 полуг'!J117</f>
        <v>0</v>
      </c>
      <c r="K132" s="457">
        <f>'[4]1 полуг'!K117</f>
        <v>0</v>
      </c>
      <c r="L132" s="457">
        <v>0</v>
      </c>
      <c r="M132" s="459"/>
      <c r="N132" s="459">
        <f>'[4]1 полуг'!N117</f>
        <v>0</v>
      </c>
      <c r="O132" s="460">
        <f t="shared" si="30"/>
        <v>0</v>
      </c>
      <c r="P132" s="459">
        <v>0</v>
      </c>
      <c r="Q132" s="459"/>
      <c r="R132" s="459">
        <f>'[4]1 полуг'!R117</f>
        <v>0</v>
      </c>
      <c r="S132" s="459">
        <f>'[4]1 полуг'!S117</f>
        <v>0</v>
      </c>
      <c r="T132" s="460">
        <f t="shared" si="31"/>
        <v>0</v>
      </c>
      <c r="V132" s="365"/>
      <c r="W132" s="319"/>
      <c r="X132" s="319"/>
    </row>
    <row r="133" spans="1:24">
      <c r="A133" s="592" t="s">
        <v>150</v>
      </c>
      <c r="B133" s="310">
        <v>340</v>
      </c>
      <c r="C133" s="459"/>
      <c r="D133" s="459"/>
      <c r="E133" s="457">
        <f>'[4]3кв'!E113+'[4]1 полуг'!E123</f>
        <v>0</v>
      </c>
      <c r="F133" s="457">
        <f>'[4]3кв'!F113+'[4]1 полуг'!F123</f>
        <v>0</v>
      </c>
      <c r="G133" s="457"/>
      <c r="H133" s="457">
        <f>'[4]3кв'!I113+'[4]1 полуг'!H123</f>
        <v>0</v>
      </c>
      <c r="I133" s="457">
        <f>'[4]3кв'!I113+'[4]1 полуг'!H123</f>
        <v>0</v>
      </c>
      <c r="J133" s="457">
        <f>'[4]3кв'!L113+'[4]1 полуг'!J123</f>
        <v>0</v>
      </c>
      <c r="K133" s="457"/>
      <c r="L133" s="457">
        <v>2.8580000000000001</v>
      </c>
      <c r="M133" s="459"/>
      <c r="N133" s="459">
        <f>'[4]3кв'!P113+'[4]1 полуг'!N123</f>
        <v>0</v>
      </c>
      <c r="O133" s="460">
        <f t="shared" si="30"/>
        <v>2.8580000000000001</v>
      </c>
      <c r="P133" s="459">
        <f>'[4]3кв'!R113+'[4]1 полуг'!P123</f>
        <v>0</v>
      </c>
      <c r="Q133" s="459"/>
      <c r="R133" s="459">
        <f>'[4]3кв'!S113+'[4]1 полуг'!R123</f>
        <v>0</v>
      </c>
      <c r="S133" s="459">
        <f>'[4]3кв'!T113+'[4]1 полуг'!S123</f>
        <v>0</v>
      </c>
      <c r="T133" s="460">
        <f t="shared" si="31"/>
        <v>2.8580000000000001</v>
      </c>
      <c r="V133" s="365"/>
      <c r="W133" s="319"/>
      <c r="X133" s="319"/>
    </row>
    <row r="134" spans="1:24">
      <c r="A134" s="592" t="s">
        <v>948</v>
      </c>
      <c r="B134" s="310">
        <v>340</v>
      </c>
      <c r="C134" s="459"/>
      <c r="D134" s="459"/>
      <c r="E134" s="457"/>
      <c r="F134" s="457"/>
      <c r="G134" s="457"/>
      <c r="H134" s="457"/>
      <c r="I134" s="457"/>
      <c r="J134" s="457"/>
      <c r="K134" s="457"/>
      <c r="L134" s="457"/>
      <c r="M134" s="459"/>
      <c r="N134" s="459"/>
      <c r="O134" s="460"/>
      <c r="P134" s="459"/>
      <c r="Q134" s="459"/>
      <c r="R134" s="459">
        <v>23.2</v>
      </c>
      <c r="S134" s="459"/>
      <c r="T134" s="460">
        <f t="shared" si="31"/>
        <v>23.2</v>
      </c>
      <c r="V134" s="365"/>
      <c r="W134" s="319"/>
      <c r="X134" s="319"/>
    </row>
    <row r="135" spans="1:24" ht="15" customHeight="1">
      <c r="A135" s="592" t="s">
        <v>947</v>
      </c>
      <c r="B135" s="310">
        <v>390</v>
      </c>
      <c r="C135" s="457">
        <f t="shared" ref="C135" si="57">D135+E135</f>
        <v>0</v>
      </c>
      <c r="D135" s="457"/>
      <c r="E135" s="457">
        <f>[4]июнь!E109+[4]май!E103+[4]апр!E99</f>
        <v>0</v>
      </c>
      <c r="F135" s="457">
        <f>[4]июнь!F109+[4]май!F103+[4]апр!F99</f>
        <v>0</v>
      </c>
      <c r="G135" s="457">
        <f>[4]июнь!G109+[4]май!G103+[4]апр!G99</f>
        <v>0</v>
      </c>
      <c r="H135" s="457">
        <f>[4]июнь!H109+[4]май!H103+[4]апр!H99</f>
        <v>0</v>
      </c>
      <c r="I135" s="457">
        <f>[4]июнь!H109+[4]май!H103+[4]апр!H99</f>
        <v>0</v>
      </c>
      <c r="J135" s="457">
        <f>[4]июнь!J109+[4]май!J103+[4]апр!J99</f>
        <v>0</v>
      </c>
      <c r="K135" s="457">
        <f>[4]июнь!K109+[4]май!K103+[4]апр!K99</f>
        <v>0</v>
      </c>
      <c r="L135" s="457">
        <v>50.5</v>
      </c>
      <c r="M135" s="459"/>
      <c r="N135" s="459">
        <f>[4]июнь!N109+[4]май!N103+[4]апр!M99</f>
        <v>0</v>
      </c>
      <c r="O135" s="460">
        <f t="shared" si="30"/>
        <v>50.5</v>
      </c>
      <c r="P135" s="459">
        <f>[4]июнь!P109+[4]май!P103+[4]апр!O99</f>
        <v>0</v>
      </c>
      <c r="Q135" s="459"/>
      <c r="R135" s="459"/>
      <c r="S135" s="459">
        <f>[4]июнь!R109+[4]май!R103+[4]апр!Q99</f>
        <v>0</v>
      </c>
      <c r="T135" s="460">
        <f>C135+F135+G135+J135+K135+O135+P135+Q135+R135+S135</f>
        <v>50.5</v>
      </c>
      <c r="V135" s="365"/>
      <c r="W135" s="319"/>
      <c r="X135" s="319"/>
    </row>
    <row r="136" spans="1:24">
      <c r="A136" s="315" t="s">
        <v>152</v>
      </c>
      <c r="B136" s="583"/>
      <c r="C136" s="500">
        <f>+C5</f>
        <v>2835.45156</v>
      </c>
      <c r="D136" s="500">
        <f>+D5</f>
        <v>2835.45156</v>
      </c>
      <c r="E136" s="501">
        <f>SUM(E5+E115+E114+E135+E108+E110+E109+E111+E112+E113)</f>
        <v>0</v>
      </c>
      <c r="F136" s="500">
        <f>+F5</f>
        <v>174.84700000000001</v>
      </c>
      <c r="G136" s="500">
        <f>+G5</f>
        <v>238.56416999999999</v>
      </c>
      <c r="H136" s="500">
        <f t="shared" ref="H136:N136" si="58">+H5</f>
        <v>0</v>
      </c>
      <c r="I136" s="500">
        <f t="shared" si="58"/>
        <v>0</v>
      </c>
      <c r="J136" s="500">
        <f t="shared" si="58"/>
        <v>141.42944</v>
      </c>
      <c r="K136" s="500">
        <f t="shared" si="58"/>
        <v>1628.07683</v>
      </c>
      <c r="L136" s="500">
        <f t="shared" si="58"/>
        <v>7484.9077799999986</v>
      </c>
      <c r="M136" s="500">
        <f t="shared" si="58"/>
        <v>59.439959999999999</v>
      </c>
      <c r="N136" s="500">
        <f t="shared" si="58"/>
        <v>217.97278</v>
      </c>
      <c r="O136" s="460">
        <f t="shared" si="30"/>
        <v>7762.3205199999984</v>
      </c>
      <c r="P136" s="500">
        <f>SUM(P5+P115+P114+P135+P108+P110+P109+P111+P112+P113)</f>
        <v>1580.8999999999999</v>
      </c>
      <c r="Q136" s="500">
        <f>SUM(Q5+Q115+Q114+Q135+Q108+Q110+Q109+Q111+Q112+Q113)</f>
        <v>0</v>
      </c>
      <c r="R136" s="500">
        <f t="shared" ref="R136" si="59">+R5</f>
        <v>615.90264000000002</v>
      </c>
      <c r="S136" s="500">
        <f>SUM(S5+S115+S114+S135+S108+S110+S109+S111+S112+S113)</f>
        <v>598.47134000000005</v>
      </c>
      <c r="T136" s="460">
        <f>C136+F136+G136+J136+K136+O136+P136+Q136+R136+S136</f>
        <v>15575.9635</v>
      </c>
      <c r="U136" s="319"/>
      <c r="V136" s="365"/>
      <c r="W136" s="319"/>
      <c r="X136" s="319"/>
    </row>
    <row r="137" spans="1:24" hidden="1">
      <c r="A137" s="316"/>
      <c r="B137" s="584"/>
      <c r="C137" s="502"/>
      <c r="D137" s="502"/>
      <c r="E137" s="503"/>
      <c r="F137" s="503"/>
      <c r="G137" s="503"/>
      <c r="H137" s="503"/>
      <c r="I137" s="503"/>
      <c r="J137" s="503"/>
      <c r="K137" s="503"/>
      <c r="L137" s="503"/>
      <c r="M137" s="518"/>
      <c r="N137" s="518"/>
      <c r="O137" s="518"/>
      <c r="P137" s="518"/>
      <c r="Q137" s="518"/>
      <c r="R137" s="518"/>
      <c r="S137" s="518"/>
      <c r="T137" s="519">
        <f>C137+F137+G137+J137+K137+L137+M137+N137+P137+R137+S137</f>
        <v>0</v>
      </c>
      <c r="V137" s="365"/>
    </row>
    <row r="138" spans="1:24" ht="14.25" hidden="1" customHeight="1">
      <c r="A138" s="316"/>
      <c r="B138" s="584"/>
      <c r="C138" s="502">
        <f>'[4]3кв'!C115+'[4]1 полуг'!C124</f>
        <v>6007236.7599999998</v>
      </c>
      <c r="D138" s="502">
        <f>'[4]3кв'!D115+'[4]1 полуг'!D124</f>
        <v>6007236.7599999998</v>
      </c>
      <c r="E138" s="502">
        <f>'[4]3кв'!E115+'[4]1 полуг'!E124</f>
        <v>0</v>
      </c>
      <c r="F138" s="502">
        <f>'[4]1 полуг'!F124+'[4]3кв'!G115</f>
        <v>406395</v>
      </c>
      <c r="G138" s="502">
        <f>'[4]3кв'!H115+'[4]1 полуг'!G124</f>
        <v>495026.03</v>
      </c>
      <c r="H138" s="502"/>
      <c r="I138" s="502">
        <f>'[4]3кв'!I115+'[4]1 полуг'!H124</f>
        <v>0</v>
      </c>
      <c r="J138" s="502">
        <f>'[4]3кв'!L115+'[4]1 полуг'!J124</f>
        <v>169363.59</v>
      </c>
      <c r="K138" s="502">
        <f>'[4]3кв'!M115+'[4]1 полуг'!K124</f>
        <v>2536705.31</v>
      </c>
      <c r="L138" s="502">
        <f>'[4]3кв'!N115+'[4]1 полуг'!L124</f>
        <v>9446371.9900000002</v>
      </c>
      <c r="M138" s="519">
        <f>'[4]1 полуг'!M124+'[4]3кв'!O115</f>
        <v>1807551.3900000001</v>
      </c>
      <c r="N138" s="519">
        <f>'[4]3кв'!P115+'[4]1 полуг'!N124</f>
        <v>67217.459999999992</v>
      </c>
      <c r="O138" s="519">
        <f>'[4]3кв'!Q115+'[4]1 полуг'!O124</f>
        <v>11321140.84</v>
      </c>
      <c r="P138" s="519">
        <f>'[4]3кв'!R115+'[4]1 полуг'!P124</f>
        <v>3012110</v>
      </c>
      <c r="Q138" s="519"/>
      <c r="R138" s="519">
        <f>'[4]3кв'!S115+'[4]1 полуг'!R124</f>
        <v>1236974.8</v>
      </c>
      <c r="S138" s="519">
        <f>'[4]3кв'!T115+'[4]1 полуг'!S124</f>
        <v>779359.2</v>
      </c>
      <c r="T138" s="519">
        <f>C138+F138+G138+J138+K138+L138+M138+N138+P138+R138+S138</f>
        <v>25964311.530000001</v>
      </c>
      <c r="V138" s="365"/>
    </row>
    <row r="139" spans="1:24" ht="15" hidden="1" customHeight="1">
      <c r="A139" s="316"/>
      <c r="B139" s="584"/>
      <c r="C139" s="502">
        <f t="shared" ref="C139:S139" si="60">C136-C138</f>
        <v>-6004401.3084399998</v>
      </c>
      <c r="D139" s="502">
        <f t="shared" si="60"/>
        <v>-6004401.3084399998</v>
      </c>
      <c r="E139" s="502">
        <f t="shared" si="60"/>
        <v>0</v>
      </c>
      <c r="F139" s="502">
        <f t="shared" si="60"/>
        <v>-406220.15299999999</v>
      </c>
      <c r="G139" s="502">
        <f t="shared" si="60"/>
        <v>-494787.46583</v>
      </c>
      <c r="H139" s="502">
        <f>H136-H138</f>
        <v>0</v>
      </c>
      <c r="I139" s="502">
        <f t="shared" si="60"/>
        <v>0</v>
      </c>
      <c r="J139" s="502">
        <f t="shared" si="60"/>
        <v>-169222.16055999999</v>
      </c>
      <c r="K139" s="502">
        <f t="shared" si="60"/>
        <v>-2535077.2331699999</v>
      </c>
      <c r="L139" s="502">
        <f>L136-L138</f>
        <v>-9438887.0822200011</v>
      </c>
      <c r="M139" s="519">
        <f>M136-M138</f>
        <v>-1807491.95004</v>
      </c>
      <c r="N139" s="519">
        <f t="shared" si="60"/>
        <v>-66999.487219999995</v>
      </c>
      <c r="O139" s="519">
        <f t="shared" si="60"/>
        <v>-11313378.519479999</v>
      </c>
      <c r="P139" s="519">
        <f t="shared" si="60"/>
        <v>-3010529.1</v>
      </c>
      <c r="Q139" s="519"/>
      <c r="R139" s="519">
        <f t="shared" si="60"/>
        <v>-1236358.8973600001</v>
      </c>
      <c r="S139" s="519">
        <f t="shared" si="60"/>
        <v>-778760.72865999991</v>
      </c>
      <c r="T139" s="519">
        <f>C139+F139+G139+J139+K139+L139+M139+N139+P139+R139+S139</f>
        <v>-25948735.566500001</v>
      </c>
    </row>
    <row r="140" spans="1:24" ht="22.5" customHeight="1">
      <c r="A140" s="316"/>
      <c r="B140" s="584"/>
      <c r="C140" s="502"/>
      <c r="D140" s="502"/>
      <c r="E140" s="502"/>
      <c r="F140" s="502"/>
      <c r="G140" s="502"/>
      <c r="H140" s="502"/>
      <c r="I140" s="502"/>
      <c r="J140" s="502"/>
      <c r="K140" s="502"/>
      <c r="L140" s="502"/>
      <c r="M140" s="519"/>
      <c r="N140" s="519"/>
      <c r="O140" s="519"/>
      <c r="P140" s="519"/>
      <c r="Q140" s="519"/>
      <c r="R140" s="519"/>
      <c r="S140" s="519"/>
      <c r="T140" s="519"/>
    </row>
    <row r="141" spans="1:24" ht="15" customHeight="1" thickBot="1">
      <c r="A141" s="316"/>
      <c r="B141" s="584"/>
      <c r="C141" s="504"/>
      <c r="D141" s="505"/>
      <c r="E141" s="505"/>
      <c r="F141" s="505"/>
      <c r="G141" s="505"/>
      <c r="H141" s="505"/>
      <c r="I141" s="505"/>
      <c r="J141" s="505"/>
      <c r="K141" s="505"/>
      <c r="L141" s="505"/>
      <c r="M141" s="505"/>
      <c r="N141" s="505"/>
      <c r="O141" s="504"/>
      <c r="P141" s="505"/>
      <c r="Q141" s="505"/>
      <c r="R141" s="505"/>
      <c r="S141" s="505"/>
      <c r="T141" s="505"/>
    </row>
    <row r="142" spans="1:24" ht="15" hidden="1" customHeight="1" thickBot="1">
      <c r="A142" s="317"/>
      <c r="B142" s="585"/>
      <c r="C142" s="506">
        <f>'[4]1 полуг'!C124+[4]июль!C113+[4]август!C111+[4]сентябрь!C111</f>
        <v>6007236.7599999998</v>
      </c>
      <c r="D142" s="506">
        <f>'[4]1 полуг'!D124+[4]июль!D113+[4]август!D111+[4]сентябрь!D111</f>
        <v>6007236.7599999998</v>
      </c>
      <c r="E142" s="506">
        <f>'[4]1 полуг'!E124+[4]июль!E113+[4]август!E111+[4]сентябрь!E111</f>
        <v>0</v>
      </c>
      <c r="F142" s="692">
        <f>'[4]1 полуг'!F124+[4]июль!F113+[4]август!F111+[4]сентябрь!F111</f>
        <v>406395</v>
      </c>
      <c r="G142" s="506">
        <f>'[4]1 полуг'!G124+[4]июль!G113+[4]август!H111+[4]сентябрь!G111</f>
        <v>495026.03</v>
      </c>
      <c r="H142" s="506">
        <f>'[4]1 полуг'!H124+[4]июль!H113+[4]август!I111+[4]сентябрь!H111</f>
        <v>0</v>
      </c>
      <c r="I142" s="506">
        <f>'[4]1 полуг'!I124+[4]июль!I113+[4]август!J111+[4]сентябрь!I111</f>
        <v>0</v>
      </c>
      <c r="J142" s="506">
        <f>'[4]1 полуг'!J124+[4]июль!J113+[4]август!K111+[4]сентябрь!J111</f>
        <v>169363.59</v>
      </c>
      <c r="K142" s="506">
        <f>'[4]1 полуг'!K124+[4]июль!K113+[4]август!L111+[4]сентябрь!K111</f>
        <v>2536705.31</v>
      </c>
      <c r="L142" s="506">
        <f>'[4]1 полуг'!L124+[4]июль!L113+[4]август!M111+[4]сентябрь!L111</f>
        <v>9446371.9900000002</v>
      </c>
      <c r="M142" s="506">
        <f>'[4]1 полуг'!M124+[4]июль!M113+[4]август!N111+[4]сентябрь!M111</f>
        <v>1807551.3900000001</v>
      </c>
      <c r="N142" s="506">
        <f>'[4]1 полуг'!N124+[4]июль!N113+[4]август!O111+[4]сентябрь!N111</f>
        <v>67217.459999999992</v>
      </c>
      <c r="O142" s="506">
        <f>'[4]1 полуг'!O124+[4]июль!O113+[4]август!P111+[4]сентябрь!O111</f>
        <v>11321140.84</v>
      </c>
      <c r="P142" s="506">
        <f>'[4]1 полуг'!P124+[4]июль!P113+[4]август!Q111+[4]сентябрь!P111</f>
        <v>3012110</v>
      </c>
      <c r="Q142" s="506"/>
      <c r="R142" s="506">
        <f>'[4]1 полуг'!Q124+[4]июль!Q113+[4]сентябрь!Q111</f>
        <v>270546.8</v>
      </c>
      <c r="S142" s="506">
        <f>'[4]1 полуг'!S124+[4]июль!S113+[4]август!T111+[4]сентябрь!S111</f>
        <v>7695294.4299999997</v>
      </c>
      <c r="T142" s="506"/>
    </row>
    <row r="143" spans="1:24" ht="15.75" customHeight="1" thickBot="1">
      <c r="A143" s="317"/>
      <c r="B143" s="585"/>
      <c r="C143" s="507"/>
      <c r="D143" s="507"/>
      <c r="E143" s="508"/>
      <c r="F143" s="508"/>
      <c r="G143" s="508"/>
      <c r="H143" s="508"/>
      <c r="I143" s="508"/>
      <c r="J143" s="508"/>
      <c r="K143" s="508"/>
      <c r="L143" s="507"/>
      <c r="M143" s="507"/>
      <c r="N143" s="508"/>
      <c r="O143" s="906" t="s">
        <v>287</v>
      </c>
      <c r="P143" s="907"/>
      <c r="Q143" s="907"/>
      <c r="R143" s="908"/>
      <c r="S143" s="595"/>
      <c r="T143" s="599">
        <f>T136</f>
        <v>15575.9635</v>
      </c>
      <c r="V143" s="367"/>
    </row>
    <row r="144" spans="1:24" ht="12.75" thickBot="1">
      <c r="C144" s="509"/>
      <c r="D144" s="510"/>
      <c r="E144" s="509"/>
      <c r="F144" s="509"/>
      <c r="G144" s="511"/>
      <c r="H144" s="511"/>
      <c r="I144" s="511"/>
      <c r="J144" s="509"/>
      <c r="K144" s="509"/>
      <c r="L144" s="509"/>
      <c r="M144" s="509"/>
      <c r="N144" s="509"/>
      <c r="O144" s="906" t="s">
        <v>949</v>
      </c>
      <c r="P144" s="907"/>
      <c r="Q144" s="907"/>
      <c r="R144" s="908"/>
      <c r="S144" s="597"/>
      <c r="T144" s="596">
        <f>N2+T2-T143</f>
        <v>1014.7236199999988</v>
      </c>
      <c r="V144" s="319"/>
    </row>
    <row r="145" spans="5:20" ht="12" customHeight="1">
      <c r="E145" s="509"/>
      <c r="S145" s="685"/>
      <c r="T145" s="510"/>
    </row>
    <row r="146" spans="5:20" ht="12" customHeight="1">
      <c r="E146" s="509"/>
      <c r="G146" s="688"/>
      <c r="H146" s="513"/>
      <c r="I146" s="513"/>
      <c r="T146" s="510"/>
    </row>
    <row r="147" spans="5:20">
      <c r="T147" s="510"/>
    </row>
    <row r="148" spans="5:20" ht="12" customHeight="1">
      <c r="T148" s="510"/>
    </row>
    <row r="150" spans="5:20">
      <c r="G150" s="688"/>
      <c r="H150" s="513"/>
      <c r="I150" s="513"/>
    </row>
    <row r="152" spans="5:20">
      <c r="O152" s="509" t="s">
        <v>685</v>
      </c>
    </row>
    <row r="153" spans="5:20">
      <c r="T153" s="510"/>
    </row>
    <row r="154" spans="5:20">
      <c r="T154" s="510"/>
    </row>
  </sheetData>
  <mergeCells count="25">
    <mergeCell ref="O143:R143"/>
    <mergeCell ref="O144:R144"/>
    <mergeCell ref="A2:G2"/>
    <mergeCell ref="J2:L2"/>
    <mergeCell ref="N2:O2"/>
    <mergeCell ref="P2:R2"/>
    <mergeCell ref="A3:A4"/>
    <mergeCell ref="B3:B4"/>
    <mergeCell ref="C3:C4"/>
    <mergeCell ref="D3:E3"/>
    <mergeCell ref="F3:F4"/>
    <mergeCell ref="G3:G4"/>
    <mergeCell ref="H3:H4"/>
    <mergeCell ref="I3:I4"/>
    <mergeCell ref="J3:J4"/>
    <mergeCell ref="P3:P4"/>
    <mergeCell ref="R3:R4"/>
    <mergeCell ref="S3:S4"/>
    <mergeCell ref="R1:T1"/>
    <mergeCell ref="K3:K4"/>
    <mergeCell ref="L3:L4"/>
    <mergeCell ref="M3:M4"/>
    <mergeCell ref="N3:N4"/>
    <mergeCell ref="O3:O4"/>
    <mergeCell ref="T3:T4"/>
  </mergeCells>
  <pageMargins left="0.2" right="0" top="0" bottom="0" header="0" footer="0"/>
  <pageSetup paperSize="9" scale="62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</sheetPr>
  <dimension ref="A1:FW880"/>
  <sheetViews>
    <sheetView workbookViewId="0">
      <pane xSplit="4" ySplit="4" topLeftCell="BT22" activePane="bottomRight" state="frozen"/>
      <selection activeCell="E21" sqref="E21"/>
      <selection pane="topRight" activeCell="E21" sqref="E21"/>
      <selection pane="bottomLeft" activeCell="E21" sqref="E21"/>
      <selection pane="bottomRight" activeCell="AE69" sqref="AE69"/>
    </sheetView>
  </sheetViews>
  <sheetFormatPr defaultRowHeight="12.75"/>
  <cols>
    <col min="1" max="1" width="4.42578125" style="112" customWidth="1"/>
    <col min="2" max="3" width="9.140625" style="112"/>
    <col min="4" max="4" width="7.140625" style="112" customWidth="1"/>
    <col min="5" max="5" width="9.140625" style="112" customWidth="1"/>
    <col min="6" max="6" width="6.28515625" style="112" customWidth="1"/>
    <col min="7" max="7" width="4" style="147" customWidth="1"/>
    <col min="8" max="8" width="0.85546875" style="112" customWidth="1"/>
    <col min="9" max="9" width="7.85546875" style="112" customWidth="1"/>
    <col min="10" max="10" width="6.28515625" style="112" customWidth="1"/>
    <col min="11" max="11" width="3.28515625" style="112" customWidth="1"/>
    <col min="12" max="12" width="6" style="112" customWidth="1"/>
    <col min="13" max="13" width="7.85546875" style="112" customWidth="1"/>
    <col min="14" max="14" width="7" style="112" customWidth="1"/>
    <col min="15" max="15" width="3" style="112" customWidth="1"/>
    <col min="16" max="16" width="6.28515625" style="112" customWidth="1"/>
    <col min="17" max="17" width="8.42578125" style="112" customWidth="1"/>
    <col min="18" max="18" width="6.7109375" style="112" customWidth="1"/>
    <col min="19" max="19" width="4" style="112" customWidth="1"/>
    <col min="20" max="20" width="6.140625" style="112" customWidth="1"/>
    <col min="21" max="21" width="8" style="112" customWidth="1"/>
    <col min="22" max="22" width="6.42578125" style="112" customWidth="1"/>
    <col min="23" max="23" width="4" style="112" customWidth="1"/>
    <col min="24" max="24" width="5.42578125" style="112" customWidth="1"/>
    <col min="25" max="25" width="7.42578125" style="112" customWidth="1"/>
    <col min="26" max="26" width="6.5703125" style="112" customWidth="1"/>
    <col min="27" max="27" width="4" style="112" customWidth="1"/>
    <col min="28" max="28" width="5.7109375" style="112" customWidth="1"/>
    <col min="29" max="29" width="8" style="112" customWidth="1"/>
    <col min="30" max="30" width="7.28515625" style="112" customWidth="1"/>
    <col min="31" max="31" width="4" style="112" customWidth="1"/>
    <col min="32" max="32" width="6.42578125" style="112" customWidth="1"/>
    <col min="33" max="33" width="8.85546875" style="112" customWidth="1"/>
    <col min="34" max="34" width="8.42578125" style="112" customWidth="1"/>
    <col min="35" max="35" width="4" style="112" customWidth="1"/>
    <col min="36" max="36" width="6.42578125" style="112" customWidth="1"/>
    <col min="37" max="37" width="5.7109375" style="112" customWidth="1"/>
    <col min="38" max="38" width="6.85546875" style="112" customWidth="1"/>
    <col min="39" max="39" width="4" style="112" customWidth="1"/>
    <col min="40" max="40" width="4.7109375" style="112" customWidth="1"/>
    <col min="41" max="41" width="5.7109375" style="112" customWidth="1"/>
    <col min="42" max="42" width="7.28515625" style="112" customWidth="1"/>
    <col min="43" max="43" width="4" style="112" customWidth="1"/>
    <col min="44" max="44" width="4.42578125" style="112" customWidth="1"/>
    <col min="45" max="45" width="5.42578125" style="112" customWidth="1"/>
    <col min="46" max="46" width="6" style="112" customWidth="1"/>
    <col min="47" max="47" width="4" style="112" customWidth="1"/>
    <col min="48" max="48" width="5.140625" style="112" customWidth="1"/>
    <col min="49" max="49" width="7.140625" style="112" customWidth="1"/>
    <col min="50" max="50" width="5.42578125" style="112" customWidth="1"/>
    <col min="51" max="51" width="3.7109375" style="112" customWidth="1"/>
    <col min="52" max="52" width="5.42578125" style="112" customWidth="1"/>
    <col min="53" max="53" width="8.7109375" style="112" customWidth="1"/>
    <col min="54" max="54" width="6.85546875" style="112" customWidth="1"/>
    <col min="55" max="55" width="4" style="112" customWidth="1"/>
    <col min="56" max="56" width="4.7109375" style="112" customWidth="1"/>
    <col min="57" max="57" width="6" style="112" customWidth="1"/>
    <col min="58" max="58" width="6.140625" style="112" customWidth="1"/>
    <col min="59" max="60" width="4" style="112" customWidth="1"/>
    <col min="61" max="61" width="5" style="112" customWidth="1"/>
    <col min="62" max="64" width="4" style="112" customWidth="1"/>
    <col min="65" max="65" width="6" style="112" customWidth="1"/>
    <col min="66" max="66" width="4.7109375" style="112" customWidth="1"/>
    <col min="67" max="67" width="3.85546875" style="112" customWidth="1"/>
    <col min="68" max="68" width="4" style="112" customWidth="1"/>
    <col min="69" max="69" width="5" style="112" customWidth="1"/>
    <col min="70" max="70" width="4.7109375" style="112" customWidth="1"/>
    <col min="71" max="71" width="5" style="112" customWidth="1"/>
    <col min="72" max="72" width="4" style="112" customWidth="1"/>
    <col min="73" max="73" width="5.140625" style="112" customWidth="1"/>
    <col min="74" max="74" width="6.5703125" style="112" customWidth="1"/>
    <col min="75" max="75" width="4" style="112" customWidth="1"/>
    <col min="76" max="76" width="5" style="148" customWidth="1"/>
    <col min="77" max="77" width="4.5703125" style="129" customWidth="1"/>
    <col min="78" max="78" width="4.42578125" style="129" customWidth="1"/>
    <col min="79" max="80" width="4" style="129" customWidth="1"/>
    <col min="81" max="81" width="6" style="129" customWidth="1"/>
    <col min="82" max="82" width="4.42578125" style="129" customWidth="1"/>
    <col min="83" max="84" width="4" style="129" customWidth="1"/>
    <col min="85" max="85" width="8.85546875" style="112" customWidth="1"/>
    <col min="86" max="86" width="7.42578125" style="112" customWidth="1"/>
    <col min="87" max="87" width="4" style="112" customWidth="1"/>
    <col min="88" max="88" width="7" style="112" customWidth="1"/>
    <col min="89" max="92" width="9.140625" style="112" customWidth="1"/>
    <col min="93" max="16384" width="9.140625" style="112"/>
  </cols>
  <sheetData>
    <row r="1" spans="1:128" ht="18.75">
      <c r="A1" s="915" t="s">
        <v>625</v>
      </c>
      <c r="B1" s="915"/>
      <c r="C1" s="915"/>
      <c r="D1" s="915"/>
      <c r="E1" s="915"/>
      <c r="F1" s="915"/>
      <c r="G1" s="915"/>
      <c r="H1" s="915"/>
      <c r="I1" s="915"/>
      <c r="J1" s="915"/>
      <c r="K1" s="915"/>
      <c r="L1" s="915"/>
      <c r="M1" s="915"/>
      <c r="N1" s="915"/>
      <c r="O1" s="915"/>
      <c r="P1" s="915"/>
      <c r="Q1" s="915"/>
      <c r="R1" s="915"/>
      <c r="S1" s="915"/>
      <c r="T1" s="915"/>
      <c r="U1" s="915"/>
      <c r="V1" s="915"/>
      <c r="W1" s="915"/>
      <c r="X1" s="915"/>
      <c r="Y1" s="915"/>
      <c r="Z1" s="915"/>
      <c r="AA1" s="915"/>
      <c r="AB1" s="915"/>
      <c r="AC1" s="915"/>
      <c r="AD1" s="915"/>
      <c r="AE1" s="915"/>
      <c r="AF1" s="915"/>
      <c r="AG1" s="915"/>
      <c r="AH1" s="915"/>
      <c r="AI1" s="915"/>
      <c r="AJ1" s="915"/>
      <c r="AK1" s="915"/>
      <c r="AL1" s="915"/>
      <c r="AM1" s="915"/>
      <c r="AN1" s="915"/>
      <c r="AO1" s="915"/>
      <c r="AP1" s="915"/>
      <c r="AQ1" s="915"/>
      <c r="AR1" s="915"/>
      <c r="AS1" s="915"/>
      <c r="AT1" s="915"/>
      <c r="AU1" s="915"/>
      <c r="AV1" s="915"/>
      <c r="AW1" s="915"/>
      <c r="AX1" s="915"/>
      <c r="AY1" s="915"/>
      <c r="AZ1" s="915"/>
      <c r="BA1" s="915"/>
      <c r="BB1" s="915"/>
      <c r="BC1" s="915"/>
      <c r="BD1" s="915"/>
      <c r="BE1" s="915"/>
      <c r="BF1" s="915"/>
      <c r="BG1" s="915"/>
      <c r="BH1" s="915"/>
      <c r="BI1" s="915"/>
      <c r="BJ1" s="915"/>
      <c r="BK1" s="915"/>
      <c r="BL1" s="915"/>
      <c r="BM1" s="915"/>
      <c r="BN1" s="915"/>
      <c r="BO1" s="915"/>
      <c r="BP1" s="915"/>
      <c r="BQ1" s="915"/>
      <c r="BR1" s="915"/>
      <c r="BS1" s="915"/>
      <c r="BT1" s="915"/>
      <c r="BU1" s="915"/>
      <c r="BV1" s="915"/>
      <c r="BW1" s="915"/>
      <c r="BX1" s="915"/>
      <c r="BY1" s="915"/>
      <c r="BZ1" s="915"/>
      <c r="CA1" s="915"/>
      <c r="CB1" s="915"/>
      <c r="CC1" s="915"/>
      <c r="CD1" s="915"/>
      <c r="CE1" s="915"/>
      <c r="CF1" s="915"/>
      <c r="CG1" s="915"/>
      <c r="CH1" s="128"/>
      <c r="CI1" s="128"/>
      <c r="CJ1" s="128"/>
      <c r="CK1" s="128"/>
      <c r="CL1" s="128"/>
      <c r="CM1" s="128"/>
      <c r="CN1" s="128"/>
      <c r="CO1" s="128"/>
      <c r="CP1" s="128"/>
      <c r="CQ1" s="128"/>
      <c r="CR1" s="128"/>
      <c r="CS1" s="128"/>
      <c r="CT1" s="128"/>
      <c r="CU1" s="128"/>
      <c r="CV1" s="128"/>
      <c r="CW1" s="128"/>
      <c r="CX1" s="128"/>
      <c r="CY1" s="128"/>
      <c r="CZ1" s="128"/>
      <c r="DA1" s="128"/>
      <c r="DB1" s="128"/>
      <c r="DC1" s="128"/>
      <c r="DD1" s="128"/>
      <c r="DE1" s="128"/>
      <c r="DF1" s="128"/>
      <c r="DG1" s="128"/>
      <c r="DH1" s="128"/>
      <c r="DI1" s="128"/>
      <c r="DJ1" s="128"/>
      <c r="DK1" s="128"/>
      <c r="DL1" s="128"/>
      <c r="DM1" s="128"/>
      <c r="DN1" s="128"/>
      <c r="DO1" s="128"/>
      <c r="DP1" s="128"/>
      <c r="DQ1" s="129"/>
      <c r="DR1" s="129"/>
      <c r="DS1" s="129"/>
      <c r="DT1" s="129"/>
      <c r="DU1" s="129"/>
      <c r="DV1" s="129"/>
      <c r="DW1" s="129"/>
      <c r="DX1" s="129"/>
    </row>
    <row r="2" spans="1:128" s="131" customFormat="1">
      <c r="A2" s="280"/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128"/>
      <c r="Y2" s="280"/>
      <c r="Z2" s="280"/>
      <c r="AA2" s="128"/>
      <c r="AB2" s="128"/>
      <c r="AC2" s="280"/>
      <c r="AD2" s="280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280"/>
      <c r="BR2" s="280"/>
      <c r="BS2" s="128"/>
      <c r="BT2" s="128"/>
      <c r="BU2" s="280"/>
      <c r="BV2" s="280"/>
      <c r="BW2" s="128"/>
      <c r="BX2" s="128"/>
      <c r="BY2" s="128"/>
      <c r="BZ2" s="128"/>
      <c r="CA2" s="128"/>
      <c r="CB2" s="128"/>
      <c r="CC2" s="128"/>
      <c r="CD2" s="128"/>
      <c r="CE2" s="128"/>
      <c r="CF2" s="128"/>
      <c r="CG2" s="128" t="s">
        <v>257</v>
      </c>
      <c r="CH2" s="128"/>
      <c r="CI2" s="128"/>
      <c r="CJ2" s="128"/>
      <c r="CK2" s="128"/>
      <c r="CL2" s="128"/>
      <c r="CM2" s="128"/>
      <c r="CN2" s="128"/>
      <c r="CO2" s="128"/>
      <c r="CP2" s="128"/>
      <c r="CQ2" s="128"/>
      <c r="CR2" s="128"/>
      <c r="CS2" s="128"/>
      <c r="CT2" s="128"/>
      <c r="CU2" s="128"/>
      <c r="CV2" s="128"/>
      <c r="CW2" s="128"/>
      <c r="CX2" s="128"/>
      <c r="CY2" s="128"/>
      <c r="CZ2" s="128"/>
      <c r="DA2" s="128"/>
      <c r="DB2" s="128"/>
      <c r="DC2" s="128"/>
      <c r="DD2" s="128"/>
      <c r="DE2" s="128"/>
      <c r="DF2" s="128"/>
      <c r="DG2" s="128"/>
      <c r="DH2" s="128"/>
      <c r="DI2" s="128"/>
      <c r="DJ2" s="128"/>
      <c r="DK2" s="128"/>
      <c r="DL2" s="128"/>
      <c r="DM2" s="128"/>
      <c r="DN2" s="128"/>
      <c r="DO2" s="128"/>
      <c r="DP2" s="128"/>
      <c r="DQ2" s="129"/>
      <c r="DR2" s="129"/>
      <c r="DS2" s="129"/>
      <c r="DT2" s="129"/>
      <c r="DU2" s="129"/>
      <c r="DV2" s="129"/>
      <c r="DW2" s="129"/>
      <c r="DX2" s="129"/>
    </row>
    <row r="3" spans="1:128" s="133" customFormat="1" ht="54" customHeight="1">
      <c r="A3" s="812"/>
      <c r="B3" s="812"/>
      <c r="C3" s="812"/>
      <c r="D3" s="812"/>
      <c r="E3" s="916" t="s">
        <v>187</v>
      </c>
      <c r="F3" s="916"/>
      <c r="G3" s="916"/>
      <c r="H3" s="916"/>
      <c r="I3" s="916" t="s">
        <v>188</v>
      </c>
      <c r="J3" s="916"/>
      <c r="K3" s="916"/>
      <c r="L3" s="916"/>
      <c r="M3" s="916" t="s">
        <v>189</v>
      </c>
      <c r="N3" s="916"/>
      <c r="O3" s="916"/>
      <c r="P3" s="916"/>
      <c r="Q3" s="916" t="s">
        <v>190</v>
      </c>
      <c r="R3" s="916"/>
      <c r="S3" s="916"/>
      <c r="T3" s="916"/>
      <c r="U3" s="916" t="s">
        <v>191</v>
      </c>
      <c r="V3" s="916"/>
      <c r="W3" s="916"/>
      <c r="X3" s="916"/>
      <c r="Y3" s="916" t="s">
        <v>192</v>
      </c>
      <c r="Z3" s="916"/>
      <c r="AA3" s="916"/>
      <c r="AB3" s="916"/>
      <c r="AC3" s="916" t="s">
        <v>193</v>
      </c>
      <c r="AD3" s="916"/>
      <c r="AE3" s="916"/>
      <c r="AF3" s="916"/>
      <c r="AG3" s="917" t="s">
        <v>194</v>
      </c>
      <c r="AH3" s="918"/>
      <c r="AI3" s="918"/>
      <c r="AJ3" s="919"/>
      <c r="AK3" s="920" t="s">
        <v>288</v>
      </c>
      <c r="AL3" s="921"/>
      <c r="AM3" s="921"/>
      <c r="AN3" s="922"/>
      <c r="AO3" s="920" t="s">
        <v>402</v>
      </c>
      <c r="AP3" s="921"/>
      <c r="AQ3" s="921"/>
      <c r="AR3" s="922"/>
      <c r="AS3" s="920" t="s">
        <v>403</v>
      </c>
      <c r="AT3" s="921"/>
      <c r="AU3" s="921"/>
      <c r="AV3" s="922"/>
      <c r="AW3" s="920" t="s">
        <v>404</v>
      </c>
      <c r="AX3" s="921"/>
      <c r="AY3" s="921"/>
      <c r="AZ3" s="922"/>
      <c r="BA3" s="917" t="s">
        <v>406</v>
      </c>
      <c r="BB3" s="918"/>
      <c r="BC3" s="918"/>
      <c r="BD3" s="919"/>
      <c r="BE3" s="920" t="s">
        <v>611</v>
      </c>
      <c r="BF3" s="921"/>
      <c r="BG3" s="921"/>
      <c r="BH3" s="922"/>
      <c r="BI3" s="920" t="s">
        <v>421</v>
      </c>
      <c r="BJ3" s="921"/>
      <c r="BK3" s="921"/>
      <c r="BL3" s="922"/>
      <c r="BM3" s="920" t="s">
        <v>405</v>
      </c>
      <c r="BN3" s="921"/>
      <c r="BO3" s="921"/>
      <c r="BP3" s="922"/>
      <c r="BQ3" s="916" t="s">
        <v>71</v>
      </c>
      <c r="BR3" s="916"/>
      <c r="BS3" s="916"/>
      <c r="BT3" s="916"/>
      <c r="BU3" s="916" t="s">
        <v>624</v>
      </c>
      <c r="BV3" s="916"/>
      <c r="BW3" s="916"/>
      <c r="BX3" s="920"/>
      <c r="BY3" s="920" t="s">
        <v>400</v>
      </c>
      <c r="BZ3" s="921"/>
      <c r="CA3" s="921"/>
      <c r="CB3" s="922"/>
      <c r="CC3" s="920" t="s">
        <v>621</v>
      </c>
      <c r="CD3" s="921"/>
      <c r="CE3" s="921"/>
      <c r="CF3" s="922"/>
      <c r="CG3" s="917" t="s">
        <v>195</v>
      </c>
      <c r="CH3" s="918"/>
      <c r="CI3" s="918"/>
      <c r="CJ3" s="919"/>
      <c r="CK3" s="132"/>
      <c r="CL3" s="132"/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  <c r="CX3" s="132"/>
      <c r="CY3" s="132"/>
      <c r="CZ3" s="132"/>
      <c r="DA3" s="132"/>
      <c r="DB3" s="132"/>
      <c r="DC3" s="132"/>
      <c r="DD3" s="132"/>
      <c r="DE3" s="132"/>
      <c r="DF3" s="132"/>
      <c r="DG3" s="132"/>
      <c r="DH3" s="132"/>
      <c r="DI3" s="132"/>
      <c r="DJ3" s="132"/>
      <c r="DK3" s="132"/>
      <c r="DL3" s="132"/>
      <c r="DM3" s="132"/>
      <c r="DN3" s="132"/>
      <c r="DO3" s="132"/>
      <c r="DP3" s="132"/>
      <c r="DQ3" s="132"/>
      <c r="DR3" s="132"/>
      <c r="DS3" s="132"/>
      <c r="DT3" s="132"/>
      <c r="DU3" s="132"/>
      <c r="DV3" s="132"/>
      <c r="DW3" s="132"/>
      <c r="DX3" s="132"/>
    </row>
    <row r="4" spans="1:128" s="133" customFormat="1" ht="27" customHeight="1">
      <c r="A4" s="134" t="s">
        <v>196</v>
      </c>
      <c r="B4" s="812" t="s">
        <v>197</v>
      </c>
      <c r="C4" s="812"/>
      <c r="D4" s="812"/>
      <c r="E4" s="135" t="s">
        <v>68</v>
      </c>
      <c r="F4" s="135" t="s">
        <v>69</v>
      </c>
      <c r="G4" s="135" t="s">
        <v>70</v>
      </c>
      <c r="H4" s="135" t="s">
        <v>198</v>
      </c>
      <c r="I4" s="135" t="s">
        <v>68</v>
      </c>
      <c r="J4" s="135" t="s">
        <v>69</v>
      </c>
      <c r="K4" s="135" t="s">
        <v>70</v>
      </c>
      <c r="L4" s="135" t="s">
        <v>198</v>
      </c>
      <c r="M4" s="135" t="s">
        <v>68</v>
      </c>
      <c r="N4" s="135" t="s">
        <v>69</v>
      </c>
      <c r="O4" s="135" t="s">
        <v>70</v>
      </c>
      <c r="P4" s="135" t="s">
        <v>199</v>
      </c>
      <c r="Q4" s="135" t="s">
        <v>68</v>
      </c>
      <c r="R4" s="135" t="s">
        <v>69</v>
      </c>
      <c r="S4" s="135" t="s">
        <v>70</v>
      </c>
      <c r="T4" s="135" t="s">
        <v>198</v>
      </c>
      <c r="U4" s="135" t="s">
        <v>68</v>
      </c>
      <c r="V4" s="135" t="s">
        <v>69</v>
      </c>
      <c r="W4" s="135" t="s">
        <v>70</v>
      </c>
      <c r="X4" s="135" t="s">
        <v>198</v>
      </c>
      <c r="Y4" s="135" t="s">
        <v>68</v>
      </c>
      <c r="Z4" s="135" t="s">
        <v>69</v>
      </c>
      <c r="AA4" s="135" t="s">
        <v>70</v>
      </c>
      <c r="AB4" s="135" t="s">
        <v>242</v>
      </c>
      <c r="AC4" s="135" t="s">
        <v>68</v>
      </c>
      <c r="AD4" s="135" t="s">
        <v>69</v>
      </c>
      <c r="AE4" s="135" t="s">
        <v>70</v>
      </c>
      <c r="AF4" s="135" t="s">
        <v>198</v>
      </c>
      <c r="AG4" s="282" t="s">
        <v>68</v>
      </c>
      <c r="AH4" s="282" t="s">
        <v>69</v>
      </c>
      <c r="AI4" s="282" t="s">
        <v>70</v>
      </c>
      <c r="AJ4" s="282" t="s">
        <v>198</v>
      </c>
      <c r="AK4" s="135" t="s">
        <v>68</v>
      </c>
      <c r="AL4" s="135" t="s">
        <v>69</v>
      </c>
      <c r="AM4" s="135" t="s">
        <v>70</v>
      </c>
      <c r="AN4" s="135" t="s">
        <v>198</v>
      </c>
      <c r="AO4" s="135" t="s">
        <v>68</v>
      </c>
      <c r="AP4" s="135" t="s">
        <v>69</v>
      </c>
      <c r="AQ4" s="135" t="s">
        <v>70</v>
      </c>
      <c r="AR4" s="135" t="s">
        <v>198</v>
      </c>
      <c r="AS4" s="135" t="s">
        <v>68</v>
      </c>
      <c r="AT4" s="135" t="s">
        <v>69</v>
      </c>
      <c r="AU4" s="135" t="s">
        <v>70</v>
      </c>
      <c r="AV4" s="135" t="s">
        <v>198</v>
      </c>
      <c r="AW4" s="135" t="s">
        <v>68</v>
      </c>
      <c r="AX4" s="135" t="s">
        <v>69</v>
      </c>
      <c r="AY4" s="135" t="s">
        <v>70</v>
      </c>
      <c r="AZ4" s="135" t="s">
        <v>198</v>
      </c>
      <c r="BA4" s="282" t="s">
        <v>68</v>
      </c>
      <c r="BB4" s="282" t="s">
        <v>69</v>
      </c>
      <c r="BC4" s="282" t="s">
        <v>70</v>
      </c>
      <c r="BD4" s="282" t="s">
        <v>198</v>
      </c>
      <c r="BE4" s="135" t="s">
        <v>68</v>
      </c>
      <c r="BF4" s="135" t="s">
        <v>69</v>
      </c>
      <c r="BG4" s="135" t="s">
        <v>70</v>
      </c>
      <c r="BH4" s="135" t="s">
        <v>198</v>
      </c>
      <c r="BI4" s="135" t="s">
        <v>68</v>
      </c>
      <c r="BJ4" s="135" t="s">
        <v>69</v>
      </c>
      <c r="BK4" s="135" t="s">
        <v>70</v>
      </c>
      <c r="BL4" s="135" t="s">
        <v>198</v>
      </c>
      <c r="BM4" s="135" t="s">
        <v>68</v>
      </c>
      <c r="BN4" s="135" t="s">
        <v>69</v>
      </c>
      <c r="BO4" s="135" t="s">
        <v>70</v>
      </c>
      <c r="BP4" s="135" t="s">
        <v>198</v>
      </c>
      <c r="BQ4" s="135" t="s">
        <v>68</v>
      </c>
      <c r="BR4" s="135" t="s">
        <v>69</v>
      </c>
      <c r="BS4" s="135" t="s">
        <v>70</v>
      </c>
      <c r="BT4" s="135" t="s">
        <v>198</v>
      </c>
      <c r="BU4" s="135" t="s">
        <v>68</v>
      </c>
      <c r="BV4" s="135" t="s">
        <v>69</v>
      </c>
      <c r="BW4" s="135" t="s">
        <v>70</v>
      </c>
      <c r="BX4" s="135" t="s">
        <v>198</v>
      </c>
      <c r="BY4" s="135" t="s">
        <v>68</v>
      </c>
      <c r="BZ4" s="135" t="s">
        <v>69</v>
      </c>
      <c r="CA4" s="135" t="s">
        <v>70</v>
      </c>
      <c r="CB4" s="135" t="s">
        <v>200</v>
      </c>
      <c r="CC4" s="135" t="s">
        <v>68</v>
      </c>
      <c r="CD4" s="135" t="s">
        <v>69</v>
      </c>
      <c r="CE4" s="135" t="s">
        <v>70</v>
      </c>
      <c r="CF4" s="135" t="s">
        <v>200</v>
      </c>
      <c r="CG4" s="293" t="s">
        <v>68</v>
      </c>
      <c r="CH4" s="293" t="s">
        <v>69</v>
      </c>
      <c r="CI4" s="293" t="s">
        <v>70</v>
      </c>
      <c r="CJ4" s="282" t="s">
        <v>200</v>
      </c>
      <c r="CK4" s="132"/>
      <c r="CL4" s="132"/>
      <c r="CM4" s="132"/>
      <c r="CN4" s="132"/>
      <c r="CO4" s="132"/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  <c r="DE4" s="132"/>
      <c r="DF4" s="132"/>
      <c r="DG4" s="132"/>
      <c r="DH4" s="132"/>
      <c r="DI4" s="132"/>
      <c r="DJ4" s="132"/>
      <c r="DK4" s="132"/>
      <c r="DL4" s="132"/>
      <c r="DM4" s="132"/>
      <c r="DN4" s="132"/>
      <c r="DO4" s="132"/>
      <c r="DP4" s="132"/>
      <c r="DQ4" s="132"/>
      <c r="DR4" s="132"/>
      <c r="DS4" s="132"/>
      <c r="DT4" s="132"/>
      <c r="DU4" s="132"/>
      <c r="DV4" s="132"/>
      <c r="DW4" s="132"/>
      <c r="DX4" s="132"/>
    </row>
    <row r="5" spans="1:128" s="137" customFormat="1">
      <c r="A5" s="114">
        <v>200</v>
      </c>
      <c r="B5" s="816" t="s">
        <v>201</v>
      </c>
      <c r="C5" s="817"/>
      <c r="D5" s="818"/>
      <c r="E5" s="113">
        <f>E7+E9+E10+E45+E6</f>
        <v>138</v>
      </c>
      <c r="F5" s="113">
        <f>F7+F9+F10+F45+F6</f>
        <v>0</v>
      </c>
      <c r="G5" s="113">
        <f>F5/E5*100</f>
        <v>0</v>
      </c>
      <c r="H5" s="113">
        <f t="shared" ref="H5:H46" si="0">F5-E5</f>
        <v>-138</v>
      </c>
      <c r="I5" s="113">
        <f>I7+I9+I10+I45</f>
        <v>173</v>
      </c>
      <c r="J5" s="113">
        <f>J7+J9+J10+J45</f>
        <v>0</v>
      </c>
      <c r="K5" s="113">
        <f>J5/I5*100</f>
        <v>0</v>
      </c>
      <c r="L5" s="114"/>
      <c r="M5" s="113">
        <f>M7+M9+M10+M45</f>
        <v>253</v>
      </c>
      <c r="N5" s="113">
        <f>N7+N9+N10+N45</f>
        <v>0</v>
      </c>
      <c r="O5" s="113">
        <f>N5/M5*100</f>
        <v>0</v>
      </c>
      <c r="P5" s="114">
        <f>N5-M5</f>
        <v>-253</v>
      </c>
      <c r="Q5" s="113">
        <f>Q7+Q9+Q10+Q45+Q6</f>
        <v>255</v>
      </c>
      <c r="R5" s="113">
        <f>R7+R9+R10+R45+R6</f>
        <v>0</v>
      </c>
      <c r="S5" s="113">
        <f>R5/Q5*100</f>
        <v>0</v>
      </c>
      <c r="T5" s="113">
        <f>R5-Q5</f>
        <v>-255</v>
      </c>
      <c r="U5" s="113">
        <f>U7+U9+U10+U45</f>
        <v>191</v>
      </c>
      <c r="V5" s="113">
        <f>V7+V9+V10+V45</f>
        <v>0</v>
      </c>
      <c r="W5" s="113">
        <f>V5/U5*100</f>
        <v>0</v>
      </c>
      <c r="X5" s="114">
        <f>V5-U5</f>
        <v>-191</v>
      </c>
      <c r="Y5" s="113">
        <f>Y7+Y9+Y10+Y45</f>
        <v>189</v>
      </c>
      <c r="Z5" s="113">
        <f>Z7+Z9+Z10+Z45</f>
        <v>0</v>
      </c>
      <c r="AA5" s="113">
        <f>Z5/Y5*100</f>
        <v>0</v>
      </c>
      <c r="AB5" s="114">
        <f t="shared" ref="AB5:AB19" si="1">Z5-Y5</f>
        <v>-189</v>
      </c>
      <c r="AC5" s="113">
        <f>AC7+AC9+AC10+AC45</f>
        <v>173</v>
      </c>
      <c r="AD5" s="113">
        <f>AD7+AD9+AD10+AD45</f>
        <v>0</v>
      </c>
      <c r="AE5" s="113">
        <f>AD5/AC5*100</f>
        <v>0</v>
      </c>
      <c r="AF5" s="114">
        <f t="shared" ref="AF5:AF19" si="2">AD5-AC5</f>
        <v>-173</v>
      </c>
      <c r="AG5" s="283">
        <f t="shared" ref="AG5:AH65" si="3">E5+I5+M5+Q5+U5+Y5+AC5</f>
        <v>1372</v>
      </c>
      <c r="AH5" s="283">
        <f>AH7+AH9+AH10+AH45+AH6</f>
        <v>0</v>
      </c>
      <c r="AI5" s="283">
        <f>AH5/AG5*100</f>
        <v>0</v>
      </c>
      <c r="AJ5" s="283">
        <f>AH5-AG5</f>
        <v>-1372</v>
      </c>
      <c r="AK5" s="113">
        <f>AK7+AK9+AK10+AK45</f>
        <v>30</v>
      </c>
      <c r="AL5" s="113">
        <f>AL7+AL9+AL10+AL45</f>
        <v>0</v>
      </c>
      <c r="AM5" s="113">
        <f>AL5/AK5*100</f>
        <v>0</v>
      </c>
      <c r="AN5" s="113">
        <f t="shared" ref="AN5:AN17" si="4">AL5-AK5</f>
        <v>-30</v>
      </c>
      <c r="AO5" s="113">
        <f>AO7+AO9+AO10+AO45</f>
        <v>20</v>
      </c>
      <c r="AP5" s="113">
        <f>AP7+AP9+AP10+AP45</f>
        <v>0</v>
      </c>
      <c r="AQ5" s="113">
        <f>AP5/AO5*100</f>
        <v>0</v>
      </c>
      <c r="AR5" s="113">
        <f t="shared" ref="AR5:AR13" si="5">AP5-AO5</f>
        <v>-20</v>
      </c>
      <c r="AS5" s="113">
        <f>AS7+AS9+AS10+AS45+AS6</f>
        <v>30</v>
      </c>
      <c r="AT5" s="113">
        <f>AT7+AT9+AT10+AT45+AT6</f>
        <v>0</v>
      </c>
      <c r="AU5" s="113">
        <f>AT5/AS5*100</f>
        <v>0</v>
      </c>
      <c r="AV5" s="113">
        <f t="shared" ref="AV5:AV13" si="6">AT5-AS5</f>
        <v>-30</v>
      </c>
      <c r="AW5" s="113">
        <f>AW7+AW9+AW10+AW45</f>
        <v>30</v>
      </c>
      <c r="AX5" s="113">
        <f>AX7+AX9+AX10+AX45</f>
        <v>0</v>
      </c>
      <c r="AY5" s="113">
        <f>AX5/AW5*100</f>
        <v>0</v>
      </c>
      <c r="AZ5" s="113">
        <f t="shared" ref="AZ5:AZ13" si="7">AX5-AW5</f>
        <v>-30</v>
      </c>
      <c r="BA5" s="283">
        <f t="shared" ref="BA5:BB65" si="8">AK5+AO5+AS5+AW5</f>
        <v>110</v>
      </c>
      <c r="BB5" s="283">
        <f>BB7+BB9+BB10+BB45</f>
        <v>0</v>
      </c>
      <c r="BC5" s="283">
        <f>BB5/BA5*100</f>
        <v>0</v>
      </c>
      <c r="BD5" s="283">
        <f t="shared" ref="BD5:BD13" si="9">BB5-BA5</f>
        <v>-110</v>
      </c>
      <c r="BE5" s="113">
        <f>BE7+BE9+BE10+BE45</f>
        <v>10</v>
      </c>
      <c r="BF5" s="113">
        <f>BF7+BF9+BF10+BF45</f>
        <v>3.6999999999999998E-2</v>
      </c>
      <c r="BG5" s="113">
        <f>BF5/BE5*100</f>
        <v>0.37</v>
      </c>
      <c r="BH5" s="113">
        <f t="shared" ref="BH5:BH13" si="10">BF5-BE5</f>
        <v>-9.9629999999999992</v>
      </c>
      <c r="BI5" s="113">
        <f>BI7+BI9+BI10+BI45</f>
        <v>15</v>
      </c>
      <c r="BJ5" s="113">
        <f>BJ7+BJ9+BJ10+BJ45</f>
        <v>0</v>
      </c>
      <c r="BK5" s="113">
        <f>BJ5/BI5*100</f>
        <v>0</v>
      </c>
      <c r="BL5" s="113">
        <f>BJ5-BI5</f>
        <v>-15</v>
      </c>
      <c r="BM5" s="113">
        <f>BM7+BM9+BM10+BM45</f>
        <v>15</v>
      </c>
      <c r="BN5" s="113">
        <f>BN7+BN9+BN10+BN45</f>
        <v>0</v>
      </c>
      <c r="BO5" s="113">
        <f>BN5/BM5*100</f>
        <v>0</v>
      </c>
      <c r="BP5" s="113">
        <f>BN5-BM5</f>
        <v>-15</v>
      </c>
      <c r="BQ5" s="113">
        <f>BQ7+BQ9+BQ10+BQ45</f>
        <v>31</v>
      </c>
      <c r="BR5" s="113">
        <f>BR7+BR9+BR10+BR45</f>
        <v>0</v>
      </c>
      <c r="BS5" s="113">
        <f t="shared" ref="BS5:BS13" si="11">BR5/BQ5*100</f>
        <v>0</v>
      </c>
      <c r="BT5" s="114">
        <f>BR5-BQ5</f>
        <v>-31</v>
      </c>
      <c r="BU5" s="113">
        <f>BU7+BU9+BU10+BU45</f>
        <v>900</v>
      </c>
      <c r="BV5" s="78">
        <f>BV7+BV9+BV10+BV45</f>
        <v>0</v>
      </c>
      <c r="BW5" s="115">
        <f>BV5/BU5*100</f>
        <v>0</v>
      </c>
      <c r="BX5" s="114">
        <f>BV5-BU5</f>
        <v>-900</v>
      </c>
      <c r="BY5" s="78">
        <f>BY7+BY9+BY10+BY45</f>
        <v>20.5</v>
      </c>
      <c r="BZ5" s="78">
        <f>BZ7+BZ9+BZ10+BZ45</f>
        <v>0</v>
      </c>
      <c r="CA5" s="115">
        <f>BZ5/BY5*100</f>
        <v>0</v>
      </c>
      <c r="CB5" s="114">
        <f>BZ5-BY5</f>
        <v>-20.5</v>
      </c>
      <c r="CC5" s="78">
        <f>CC7+CC9+CC10+CC45</f>
        <v>53.244999999999997</v>
      </c>
      <c r="CD5" s="78">
        <f>CD7+CD9+CD10+CD45</f>
        <v>0</v>
      </c>
      <c r="CE5" s="115">
        <f>CD5/CC5*100</f>
        <v>0</v>
      </c>
      <c r="CF5" s="114">
        <f>CD5-CC5</f>
        <v>-53.244999999999997</v>
      </c>
      <c r="CG5" s="283">
        <f t="shared" ref="CG5:CG10" si="12">AG5+BA5+BE5+BI5+BM5+BQ5+BU5+BY5</f>
        <v>2473.5</v>
      </c>
      <c r="CH5" s="283">
        <f>CH7+CH9+CH10+CH45+CH6</f>
        <v>3.6999999999999998E-2</v>
      </c>
      <c r="CI5" s="283">
        <f t="shared" ref="CI5:CI66" si="13">CH5/CG5*100</f>
        <v>1.4958560743885182E-3</v>
      </c>
      <c r="CJ5" s="283">
        <f t="shared" ref="CJ5:CJ66" si="14">CH5-CG5</f>
        <v>-2473.4630000000002</v>
      </c>
      <c r="CL5" s="137">
        <f>F5+J5+N5+R5+V5+Z5+AD5+AL5+AP5+AT5+AX5+BF5+BJ5+BN5+BR5+BV5+BZ5</f>
        <v>3.6999999999999998E-2</v>
      </c>
      <c r="CM5" s="137">
        <f>E5+I5+M5+Q5+U5+Y5+AC5+AG5+AK5+AO5+AS5+AW5+BE5+BI5+BM5+BQ5+BU5+BY5-AG5</f>
        <v>2473.5</v>
      </c>
      <c r="CO5" s="146">
        <f t="shared" ref="CO5:CO65" si="15">F5+J5+N5+R5+V5+Z5+AD5+AL5+AP5+AT5+AX5+BF5+BJ5+BN5+BR5+BV5+BZ5</f>
        <v>3.6999999999999998E-2</v>
      </c>
    </row>
    <row r="6" spans="1:128" s="137" customFormat="1" hidden="1">
      <c r="A6" s="114">
        <v>211</v>
      </c>
      <c r="B6" s="276" t="s">
        <v>420</v>
      </c>
      <c r="C6" s="277"/>
      <c r="D6" s="278"/>
      <c r="E6" s="113">
        <v>0</v>
      </c>
      <c r="F6" s="113">
        <v>0</v>
      </c>
      <c r="G6" s="113" t="e">
        <f>F6/E6*100</f>
        <v>#DIV/0!</v>
      </c>
      <c r="H6" s="113">
        <f t="shared" si="0"/>
        <v>0</v>
      </c>
      <c r="I6" s="113"/>
      <c r="J6" s="113"/>
      <c r="K6" s="113"/>
      <c r="L6" s="114"/>
      <c r="M6" s="113"/>
      <c r="N6" s="113"/>
      <c r="O6" s="113"/>
      <c r="P6" s="114"/>
      <c r="Q6" s="113"/>
      <c r="R6" s="113"/>
      <c r="S6" s="113"/>
      <c r="T6" s="113"/>
      <c r="U6" s="113"/>
      <c r="V6" s="113"/>
      <c r="W6" s="113"/>
      <c r="X6" s="114"/>
      <c r="Y6" s="113"/>
      <c r="Z6" s="113"/>
      <c r="AA6" s="113"/>
      <c r="AB6" s="114"/>
      <c r="AC6" s="113"/>
      <c r="AD6" s="113"/>
      <c r="AE6" s="113"/>
      <c r="AF6" s="114"/>
      <c r="AG6" s="283">
        <f t="shared" si="3"/>
        <v>0</v>
      </c>
      <c r="AH6" s="283">
        <f>F6+R6</f>
        <v>0</v>
      </c>
      <c r="AI6" s="283" t="e">
        <f>AH6/AG6*100</f>
        <v>#DIV/0!</v>
      </c>
      <c r="AJ6" s="283">
        <f>AH6-AG6</f>
        <v>0</v>
      </c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 t="e">
        <f>AT6/AS6*100</f>
        <v>#DIV/0!</v>
      </c>
      <c r="AV6" s="113">
        <f t="shared" si="6"/>
        <v>0</v>
      </c>
      <c r="AW6" s="113"/>
      <c r="AX6" s="113"/>
      <c r="AY6" s="113"/>
      <c r="AZ6" s="113"/>
      <c r="BA6" s="283">
        <f t="shared" si="8"/>
        <v>0</v>
      </c>
      <c r="BB6" s="283"/>
      <c r="BC6" s="283"/>
      <c r="BD6" s="283"/>
      <c r="BE6" s="113"/>
      <c r="BF6" s="113"/>
      <c r="BG6" s="113"/>
      <c r="BH6" s="113"/>
      <c r="BI6" s="113"/>
      <c r="BJ6" s="113"/>
      <c r="BK6" s="113"/>
      <c r="BL6" s="113"/>
      <c r="BM6" s="113"/>
      <c r="BN6" s="113"/>
      <c r="BO6" s="113"/>
      <c r="BP6" s="113"/>
      <c r="BQ6" s="113"/>
      <c r="BR6" s="113"/>
      <c r="BS6" s="113"/>
      <c r="BT6" s="114"/>
      <c r="BU6" s="113"/>
      <c r="BV6" s="78"/>
      <c r="BW6" s="115"/>
      <c r="BX6" s="114"/>
      <c r="BY6" s="113"/>
      <c r="BZ6" s="113"/>
      <c r="CA6" s="115"/>
      <c r="CB6" s="114"/>
      <c r="CC6" s="113"/>
      <c r="CD6" s="113"/>
      <c r="CE6" s="115"/>
      <c r="CF6" s="114"/>
      <c r="CG6" s="283">
        <f t="shared" si="12"/>
        <v>0</v>
      </c>
      <c r="CH6" s="283">
        <f>F6+R6+AT6</f>
        <v>0</v>
      </c>
      <c r="CI6" s="283" t="e">
        <f t="shared" si="13"/>
        <v>#DIV/0!</v>
      </c>
      <c r="CJ6" s="283">
        <f t="shared" si="14"/>
        <v>0</v>
      </c>
      <c r="CL6" s="137">
        <f t="shared" ref="CL6:CL66" si="16">F6+J6+N6+R6+V6+Z6+AD6+AL6+AP6+AT6+AX6+BF6+BJ6+BN6+BR6+BV6+BZ6</f>
        <v>0</v>
      </c>
      <c r="CM6" s="137">
        <f t="shared" ref="CM6:CM66" si="17">E6+I6+M6+Q6+U6+Y6+AC6+AG6+AK6+AO6+AS6+AW6+BE6+BI6+BM6+BQ6+BU6+BY6-AG6</f>
        <v>0</v>
      </c>
      <c r="CO6" s="146">
        <f t="shared" si="15"/>
        <v>0</v>
      </c>
    </row>
    <row r="7" spans="1:128" s="141" customFormat="1" ht="13.5">
      <c r="A7" s="123">
        <v>212</v>
      </c>
      <c r="B7" s="822" t="s">
        <v>102</v>
      </c>
      <c r="C7" s="823"/>
      <c r="D7" s="824"/>
      <c r="E7" s="116">
        <f>E8</f>
        <v>2</v>
      </c>
      <c r="F7" s="116">
        <f>F8</f>
        <v>0</v>
      </c>
      <c r="G7" s="113"/>
      <c r="H7" s="113">
        <f t="shared" si="0"/>
        <v>-2</v>
      </c>
      <c r="I7" s="116">
        <f>I8</f>
        <v>2</v>
      </c>
      <c r="J7" s="116">
        <f>J8</f>
        <v>0</v>
      </c>
      <c r="K7" s="123"/>
      <c r="L7" s="123"/>
      <c r="M7" s="116">
        <f>M8</f>
        <v>3</v>
      </c>
      <c r="N7" s="116">
        <f>N8</f>
        <v>0</v>
      </c>
      <c r="O7" s="116"/>
      <c r="P7" s="123">
        <f>N7-M7</f>
        <v>-3</v>
      </c>
      <c r="Q7" s="116">
        <f>Q8</f>
        <v>5</v>
      </c>
      <c r="R7" s="116">
        <f>R8</f>
        <v>0</v>
      </c>
      <c r="S7" s="116"/>
      <c r="T7" s="123"/>
      <c r="U7" s="116">
        <f>U8</f>
        <v>2</v>
      </c>
      <c r="V7" s="116">
        <f>V8</f>
        <v>0</v>
      </c>
      <c r="W7" s="123"/>
      <c r="X7" s="123">
        <f>V7-U7</f>
        <v>-2</v>
      </c>
      <c r="Y7" s="116">
        <f>Y8</f>
        <v>2</v>
      </c>
      <c r="Z7" s="116">
        <f>Z8</f>
        <v>0</v>
      </c>
      <c r="AA7" s="116"/>
      <c r="AB7" s="123">
        <f t="shared" si="1"/>
        <v>-2</v>
      </c>
      <c r="AC7" s="116">
        <f>AC8</f>
        <v>2</v>
      </c>
      <c r="AD7" s="116">
        <f>AD8</f>
        <v>0</v>
      </c>
      <c r="AE7" s="116"/>
      <c r="AF7" s="123"/>
      <c r="AG7" s="283">
        <f t="shared" si="3"/>
        <v>18</v>
      </c>
      <c r="AH7" s="284">
        <f>AH8</f>
        <v>0</v>
      </c>
      <c r="AI7" s="283">
        <f>AH7/AG7*100</f>
        <v>0</v>
      </c>
      <c r="AJ7" s="283">
        <f>AH7-AG7</f>
        <v>-18</v>
      </c>
      <c r="AK7" s="116">
        <f>AK8</f>
        <v>0</v>
      </c>
      <c r="AL7" s="116">
        <f>AL8</f>
        <v>0</v>
      </c>
      <c r="AM7" s="113"/>
      <c r="AN7" s="113">
        <f t="shared" si="4"/>
        <v>0</v>
      </c>
      <c r="AO7" s="116">
        <f>AO8</f>
        <v>0</v>
      </c>
      <c r="AP7" s="116">
        <f>AP8</f>
        <v>0</v>
      </c>
      <c r="AQ7" s="113"/>
      <c r="AR7" s="113">
        <f t="shared" si="5"/>
        <v>0</v>
      </c>
      <c r="AS7" s="116">
        <f>AS8</f>
        <v>0</v>
      </c>
      <c r="AT7" s="116">
        <f>AT8</f>
        <v>0</v>
      </c>
      <c r="AU7" s="113"/>
      <c r="AV7" s="113">
        <f t="shared" si="6"/>
        <v>0</v>
      </c>
      <c r="AW7" s="116">
        <f>AW8</f>
        <v>0</v>
      </c>
      <c r="AX7" s="116">
        <f>AX8</f>
        <v>0</v>
      </c>
      <c r="AY7" s="113"/>
      <c r="AZ7" s="113">
        <f t="shared" si="7"/>
        <v>0</v>
      </c>
      <c r="BA7" s="283">
        <f t="shared" si="8"/>
        <v>0</v>
      </c>
      <c r="BB7" s="284">
        <f>BB8</f>
        <v>0</v>
      </c>
      <c r="BC7" s="283"/>
      <c r="BD7" s="283">
        <f>BB7-BA7</f>
        <v>0</v>
      </c>
      <c r="BE7" s="116">
        <f>BE8</f>
        <v>0</v>
      </c>
      <c r="BF7" s="116">
        <f>BF8</f>
        <v>0</v>
      </c>
      <c r="BG7" s="113"/>
      <c r="BH7" s="113">
        <f t="shared" si="10"/>
        <v>0</v>
      </c>
      <c r="BI7" s="116">
        <f>BI8</f>
        <v>0</v>
      </c>
      <c r="BJ7" s="116">
        <f>BJ8</f>
        <v>0</v>
      </c>
      <c r="BK7" s="113"/>
      <c r="BL7" s="113">
        <f t="shared" ref="BL7:BL13" si="18">BJ7-BI7</f>
        <v>0</v>
      </c>
      <c r="BM7" s="116">
        <f>BM8</f>
        <v>0</v>
      </c>
      <c r="BN7" s="116">
        <f>BN8</f>
        <v>0</v>
      </c>
      <c r="BO7" s="113"/>
      <c r="BP7" s="113">
        <f t="shared" ref="BP7:BP13" si="19">BN7-BM7</f>
        <v>0</v>
      </c>
      <c r="BQ7" s="116">
        <f>BQ8</f>
        <v>2</v>
      </c>
      <c r="BR7" s="116">
        <f>BR8</f>
        <v>0</v>
      </c>
      <c r="BS7" s="116">
        <f t="shared" si="11"/>
        <v>0</v>
      </c>
      <c r="BT7" s="123">
        <f>BR7-BQ7</f>
        <v>-2</v>
      </c>
      <c r="BU7" s="116">
        <f>BU8</f>
        <v>30</v>
      </c>
      <c r="BV7" s="154">
        <f>BV8</f>
        <v>0</v>
      </c>
      <c r="BW7" s="117">
        <f>BV7/BU7*100</f>
        <v>0</v>
      </c>
      <c r="BX7" s="123">
        <f t="shared" ref="BX7:BX66" si="20">BV7-BU7</f>
        <v>-30</v>
      </c>
      <c r="BY7" s="154">
        <f>BY8</f>
        <v>2.5</v>
      </c>
      <c r="BZ7" s="154">
        <f>BZ8</f>
        <v>0</v>
      </c>
      <c r="CA7" s="117">
        <f>BZ7/BY7*100</f>
        <v>0</v>
      </c>
      <c r="CB7" s="123">
        <f>BZ7-BY7</f>
        <v>-2.5</v>
      </c>
      <c r="CC7" s="154">
        <f>CC8</f>
        <v>0</v>
      </c>
      <c r="CD7" s="154">
        <f>CD8</f>
        <v>0</v>
      </c>
      <c r="CE7" s="117" t="e">
        <f>CD7/CC7*100</f>
        <v>#DIV/0!</v>
      </c>
      <c r="CF7" s="123">
        <f>CD7-CC7</f>
        <v>0</v>
      </c>
      <c r="CG7" s="283">
        <f t="shared" si="12"/>
        <v>52.5</v>
      </c>
      <c r="CH7" s="284">
        <f>CH8</f>
        <v>0</v>
      </c>
      <c r="CI7" s="284">
        <f t="shared" si="13"/>
        <v>0</v>
      </c>
      <c r="CJ7" s="284">
        <f t="shared" si="14"/>
        <v>-52.5</v>
      </c>
      <c r="CL7" s="137">
        <f t="shared" si="16"/>
        <v>0</v>
      </c>
      <c r="CM7" s="137">
        <f t="shared" si="17"/>
        <v>52.5</v>
      </c>
      <c r="CO7" s="146">
        <f t="shared" si="15"/>
        <v>0</v>
      </c>
    </row>
    <row r="8" spans="1:128">
      <c r="A8" s="122"/>
      <c r="B8" s="828" t="s">
        <v>202</v>
      </c>
      <c r="C8" s="829"/>
      <c r="D8" s="830"/>
      <c r="E8" s="108">
        <v>2</v>
      </c>
      <c r="F8" s="108"/>
      <c r="G8" s="108"/>
      <c r="H8" s="109">
        <f t="shared" si="0"/>
        <v>-2</v>
      </c>
      <c r="I8" s="108">
        <v>2</v>
      </c>
      <c r="J8" s="108"/>
      <c r="K8" s="122"/>
      <c r="L8" s="122"/>
      <c r="M8" s="108">
        <v>3</v>
      </c>
      <c r="N8" s="108"/>
      <c r="O8" s="108"/>
      <c r="P8" s="122">
        <f>N8-M8</f>
        <v>-3</v>
      </c>
      <c r="Q8" s="108">
        <v>5</v>
      </c>
      <c r="R8" s="108"/>
      <c r="S8" s="108"/>
      <c r="T8" s="122"/>
      <c r="U8" s="108">
        <v>2</v>
      </c>
      <c r="V8" s="108"/>
      <c r="W8" s="122"/>
      <c r="X8" s="122">
        <f>V8-U8</f>
        <v>-2</v>
      </c>
      <c r="Y8" s="108">
        <v>2</v>
      </c>
      <c r="Z8" s="108"/>
      <c r="AA8" s="108"/>
      <c r="AB8" s="122">
        <f t="shared" si="1"/>
        <v>-2</v>
      </c>
      <c r="AC8" s="108">
        <v>2</v>
      </c>
      <c r="AD8" s="108"/>
      <c r="AE8" s="108"/>
      <c r="AF8" s="122"/>
      <c r="AG8" s="283">
        <f t="shared" si="3"/>
        <v>18</v>
      </c>
      <c r="AH8" s="285">
        <f>F8+J8+N8+R8+V8+Z8+AD8</f>
        <v>0</v>
      </c>
      <c r="AI8" s="283">
        <f>AH8/AG8*100</f>
        <v>0</v>
      </c>
      <c r="AJ8" s="285">
        <f>AH8-AG8</f>
        <v>-18</v>
      </c>
      <c r="AK8" s="108"/>
      <c r="AL8" s="108"/>
      <c r="AM8" s="108"/>
      <c r="AN8" s="109">
        <f t="shared" si="4"/>
        <v>0</v>
      </c>
      <c r="AO8" s="108"/>
      <c r="AP8" s="108"/>
      <c r="AQ8" s="108"/>
      <c r="AR8" s="109">
        <f t="shared" si="5"/>
        <v>0</v>
      </c>
      <c r="AS8" s="108"/>
      <c r="AT8" s="108"/>
      <c r="AU8" s="108"/>
      <c r="AV8" s="109">
        <f t="shared" si="6"/>
        <v>0</v>
      </c>
      <c r="AW8" s="108"/>
      <c r="AX8" s="108"/>
      <c r="AY8" s="108"/>
      <c r="AZ8" s="109">
        <f t="shared" si="7"/>
        <v>0</v>
      </c>
      <c r="BA8" s="283">
        <f t="shared" si="8"/>
        <v>0</v>
      </c>
      <c r="BB8" s="285">
        <f>AL8+AP8+AT8+AX8</f>
        <v>0</v>
      </c>
      <c r="BC8" s="285"/>
      <c r="BD8" s="285">
        <f>BB8-BA8</f>
        <v>0</v>
      </c>
      <c r="BE8" s="108"/>
      <c r="BF8" s="108"/>
      <c r="BG8" s="108"/>
      <c r="BH8" s="109">
        <f t="shared" si="10"/>
        <v>0</v>
      </c>
      <c r="BI8" s="108"/>
      <c r="BJ8" s="108"/>
      <c r="BK8" s="108"/>
      <c r="BL8" s="109">
        <f t="shared" si="18"/>
        <v>0</v>
      </c>
      <c r="BM8" s="108"/>
      <c r="BN8" s="108"/>
      <c r="BO8" s="108"/>
      <c r="BP8" s="109">
        <f t="shared" si="19"/>
        <v>0</v>
      </c>
      <c r="BQ8" s="108">
        <v>2</v>
      </c>
      <c r="BR8" s="108"/>
      <c r="BS8" s="108">
        <f t="shared" si="11"/>
        <v>0</v>
      </c>
      <c r="BT8" s="122">
        <f>BR8-BQ8</f>
        <v>-2</v>
      </c>
      <c r="BU8" s="108">
        <v>30</v>
      </c>
      <c r="BV8" s="153"/>
      <c r="BW8" s="110">
        <f>BV8/BU8*100</f>
        <v>0</v>
      </c>
      <c r="BX8" s="122">
        <f t="shared" si="20"/>
        <v>-30</v>
      </c>
      <c r="BY8" s="156">
        <v>2.5</v>
      </c>
      <c r="BZ8" s="156"/>
      <c r="CA8" s="122"/>
      <c r="CB8" s="122"/>
      <c r="CC8" s="156"/>
      <c r="CD8" s="156"/>
      <c r="CE8" s="122"/>
      <c r="CF8" s="122"/>
      <c r="CG8" s="285">
        <f t="shared" si="12"/>
        <v>52.5</v>
      </c>
      <c r="CH8" s="273">
        <f>R8+V8+Z8+AD8+BR8+BV8+F8+J8+N8+AL8+BZ8+AP8+AT8+AX8+BF8</f>
        <v>0</v>
      </c>
      <c r="CI8" s="285">
        <f t="shared" si="13"/>
        <v>0</v>
      </c>
      <c r="CJ8" s="285">
        <f t="shared" si="14"/>
        <v>-52.5</v>
      </c>
      <c r="CL8" s="142">
        <f t="shared" si="16"/>
        <v>0</v>
      </c>
      <c r="CM8" s="137">
        <f t="shared" si="17"/>
        <v>52.5</v>
      </c>
      <c r="CO8" s="146">
        <f t="shared" si="15"/>
        <v>0</v>
      </c>
    </row>
    <row r="9" spans="1:128" hidden="1">
      <c r="A9" s="122">
        <v>213</v>
      </c>
      <c r="B9" s="819" t="s">
        <v>203</v>
      </c>
      <c r="C9" s="820"/>
      <c r="D9" s="821"/>
      <c r="E9" s="108"/>
      <c r="F9" s="108"/>
      <c r="G9" s="106"/>
      <c r="H9" s="108">
        <f t="shared" si="0"/>
        <v>0</v>
      </c>
      <c r="I9" s="108"/>
      <c r="J9" s="108"/>
      <c r="K9" s="108"/>
      <c r="L9" s="122">
        <f t="shared" ref="L9:L19" si="21">J9-I9</f>
        <v>0</v>
      </c>
      <c r="M9" s="108"/>
      <c r="N9" s="108"/>
      <c r="O9" s="106"/>
      <c r="P9" s="122">
        <f>N9-M9</f>
        <v>0</v>
      </c>
      <c r="Q9" s="108"/>
      <c r="R9" s="108"/>
      <c r="S9" s="108"/>
      <c r="T9" s="122"/>
      <c r="U9" s="108"/>
      <c r="V9" s="108"/>
      <c r="W9" s="122"/>
      <c r="X9" s="122"/>
      <c r="Y9" s="108"/>
      <c r="Z9" s="108"/>
      <c r="AA9" s="108"/>
      <c r="AB9" s="122">
        <f t="shared" si="1"/>
        <v>0</v>
      </c>
      <c r="AC9" s="108"/>
      <c r="AD9" s="108"/>
      <c r="AE9" s="108"/>
      <c r="AF9" s="122"/>
      <c r="AG9" s="283">
        <f t="shared" si="3"/>
        <v>0</v>
      </c>
      <c r="AH9" s="285"/>
      <c r="AI9" s="285"/>
      <c r="AJ9" s="285"/>
      <c r="AK9" s="108"/>
      <c r="AL9" s="108"/>
      <c r="AM9" s="106"/>
      <c r="AN9" s="108">
        <f t="shared" si="4"/>
        <v>0</v>
      </c>
      <c r="AO9" s="108"/>
      <c r="AP9" s="108"/>
      <c r="AQ9" s="106"/>
      <c r="AR9" s="108">
        <f t="shared" si="5"/>
        <v>0</v>
      </c>
      <c r="AS9" s="108"/>
      <c r="AT9" s="108"/>
      <c r="AU9" s="106"/>
      <c r="AV9" s="108">
        <f t="shared" si="6"/>
        <v>0</v>
      </c>
      <c r="AW9" s="108"/>
      <c r="AX9" s="108"/>
      <c r="AY9" s="106"/>
      <c r="AZ9" s="108">
        <f t="shared" si="7"/>
        <v>0</v>
      </c>
      <c r="BA9" s="283">
        <f t="shared" si="8"/>
        <v>0</v>
      </c>
      <c r="BB9" s="285"/>
      <c r="BC9" s="283"/>
      <c r="BD9" s="285">
        <f t="shared" si="9"/>
        <v>0</v>
      </c>
      <c r="BE9" s="108"/>
      <c r="BF9" s="108"/>
      <c r="BG9" s="106"/>
      <c r="BH9" s="108">
        <f t="shared" si="10"/>
        <v>0</v>
      </c>
      <c r="BI9" s="108"/>
      <c r="BJ9" s="108"/>
      <c r="BK9" s="106"/>
      <c r="BL9" s="108">
        <f t="shared" si="18"/>
        <v>0</v>
      </c>
      <c r="BM9" s="108"/>
      <c r="BN9" s="108"/>
      <c r="BO9" s="106"/>
      <c r="BP9" s="108">
        <f t="shared" si="19"/>
        <v>0</v>
      </c>
      <c r="BQ9" s="108"/>
      <c r="BR9" s="108"/>
      <c r="BS9" s="108"/>
      <c r="BT9" s="122"/>
      <c r="BU9" s="108"/>
      <c r="BV9" s="153"/>
      <c r="BW9" s="110"/>
      <c r="BX9" s="122"/>
      <c r="BY9" s="122"/>
      <c r="BZ9" s="122"/>
      <c r="CA9" s="122"/>
      <c r="CB9" s="122"/>
      <c r="CC9" s="122"/>
      <c r="CD9" s="122"/>
      <c r="CE9" s="122"/>
      <c r="CF9" s="122"/>
      <c r="CG9" s="285">
        <f t="shared" si="12"/>
        <v>0</v>
      </c>
      <c r="CH9" s="273">
        <f>R9+V9+Z9+AD9+BR9+BV9+F9+J9+N9+AL9+BZ9+AP9+AT9+AX9+BF9</f>
        <v>0</v>
      </c>
      <c r="CI9" s="285"/>
      <c r="CJ9" s="285"/>
      <c r="CL9" s="142">
        <f t="shared" si="16"/>
        <v>0</v>
      </c>
      <c r="CM9" s="137">
        <f t="shared" si="17"/>
        <v>0</v>
      </c>
      <c r="CO9" s="146">
        <f t="shared" si="15"/>
        <v>0</v>
      </c>
    </row>
    <row r="10" spans="1:128" s="137" customFormat="1">
      <c r="A10" s="114">
        <v>220</v>
      </c>
      <c r="B10" s="816" t="s">
        <v>106</v>
      </c>
      <c r="C10" s="817"/>
      <c r="D10" s="818"/>
      <c r="E10" s="113">
        <f>E11+E12+E16+E25+E14</f>
        <v>136</v>
      </c>
      <c r="F10" s="113">
        <f>F11+F12+F16+F25+F14</f>
        <v>0</v>
      </c>
      <c r="G10" s="113">
        <f>F10/E10*100</f>
        <v>0</v>
      </c>
      <c r="H10" s="113">
        <f t="shared" si="0"/>
        <v>-136</v>
      </c>
      <c r="I10" s="113">
        <f>I11+I12+I16+I25+I14</f>
        <v>171</v>
      </c>
      <c r="J10" s="113">
        <f>J11+J12+J16+J25+J14</f>
        <v>0</v>
      </c>
      <c r="K10" s="113">
        <f>J10/I10*100</f>
        <v>0</v>
      </c>
      <c r="L10" s="114"/>
      <c r="M10" s="113">
        <f>M11+M12+M16+M25+M14</f>
        <v>250</v>
      </c>
      <c r="N10" s="113">
        <f>N11+N12+N16+N25+N14</f>
        <v>0</v>
      </c>
      <c r="O10" s="113">
        <f>N10/M10*100</f>
        <v>0</v>
      </c>
      <c r="P10" s="114">
        <f t="shared" ref="P10:P66" si="22">N10-M10</f>
        <v>-250</v>
      </c>
      <c r="Q10" s="113">
        <f>Q11+Q12+Q16+Q25+Q14</f>
        <v>250</v>
      </c>
      <c r="R10" s="113">
        <f>R11+R12+R16+R25+R14</f>
        <v>0</v>
      </c>
      <c r="S10" s="113">
        <f t="shared" ref="S10:S17" si="23">R10/Q10*100</f>
        <v>0</v>
      </c>
      <c r="T10" s="113">
        <f>R10-Q10</f>
        <v>-250</v>
      </c>
      <c r="U10" s="113">
        <f>U11+U12+U16+U25+U14</f>
        <v>189</v>
      </c>
      <c r="V10" s="113">
        <f>V11+V12+V16+V25+V14</f>
        <v>0</v>
      </c>
      <c r="W10" s="113">
        <f>V10/U10*100</f>
        <v>0</v>
      </c>
      <c r="X10" s="114">
        <f t="shared" ref="X10:X17" si="24">V10-U10</f>
        <v>-189</v>
      </c>
      <c r="Y10" s="113">
        <f>Y11+Y12+Y16+Y25+Y14</f>
        <v>187</v>
      </c>
      <c r="Z10" s="113">
        <f>Z11+Z12+Z16+Z25+Z14</f>
        <v>0</v>
      </c>
      <c r="AA10" s="113">
        <f>Z10/Y10*100</f>
        <v>0</v>
      </c>
      <c r="AB10" s="114">
        <f t="shared" si="1"/>
        <v>-187</v>
      </c>
      <c r="AC10" s="113">
        <f>AC11+AC12+AC16+AC25+AC14</f>
        <v>171</v>
      </c>
      <c r="AD10" s="113">
        <f>AD11+AD12+AD16+AD25+AD14</f>
        <v>0</v>
      </c>
      <c r="AE10" s="113">
        <f>AD10/AC10*100</f>
        <v>0</v>
      </c>
      <c r="AF10" s="114">
        <f t="shared" si="2"/>
        <v>-171</v>
      </c>
      <c r="AG10" s="283">
        <f t="shared" si="3"/>
        <v>1354</v>
      </c>
      <c r="AH10" s="283">
        <f>AH11+AH12+AH16+AH25+AH14</f>
        <v>0</v>
      </c>
      <c r="AI10" s="283">
        <f>AH10/AG10*100</f>
        <v>0</v>
      </c>
      <c r="AJ10" s="283">
        <f t="shared" ref="AJ10:AJ66" si="25">AH10-AG10</f>
        <v>-1354</v>
      </c>
      <c r="AK10" s="113">
        <f>AK11+AK12+AK16+AK25+AK14</f>
        <v>30</v>
      </c>
      <c r="AL10" s="113">
        <f>AL11+AL12+AL16+AL25+AL14</f>
        <v>0</v>
      </c>
      <c r="AM10" s="113">
        <f t="shared" ref="AM10:AM17" si="26">AL10/AK10*100</f>
        <v>0</v>
      </c>
      <c r="AN10" s="113">
        <f t="shared" si="4"/>
        <v>-30</v>
      </c>
      <c r="AO10" s="113">
        <f>AO11+AO12+AO16+AO25+AO14</f>
        <v>20</v>
      </c>
      <c r="AP10" s="113">
        <f>AP11+AP12+AP16+AP25+AP14</f>
        <v>0</v>
      </c>
      <c r="AQ10" s="113">
        <f>AP10/AO10*100</f>
        <v>0</v>
      </c>
      <c r="AR10" s="113">
        <f t="shared" si="5"/>
        <v>-20</v>
      </c>
      <c r="AS10" s="113">
        <f>AS11+AS12+AS16+AS25+AS14</f>
        <v>30</v>
      </c>
      <c r="AT10" s="113">
        <f>AT11+AT12+AT16+AT25+AT14</f>
        <v>0</v>
      </c>
      <c r="AU10" s="113">
        <f>AT10/AS10*100</f>
        <v>0</v>
      </c>
      <c r="AV10" s="113">
        <f t="shared" si="6"/>
        <v>-30</v>
      </c>
      <c r="AW10" s="113">
        <f>AW11+AW12+AW16+AW25+AW14</f>
        <v>30</v>
      </c>
      <c r="AX10" s="113">
        <f>AX11+AX12+AX16+AX25+AX14</f>
        <v>0</v>
      </c>
      <c r="AY10" s="113">
        <f>AX10/AW10*100</f>
        <v>0</v>
      </c>
      <c r="AZ10" s="113">
        <f t="shared" si="7"/>
        <v>-30</v>
      </c>
      <c r="BA10" s="283">
        <f t="shared" si="8"/>
        <v>110</v>
      </c>
      <c r="BB10" s="289">
        <f>BB11+BB12+BB16+BB25+BB14</f>
        <v>0</v>
      </c>
      <c r="BC10" s="283">
        <f>BB10/BA10*100</f>
        <v>0</v>
      </c>
      <c r="BD10" s="283">
        <f t="shared" si="9"/>
        <v>-110</v>
      </c>
      <c r="BE10" s="113">
        <f>BE11+BE12+BE16+BE25+BE14</f>
        <v>10</v>
      </c>
      <c r="BF10" s="113">
        <f>BF11+BF12+BF16+BF25+BF14</f>
        <v>0</v>
      </c>
      <c r="BG10" s="113">
        <f>BF10/BE10*100</f>
        <v>0</v>
      </c>
      <c r="BH10" s="113">
        <f t="shared" si="10"/>
        <v>-10</v>
      </c>
      <c r="BI10" s="113">
        <f>BI11+BI12+BI16+BI25+BI14</f>
        <v>15</v>
      </c>
      <c r="BJ10" s="113">
        <f>BJ11+BJ12+BJ16+BJ25+BJ14</f>
        <v>0</v>
      </c>
      <c r="BK10" s="113">
        <f>BJ10/BI10*100</f>
        <v>0</v>
      </c>
      <c r="BL10" s="113">
        <f t="shared" si="18"/>
        <v>-15</v>
      </c>
      <c r="BM10" s="113">
        <f>BM11+BM12+BM16+BM25+BM14</f>
        <v>15</v>
      </c>
      <c r="BN10" s="113">
        <f>BN11+BN12+BN16+BN25+BN14</f>
        <v>0</v>
      </c>
      <c r="BO10" s="113">
        <f>BN10/BM10*100</f>
        <v>0</v>
      </c>
      <c r="BP10" s="113">
        <f t="shared" si="19"/>
        <v>-15</v>
      </c>
      <c r="BQ10" s="113">
        <f>BQ11+BQ12+BQ16+BQ25</f>
        <v>21</v>
      </c>
      <c r="BR10" s="113">
        <f>BR11+BR12+BR16+BR25</f>
        <v>0</v>
      </c>
      <c r="BS10" s="113">
        <f t="shared" si="11"/>
        <v>0</v>
      </c>
      <c r="BT10" s="114">
        <f t="shared" ref="BT10:BT17" si="27">BR10-BQ10</f>
        <v>-21</v>
      </c>
      <c r="BU10" s="113">
        <f>BU11+BU12+BU16+BU25+BU15</f>
        <v>549</v>
      </c>
      <c r="BV10" s="78">
        <f>BV11+BV12+BV16+BV25+BV15</f>
        <v>0</v>
      </c>
      <c r="BW10" s="115">
        <f>BV10/BU10*100</f>
        <v>0</v>
      </c>
      <c r="BX10" s="114">
        <f t="shared" si="20"/>
        <v>-549</v>
      </c>
      <c r="BY10" s="113">
        <f>BY11+BY12+BY16+BY25</f>
        <v>18</v>
      </c>
      <c r="BZ10" s="78">
        <f>BZ11+BZ12+BZ16+BZ25</f>
        <v>0</v>
      </c>
      <c r="CA10" s="115">
        <f>BZ10/BY10*100</f>
        <v>0</v>
      </c>
      <c r="CB10" s="114">
        <f>BZ10-BY10</f>
        <v>-18</v>
      </c>
      <c r="CC10" s="113">
        <f>CC11+CC12+CC16+CC25+CC14</f>
        <v>53.244999999999997</v>
      </c>
      <c r="CD10" s="113">
        <f>CD11+CD12+CD16+CD25+CD14</f>
        <v>0</v>
      </c>
      <c r="CE10" s="115">
        <f>CD10/CC10*100</f>
        <v>0</v>
      </c>
      <c r="CF10" s="114">
        <f>CD10-CC10</f>
        <v>-53.244999999999997</v>
      </c>
      <c r="CG10" s="283">
        <f t="shared" si="12"/>
        <v>2092</v>
      </c>
      <c r="CH10" s="289">
        <f>CH11+CH12+CH16+CH25+CH14+CH15</f>
        <v>0</v>
      </c>
      <c r="CI10" s="283">
        <f t="shared" si="13"/>
        <v>0</v>
      </c>
      <c r="CJ10" s="283">
        <f t="shared" si="14"/>
        <v>-2092</v>
      </c>
      <c r="CL10" s="137">
        <f t="shared" si="16"/>
        <v>0</v>
      </c>
      <c r="CM10" s="137">
        <f t="shared" si="17"/>
        <v>2092</v>
      </c>
      <c r="CO10" s="146">
        <f t="shared" si="15"/>
        <v>0</v>
      </c>
    </row>
    <row r="11" spans="1:128">
      <c r="A11" s="122">
        <v>221</v>
      </c>
      <c r="B11" s="819" t="s">
        <v>107</v>
      </c>
      <c r="C11" s="820"/>
      <c r="D11" s="821"/>
      <c r="E11" s="108">
        <v>32</v>
      </c>
      <c r="F11" s="108"/>
      <c r="G11" s="108">
        <f>F11/E11*100</f>
        <v>0</v>
      </c>
      <c r="H11" s="108">
        <f t="shared" si="0"/>
        <v>-32</v>
      </c>
      <c r="I11" s="108">
        <v>32</v>
      </c>
      <c r="J11" s="108"/>
      <c r="K11" s="108">
        <f>J11/I11*100</f>
        <v>0</v>
      </c>
      <c r="L11" s="122">
        <f t="shared" si="21"/>
        <v>-32</v>
      </c>
      <c r="M11" s="108">
        <v>37</v>
      </c>
      <c r="N11" s="108"/>
      <c r="O11" s="108">
        <f>N11/M11*100</f>
        <v>0</v>
      </c>
      <c r="P11" s="122">
        <f t="shared" si="22"/>
        <v>-37</v>
      </c>
      <c r="Q11" s="108">
        <v>37</v>
      </c>
      <c r="R11" s="108"/>
      <c r="S11" s="109">
        <f t="shared" si="23"/>
        <v>0</v>
      </c>
      <c r="T11" s="122">
        <f>R11-Q11</f>
        <v>-37</v>
      </c>
      <c r="U11" s="108">
        <v>32</v>
      </c>
      <c r="V11" s="108"/>
      <c r="W11" s="108">
        <f>V11/U11*100</f>
        <v>0</v>
      </c>
      <c r="X11" s="108">
        <f t="shared" si="24"/>
        <v>-32</v>
      </c>
      <c r="Y11" s="108">
        <v>32</v>
      </c>
      <c r="Z11" s="108"/>
      <c r="AA11" s="108">
        <f>Z11/Y11*100</f>
        <v>0</v>
      </c>
      <c r="AB11" s="122">
        <f t="shared" si="1"/>
        <v>-32</v>
      </c>
      <c r="AC11" s="108">
        <v>32</v>
      </c>
      <c r="AD11" s="108"/>
      <c r="AE11" s="108">
        <f>AD11/AC11*100</f>
        <v>0</v>
      </c>
      <c r="AF11" s="122">
        <f t="shared" si="2"/>
        <v>-32</v>
      </c>
      <c r="AG11" s="283">
        <f t="shared" si="3"/>
        <v>234</v>
      </c>
      <c r="AH11" s="285">
        <f>F11+J11+N11+R11+V11+Z11+AD11</f>
        <v>0</v>
      </c>
      <c r="AI11" s="285">
        <f>AH11/AG11*100</f>
        <v>0</v>
      </c>
      <c r="AJ11" s="285">
        <f t="shared" si="25"/>
        <v>-234</v>
      </c>
      <c r="AK11" s="108">
        <v>15</v>
      </c>
      <c r="AL11" s="108"/>
      <c r="AM11" s="108">
        <f t="shared" si="26"/>
        <v>0</v>
      </c>
      <c r="AN11" s="108">
        <f t="shared" si="4"/>
        <v>-15</v>
      </c>
      <c r="AO11" s="108">
        <v>15</v>
      </c>
      <c r="AP11" s="108"/>
      <c r="AQ11" s="108">
        <f>AP11/AO11*100</f>
        <v>0</v>
      </c>
      <c r="AR11" s="108">
        <f t="shared" si="5"/>
        <v>-15</v>
      </c>
      <c r="AS11" s="108">
        <v>15</v>
      </c>
      <c r="AT11" s="108"/>
      <c r="AU11" s="108">
        <f>AT11/AS11*100</f>
        <v>0</v>
      </c>
      <c r="AV11" s="108">
        <f t="shared" si="6"/>
        <v>-15</v>
      </c>
      <c r="AW11" s="108">
        <v>15</v>
      </c>
      <c r="AX11" s="108"/>
      <c r="AY11" s="108">
        <f>AX11/AW11*100</f>
        <v>0</v>
      </c>
      <c r="AZ11" s="108">
        <f t="shared" si="7"/>
        <v>-15</v>
      </c>
      <c r="BA11" s="283">
        <f t="shared" si="8"/>
        <v>60</v>
      </c>
      <c r="BB11" s="285">
        <f>AL11+AP11+AT11+AX11</f>
        <v>0</v>
      </c>
      <c r="BC11" s="285">
        <f>BB11/BA11*100</f>
        <v>0</v>
      </c>
      <c r="BD11" s="285">
        <f t="shared" si="9"/>
        <v>-60</v>
      </c>
      <c r="BE11" s="108">
        <v>10</v>
      </c>
      <c r="BF11" s="108"/>
      <c r="BG11" s="108"/>
      <c r="BH11" s="108">
        <f t="shared" si="10"/>
        <v>-10</v>
      </c>
      <c r="BI11" s="108">
        <v>15</v>
      </c>
      <c r="BJ11" s="108"/>
      <c r="BK11" s="108"/>
      <c r="BL11" s="108">
        <f t="shared" si="18"/>
        <v>-15</v>
      </c>
      <c r="BM11" s="108">
        <v>15</v>
      </c>
      <c r="BN11" s="108"/>
      <c r="BO11" s="108">
        <f>BN11/BM11*100</f>
        <v>0</v>
      </c>
      <c r="BP11" s="108">
        <f t="shared" si="19"/>
        <v>-15</v>
      </c>
      <c r="BQ11" s="108"/>
      <c r="BR11" s="108"/>
      <c r="BS11" s="108"/>
      <c r="BT11" s="122">
        <f t="shared" si="27"/>
        <v>0</v>
      </c>
      <c r="BU11" s="108">
        <v>143</v>
      </c>
      <c r="BV11" s="153"/>
      <c r="BW11" s="110">
        <f>BV11/BU11*100</f>
        <v>0</v>
      </c>
      <c r="BX11" s="122">
        <f t="shared" si="20"/>
        <v>-143</v>
      </c>
      <c r="BY11" s="122"/>
      <c r="BZ11" s="122"/>
      <c r="CA11" s="122"/>
      <c r="CB11" s="122"/>
      <c r="CC11" s="122"/>
      <c r="CD11" s="122"/>
      <c r="CE11" s="122"/>
      <c r="CF11" s="122"/>
      <c r="CG11" s="285">
        <f>AG11+BA11+BE11+BI11+BM11+BQ11+BU11+BY11</f>
        <v>477</v>
      </c>
      <c r="CH11" s="273">
        <f>R11+V11+Z11+AD11+BR11+BV11+F11+J11+N11+AL11+BZ11+AP11+AT11+AX11+BF11+BN11+BJ11</f>
        <v>0</v>
      </c>
      <c r="CI11" s="285">
        <f t="shared" si="13"/>
        <v>0</v>
      </c>
      <c r="CJ11" s="285">
        <f t="shared" si="14"/>
        <v>-477</v>
      </c>
      <c r="CK11" s="112">
        <v>54.6</v>
      </c>
      <c r="CL11" s="142">
        <f t="shared" si="16"/>
        <v>0</v>
      </c>
      <c r="CM11" s="137">
        <f t="shared" si="17"/>
        <v>477</v>
      </c>
      <c r="CO11" s="146">
        <f t="shared" si="15"/>
        <v>0</v>
      </c>
    </row>
    <row r="12" spans="1:128" s="141" customFormat="1" ht="13.5">
      <c r="A12" s="123">
        <v>222</v>
      </c>
      <c r="B12" s="822" t="s">
        <v>204</v>
      </c>
      <c r="C12" s="823"/>
      <c r="D12" s="824"/>
      <c r="E12" s="116">
        <f>E13</f>
        <v>0</v>
      </c>
      <c r="F12" s="116">
        <f>F13</f>
        <v>0</v>
      </c>
      <c r="G12" s="113"/>
      <c r="H12" s="116">
        <f t="shared" si="0"/>
        <v>0</v>
      </c>
      <c r="I12" s="116">
        <f>I13</f>
        <v>0</v>
      </c>
      <c r="J12" s="116"/>
      <c r="K12" s="116"/>
      <c r="L12" s="123">
        <f t="shared" si="21"/>
        <v>0</v>
      </c>
      <c r="M12" s="116">
        <f>M13</f>
        <v>0</v>
      </c>
      <c r="N12" s="116"/>
      <c r="O12" s="116"/>
      <c r="P12" s="123">
        <f t="shared" si="22"/>
        <v>0</v>
      </c>
      <c r="Q12" s="116">
        <f>Q13</f>
        <v>0</v>
      </c>
      <c r="R12" s="116">
        <f>R13</f>
        <v>0</v>
      </c>
      <c r="S12" s="116" t="e">
        <f t="shared" si="23"/>
        <v>#DIV/0!</v>
      </c>
      <c r="T12" s="116">
        <f>R12-Q12</f>
        <v>0</v>
      </c>
      <c r="U12" s="116">
        <f>U13</f>
        <v>0</v>
      </c>
      <c r="V12" s="116"/>
      <c r="W12" s="116"/>
      <c r="X12" s="123">
        <f t="shared" si="24"/>
        <v>0</v>
      </c>
      <c r="Y12" s="116">
        <f>Y13</f>
        <v>0</v>
      </c>
      <c r="Z12" s="116">
        <f>Z13</f>
        <v>0</v>
      </c>
      <c r="AA12" s="116"/>
      <c r="AB12" s="123">
        <f t="shared" si="1"/>
        <v>0</v>
      </c>
      <c r="AC12" s="116">
        <f>AC13</f>
        <v>0</v>
      </c>
      <c r="AD12" s="116">
        <f>AD13</f>
        <v>0</v>
      </c>
      <c r="AE12" s="116"/>
      <c r="AF12" s="123">
        <f t="shared" si="2"/>
        <v>0</v>
      </c>
      <c r="AG12" s="283">
        <f t="shared" si="3"/>
        <v>0</v>
      </c>
      <c r="AH12" s="284">
        <f>AH13</f>
        <v>0</v>
      </c>
      <c r="AI12" s="284" t="e">
        <f>AH12/AG12*100</f>
        <v>#DIV/0!</v>
      </c>
      <c r="AJ12" s="286">
        <f t="shared" si="25"/>
        <v>0</v>
      </c>
      <c r="AK12" s="116">
        <f>AK13</f>
        <v>0</v>
      </c>
      <c r="AL12" s="116"/>
      <c r="AM12" s="113"/>
      <c r="AN12" s="116">
        <f t="shared" si="4"/>
        <v>0</v>
      </c>
      <c r="AO12" s="116">
        <f>AO13</f>
        <v>0</v>
      </c>
      <c r="AP12" s="116"/>
      <c r="AQ12" s="113"/>
      <c r="AR12" s="116">
        <f t="shared" si="5"/>
        <v>0</v>
      </c>
      <c r="AS12" s="116">
        <f>AS13</f>
        <v>0</v>
      </c>
      <c r="AT12" s="116"/>
      <c r="AU12" s="113" t="e">
        <f>AT12/AS12*100</f>
        <v>#DIV/0!</v>
      </c>
      <c r="AV12" s="116">
        <f t="shared" si="6"/>
        <v>0</v>
      </c>
      <c r="AW12" s="116">
        <f>AW13</f>
        <v>0</v>
      </c>
      <c r="AX12" s="116"/>
      <c r="AY12" s="113"/>
      <c r="AZ12" s="116">
        <f t="shared" si="7"/>
        <v>0</v>
      </c>
      <c r="BA12" s="283">
        <f t="shared" si="8"/>
        <v>0</v>
      </c>
      <c r="BB12" s="284"/>
      <c r="BC12" s="283" t="e">
        <f>BB12/BA12*100</f>
        <v>#DIV/0!</v>
      </c>
      <c r="BD12" s="284">
        <f t="shared" si="9"/>
        <v>0</v>
      </c>
      <c r="BE12" s="116">
        <f>BE13</f>
        <v>0</v>
      </c>
      <c r="BF12" s="116">
        <f>BF13</f>
        <v>0</v>
      </c>
      <c r="BG12" s="113" t="e">
        <f>BF12/BE12*100</f>
        <v>#DIV/0!</v>
      </c>
      <c r="BH12" s="116">
        <f t="shared" si="10"/>
        <v>0</v>
      </c>
      <c r="BI12" s="116">
        <f>BI13</f>
        <v>0</v>
      </c>
      <c r="BJ12" s="116">
        <f>BJ13</f>
        <v>0</v>
      </c>
      <c r="BK12" s="113"/>
      <c r="BL12" s="116">
        <f t="shared" si="18"/>
        <v>0</v>
      </c>
      <c r="BM12" s="116">
        <f>BM13</f>
        <v>0</v>
      </c>
      <c r="BN12" s="116">
        <f>BN13</f>
        <v>0</v>
      </c>
      <c r="BO12" s="108" t="e">
        <f>BN12/BM12*100</f>
        <v>#DIV/0!</v>
      </c>
      <c r="BP12" s="116">
        <f t="shared" si="19"/>
        <v>0</v>
      </c>
      <c r="BQ12" s="116">
        <f>BQ13</f>
        <v>10</v>
      </c>
      <c r="BR12" s="154">
        <f>BR13</f>
        <v>0</v>
      </c>
      <c r="BS12" s="116">
        <f>BR12/BQ12*100</f>
        <v>0</v>
      </c>
      <c r="BT12" s="123">
        <f>BR12-BQ12</f>
        <v>-10</v>
      </c>
      <c r="BU12" s="116">
        <f>BU13</f>
        <v>35</v>
      </c>
      <c r="BV12" s="154">
        <f>BV13</f>
        <v>0</v>
      </c>
      <c r="BW12" s="117">
        <f>BV12/BU12*100</f>
        <v>0</v>
      </c>
      <c r="BX12" s="123">
        <f t="shared" si="20"/>
        <v>-35</v>
      </c>
      <c r="BY12" s="116">
        <f>BY13</f>
        <v>7</v>
      </c>
      <c r="BZ12" s="154">
        <f>BZ13</f>
        <v>0</v>
      </c>
      <c r="CA12" s="117">
        <f>BZ12/BY12*100</f>
        <v>0</v>
      </c>
      <c r="CB12" s="123">
        <f>BZ12-BY12</f>
        <v>-7</v>
      </c>
      <c r="CC12" s="116">
        <f>CC13</f>
        <v>0</v>
      </c>
      <c r="CD12" s="154">
        <f>CD13</f>
        <v>0</v>
      </c>
      <c r="CE12" s="117" t="e">
        <f>CD12/CC12*100</f>
        <v>#DIV/0!</v>
      </c>
      <c r="CF12" s="123">
        <f>CD12-CC12</f>
        <v>0</v>
      </c>
      <c r="CG12" s="283">
        <f>Q12+U12+Y12+AC12+BQ12+BU12+E12+I12+M12+AK12+BY12+AO12+AS12+AW12+BE12</f>
        <v>52</v>
      </c>
      <c r="CH12" s="292">
        <f>CH13</f>
        <v>0</v>
      </c>
      <c r="CI12" s="284">
        <f t="shared" si="13"/>
        <v>0</v>
      </c>
      <c r="CJ12" s="284">
        <f t="shared" si="14"/>
        <v>-52</v>
      </c>
      <c r="CL12" s="137">
        <f t="shared" si="16"/>
        <v>0</v>
      </c>
      <c r="CM12" s="137">
        <f t="shared" si="17"/>
        <v>52</v>
      </c>
      <c r="CO12" s="146">
        <f t="shared" si="15"/>
        <v>0</v>
      </c>
    </row>
    <row r="13" spans="1:128" ht="24" customHeight="1">
      <c r="A13" s="122"/>
      <c r="B13" s="825" t="s">
        <v>205</v>
      </c>
      <c r="C13" s="826"/>
      <c r="D13" s="827"/>
      <c r="E13" s="108"/>
      <c r="F13" s="108"/>
      <c r="G13" s="108"/>
      <c r="H13" s="108">
        <f t="shared" si="0"/>
        <v>0</v>
      </c>
      <c r="I13" s="108"/>
      <c r="J13" s="108"/>
      <c r="K13" s="108"/>
      <c r="L13" s="122">
        <f t="shared" si="21"/>
        <v>0</v>
      </c>
      <c r="M13" s="108"/>
      <c r="N13" s="108"/>
      <c r="O13" s="108"/>
      <c r="P13" s="122">
        <f t="shared" si="22"/>
        <v>0</v>
      </c>
      <c r="Q13" s="108"/>
      <c r="R13" s="108"/>
      <c r="S13" s="109" t="e">
        <f t="shared" si="23"/>
        <v>#DIV/0!</v>
      </c>
      <c r="T13" s="108">
        <f>R13-Q13</f>
        <v>0</v>
      </c>
      <c r="U13" s="108"/>
      <c r="V13" s="108"/>
      <c r="W13" s="108"/>
      <c r="X13" s="122">
        <f t="shared" si="24"/>
        <v>0</v>
      </c>
      <c r="Y13" s="108"/>
      <c r="Z13" s="108"/>
      <c r="AA13" s="108"/>
      <c r="AB13" s="122">
        <f t="shared" si="1"/>
        <v>0</v>
      </c>
      <c r="AC13" s="108"/>
      <c r="AD13" s="108"/>
      <c r="AE13" s="108"/>
      <c r="AF13" s="122">
        <f t="shared" si="2"/>
        <v>0</v>
      </c>
      <c r="AG13" s="283">
        <f t="shared" si="3"/>
        <v>0</v>
      </c>
      <c r="AH13" s="285">
        <f>F13+J13+N13+R13+V13+Z13+AD13</f>
        <v>0</v>
      </c>
      <c r="AI13" s="285" t="e">
        <f>AH13/AG13*100</f>
        <v>#DIV/0!</v>
      </c>
      <c r="AJ13" s="287">
        <f t="shared" si="25"/>
        <v>0</v>
      </c>
      <c r="AK13" s="108"/>
      <c r="AL13" s="108"/>
      <c r="AM13" s="108"/>
      <c r="AN13" s="108">
        <f t="shared" si="4"/>
        <v>0</v>
      </c>
      <c r="AO13" s="108"/>
      <c r="AP13" s="108"/>
      <c r="AQ13" s="108"/>
      <c r="AR13" s="108">
        <f t="shared" si="5"/>
        <v>0</v>
      </c>
      <c r="AS13" s="108"/>
      <c r="AT13" s="108"/>
      <c r="AU13" s="108" t="e">
        <f>AT13/AS13*100</f>
        <v>#DIV/0!</v>
      </c>
      <c r="AV13" s="108">
        <f t="shared" si="6"/>
        <v>0</v>
      </c>
      <c r="AW13" s="108"/>
      <c r="AX13" s="108"/>
      <c r="AY13" s="108"/>
      <c r="AZ13" s="108">
        <f t="shared" si="7"/>
        <v>0</v>
      </c>
      <c r="BA13" s="283">
        <f t="shared" si="8"/>
        <v>0</v>
      </c>
      <c r="BB13" s="285">
        <f>AL13+AP13+AT13+AX13</f>
        <v>0</v>
      </c>
      <c r="BC13" s="285" t="e">
        <f>BB13/BA13*100</f>
        <v>#DIV/0!</v>
      </c>
      <c r="BD13" s="285">
        <f t="shared" si="9"/>
        <v>0</v>
      </c>
      <c r="BE13" s="108"/>
      <c r="BF13" s="108"/>
      <c r="BG13" s="108" t="e">
        <f>BF13/BE13*100</f>
        <v>#DIV/0!</v>
      </c>
      <c r="BH13" s="108">
        <f t="shared" si="10"/>
        <v>0</v>
      </c>
      <c r="BI13" s="108"/>
      <c r="BJ13" s="108"/>
      <c r="BK13" s="108"/>
      <c r="BL13" s="108">
        <f t="shared" si="18"/>
        <v>0</v>
      </c>
      <c r="BM13" s="108"/>
      <c r="BN13" s="108"/>
      <c r="BO13" s="108"/>
      <c r="BP13" s="108">
        <f t="shared" si="19"/>
        <v>0</v>
      </c>
      <c r="BQ13" s="108">
        <v>10</v>
      </c>
      <c r="BR13" s="153"/>
      <c r="BS13" s="108">
        <f t="shared" si="11"/>
        <v>0</v>
      </c>
      <c r="BT13" s="122">
        <f t="shared" si="27"/>
        <v>-10</v>
      </c>
      <c r="BU13" s="108">
        <v>35</v>
      </c>
      <c r="BV13" s="153"/>
      <c r="BW13" s="110">
        <f>BV13/BU13*100</f>
        <v>0</v>
      </c>
      <c r="BX13" s="122">
        <f t="shared" si="20"/>
        <v>-35</v>
      </c>
      <c r="BY13" s="122">
        <v>7</v>
      </c>
      <c r="BZ13" s="156"/>
      <c r="CA13" s="122"/>
      <c r="CB13" s="122"/>
      <c r="CC13" s="122"/>
      <c r="CD13" s="156"/>
      <c r="CE13" s="122"/>
      <c r="CF13" s="122"/>
      <c r="CG13" s="285">
        <f t="shared" ref="CG13:CH15" si="28">Q13+U13+Y13+AC13+BQ13+BU13+E13+I13+M13+AK13+BY13+AO13+AS13+AW13+BE13</f>
        <v>52</v>
      </c>
      <c r="CH13" s="273">
        <f>R13+V13+Z13+AD13+BR13+BV13+F13+J13+N13+AL13+BZ13+AP13+AT13+AX13+BF13+BJ13</f>
        <v>0</v>
      </c>
      <c r="CI13" s="285">
        <f t="shared" si="13"/>
        <v>0</v>
      </c>
      <c r="CJ13" s="285">
        <f t="shared" si="14"/>
        <v>-52</v>
      </c>
      <c r="CL13" s="142">
        <f t="shared" si="16"/>
        <v>0</v>
      </c>
      <c r="CM13" s="137">
        <f t="shared" si="17"/>
        <v>52</v>
      </c>
      <c r="CO13" s="146">
        <f t="shared" si="15"/>
        <v>0</v>
      </c>
    </row>
    <row r="14" spans="1:128" s="142" customFormat="1" ht="13.5" hidden="1">
      <c r="A14" s="124">
        <v>223</v>
      </c>
      <c r="B14" s="834" t="s">
        <v>622</v>
      </c>
      <c r="C14" s="835"/>
      <c r="D14" s="836"/>
      <c r="E14" s="106"/>
      <c r="F14" s="106"/>
      <c r="G14" s="106"/>
      <c r="H14" s="106"/>
      <c r="I14" s="106"/>
      <c r="J14" s="106"/>
      <c r="K14" s="106"/>
      <c r="L14" s="143"/>
      <c r="M14" s="106"/>
      <c r="N14" s="106"/>
      <c r="O14" s="106"/>
      <c r="P14" s="143"/>
      <c r="Q14" s="106"/>
      <c r="R14" s="106"/>
      <c r="S14" s="111"/>
      <c r="T14" s="106"/>
      <c r="U14" s="106"/>
      <c r="V14" s="106"/>
      <c r="W14" s="106"/>
      <c r="X14" s="143"/>
      <c r="Y14" s="106"/>
      <c r="Z14" s="106"/>
      <c r="AA14" s="106"/>
      <c r="AB14" s="143"/>
      <c r="AC14" s="106"/>
      <c r="AD14" s="106"/>
      <c r="AE14" s="106"/>
      <c r="AF14" s="143"/>
      <c r="AG14" s="283">
        <f t="shared" si="3"/>
        <v>0</v>
      </c>
      <c r="AH14" s="283">
        <f>F14+J14+N14+R14+V14+Z14+AD14</f>
        <v>0</v>
      </c>
      <c r="AI14" s="283"/>
      <c r="AJ14" s="288">
        <f t="shared" si="25"/>
        <v>0</v>
      </c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283">
        <f t="shared" si="8"/>
        <v>0</v>
      </c>
      <c r="BB14" s="283">
        <f>AL14+AP14+AT14+AX14</f>
        <v>0</v>
      </c>
      <c r="BC14" s="283"/>
      <c r="BD14" s="283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8"/>
      <c r="BP14" s="106"/>
      <c r="BQ14" s="106"/>
      <c r="BR14" s="106"/>
      <c r="BS14" s="106"/>
      <c r="BT14" s="143"/>
      <c r="BU14" s="106"/>
      <c r="BV14" s="193"/>
      <c r="BW14" s="107"/>
      <c r="BX14" s="143"/>
      <c r="BY14" s="143"/>
      <c r="BZ14" s="143"/>
      <c r="CA14" s="143"/>
      <c r="CB14" s="143"/>
      <c r="CC14" s="143"/>
      <c r="CD14" s="143"/>
      <c r="CE14" s="143"/>
      <c r="CF14" s="143"/>
      <c r="CG14" s="283">
        <f t="shared" si="28"/>
        <v>0</v>
      </c>
      <c r="CH14" s="289">
        <f t="shared" si="28"/>
        <v>0</v>
      </c>
      <c r="CI14" s="283" t="e">
        <f>CH14/CG14*100</f>
        <v>#DIV/0!</v>
      </c>
      <c r="CJ14" s="283">
        <f>CH14-CG14</f>
        <v>0</v>
      </c>
      <c r="CL14" s="142">
        <f t="shared" si="16"/>
        <v>0</v>
      </c>
      <c r="CM14" s="137">
        <f t="shared" si="17"/>
        <v>0</v>
      </c>
      <c r="CO14" s="146">
        <f t="shared" si="15"/>
        <v>0</v>
      </c>
    </row>
    <row r="15" spans="1:128" hidden="1">
      <c r="A15" s="125">
        <v>224</v>
      </c>
      <c r="B15" s="837" t="s">
        <v>401</v>
      </c>
      <c r="C15" s="838"/>
      <c r="D15" s="839"/>
      <c r="E15" s="108"/>
      <c r="F15" s="108"/>
      <c r="G15" s="108"/>
      <c r="H15" s="108"/>
      <c r="I15" s="108"/>
      <c r="J15" s="108"/>
      <c r="K15" s="108"/>
      <c r="L15" s="122"/>
      <c r="M15" s="108"/>
      <c r="N15" s="108"/>
      <c r="O15" s="108"/>
      <c r="P15" s="122"/>
      <c r="Q15" s="108"/>
      <c r="R15" s="108"/>
      <c r="S15" s="109"/>
      <c r="T15" s="108"/>
      <c r="U15" s="108"/>
      <c r="V15" s="108"/>
      <c r="W15" s="108"/>
      <c r="X15" s="122"/>
      <c r="Y15" s="108"/>
      <c r="Z15" s="108"/>
      <c r="AA15" s="108"/>
      <c r="AB15" s="122"/>
      <c r="AC15" s="108"/>
      <c r="AD15" s="108"/>
      <c r="AE15" s="108"/>
      <c r="AF15" s="122"/>
      <c r="AG15" s="283">
        <f t="shared" si="3"/>
        <v>0</v>
      </c>
      <c r="AH15" s="285"/>
      <c r="AI15" s="285"/>
      <c r="AJ15" s="287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283">
        <f t="shared" si="8"/>
        <v>0</v>
      </c>
      <c r="BB15" s="285">
        <f>AL15+AP15+AT15+AX15</f>
        <v>0</v>
      </c>
      <c r="BC15" s="285"/>
      <c r="BD15" s="285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22"/>
      <c r="BU15" s="108"/>
      <c r="BV15" s="153"/>
      <c r="BW15" s="110"/>
      <c r="BX15" s="122"/>
      <c r="BY15" s="122"/>
      <c r="BZ15" s="122"/>
      <c r="CA15" s="144"/>
      <c r="CB15" s="122"/>
      <c r="CC15" s="122"/>
      <c r="CD15" s="122"/>
      <c r="CE15" s="144"/>
      <c r="CF15" s="122"/>
      <c r="CG15" s="285">
        <f t="shared" si="28"/>
        <v>0</v>
      </c>
      <c r="CH15" s="273">
        <f t="shared" si="28"/>
        <v>0</v>
      </c>
      <c r="CI15" s="285"/>
      <c r="CJ15" s="285"/>
      <c r="CL15" s="142">
        <f t="shared" si="16"/>
        <v>0</v>
      </c>
      <c r="CM15" s="137">
        <f t="shared" si="17"/>
        <v>0</v>
      </c>
      <c r="CO15" s="146">
        <f t="shared" si="15"/>
        <v>0</v>
      </c>
    </row>
    <row r="16" spans="1:128" s="141" customFormat="1" ht="13.5">
      <c r="A16" s="123">
        <v>225</v>
      </c>
      <c r="B16" s="831" t="s">
        <v>206</v>
      </c>
      <c r="C16" s="832"/>
      <c r="D16" s="833"/>
      <c r="E16" s="116">
        <f>SUM(E17:E24)</f>
        <v>11</v>
      </c>
      <c r="F16" s="116">
        <f>SUM(F17:F24)</f>
        <v>0</v>
      </c>
      <c r="G16" s="113">
        <f>F16/E16*100</f>
        <v>0</v>
      </c>
      <c r="H16" s="116">
        <f t="shared" si="0"/>
        <v>-11</v>
      </c>
      <c r="I16" s="116">
        <f>SUM(I17:I24)</f>
        <v>11</v>
      </c>
      <c r="J16" s="116">
        <f>SUM(J17:J24)</f>
        <v>0</v>
      </c>
      <c r="K16" s="116">
        <f>J16/I16*100</f>
        <v>0</v>
      </c>
      <c r="L16" s="123">
        <f t="shared" si="21"/>
        <v>-11</v>
      </c>
      <c r="M16" s="116">
        <f>SUM(M17:M24)</f>
        <v>20</v>
      </c>
      <c r="N16" s="116">
        <f>SUM(N17:N24)</f>
        <v>0</v>
      </c>
      <c r="O16" s="116">
        <f>N16/M16*100</f>
        <v>0</v>
      </c>
      <c r="P16" s="123">
        <f t="shared" si="22"/>
        <v>-20</v>
      </c>
      <c r="Q16" s="116">
        <f>SUM(Q17:Q24)</f>
        <v>20</v>
      </c>
      <c r="R16" s="116">
        <f>SUM(R17:R24)</f>
        <v>0</v>
      </c>
      <c r="S16" s="116">
        <f t="shared" si="23"/>
        <v>0</v>
      </c>
      <c r="T16" s="116">
        <f>R16-Q16</f>
        <v>-20</v>
      </c>
      <c r="U16" s="116">
        <f>SUM(U17:U24)</f>
        <v>11</v>
      </c>
      <c r="V16" s="116">
        <f>SUM(V17:V24)</f>
        <v>0</v>
      </c>
      <c r="W16" s="116">
        <f>V16/U16*100</f>
        <v>0</v>
      </c>
      <c r="X16" s="123">
        <f t="shared" si="24"/>
        <v>-11</v>
      </c>
      <c r="Y16" s="116">
        <f>SUM(Y17:Y24)</f>
        <v>15</v>
      </c>
      <c r="Z16" s="116">
        <f>SUM(Z17:Z24)</f>
        <v>0</v>
      </c>
      <c r="AA16" s="116"/>
      <c r="AB16" s="123">
        <f t="shared" si="1"/>
        <v>-15</v>
      </c>
      <c r="AC16" s="116">
        <f>SUM(AC17:AC24)</f>
        <v>11</v>
      </c>
      <c r="AD16" s="116">
        <f>SUM(AD17:AD24)</f>
        <v>0</v>
      </c>
      <c r="AE16" s="116">
        <f>AD16/AC16*100</f>
        <v>0</v>
      </c>
      <c r="AF16" s="123">
        <f t="shared" si="2"/>
        <v>-11</v>
      </c>
      <c r="AG16" s="283">
        <f t="shared" si="3"/>
        <v>99</v>
      </c>
      <c r="AH16" s="284">
        <f>SUM(AH17:AH24)</f>
        <v>0</v>
      </c>
      <c r="AI16" s="284">
        <f t="shared" ref="AI16:AI34" si="29">AH16/AG16*100</f>
        <v>0</v>
      </c>
      <c r="AJ16" s="286">
        <f t="shared" si="25"/>
        <v>-99</v>
      </c>
      <c r="AK16" s="116">
        <f>SUM(AK17:AK23)</f>
        <v>15</v>
      </c>
      <c r="AL16" s="116">
        <f>SUM(AL17:AL23)</f>
        <v>0</v>
      </c>
      <c r="AM16" s="113">
        <f t="shared" si="26"/>
        <v>0</v>
      </c>
      <c r="AN16" s="116">
        <f t="shared" si="4"/>
        <v>-15</v>
      </c>
      <c r="AO16" s="116">
        <f>SUM(AO17:AO23)</f>
        <v>5</v>
      </c>
      <c r="AP16" s="116">
        <f>SUM(AP17:AP23)</f>
        <v>0</v>
      </c>
      <c r="AQ16" s="113">
        <f>AP16/AO16*100</f>
        <v>0</v>
      </c>
      <c r="AR16" s="116">
        <f>AP16-AO16</f>
        <v>-5</v>
      </c>
      <c r="AS16" s="116">
        <f>SUM(AS17:AS23)</f>
        <v>15</v>
      </c>
      <c r="AT16" s="116">
        <f>SUM(AT17:AT23)</f>
        <v>0</v>
      </c>
      <c r="AU16" s="113">
        <f>AT16/AS16*100</f>
        <v>0</v>
      </c>
      <c r="AV16" s="116">
        <f>AT16-AS16</f>
        <v>-15</v>
      </c>
      <c r="AW16" s="116">
        <f>SUM(AW17:AW23)</f>
        <v>15</v>
      </c>
      <c r="AX16" s="116">
        <f>SUM(AX17:AX23)</f>
        <v>0</v>
      </c>
      <c r="AY16" s="113">
        <f>AX16/AW16*100</f>
        <v>0</v>
      </c>
      <c r="AZ16" s="116">
        <f>AX16-AW16</f>
        <v>-15</v>
      </c>
      <c r="BA16" s="283">
        <f t="shared" si="8"/>
        <v>50</v>
      </c>
      <c r="BB16" s="292">
        <f>SUM(BB17:BB24)</f>
        <v>0</v>
      </c>
      <c r="BC16" s="283">
        <f>BB16/BA16*100</f>
        <v>0</v>
      </c>
      <c r="BD16" s="284">
        <f>BB16-BA16</f>
        <v>-50</v>
      </c>
      <c r="BE16" s="116">
        <f>SUM(BE17:BE23)</f>
        <v>0</v>
      </c>
      <c r="BF16" s="116">
        <f>SUM(BF17:BF23)</f>
        <v>0</v>
      </c>
      <c r="BG16" s="113"/>
      <c r="BH16" s="116">
        <f>BF16-BE16</f>
        <v>0</v>
      </c>
      <c r="BI16" s="116">
        <f>SUM(BI17:BI23)</f>
        <v>0</v>
      </c>
      <c r="BJ16" s="116">
        <f>SUM(BJ17:BJ23)</f>
        <v>0</v>
      </c>
      <c r="BK16" s="113"/>
      <c r="BL16" s="116">
        <f>BJ16-BI16</f>
        <v>0</v>
      </c>
      <c r="BM16" s="116">
        <f>SUM(BM17:BM23)</f>
        <v>0</v>
      </c>
      <c r="BN16" s="116">
        <f>SUM(BN17:BN23)</f>
        <v>0</v>
      </c>
      <c r="BO16" s="108" t="e">
        <f>BN16/BM16*100</f>
        <v>#DIV/0!</v>
      </c>
      <c r="BP16" s="116">
        <f t="shared" ref="BP16:BP23" si="30">BN16-BM16</f>
        <v>0</v>
      </c>
      <c r="BQ16" s="116">
        <f>SUM(BQ17:BQ23)</f>
        <v>0.4</v>
      </c>
      <c r="BR16" s="116">
        <f>SUM(BR17:BR23)</f>
        <v>0</v>
      </c>
      <c r="BS16" s="116"/>
      <c r="BT16" s="123">
        <f t="shared" si="27"/>
        <v>-0.4</v>
      </c>
      <c r="BU16" s="116">
        <f>SUM(BU17:BU23)</f>
        <v>54</v>
      </c>
      <c r="BV16" s="154">
        <f>SUM(BV17:BV23)</f>
        <v>0</v>
      </c>
      <c r="BW16" s="117">
        <f>BV16/BU16*100</f>
        <v>0</v>
      </c>
      <c r="BX16" s="123">
        <f t="shared" si="20"/>
        <v>-54</v>
      </c>
      <c r="BY16" s="154">
        <f>SUM(BY17:BY23)</f>
        <v>1.5</v>
      </c>
      <c r="BZ16" s="116">
        <f>SUM(BZ17:BZ23)</f>
        <v>0</v>
      </c>
      <c r="CA16" s="117">
        <f>BZ16/BY16*100</f>
        <v>0</v>
      </c>
      <c r="CB16" s="123">
        <f>BZ16-BY16</f>
        <v>-1.5</v>
      </c>
      <c r="CC16" s="154">
        <f>SUM(CC17:CC23)</f>
        <v>0</v>
      </c>
      <c r="CD16" s="116">
        <f>SUM(CD17:CD23)</f>
        <v>0</v>
      </c>
      <c r="CE16" s="117" t="e">
        <f>CD16/CC16*100</f>
        <v>#DIV/0!</v>
      </c>
      <c r="CF16" s="123">
        <f>CD16-CC16</f>
        <v>0</v>
      </c>
      <c r="CG16" s="284">
        <f>SUM(CG17:CG24)</f>
        <v>204.9</v>
      </c>
      <c r="CH16" s="292">
        <f>SUM(CH17:CH24)</f>
        <v>0</v>
      </c>
      <c r="CI16" s="284">
        <f t="shared" si="13"/>
        <v>0</v>
      </c>
      <c r="CJ16" s="284">
        <f t="shared" si="14"/>
        <v>-204.9</v>
      </c>
      <c r="CK16" s="141">
        <v>66.5</v>
      </c>
      <c r="CL16" s="137">
        <f t="shared" si="16"/>
        <v>0</v>
      </c>
      <c r="CM16" s="137">
        <f t="shared" si="17"/>
        <v>204.89999999999998</v>
      </c>
      <c r="CO16" s="146">
        <f t="shared" si="15"/>
        <v>0</v>
      </c>
    </row>
    <row r="17" spans="1:93" ht="12.75" hidden="1" customHeight="1">
      <c r="A17" s="122"/>
      <c r="B17" s="825" t="s">
        <v>266</v>
      </c>
      <c r="C17" s="826"/>
      <c r="D17" s="827"/>
      <c r="E17" s="108"/>
      <c r="F17" s="108"/>
      <c r="G17" s="108"/>
      <c r="H17" s="108">
        <f t="shared" si="0"/>
        <v>0</v>
      </c>
      <c r="I17" s="108"/>
      <c r="J17" s="108"/>
      <c r="K17" s="108"/>
      <c r="L17" s="122">
        <f t="shared" si="21"/>
        <v>0</v>
      </c>
      <c r="M17" s="108"/>
      <c r="N17" s="108"/>
      <c r="O17" s="108"/>
      <c r="P17" s="122">
        <f t="shared" si="22"/>
        <v>0</v>
      </c>
      <c r="Q17" s="108"/>
      <c r="R17" s="108"/>
      <c r="S17" s="109" t="e">
        <f t="shared" si="23"/>
        <v>#DIV/0!</v>
      </c>
      <c r="T17" s="109">
        <f t="shared" ref="T17:T28" si="31">R17-Q17</f>
        <v>0</v>
      </c>
      <c r="U17" s="108"/>
      <c r="V17" s="108"/>
      <c r="W17" s="108"/>
      <c r="X17" s="122">
        <f t="shared" si="24"/>
        <v>0</v>
      </c>
      <c r="Y17" s="108"/>
      <c r="Z17" s="108"/>
      <c r="AA17" s="108"/>
      <c r="AB17" s="122">
        <f t="shared" si="1"/>
        <v>0</v>
      </c>
      <c r="AC17" s="108"/>
      <c r="AD17" s="108"/>
      <c r="AE17" s="108"/>
      <c r="AF17" s="122">
        <f t="shared" si="2"/>
        <v>0</v>
      </c>
      <c r="AG17" s="283">
        <f t="shared" si="3"/>
        <v>0</v>
      </c>
      <c r="AH17" s="285">
        <f t="shared" si="3"/>
        <v>0</v>
      </c>
      <c r="AI17" s="285" t="e">
        <f t="shared" si="29"/>
        <v>#DIV/0!</v>
      </c>
      <c r="AJ17" s="287">
        <f t="shared" si="25"/>
        <v>0</v>
      </c>
      <c r="AK17" s="108"/>
      <c r="AL17" s="108"/>
      <c r="AM17" s="108" t="e">
        <f t="shared" si="26"/>
        <v>#DIV/0!</v>
      </c>
      <c r="AN17" s="108">
        <f t="shared" si="4"/>
        <v>0</v>
      </c>
      <c r="AO17" s="108"/>
      <c r="AP17" s="108"/>
      <c r="AQ17" s="108" t="e">
        <f>AP17/AO17*100</f>
        <v>#DIV/0!</v>
      </c>
      <c r="AR17" s="108">
        <f>AP17-AO17</f>
        <v>0</v>
      </c>
      <c r="AS17" s="108"/>
      <c r="AT17" s="108"/>
      <c r="AU17" s="108" t="e">
        <f>AT17/AS17*100</f>
        <v>#DIV/0!</v>
      </c>
      <c r="AV17" s="108">
        <f>AT17-AS17</f>
        <v>0</v>
      </c>
      <c r="AW17" s="108"/>
      <c r="AX17" s="108"/>
      <c r="AY17" s="108" t="e">
        <f>AX17/AW17*100</f>
        <v>#DIV/0!</v>
      </c>
      <c r="AZ17" s="108">
        <f>AX17-AW17</f>
        <v>0</v>
      </c>
      <c r="BA17" s="283">
        <f t="shared" si="8"/>
        <v>0</v>
      </c>
      <c r="BB17" s="285"/>
      <c r="BC17" s="285" t="e">
        <f>BB17/BA17*100</f>
        <v>#DIV/0!</v>
      </c>
      <c r="BD17" s="285">
        <f>BB17-BA17</f>
        <v>0</v>
      </c>
      <c r="BE17" s="108"/>
      <c r="BF17" s="108"/>
      <c r="BG17" s="108" t="e">
        <f>BF17/BE17*100</f>
        <v>#DIV/0!</v>
      </c>
      <c r="BH17" s="108">
        <f>BF17-BE17</f>
        <v>0</v>
      </c>
      <c r="BI17" s="108"/>
      <c r="BJ17" s="108"/>
      <c r="BK17" s="108" t="e">
        <f>BJ17/BI17*100</f>
        <v>#DIV/0!</v>
      </c>
      <c r="BL17" s="108">
        <f>BJ17-BI17</f>
        <v>0</v>
      </c>
      <c r="BM17" s="108"/>
      <c r="BN17" s="108"/>
      <c r="BO17" s="108"/>
      <c r="BP17" s="108">
        <f t="shared" si="30"/>
        <v>0</v>
      </c>
      <c r="BQ17" s="108"/>
      <c r="BR17" s="108"/>
      <c r="BS17" s="108"/>
      <c r="BT17" s="122">
        <f t="shared" si="27"/>
        <v>0</v>
      </c>
      <c r="BU17" s="108"/>
      <c r="BV17" s="153"/>
      <c r="BW17" s="110"/>
      <c r="BX17" s="122">
        <f t="shared" si="20"/>
        <v>0</v>
      </c>
      <c r="BY17" s="122"/>
      <c r="BZ17" s="122"/>
      <c r="CA17" s="122"/>
      <c r="CB17" s="122"/>
      <c r="CC17" s="122"/>
      <c r="CD17" s="122"/>
      <c r="CE17" s="122"/>
      <c r="CF17" s="122"/>
      <c r="CG17" s="283">
        <f t="shared" ref="CG17:CG65" si="32">AG17+BA17+BE17+BI17+BM17+BQ17+BU17+BY17</f>
        <v>0</v>
      </c>
      <c r="CH17" s="273">
        <f t="shared" ref="CH17:CH23" si="33">R17+V17+Z17+AD17+BR17+BV17+F17+J17+N17+AL17+BZ17+AP17+AT17+AX17+BF17</f>
        <v>0</v>
      </c>
      <c r="CI17" s="290" t="e">
        <f t="shared" si="13"/>
        <v>#DIV/0!</v>
      </c>
      <c r="CJ17" s="285">
        <f t="shared" si="14"/>
        <v>0</v>
      </c>
      <c r="CL17" s="142">
        <f t="shared" si="16"/>
        <v>0</v>
      </c>
      <c r="CM17" s="137">
        <f t="shared" si="17"/>
        <v>0</v>
      </c>
      <c r="CO17" s="146">
        <f t="shared" si="15"/>
        <v>0</v>
      </c>
    </row>
    <row r="18" spans="1:93" ht="13.5" hidden="1" customHeight="1">
      <c r="A18" s="122"/>
      <c r="B18" s="825" t="s">
        <v>407</v>
      </c>
      <c r="C18" s="826"/>
      <c r="D18" s="827"/>
      <c r="E18" s="108"/>
      <c r="F18" s="108"/>
      <c r="G18" s="108"/>
      <c r="H18" s="108"/>
      <c r="I18" s="108"/>
      <c r="J18" s="108"/>
      <c r="K18" s="108"/>
      <c r="L18" s="122"/>
      <c r="M18" s="108"/>
      <c r="N18" s="108"/>
      <c r="O18" s="108"/>
      <c r="P18" s="122"/>
      <c r="Q18" s="108"/>
      <c r="R18" s="108"/>
      <c r="S18" s="109"/>
      <c r="T18" s="109"/>
      <c r="U18" s="108"/>
      <c r="V18" s="108"/>
      <c r="W18" s="108"/>
      <c r="X18" s="122"/>
      <c r="Y18" s="108"/>
      <c r="Z18" s="108"/>
      <c r="AA18" s="108"/>
      <c r="AB18" s="122"/>
      <c r="AC18" s="108"/>
      <c r="AD18" s="108"/>
      <c r="AE18" s="108"/>
      <c r="AF18" s="122"/>
      <c r="AG18" s="283">
        <f t="shared" si="3"/>
        <v>0</v>
      </c>
      <c r="AH18" s="285">
        <f t="shared" si="3"/>
        <v>0</v>
      </c>
      <c r="AI18" s="285" t="e">
        <f t="shared" si="29"/>
        <v>#DIV/0!</v>
      </c>
      <c r="AJ18" s="287">
        <f t="shared" si="25"/>
        <v>0</v>
      </c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283">
        <f t="shared" si="8"/>
        <v>0</v>
      </c>
      <c r="BB18" s="285">
        <f t="shared" si="8"/>
        <v>0</v>
      </c>
      <c r="BC18" s="285"/>
      <c r="BD18" s="285"/>
      <c r="BE18" s="108"/>
      <c r="BF18" s="108"/>
      <c r="BG18" s="108"/>
      <c r="BH18" s="108"/>
      <c r="BI18" s="108"/>
      <c r="BJ18" s="108"/>
      <c r="BK18" s="108"/>
      <c r="BL18" s="108"/>
      <c r="BM18" s="108"/>
      <c r="BN18" s="108"/>
      <c r="BO18" s="108"/>
      <c r="BP18" s="108">
        <f t="shared" si="30"/>
        <v>0</v>
      </c>
      <c r="BQ18" s="108"/>
      <c r="BR18" s="108"/>
      <c r="BS18" s="108"/>
      <c r="BT18" s="122"/>
      <c r="BU18" s="108"/>
      <c r="BV18" s="153"/>
      <c r="BW18" s="110"/>
      <c r="BX18" s="122"/>
      <c r="BY18" s="122"/>
      <c r="BZ18" s="122"/>
      <c r="CA18" s="122"/>
      <c r="CB18" s="122"/>
      <c r="CC18" s="122"/>
      <c r="CD18" s="122"/>
      <c r="CE18" s="122"/>
      <c r="CF18" s="122"/>
      <c r="CG18" s="283">
        <f t="shared" si="32"/>
        <v>0</v>
      </c>
      <c r="CH18" s="273">
        <f t="shared" si="33"/>
        <v>0</v>
      </c>
      <c r="CI18" s="290" t="e">
        <f t="shared" si="13"/>
        <v>#DIV/0!</v>
      </c>
      <c r="CJ18" s="285">
        <f>CH18-CG18</f>
        <v>0</v>
      </c>
      <c r="CL18" s="142">
        <f t="shared" si="16"/>
        <v>0</v>
      </c>
      <c r="CM18" s="137">
        <f t="shared" si="17"/>
        <v>0</v>
      </c>
      <c r="CO18" s="146">
        <f t="shared" si="15"/>
        <v>0</v>
      </c>
    </row>
    <row r="19" spans="1:93" ht="13.5" customHeight="1">
      <c r="A19" s="122"/>
      <c r="B19" s="825" t="s">
        <v>207</v>
      </c>
      <c r="C19" s="826"/>
      <c r="D19" s="827"/>
      <c r="E19" s="108"/>
      <c r="F19" s="108"/>
      <c r="G19" s="108"/>
      <c r="H19" s="108"/>
      <c r="I19" s="108"/>
      <c r="J19" s="108"/>
      <c r="K19" s="108"/>
      <c r="L19" s="122">
        <f t="shared" si="21"/>
        <v>0</v>
      </c>
      <c r="M19" s="108"/>
      <c r="N19" s="108"/>
      <c r="O19" s="108"/>
      <c r="P19" s="122">
        <f t="shared" si="22"/>
        <v>0</v>
      </c>
      <c r="Q19" s="108"/>
      <c r="R19" s="108"/>
      <c r="S19" s="109"/>
      <c r="T19" s="109">
        <f t="shared" si="31"/>
        <v>0</v>
      </c>
      <c r="U19" s="108"/>
      <c r="V19" s="108"/>
      <c r="W19" s="108"/>
      <c r="X19" s="122"/>
      <c r="Y19" s="108"/>
      <c r="Z19" s="108"/>
      <c r="AA19" s="108"/>
      <c r="AB19" s="122">
        <f t="shared" si="1"/>
        <v>0</v>
      </c>
      <c r="AC19" s="108"/>
      <c r="AD19" s="108"/>
      <c r="AE19" s="108"/>
      <c r="AF19" s="122">
        <f t="shared" si="2"/>
        <v>0</v>
      </c>
      <c r="AG19" s="283">
        <f t="shared" si="3"/>
        <v>0</v>
      </c>
      <c r="AH19" s="285">
        <f t="shared" si="3"/>
        <v>0</v>
      </c>
      <c r="AI19" s="285" t="e">
        <f t="shared" si="29"/>
        <v>#DIV/0!</v>
      </c>
      <c r="AJ19" s="287">
        <f t="shared" si="25"/>
        <v>0</v>
      </c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283">
        <f t="shared" si="8"/>
        <v>0</v>
      </c>
      <c r="BB19" s="285">
        <f t="shared" si="8"/>
        <v>0</v>
      </c>
      <c r="BC19" s="285"/>
      <c r="BD19" s="285"/>
      <c r="BE19" s="108"/>
      <c r="BF19" s="108"/>
      <c r="BG19" s="108"/>
      <c r="BH19" s="108"/>
      <c r="BI19" s="108"/>
      <c r="BJ19" s="108"/>
      <c r="BK19" s="108"/>
      <c r="BL19" s="108"/>
      <c r="BM19" s="108"/>
      <c r="BN19" s="108"/>
      <c r="BO19" s="108"/>
      <c r="BP19" s="108">
        <f t="shared" si="30"/>
        <v>0</v>
      </c>
      <c r="BQ19" s="108"/>
      <c r="BR19" s="108"/>
      <c r="BS19" s="108"/>
      <c r="BT19" s="122"/>
      <c r="BU19" s="108">
        <v>14</v>
      </c>
      <c r="BV19" s="153"/>
      <c r="BW19" s="110"/>
      <c r="BX19" s="122">
        <f t="shared" si="20"/>
        <v>-14</v>
      </c>
      <c r="BY19" s="122"/>
      <c r="BZ19" s="122"/>
      <c r="CA19" s="122"/>
      <c r="CB19" s="122"/>
      <c r="CC19" s="122"/>
      <c r="CD19" s="122"/>
      <c r="CE19" s="122"/>
      <c r="CF19" s="122"/>
      <c r="CG19" s="283">
        <f t="shared" si="32"/>
        <v>14</v>
      </c>
      <c r="CH19" s="273">
        <f t="shared" si="33"/>
        <v>0</v>
      </c>
      <c r="CI19" s="290">
        <f t="shared" si="13"/>
        <v>0</v>
      </c>
      <c r="CJ19" s="285">
        <f>CH19-CG19</f>
        <v>-14</v>
      </c>
      <c r="CL19" s="142">
        <f t="shared" si="16"/>
        <v>0</v>
      </c>
      <c r="CM19" s="137">
        <f t="shared" si="17"/>
        <v>14</v>
      </c>
      <c r="CO19" s="146">
        <f t="shared" si="15"/>
        <v>0</v>
      </c>
    </row>
    <row r="20" spans="1:93" ht="13.5" hidden="1" customHeight="1">
      <c r="A20" s="122"/>
      <c r="B20" s="825" t="s">
        <v>270</v>
      </c>
      <c r="C20" s="826"/>
      <c r="D20" s="827"/>
      <c r="E20" s="108"/>
      <c r="F20" s="108"/>
      <c r="G20" s="108"/>
      <c r="H20" s="108"/>
      <c r="I20" s="108"/>
      <c r="J20" s="108"/>
      <c r="K20" s="108"/>
      <c r="L20" s="122"/>
      <c r="M20" s="108"/>
      <c r="N20" s="108"/>
      <c r="O20" s="108"/>
      <c r="P20" s="122"/>
      <c r="Q20" s="108"/>
      <c r="R20" s="108"/>
      <c r="S20" s="109"/>
      <c r="T20" s="109">
        <f t="shared" si="31"/>
        <v>0</v>
      </c>
      <c r="U20" s="108"/>
      <c r="V20" s="108"/>
      <c r="W20" s="108"/>
      <c r="X20" s="122"/>
      <c r="Y20" s="108"/>
      <c r="Z20" s="108"/>
      <c r="AA20" s="108"/>
      <c r="AB20" s="122"/>
      <c r="AC20" s="108"/>
      <c r="AD20" s="108"/>
      <c r="AE20" s="108"/>
      <c r="AF20" s="122"/>
      <c r="AG20" s="283">
        <f t="shared" si="3"/>
        <v>0</v>
      </c>
      <c r="AH20" s="285">
        <f t="shared" si="3"/>
        <v>0</v>
      </c>
      <c r="AI20" s="285" t="e">
        <f t="shared" si="29"/>
        <v>#DIV/0!</v>
      </c>
      <c r="AJ20" s="287">
        <f t="shared" si="25"/>
        <v>0</v>
      </c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283">
        <f t="shared" si="8"/>
        <v>0</v>
      </c>
      <c r="BB20" s="285">
        <f t="shared" si="8"/>
        <v>0</v>
      </c>
      <c r="BC20" s="285"/>
      <c r="BD20" s="285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108">
        <f t="shared" si="30"/>
        <v>0</v>
      </c>
      <c r="BQ20" s="108"/>
      <c r="BR20" s="108"/>
      <c r="BS20" s="108"/>
      <c r="BT20" s="122"/>
      <c r="BU20" s="108"/>
      <c r="BV20" s="153"/>
      <c r="BW20" s="110" t="e">
        <f>BV20/BU20*100</f>
        <v>#DIV/0!</v>
      </c>
      <c r="BX20" s="122">
        <f t="shared" si="20"/>
        <v>0</v>
      </c>
      <c r="BY20" s="122"/>
      <c r="BZ20" s="122"/>
      <c r="CA20" s="122"/>
      <c r="CB20" s="122"/>
      <c r="CC20" s="122"/>
      <c r="CD20" s="122"/>
      <c r="CE20" s="122"/>
      <c r="CF20" s="122"/>
      <c r="CG20" s="283">
        <f t="shared" si="32"/>
        <v>0</v>
      </c>
      <c r="CH20" s="273">
        <f t="shared" si="33"/>
        <v>0</v>
      </c>
      <c r="CI20" s="290" t="e">
        <f t="shared" si="13"/>
        <v>#DIV/0!</v>
      </c>
      <c r="CJ20" s="285">
        <f>CH20-CG20</f>
        <v>0</v>
      </c>
      <c r="CL20" s="142">
        <f t="shared" si="16"/>
        <v>0</v>
      </c>
      <c r="CM20" s="137">
        <f t="shared" si="17"/>
        <v>0</v>
      </c>
      <c r="CO20" s="146">
        <f t="shared" si="15"/>
        <v>0</v>
      </c>
    </row>
    <row r="21" spans="1:93" ht="13.5" customHeight="1">
      <c r="A21" s="122"/>
      <c r="B21" s="825" t="s">
        <v>290</v>
      </c>
      <c r="C21" s="826"/>
      <c r="D21" s="827"/>
      <c r="E21" s="108"/>
      <c r="F21" s="108"/>
      <c r="G21" s="108"/>
      <c r="H21" s="108"/>
      <c r="I21" s="108"/>
      <c r="J21" s="108"/>
      <c r="K21" s="108"/>
      <c r="L21" s="122"/>
      <c r="M21" s="108"/>
      <c r="N21" s="108"/>
      <c r="O21" s="108"/>
      <c r="P21" s="122"/>
      <c r="Q21" s="108"/>
      <c r="R21" s="108"/>
      <c r="S21" s="109"/>
      <c r="T21" s="109"/>
      <c r="U21" s="108"/>
      <c r="V21" s="108"/>
      <c r="W21" s="108"/>
      <c r="X21" s="122"/>
      <c r="Y21" s="108"/>
      <c r="Z21" s="108"/>
      <c r="AA21" s="108"/>
      <c r="AB21" s="122"/>
      <c r="AC21" s="108"/>
      <c r="AD21" s="108"/>
      <c r="AE21" s="108"/>
      <c r="AF21" s="122"/>
      <c r="AG21" s="283">
        <f t="shared" si="3"/>
        <v>0</v>
      </c>
      <c r="AH21" s="285">
        <f t="shared" si="3"/>
        <v>0</v>
      </c>
      <c r="AI21" s="285" t="e">
        <f t="shared" si="29"/>
        <v>#DIV/0!</v>
      </c>
      <c r="AJ21" s="287">
        <f t="shared" si="25"/>
        <v>0</v>
      </c>
      <c r="AK21" s="108">
        <v>15</v>
      </c>
      <c r="AL21" s="108"/>
      <c r="AM21" s="108"/>
      <c r="AN21" s="108"/>
      <c r="AO21" s="108">
        <v>5</v>
      </c>
      <c r="AP21" s="108"/>
      <c r="AQ21" s="108"/>
      <c r="AR21" s="108"/>
      <c r="AS21" s="108">
        <v>15</v>
      </c>
      <c r="AT21" s="108"/>
      <c r="AU21" s="108"/>
      <c r="AV21" s="108"/>
      <c r="AW21" s="108">
        <v>15</v>
      </c>
      <c r="AX21" s="108"/>
      <c r="AY21" s="108"/>
      <c r="AZ21" s="108"/>
      <c r="BA21" s="283">
        <f t="shared" si="8"/>
        <v>50</v>
      </c>
      <c r="BB21" s="285">
        <f t="shared" si="8"/>
        <v>0</v>
      </c>
      <c r="BC21" s="285"/>
      <c r="BD21" s="285"/>
      <c r="BE21" s="108"/>
      <c r="BF21" s="108"/>
      <c r="BG21" s="108"/>
      <c r="BH21" s="108"/>
      <c r="BI21" s="108"/>
      <c r="BJ21" s="108"/>
      <c r="BK21" s="108"/>
      <c r="BL21" s="108"/>
      <c r="BM21" s="108"/>
      <c r="BN21" s="108"/>
      <c r="BO21" s="108" t="e">
        <f>BN21/BM21*100</f>
        <v>#DIV/0!</v>
      </c>
      <c r="BP21" s="108">
        <f t="shared" si="30"/>
        <v>0</v>
      </c>
      <c r="BQ21" s="153">
        <v>0.4</v>
      </c>
      <c r="BR21" s="153"/>
      <c r="BS21" s="108"/>
      <c r="BT21" s="122"/>
      <c r="BU21" s="108"/>
      <c r="BV21" s="153"/>
      <c r="BW21" s="110"/>
      <c r="BX21" s="122"/>
      <c r="BY21" s="122"/>
      <c r="BZ21" s="122"/>
      <c r="CA21" s="122"/>
      <c r="CB21" s="122"/>
      <c r="CC21" s="122"/>
      <c r="CD21" s="122"/>
      <c r="CE21" s="122"/>
      <c r="CF21" s="122"/>
      <c r="CG21" s="283">
        <f t="shared" si="32"/>
        <v>50.4</v>
      </c>
      <c r="CH21" s="273">
        <f t="shared" si="33"/>
        <v>0</v>
      </c>
      <c r="CI21" s="290">
        <f t="shared" si="13"/>
        <v>0</v>
      </c>
      <c r="CJ21" s="285">
        <f>CH21-CG21</f>
        <v>-50.4</v>
      </c>
      <c r="CL21" s="142">
        <f t="shared" si="16"/>
        <v>0</v>
      </c>
      <c r="CM21" s="137">
        <f t="shared" si="17"/>
        <v>50.4</v>
      </c>
      <c r="CO21" s="146">
        <f t="shared" si="15"/>
        <v>0</v>
      </c>
    </row>
    <row r="22" spans="1:93" ht="12.6" customHeight="1">
      <c r="A22" s="122"/>
      <c r="B22" s="825" t="s">
        <v>268</v>
      </c>
      <c r="C22" s="826"/>
      <c r="D22" s="827"/>
      <c r="E22" s="108"/>
      <c r="F22" s="108"/>
      <c r="G22" s="108" t="e">
        <f>F22/E22*100</f>
        <v>#DIV/0!</v>
      </c>
      <c r="H22" s="108"/>
      <c r="I22" s="108"/>
      <c r="J22" s="108"/>
      <c r="K22" s="108"/>
      <c r="L22" s="122">
        <f t="shared" ref="L22:L28" si="34">J22-I22</f>
        <v>0</v>
      </c>
      <c r="M22" s="108"/>
      <c r="N22" s="108"/>
      <c r="O22" s="108"/>
      <c r="P22" s="122">
        <f t="shared" si="22"/>
        <v>0</v>
      </c>
      <c r="Q22" s="108"/>
      <c r="R22" s="108"/>
      <c r="S22" s="108" t="e">
        <f>R22/Q22*100</f>
        <v>#DIV/0!</v>
      </c>
      <c r="T22" s="108">
        <f t="shared" si="31"/>
        <v>0</v>
      </c>
      <c r="U22" s="108"/>
      <c r="V22" s="108"/>
      <c r="W22" s="108"/>
      <c r="X22" s="122">
        <f>V22-U22</f>
        <v>0</v>
      </c>
      <c r="Y22" s="108"/>
      <c r="Z22" s="108"/>
      <c r="AA22" s="108"/>
      <c r="AB22" s="122">
        <f>Z22-Y22</f>
        <v>0</v>
      </c>
      <c r="AC22" s="108"/>
      <c r="AD22" s="108"/>
      <c r="AE22" s="108" t="e">
        <f>AD22/AC22*100</f>
        <v>#DIV/0!</v>
      </c>
      <c r="AF22" s="122"/>
      <c r="AG22" s="283">
        <f t="shared" si="3"/>
        <v>0</v>
      </c>
      <c r="AH22" s="285">
        <f t="shared" si="3"/>
        <v>0</v>
      </c>
      <c r="AI22" s="285" t="e">
        <f t="shared" si="29"/>
        <v>#DIV/0!</v>
      </c>
      <c r="AJ22" s="287">
        <f t="shared" si="25"/>
        <v>0</v>
      </c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283">
        <f t="shared" si="8"/>
        <v>0</v>
      </c>
      <c r="BB22" s="285">
        <f t="shared" si="8"/>
        <v>0</v>
      </c>
      <c r="BC22" s="285"/>
      <c r="BD22" s="285"/>
      <c r="BE22" s="108"/>
      <c r="BF22" s="108"/>
      <c r="BG22" s="108"/>
      <c r="BH22" s="108"/>
      <c r="BI22" s="108"/>
      <c r="BJ22" s="108"/>
      <c r="BK22" s="108"/>
      <c r="BL22" s="108"/>
      <c r="BM22" s="108"/>
      <c r="BN22" s="108"/>
      <c r="BO22" s="108"/>
      <c r="BP22" s="108">
        <f t="shared" si="30"/>
        <v>0</v>
      </c>
      <c r="BQ22" s="108"/>
      <c r="BR22" s="108"/>
      <c r="BS22" s="108"/>
      <c r="BT22" s="122">
        <f>BR22-BQ22</f>
        <v>0</v>
      </c>
      <c r="BU22" s="108">
        <v>40</v>
      </c>
      <c r="BV22" s="153"/>
      <c r="BW22" s="110">
        <f>BV22/BU22*100</f>
        <v>0</v>
      </c>
      <c r="BX22" s="122">
        <f t="shared" si="20"/>
        <v>-40</v>
      </c>
      <c r="BY22" s="156">
        <v>1.5</v>
      </c>
      <c r="BZ22" s="122"/>
      <c r="CA22" s="122"/>
      <c r="CB22" s="122"/>
      <c r="CC22" s="156"/>
      <c r="CD22" s="122"/>
      <c r="CE22" s="122"/>
      <c r="CF22" s="122"/>
      <c r="CG22" s="283">
        <f t="shared" si="32"/>
        <v>41.5</v>
      </c>
      <c r="CH22" s="273">
        <f t="shared" si="33"/>
        <v>0</v>
      </c>
      <c r="CI22" s="290">
        <f t="shared" si="13"/>
        <v>0</v>
      </c>
      <c r="CJ22" s="285">
        <f>CH22-CG22</f>
        <v>-41.5</v>
      </c>
      <c r="CL22" s="142">
        <f t="shared" si="16"/>
        <v>0</v>
      </c>
      <c r="CM22" s="137">
        <f t="shared" si="17"/>
        <v>41.5</v>
      </c>
      <c r="CO22" s="146">
        <f t="shared" si="15"/>
        <v>0</v>
      </c>
    </row>
    <row r="23" spans="1:93" ht="12.75" hidden="1" customHeight="1">
      <c r="A23" s="122"/>
      <c r="B23" s="825" t="s">
        <v>208</v>
      </c>
      <c r="C23" s="826"/>
      <c r="D23" s="827"/>
      <c r="E23" s="108"/>
      <c r="F23" s="108"/>
      <c r="G23" s="108" t="e">
        <f>F23/E23*100</f>
        <v>#DIV/0!</v>
      </c>
      <c r="H23" s="108">
        <f t="shared" si="0"/>
        <v>0</v>
      </c>
      <c r="I23" s="108"/>
      <c r="J23" s="108"/>
      <c r="K23" s="108"/>
      <c r="L23" s="122">
        <f t="shared" si="34"/>
        <v>0</v>
      </c>
      <c r="M23" s="108"/>
      <c r="N23" s="108"/>
      <c r="O23" s="108"/>
      <c r="P23" s="122">
        <f t="shared" si="22"/>
        <v>0</v>
      </c>
      <c r="Q23" s="108"/>
      <c r="R23" s="108"/>
      <c r="S23" s="108"/>
      <c r="T23" s="108">
        <f t="shared" si="31"/>
        <v>0</v>
      </c>
      <c r="U23" s="108"/>
      <c r="V23" s="108"/>
      <c r="W23" s="108" t="e">
        <f>V23/U23*100</f>
        <v>#DIV/0!</v>
      </c>
      <c r="X23" s="122"/>
      <c r="Y23" s="108"/>
      <c r="Z23" s="108"/>
      <c r="AA23" s="108"/>
      <c r="AB23" s="122">
        <f>Z23-Y23</f>
        <v>0</v>
      </c>
      <c r="AC23" s="108"/>
      <c r="AD23" s="108"/>
      <c r="AE23" s="108" t="e">
        <f>AD23/AC23*100</f>
        <v>#DIV/0!</v>
      </c>
      <c r="AF23" s="122">
        <f>AD23-AC23</f>
        <v>0</v>
      </c>
      <c r="AG23" s="283">
        <f t="shared" si="3"/>
        <v>0</v>
      </c>
      <c r="AH23" s="285">
        <f t="shared" si="3"/>
        <v>0</v>
      </c>
      <c r="AI23" s="285" t="e">
        <f t="shared" si="29"/>
        <v>#DIV/0!</v>
      </c>
      <c r="AJ23" s="287">
        <f t="shared" si="25"/>
        <v>0</v>
      </c>
      <c r="AK23" s="108"/>
      <c r="AL23" s="108"/>
      <c r="AM23" s="108"/>
      <c r="AN23" s="108">
        <f>AL23-AK23</f>
        <v>0</v>
      </c>
      <c r="AO23" s="108"/>
      <c r="AP23" s="108"/>
      <c r="AQ23" s="108"/>
      <c r="AR23" s="108">
        <f>AP23-AO23</f>
        <v>0</v>
      </c>
      <c r="AS23" s="108"/>
      <c r="AT23" s="108"/>
      <c r="AU23" s="108"/>
      <c r="AV23" s="108">
        <f>AT23-AS23</f>
        <v>0</v>
      </c>
      <c r="AW23" s="108"/>
      <c r="AX23" s="108"/>
      <c r="AY23" s="108"/>
      <c r="AZ23" s="108">
        <f>AX23-AW23</f>
        <v>0</v>
      </c>
      <c r="BA23" s="283">
        <f t="shared" si="8"/>
        <v>0</v>
      </c>
      <c r="BB23" s="285">
        <f t="shared" si="8"/>
        <v>0</v>
      </c>
      <c r="BC23" s="285"/>
      <c r="BD23" s="285">
        <f>BB23-BA23</f>
        <v>0</v>
      </c>
      <c r="BE23" s="108"/>
      <c r="BF23" s="108"/>
      <c r="BG23" s="108"/>
      <c r="BH23" s="108">
        <f>BF23-BE23</f>
        <v>0</v>
      </c>
      <c r="BI23" s="108"/>
      <c r="BJ23" s="108"/>
      <c r="BK23" s="108"/>
      <c r="BL23" s="108">
        <f>BJ23-BI23</f>
        <v>0</v>
      </c>
      <c r="BM23" s="108"/>
      <c r="BN23" s="108"/>
      <c r="BO23" s="108"/>
      <c r="BP23" s="108">
        <f t="shared" si="30"/>
        <v>0</v>
      </c>
      <c r="BQ23" s="108"/>
      <c r="BR23" s="108"/>
      <c r="BS23" s="108"/>
      <c r="BT23" s="122"/>
      <c r="BU23" s="108"/>
      <c r="BV23" s="153"/>
      <c r="BW23" s="110"/>
      <c r="BX23" s="122"/>
      <c r="BY23" s="122"/>
      <c r="BZ23" s="122"/>
      <c r="CA23" s="122"/>
      <c r="CB23" s="122"/>
      <c r="CC23" s="122"/>
      <c r="CD23" s="122"/>
      <c r="CE23" s="122"/>
      <c r="CF23" s="122"/>
      <c r="CG23" s="283">
        <f t="shared" si="32"/>
        <v>0</v>
      </c>
      <c r="CH23" s="273">
        <f t="shared" si="33"/>
        <v>0</v>
      </c>
      <c r="CI23" s="285" t="e">
        <f t="shared" si="13"/>
        <v>#DIV/0!</v>
      </c>
      <c r="CJ23" s="285">
        <f t="shared" si="14"/>
        <v>0</v>
      </c>
      <c r="CL23" s="142">
        <f t="shared" si="16"/>
        <v>0</v>
      </c>
      <c r="CM23" s="137">
        <f t="shared" si="17"/>
        <v>0</v>
      </c>
      <c r="CO23" s="146">
        <f t="shared" si="15"/>
        <v>0</v>
      </c>
    </row>
    <row r="24" spans="1:93" ht="12.75" customHeight="1">
      <c r="A24" s="122"/>
      <c r="B24" s="828" t="s">
        <v>246</v>
      </c>
      <c r="C24" s="829"/>
      <c r="D24" s="830"/>
      <c r="E24" s="108">
        <v>11</v>
      </c>
      <c r="F24" s="108"/>
      <c r="G24" s="108">
        <f>F24/E24*100</f>
        <v>0</v>
      </c>
      <c r="H24" s="108"/>
      <c r="I24" s="108">
        <v>11</v>
      </c>
      <c r="J24" s="108"/>
      <c r="K24" s="109">
        <f>J24/I24*100</f>
        <v>0</v>
      </c>
      <c r="L24" s="108">
        <f>J24-I24</f>
        <v>-11</v>
      </c>
      <c r="M24" s="108">
        <v>20</v>
      </c>
      <c r="N24" s="108"/>
      <c r="O24" s="108"/>
      <c r="P24" s="108"/>
      <c r="Q24" s="108">
        <v>20</v>
      </c>
      <c r="R24" s="108"/>
      <c r="S24" s="108"/>
      <c r="T24" s="122"/>
      <c r="U24" s="108">
        <v>11</v>
      </c>
      <c r="V24" s="108"/>
      <c r="W24" s="108"/>
      <c r="X24" s="122"/>
      <c r="Y24" s="108">
        <v>15</v>
      </c>
      <c r="Z24" s="108"/>
      <c r="AA24" s="108"/>
      <c r="AB24" s="122"/>
      <c r="AC24" s="108">
        <v>11</v>
      </c>
      <c r="AD24" s="108"/>
      <c r="AE24" s="108"/>
      <c r="AF24" s="122"/>
      <c r="AG24" s="283">
        <f>E24+I24+M24+Q24+U24+Y24+AC24</f>
        <v>99</v>
      </c>
      <c r="AH24" s="285">
        <f>F24+J24+N24+R24+V24+Z24+AD24</f>
        <v>0</v>
      </c>
      <c r="AI24" s="285">
        <f>AH24/AG24*100</f>
        <v>0</v>
      </c>
      <c r="AJ24" s="285">
        <f>AH24-AG24</f>
        <v>-99</v>
      </c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283">
        <f>AK24+AO24+AS24+AW24</f>
        <v>0</v>
      </c>
      <c r="BB24" s="285">
        <f>AL24+AP24+AT24+AX24</f>
        <v>0</v>
      </c>
      <c r="BC24" s="285"/>
      <c r="BD24" s="285"/>
      <c r="BE24" s="108"/>
      <c r="BF24" s="108"/>
      <c r="BG24" s="108"/>
      <c r="BH24" s="108"/>
      <c r="BI24" s="108"/>
      <c r="BJ24" s="108"/>
      <c r="BK24" s="108"/>
      <c r="BL24" s="108"/>
      <c r="BM24" s="108"/>
      <c r="BN24" s="108"/>
      <c r="BO24" s="108"/>
      <c r="BP24" s="108"/>
      <c r="BQ24" s="108"/>
      <c r="BR24" s="108"/>
      <c r="BS24" s="108"/>
      <c r="BT24" s="122"/>
      <c r="BU24" s="108"/>
      <c r="BV24" s="153"/>
      <c r="BW24" s="110"/>
      <c r="BX24" s="122"/>
      <c r="BY24" s="122"/>
      <c r="BZ24" s="122"/>
      <c r="CA24" s="122"/>
      <c r="CB24" s="122"/>
      <c r="CC24" s="122"/>
      <c r="CD24" s="122"/>
      <c r="CE24" s="122"/>
      <c r="CF24" s="122"/>
      <c r="CG24" s="283">
        <f>AG24+BA24+BE24+BI24+BM24+BQ24+BU24+BY24</f>
        <v>99</v>
      </c>
      <c r="CH24" s="273">
        <f>R24+V24+Z24+AD24+BR24+BV24+F24+J24+N24+AL24+BZ24+AP24+AT24+AX24+BF24</f>
        <v>0</v>
      </c>
      <c r="CI24" s="285">
        <f>CH24/CG24*100</f>
        <v>0</v>
      </c>
      <c r="CJ24" s="285">
        <f>CH24-CG24</f>
        <v>-99</v>
      </c>
      <c r="CL24" s="142">
        <f>F24+J24+N24+R24+V24+Z24+AD24+AL24+AP24+AT24+AX24+BF24+BJ24+BN24+BR24+BV24+BZ24</f>
        <v>0</v>
      </c>
      <c r="CM24" s="137">
        <f>E24+I24+M24+Q24+U24+Y24+AC24+AG24+AK24+AO24+AS24+AW24+BE24+BI24+BM24+BQ24+BU24+BY24-AG24</f>
        <v>99</v>
      </c>
      <c r="CO24" s="146">
        <f t="shared" si="15"/>
        <v>0</v>
      </c>
    </row>
    <row r="25" spans="1:93" s="141" customFormat="1" ht="15" customHeight="1">
      <c r="A25" s="123">
        <v>226</v>
      </c>
      <c r="B25" s="822" t="s">
        <v>118</v>
      </c>
      <c r="C25" s="823"/>
      <c r="D25" s="824"/>
      <c r="E25" s="116">
        <f>SUM(E26:E44)</f>
        <v>93</v>
      </c>
      <c r="F25" s="116">
        <f>SUM(F26:F44)</f>
        <v>0</v>
      </c>
      <c r="G25" s="113">
        <f>F25/E25*100</f>
        <v>0</v>
      </c>
      <c r="H25" s="116">
        <f t="shared" si="0"/>
        <v>-93</v>
      </c>
      <c r="I25" s="116">
        <f>SUM(I26:I44)</f>
        <v>128</v>
      </c>
      <c r="J25" s="116">
        <f>SUM(J26:J44)</f>
        <v>0</v>
      </c>
      <c r="K25" s="116">
        <f>J25/I25*100</f>
        <v>0</v>
      </c>
      <c r="L25" s="123">
        <f t="shared" si="34"/>
        <v>-128</v>
      </c>
      <c r="M25" s="116">
        <f>SUM(M26:M44)</f>
        <v>193</v>
      </c>
      <c r="N25" s="116">
        <f>SUM(N26:N44)</f>
        <v>0</v>
      </c>
      <c r="O25" s="116">
        <f>N25/M25*100</f>
        <v>0</v>
      </c>
      <c r="P25" s="123">
        <f t="shared" si="22"/>
        <v>-193</v>
      </c>
      <c r="Q25" s="116">
        <f>SUM(Q26:Q44)</f>
        <v>193</v>
      </c>
      <c r="R25" s="116">
        <f>SUM(R26:R44)</f>
        <v>0</v>
      </c>
      <c r="S25" s="116">
        <f>R25/Q25*100</f>
        <v>0</v>
      </c>
      <c r="T25" s="116">
        <f t="shared" si="31"/>
        <v>-193</v>
      </c>
      <c r="U25" s="116">
        <f>SUM(U26:U44)</f>
        <v>146</v>
      </c>
      <c r="V25" s="116">
        <f>SUM(V26:V44)</f>
        <v>0</v>
      </c>
      <c r="W25" s="113">
        <f>V25/U25*100</f>
        <v>0</v>
      </c>
      <c r="X25" s="116">
        <f>V25-U25</f>
        <v>-146</v>
      </c>
      <c r="Y25" s="116">
        <f>SUM(Y26:Y44)</f>
        <v>140</v>
      </c>
      <c r="Z25" s="116">
        <f>SUM(Z26:Z44)</f>
        <v>0</v>
      </c>
      <c r="AA25" s="116">
        <f>Z25/Y25*100</f>
        <v>0</v>
      </c>
      <c r="AB25" s="123">
        <f>Z25-Y25</f>
        <v>-140</v>
      </c>
      <c r="AC25" s="116">
        <f>SUM(AC26:AC44)</f>
        <v>128</v>
      </c>
      <c r="AD25" s="116">
        <f>SUM(AD26:AD44)</f>
        <v>0</v>
      </c>
      <c r="AE25" s="113">
        <f>AD25/AC25*100</f>
        <v>0</v>
      </c>
      <c r="AF25" s="123">
        <f>AD25-AC25</f>
        <v>-128</v>
      </c>
      <c r="AG25" s="283">
        <f t="shared" si="3"/>
        <v>1021</v>
      </c>
      <c r="AH25" s="284">
        <f>SUM(AH26:AH44)</f>
        <v>0</v>
      </c>
      <c r="AI25" s="284">
        <f t="shared" si="29"/>
        <v>0</v>
      </c>
      <c r="AJ25" s="284">
        <f t="shared" si="25"/>
        <v>-1021</v>
      </c>
      <c r="AK25" s="116">
        <f>SUM(AK26:AK44)</f>
        <v>0</v>
      </c>
      <c r="AL25" s="116">
        <f>SUM(AL26:AL44)</f>
        <v>0</v>
      </c>
      <c r="AM25" s="113" t="e">
        <f>AL25/AK25*100</f>
        <v>#DIV/0!</v>
      </c>
      <c r="AN25" s="116">
        <f>AL25-AK25</f>
        <v>0</v>
      </c>
      <c r="AO25" s="116">
        <f>SUM(AO26:AO44)</f>
        <v>0</v>
      </c>
      <c r="AP25" s="116">
        <f>SUM(AP26:AP44)</f>
        <v>0</v>
      </c>
      <c r="AQ25" s="113" t="e">
        <f>AP25/AO25*100</f>
        <v>#DIV/0!</v>
      </c>
      <c r="AR25" s="116">
        <f>AP25-AO25</f>
        <v>0</v>
      </c>
      <c r="AS25" s="116">
        <f>SUM(AS26:AS44)</f>
        <v>0</v>
      </c>
      <c r="AT25" s="116">
        <f>SUM(AT26:AT44)</f>
        <v>0</v>
      </c>
      <c r="AU25" s="113" t="e">
        <f>AT25/AS25*100</f>
        <v>#DIV/0!</v>
      </c>
      <c r="AV25" s="116">
        <f>AT25-AS25</f>
        <v>0</v>
      </c>
      <c r="AW25" s="116">
        <f>SUM(AW26:AW44)</f>
        <v>0</v>
      </c>
      <c r="AX25" s="116">
        <f>SUM(AX26:AX44)</f>
        <v>0</v>
      </c>
      <c r="AY25" s="113" t="e">
        <f>AX25/AW25*100</f>
        <v>#DIV/0!</v>
      </c>
      <c r="AZ25" s="116">
        <f>AX25-AW25</f>
        <v>0</v>
      </c>
      <c r="BA25" s="283">
        <f t="shared" si="8"/>
        <v>0</v>
      </c>
      <c r="BB25" s="292">
        <f>SUM(BB26:BB44)</f>
        <v>0</v>
      </c>
      <c r="BC25" s="283" t="e">
        <f>BB25/BA25*100</f>
        <v>#DIV/0!</v>
      </c>
      <c r="BD25" s="284">
        <f>BB25-BA25</f>
        <v>0</v>
      </c>
      <c r="BE25" s="116">
        <f>SUM(BE26:BE44)</f>
        <v>0</v>
      </c>
      <c r="BF25" s="116">
        <f>SUM(BF26:BF44)</f>
        <v>0</v>
      </c>
      <c r="BG25" s="113" t="e">
        <f>BF25/BE25*100</f>
        <v>#DIV/0!</v>
      </c>
      <c r="BH25" s="116">
        <f>BF25-BE25</f>
        <v>0</v>
      </c>
      <c r="BI25" s="116">
        <f>SUM(BI26:BI44)</f>
        <v>0</v>
      </c>
      <c r="BJ25" s="116">
        <f>SUM(BJ26:BJ44)</f>
        <v>0</v>
      </c>
      <c r="BK25" s="113" t="e">
        <f>BJ25/BI25*100</f>
        <v>#DIV/0!</v>
      </c>
      <c r="BL25" s="116">
        <f>BJ25-BI25</f>
        <v>0</v>
      </c>
      <c r="BM25" s="116">
        <f>SUM(BM26:BM44)</f>
        <v>0</v>
      </c>
      <c r="BN25" s="116">
        <f>SUM(BN26:BN44)</f>
        <v>0</v>
      </c>
      <c r="BO25" s="113" t="e">
        <f>BN25/BM25*100</f>
        <v>#DIV/0!</v>
      </c>
      <c r="BP25" s="116">
        <f>BN25-BM25</f>
        <v>0</v>
      </c>
      <c r="BQ25" s="116">
        <f>SUM(BQ26:BQ44)</f>
        <v>10.6</v>
      </c>
      <c r="BR25" s="116">
        <f>SUM(BR26:BR44)</f>
        <v>0</v>
      </c>
      <c r="BS25" s="116">
        <f>BR25/BQ25*100</f>
        <v>0</v>
      </c>
      <c r="BT25" s="123">
        <f>BR25-BQ25</f>
        <v>-10.6</v>
      </c>
      <c r="BU25" s="116">
        <f>SUM(BU26:BU44)</f>
        <v>317</v>
      </c>
      <c r="BV25" s="154">
        <f>SUM(BV26:BV44)</f>
        <v>0</v>
      </c>
      <c r="BW25" s="117">
        <f>BV25/BU25*100</f>
        <v>0</v>
      </c>
      <c r="BX25" s="123">
        <f t="shared" si="20"/>
        <v>-317</v>
      </c>
      <c r="BY25" s="154">
        <f>SUM(BY26:BY44)</f>
        <v>9.5</v>
      </c>
      <c r="BZ25" s="116">
        <f>SUM(BZ26:BZ44)</f>
        <v>0</v>
      </c>
      <c r="CA25" s="117">
        <f>BZ25/BY25*100</f>
        <v>0</v>
      </c>
      <c r="CB25" s="123">
        <f>BZ25-BY25</f>
        <v>-9.5</v>
      </c>
      <c r="CC25" s="154">
        <f>SUM(CC26:CC44)</f>
        <v>53.244999999999997</v>
      </c>
      <c r="CD25" s="116">
        <f>SUM(CD26:CD44)</f>
        <v>0</v>
      </c>
      <c r="CE25" s="117">
        <f>CD25/CC25*100</f>
        <v>0</v>
      </c>
      <c r="CF25" s="123">
        <f>CD25-CC25</f>
        <v>-53.244999999999997</v>
      </c>
      <c r="CG25" s="283">
        <f t="shared" si="32"/>
        <v>1358.1</v>
      </c>
      <c r="CH25" s="292">
        <f>SUM(CH26:CH44)</f>
        <v>0</v>
      </c>
      <c r="CI25" s="284">
        <f t="shared" si="13"/>
        <v>0</v>
      </c>
      <c r="CJ25" s="284">
        <f t="shared" si="14"/>
        <v>-1358.1</v>
      </c>
      <c r="CK25" s="141">
        <v>9.6</v>
      </c>
      <c r="CL25" s="137">
        <f t="shared" si="16"/>
        <v>0</v>
      </c>
      <c r="CM25" s="137">
        <f t="shared" si="17"/>
        <v>1358.1</v>
      </c>
      <c r="CO25" s="146">
        <f t="shared" si="15"/>
        <v>0</v>
      </c>
    </row>
    <row r="26" spans="1:93" ht="22.5" hidden="1" customHeight="1">
      <c r="A26" s="122"/>
      <c r="B26" s="825" t="s">
        <v>209</v>
      </c>
      <c r="C26" s="826"/>
      <c r="D26" s="827"/>
      <c r="E26" s="108"/>
      <c r="F26" s="108"/>
      <c r="G26" s="108"/>
      <c r="H26" s="108"/>
      <c r="I26" s="108"/>
      <c r="J26" s="108"/>
      <c r="K26" s="109"/>
      <c r="L26" s="122">
        <f t="shared" si="34"/>
        <v>0</v>
      </c>
      <c r="M26" s="108"/>
      <c r="N26" s="108"/>
      <c r="O26" s="108"/>
      <c r="P26" s="122">
        <f t="shared" si="22"/>
        <v>0</v>
      </c>
      <c r="Q26" s="108"/>
      <c r="R26" s="108"/>
      <c r="S26" s="108"/>
      <c r="T26" s="122">
        <f t="shared" si="31"/>
        <v>0</v>
      </c>
      <c r="U26" s="108"/>
      <c r="V26" s="108"/>
      <c r="W26" s="108"/>
      <c r="X26" s="122">
        <f>V26-U26</f>
        <v>0</v>
      </c>
      <c r="Y26" s="108"/>
      <c r="Z26" s="108"/>
      <c r="AA26" s="108"/>
      <c r="AB26" s="122">
        <f>Z26-Y26</f>
        <v>0</v>
      </c>
      <c r="AC26" s="108"/>
      <c r="AD26" s="108"/>
      <c r="AE26" s="108"/>
      <c r="AF26" s="122"/>
      <c r="AG26" s="283">
        <f t="shared" si="3"/>
        <v>0</v>
      </c>
      <c r="AH26" s="285">
        <f t="shared" si="3"/>
        <v>0</v>
      </c>
      <c r="AI26" s="285" t="e">
        <f t="shared" si="29"/>
        <v>#DIV/0!</v>
      </c>
      <c r="AJ26" s="285">
        <f t="shared" si="25"/>
        <v>0</v>
      </c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283">
        <f t="shared" si="8"/>
        <v>0</v>
      </c>
      <c r="BB26" s="285">
        <f t="shared" si="8"/>
        <v>0</v>
      </c>
      <c r="BC26" s="285"/>
      <c r="BD26" s="285">
        <f>BB26-BA26</f>
        <v>0</v>
      </c>
      <c r="BE26" s="108"/>
      <c r="BF26" s="108"/>
      <c r="BG26" s="108"/>
      <c r="BH26" s="108"/>
      <c r="BI26" s="108"/>
      <c r="BJ26" s="108"/>
      <c r="BK26" s="113"/>
      <c r="BL26" s="108"/>
      <c r="BM26" s="108"/>
      <c r="BN26" s="108"/>
      <c r="BO26" s="108"/>
      <c r="BP26" s="108"/>
      <c r="BQ26" s="108"/>
      <c r="BR26" s="108"/>
      <c r="BS26" s="108"/>
      <c r="BT26" s="122">
        <f>BR26-BQ26</f>
        <v>0</v>
      </c>
      <c r="BU26" s="108"/>
      <c r="BV26" s="153"/>
      <c r="BW26" s="110"/>
      <c r="BX26" s="122"/>
      <c r="BY26" s="122"/>
      <c r="BZ26" s="122"/>
      <c r="CA26" s="122"/>
      <c r="CB26" s="122"/>
      <c r="CC26" s="122"/>
      <c r="CD26" s="122"/>
      <c r="CE26" s="122"/>
      <c r="CF26" s="122"/>
      <c r="CG26" s="283">
        <f t="shared" si="32"/>
        <v>0</v>
      </c>
      <c r="CH26" s="273">
        <f>R26+V26+Z26+AD26+BR26+BV26+F26+J26+N26+AL26+BZ26+AP26+AT26+AX26+BF26</f>
        <v>0</v>
      </c>
      <c r="CI26" s="285" t="e">
        <f t="shared" si="13"/>
        <v>#DIV/0!</v>
      </c>
      <c r="CJ26" s="285">
        <f>CH26-CG26</f>
        <v>0</v>
      </c>
      <c r="CL26" s="142">
        <f t="shared" si="16"/>
        <v>0</v>
      </c>
      <c r="CM26" s="137">
        <f t="shared" si="17"/>
        <v>0</v>
      </c>
      <c r="CO26" s="146">
        <f t="shared" si="15"/>
        <v>0</v>
      </c>
    </row>
    <row r="27" spans="1:93" ht="13.5" hidden="1" customHeight="1">
      <c r="A27" s="122"/>
      <c r="B27" s="825" t="s">
        <v>409</v>
      </c>
      <c r="C27" s="826"/>
      <c r="D27" s="827"/>
      <c r="E27" s="108"/>
      <c r="F27" s="108"/>
      <c r="G27" s="108"/>
      <c r="H27" s="108"/>
      <c r="I27" s="108"/>
      <c r="J27" s="108"/>
      <c r="K27" s="109"/>
      <c r="L27" s="122">
        <f t="shared" si="34"/>
        <v>0</v>
      </c>
      <c r="M27" s="108"/>
      <c r="N27" s="108"/>
      <c r="O27" s="108"/>
      <c r="P27" s="122">
        <f t="shared" si="22"/>
        <v>0</v>
      </c>
      <c r="Q27" s="108"/>
      <c r="R27" s="108"/>
      <c r="S27" s="108"/>
      <c r="T27" s="122"/>
      <c r="U27" s="108"/>
      <c r="V27" s="108"/>
      <c r="W27" s="108"/>
      <c r="X27" s="122"/>
      <c r="Y27" s="108"/>
      <c r="Z27" s="108"/>
      <c r="AA27" s="108"/>
      <c r="AB27" s="122"/>
      <c r="AC27" s="108"/>
      <c r="AD27" s="108"/>
      <c r="AE27" s="108"/>
      <c r="AF27" s="122"/>
      <c r="AG27" s="283">
        <f t="shared" si="3"/>
        <v>0</v>
      </c>
      <c r="AH27" s="285">
        <f>F27+J27+N27+R27+V27+Z27+AD27</f>
        <v>0</v>
      </c>
      <c r="AI27" s="285" t="e">
        <f>AH27/AG27*100</f>
        <v>#DIV/0!</v>
      </c>
      <c r="AJ27" s="285">
        <f>AH27-AG27</f>
        <v>0</v>
      </c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283">
        <f t="shared" si="8"/>
        <v>0</v>
      </c>
      <c r="BB27" s="273">
        <f>AL27+AP27+AT27+AX27</f>
        <v>0</v>
      </c>
      <c r="BC27" s="285" t="e">
        <f>BB27/BA27*100</f>
        <v>#DIV/0!</v>
      </c>
      <c r="BD27" s="285">
        <f>BB27-BA27</f>
        <v>0</v>
      </c>
      <c r="BE27" s="108"/>
      <c r="BF27" s="108"/>
      <c r="BG27" s="108"/>
      <c r="BH27" s="108"/>
      <c r="BI27" s="108"/>
      <c r="BJ27" s="108"/>
      <c r="BK27" s="113"/>
      <c r="BL27" s="108"/>
      <c r="BM27" s="108"/>
      <c r="BN27" s="108"/>
      <c r="BO27" s="108"/>
      <c r="BP27" s="108"/>
      <c r="BQ27" s="108"/>
      <c r="BR27" s="108"/>
      <c r="BS27" s="108"/>
      <c r="BT27" s="122"/>
      <c r="BU27" s="108"/>
      <c r="BV27" s="153"/>
      <c r="BW27" s="110"/>
      <c r="BX27" s="122"/>
      <c r="BY27" s="122"/>
      <c r="BZ27" s="122"/>
      <c r="CA27" s="122"/>
      <c r="CB27" s="122"/>
      <c r="CC27" s="122"/>
      <c r="CD27" s="122"/>
      <c r="CE27" s="122"/>
      <c r="CF27" s="122"/>
      <c r="CG27" s="283">
        <f t="shared" si="32"/>
        <v>0</v>
      </c>
      <c r="CH27" s="273">
        <f>R27+V27+Z27+AD27+BR27+BV27+F27+J27+N27+AL27+BZ27+AP27+AT27+AX27+BF27</f>
        <v>0</v>
      </c>
      <c r="CI27" s="285" t="e">
        <f>CH27/CG27*100</f>
        <v>#DIV/0!</v>
      </c>
      <c r="CJ27" s="285">
        <f>CH27-CG27</f>
        <v>0</v>
      </c>
      <c r="CL27" s="142">
        <f t="shared" si="16"/>
        <v>0</v>
      </c>
      <c r="CM27" s="137">
        <f t="shared" si="17"/>
        <v>0</v>
      </c>
      <c r="CO27" s="146">
        <f t="shared" si="15"/>
        <v>0</v>
      </c>
    </row>
    <row r="28" spans="1:93" ht="12.75" hidden="1" customHeight="1">
      <c r="A28" s="122"/>
      <c r="B28" s="828" t="s">
        <v>210</v>
      </c>
      <c r="C28" s="829"/>
      <c r="D28" s="830"/>
      <c r="E28" s="108"/>
      <c r="F28" s="108"/>
      <c r="G28" s="108"/>
      <c r="H28" s="108"/>
      <c r="I28" s="108"/>
      <c r="J28" s="108"/>
      <c r="K28" s="109"/>
      <c r="L28" s="122">
        <f t="shared" si="34"/>
        <v>0</v>
      </c>
      <c r="M28" s="108"/>
      <c r="N28" s="108"/>
      <c r="O28" s="108"/>
      <c r="P28" s="122">
        <f t="shared" si="22"/>
        <v>0</v>
      </c>
      <c r="Q28" s="108"/>
      <c r="R28" s="108"/>
      <c r="S28" s="108"/>
      <c r="T28" s="122">
        <f t="shared" si="31"/>
        <v>0</v>
      </c>
      <c r="U28" s="108"/>
      <c r="V28" s="108"/>
      <c r="W28" s="108"/>
      <c r="X28" s="122">
        <f>V28-U28</f>
        <v>0</v>
      </c>
      <c r="Y28" s="108"/>
      <c r="Z28" s="108"/>
      <c r="AA28" s="108"/>
      <c r="AB28" s="122">
        <f>Z28-Y28</f>
        <v>0</v>
      </c>
      <c r="AC28" s="108"/>
      <c r="AD28" s="108"/>
      <c r="AE28" s="108"/>
      <c r="AF28" s="122"/>
      <c r="AG28" s="283">
        <f t="shared" si="3"/>
        <v>0</v>
      </c>
      <c r="AH28" s="285">
        <f t="shared" si="3"/>
        <v>0</v>
      </c>
      <c r="AI28" s="285"/>
      <c r="AJ28" s="285">
        <f t="shared" si="25"/>
        <v>0</v>
      </c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283">
        <f t="shared" si="8"/>
        <v>0</v>
      </c>
      <c r="BB28" s="285">
        <f t="shared" si="8"/>
        <v>0</v>
      </c>
      <c r="BC28" s="285"/>
      <c r="BD28" s="285">
        <f>BB28-BA28</f>
        <v>0</v>
      </c>
      <c r="BE28" s="108"/>
      <c r="BF28" s="108"/>
      <c r="BG28" s="108"/>
      <c r="BH28" s="108"/>
      <c r="BI28" s="108"/>
      <c r="BJ28" s="108"/>
      <c r="BK28" s="113"/>
      <c r="BL28" s="108"/>
      <c r="BM28" s="108"/>
      <c r="BN28" s="108"/>
      <c r="BO28" s="108"/>
      <c r="BP28" s="108"/>
      <c r="BQ28" s="108"/>
      <c r="BR28" s="108"/>
      <c r="BS28" s="108"/>
      <c r="BT28" s="122">
        <f>BR28-BQ28</f>
        <v>0</v>
      </c>
      <c r="BU28" s="108"/>
      <c r="BV28" s="153"/>
      <c r="BW28" s="110"/>
      <c r="BX28" s="122">
        <f t="shared" si="20"/>
        <v>0</v>
      </c>
      <c r="BY28" s="122"/>
      <c r="BZ28" s="122"/>
      <c r="CA28" s="122"/>
      <c r="CB28" s="122"/>
      <c r="CC28" s="122"/>
      <c r="CD28" s="122"/>
      <c r="CE28" s="122"/>
      <c r="CF28" s="122"/>
      <c r="CG28" s="283">
        <f t="shared" si="32"/>
        <v>0</v>
      </c>
      <c r="CH28" s="273">
        <f>R28+V28+Z28+AD28+BR28+BV28+F28+J28+N28+AL28+BZ28+AP28+AT28+AX28+BF28+BN28</f>
        <v>0</v>
      </c>
      <c r="CI28" s="285"/>
      <c r="CJ28" s="285">
        <f t="shared" si="14"/>
        <v>0</v>
      </c>
      <c r="CL28" s="142">
        <f t="shared" si="16"/>
        <v>0</v>
      </c>
      <c r="CM28" s="137">
        <f t="shared" si="17"/>
        <v>0</v>
      </c>
      <c r="CO28" s="146">
        <f t="shared" si="15"/>
        <v>0</v>
      </c>
    </row>
    <row r="29" spans="1:93" ht="12.75" customHeight="1">
      <c r="A29" s="122"/>
      <c r="B29" s="828" t="s">
        <v>211</v>
      </c>
      <c r="C29" s="829"/>
      <c r="D29" s="830"/>
      <c r="E29" s="108">
        <v>5</v>
      </c>
      <c r="F29" s="108"/>
      <c r="G29" s="108"/>
      <c r="H29" s="108"/>
      <c r="I29" s="108">
        <v>10</v>
      </c>
      <c r="J29" s="108"/>
      <c r="K29" s="109"/>
      <c r="L29" s="122"/>
      <c r="M29" s="108">
        <v>15</v>
      </c>
      <c r="N29" s="108"/>
      <c r="O29" s="108"/>
      <c r="P29" s="122">
        <f t="shared" si="22"/>
        <v>-15</v>
      </c>
      <c r="Q29" s="108">
        <v>15</v>
      </c>
      <c r="R29" s="108"/>
      <c r="S29" s="108"/>
      <c r="T29" s="122"/>
      <c r="U29" s="108">
        <v>5</v>
      </c>
      <c r="V29" s="108"/>
      <c r="W29" s="108"/>
      <c r="X29" s="122"/>
      <c r="Y29" s="108">
        <v>15</v>
      </c>
      <c r="Z29" s="108"/>
      <c r="AA29" s="108"/>
      <c r="AB29" s="122"/>
      <c r="AC29" s="108">
        <v>10</v>
      </c>
      <c r="AD29" s="108"/>
      <c r="AE29" s="108"/>
      <c r="AF29" s="122"/>
      <c r="AG29" s="283">
        <f t="shared" si="3"/>
        <v>75</v>
      </c>
      <c r="AH29" s="285">
        <f t="shared" si="3"/>
        <v>0</v>
      </c>
      <c r="AI29" s="285">
        <f t="shared" si="29"/>
        <v>0</v>
      </c>
      <c r="AJ29" s="285">
        <f t="shared" si="25"/>
        <v>-75</v>
      </c>
      <c r="AK29" s="108"/>
      <c r="AL29" s="108"/>
      <c r="AM29" s="108" t="e">
        <f>AL29/AK29*100</f>
        <v>#DIV/0!</v>
      </c>
      <c r="AN29" s="108">
        <f t="shared" ref="AN29:AN43" si="35">AL29-AK29</f>
        <v>0</v>
      </c>
      <c r="AO29" s="108"/>
      <c r="AP29" s="108"/>
      <c r="AQ29" s="108" t="e">
        <f>AP29/AO29*100</f>
        <v>#DIV/0!</v>
      </c>
      <c r="AR29" s="108">
        <f t="shared" ref="AR29:AR43" si="36">AP29-AO29</f>
        <v>0</v>
      </c>
      <c r="AS29" s="108"/>
      <c r="AT29" s="108"/>
      <c r="AU29" s="108" t="e">
        <f>AT29/AS29*100</f>
        <v>#DIV/0!</v>
      </c>
      <c r="AV29" s="108">
        <f t="shared" ref="AV29:AV43" si="37">AT29-AS29</f>
        <v>0</v>
      </c>
      <c r="AW29" s="108"/>
      <c r="AX29" s="108"/>
      <c r="AY29" s="108" t="e">
        <f>AX29/AW29*100</f>
        <v>#DIV/0!</v>
      </c>
      <c r="AZ29" s="108">
        <f t="shared" ref="AZ29:AZ43" si="38">AX29-AW29</f>
        <v>0</v>
      </c>
      <c r="BA29" s="283">
        <f t="shared" si="8"/>
        <v>0</v>
      </c>
      <c r="BB29" s="285">
        <f t="shared" si="8"/>
        <v>0</v>
      </c>
      <c r="BC29" s="285" t="e">
        <f>BB29/BA29*100</f>
        <v>#DIV/0!</v>
      </c>
      <c r="BD29" s="285">
        <f t="shared" ref="BD29:BD43" si="39">BB29-BA29</f>
        <v>0</v>
      </c>
      <c r="BE29" s="108"/>
      <c r="BF29" s="108"/>
      <c r="BG29" s="108"/>
      <c r="BH29" s="108">
        <f t="shared" ref="BH29:BH43" si="40">BF29-BE29</f>
        <v>0</v>
      </c>
      <c r="BI29" s="108"/>
      <c r="BJ29" s="108"/>
      <c r="BK29" s="113"/>
      <c r="BL29" s="108">
        <f t="shared" ref="BL29:BL43" si="41">BJ29-BI29</f>
        <v>0</v>
      </c>
      <c r="BM29" s="108"/>
      <c r="BN29" s="108"/>
      <c r="BO29" s="108"/>
      <c r="BP29" s="108">
        <f t="shared" ref="BP29:BP43" si="42">BN29-BM29</f>
        <v>0</v>
      </c>
      <c r="BQ29" s="108"/>
      <c r="BR29" s="108"/>
      <c r="BS29" s="108"/>
      <c r="BT29" s="122">
        <f t="shared" ref="BT29:BT40" si="43">BR29-BQ29</f>
        <v>0</v>
      </c>
      <c r="BU29" s="108"/>
      <c r="BV29" s="153"/>
      <c r="BW29" s="110"/>
      <c r="BX29" s="122"/>
      <c r="BY29" s="122"/>
      <c r="BZ29" s="122"/>
      <c r="CA29" s="122"/>
      <c r="CB29" s="122"/>
      <c r="CC29" s="122"/>
      <c r="CD29" s="122"/>
      <c r="CE29" s="122"/>
      <c r="CF29" s="122"/>
      <c r="CG29" s="283">
        <f t="shared" si="32"/>
        <v>75</v>
      </c>
      <c r="CH29" s="273">
        <f>R29+V29+Z29+AD29+BR29+BV29+F29+J29+N29+AL29+BZ29+AP29+AT29+AX29+BF29</f>
        <v>0</v>
      </c>
      <c r="CI29" s="285">
        <f t="shared" si="13"/>
        <v>0</v>
      </c>
      <c r="CJ29" s="285">
        <f t="shared" si="14"/>
        <v>-75</v>
      </c>
      <c r="CL29" s="142">
        <f t="shared" si="16"/>
        <v>0</v>
      </c>
      <c r="CM29" s="137">
        <f t="shared" si="17"/>
        <v>75</v>
      </c>
      <c r="CO29" s="146">
        <f t="shared" si="15"/>
        <v>0</v>
      </c>
    </row>
    <row r="30" spans="1:93" ht="12.75" hidden="1" customHeight="1">
      <c r="A30" s="122"/>
      <c r="B30" s="828" t="s">
        <v>451</v>
      </c>
      <c r="C30" s="829"/>
      <c r="D30" s="830"/>
      <c r="E30" s="108"/>
      <c r="F30" s="108"/>
      <c r="G30" s="108"/>
      <c r="H30" s="108">
        <f t="shared" si="0"/>
        <v>0</v>
      </c>
      <c r="I30" s="108"/>
      <c r="J30" s="108"/>
      <c r="K30" s="109" t="e">
        <f>J30/I30*100</f>
        <v>#DIV/0!</v>
      </c>
      <c r="L30" s="108">
        <f>J30-I30</f>
        <v>0</v>
      </c>
      <c r="M30" s="108"/>
      <c r="N30" s="108"/>
      <c r="O30" s="108" t="e">
        <f>N30/M30*100</f>
        <v>#DIV/0!</v>
      </c>
      <c r="P30" s="122">
        <f t="shared" si="22"/>
        <v>0</v>
      </c>
      <c r="Q30" s="108"/>
      <c r="R30" s="108"/>
      <c r="S30" s="108" t="e">
        <f>R30/Q30*100</f>
        <v>#DIV/0!</v>
      </c>
      <c r="T30" s="122">
        <f t="shared" ref="T30:T44" si="44">R30-Q30</f>
        <v>0</v>
      </c>
      <c r="U30" s="108"/>
      <c r="V30" s="108"/>
      <c r="W30" s="108"/>
      <c r="X30" s="122">
        <f t="shared" ref="X30:X45" si="45">V30-U30</f>
        <v>0</v>
      </c>
      <c r="Y30" s="108"/>
      <c r="Z30" s="108"/>
      <c r="AA30" s="108" t="e">
        <f>Z30/Y30*100</f>
        <v>#DIV/0!</v>
      </c>
      <c r="AB30" s="122">
        <f>Z30-Y30</f>
        <v>0</v>
      </c>
      <c r="AC30" s="108"/>
      <c r="AD30" s="108"/>
      <c r="AE30" s="108"/>
      <c r="AF30" s="122">
        <f>AD30-AC30</f>
        <v>0</v>
      </c>
      <c r="AG30" s="283">
        <f t="shared" si="3"/>
        <v>0</v>
      </c>
      <c r="AH30" s="285">
        <f t="shared" si="3"/>
        <v>0</v>
      </c>
      <c r="AI30" s="285" t="e">
        <f t="shared" si="29"/>
        <v>#DIV/0!</v>
      </c>
      <c r="AJ30" s="285">
        <f t="shared" si="25"/>
        <v>0</v>
      </c>
      <c r="AK30" s="108"/>
      <c r="AL30" s="108"/>
      <c r="AM30" s="108"/>
      <c r="AN30" s="108">
        <f t="shared" si="35"/>
        <v>0</v>
      </c>
      <c r="AO30" s="108"/>
      <c r="AP30" s="108"/>
      <c r="AQ30" s="108"/>
      <c r="AR30" s="108">
        <f t="shared" si="36"/>
        <v>0</v>
      </c>
      <c r="AS30" s="108"/>
      <c r="AT30" s="108"/>
      <c r="AU30" s="108"/>
      <c r="AV30" s="108">
        <f t="shared" si="37"/>
        <v>0</v>
      </c>
      <c r="AW30" s="108"/>
      <c r="AX30" s="108"/>
      <c r="AY30" s="108"/>
      <c r="AZ30" s="108">
        <f t="shared" si="38"/>
        <v>0</v>
      </c>
      <c r="BA30" s="283">
        <f t="shared" si="8"/>
        <v>0</v>
      </c>
      <c r="BB30" s="285">
        <f t="shared" si="8"/>
        <v>0</v>
      </c>
      <c r="BC30" s="285"/>
      <c r="BD30" s="285">
        <f t="shared" si="39"/>
        <v>0</v>
      </c>
      <c r="BE30" s="108"/>
      <c r="BF30" s="108"/>
      <c r="BG30" s="108"/>
      <c r="BH30" s="108">
        <f t="shared" si="40"/>
        <v>0</v>
      </c>
      <c r="BI30" s="108"/>
      <c r="BJ30" s="108"/>
      <c r="BK30" s="113"/>
      <c r="BL30" s="108">
        <f t="shared" si="41"/>
        <v>0</v>
      </c>
      <c r="BM30" s="108"/>
      <c r="BN30" s="108"/>
      <c r="BO30" s="108"/>
      <c r="BP30" s="108">
        <f t="shared" si="42"/>
        <v>0</v>
      </c>
      <c r="BQ30" s="108"/>
      <c r="BR30" s="108"/>
      <c r="BS30" s="108"/>
      <c r="BT30" s="122">
        <f t="shared" si="43"/>
        <v>0</v>
      </c>
      <c r="BU30" s="108"/>
      <c r="BV30" s="153"/>
      <c r="BW30" s="110"/>
      <c r="BX30" s="122">
        <f t="shared" si="20"/>
        <v>0</v>
      </c>
      <c r="BY30" s="122"/>
      <c r="BZ30" s="122"/>
      <c r="CA30" s="122"/>
      <c r="CB30" s="122"/>
      <c r="CC30" s="122"/>
      <c r="CD30" s="122"/>
      <c r="CE30" s="122"/>
      <c r="CF30" s="122"/>
      <c r="CG30" s="283">
        <f t="shared" si="32"/>
        <v>0</v>
      </c>
      <c r="CH30" s="273">
        <f>R30+V30+Z30+AD30+BR30+BV30+F30+J30+N30+AL30+BZ30+AP30+AT30+AX30+BF30</f>
        <v>0</v>
      </c>
      <c r="CI30" s="285" t="e">
        <f t="shared" si="13"/>
        <v>#DIV/0!</v>
      </c>
      <c r="CJ30" s="285">
        <f t="shared" si="14"/>
        <v>0</v>
      </c>
      <c r="CL30" s="142">
        <f t="shared" si="16"/>
        <v>0</v>
      </c>
      <c r="CM30" s="137">
        <f t="shared" si="17"/>
        <v>0</v>
      </c>
      <c r="CO30" s="146">
        <f t="shared" si="15"/>
        <v>0</v>
      </c>
    </row>
    <row r="31" spans="1:93" ht="12.75" hidden="1" customHeight="1">
      <c r="A31" s="122"/>
      <c r="B31" s="840" t="s">
        <v>267</v>
      </c>
      <c r="C31" s="841"/>
      <c r="D31" s="842"/>
      <c r="E31" s="108"/>
      <c r="F31" s="108"/>
      <c r="G31" s="108"/>
      <c r="H31" s="108">
        <f t="shared" si="0"/>
        <v>0</v>
      </c>
      <c r="I31" s="108"/>
      <c r="J31" s="108"/>
      <c r="K31" s="109"/>
      <c r="L31" s="108">
        <f>J31-I31</f>
        <v>0</v>
      </c>
      <c r="M31" s="108"/>
      <c r="N31" s="108"/>
      <c r="O31" s="108"/>
      <c r="P31" s="122">
        <f t="shared" si="22"/>
        <v>0</v>
      </c>
      <c r="Q31" s="108"/>
      <c r="R31" s="108"/>
      <c r="S31" s="108"/>
      <c r="T31" s="122">
        <f t="shared" si="44"/>
        <v>0</v>
      </c>
      <c r="U31" s="108"/>
      <c r="V31" s="108"/>
      <c r="W31" s="108"/>
      <c r="X31" s="122">
        <f t="shared" si="45"/>
        <v>0</v>
      </c>
      <c r="Y31" s="108"/>
      <c r="Z31" s="108"/>
      <c r="AA31" s="108"/>
      <c r="AB31" s="122">
        <f>Z31-Y31</f>
        <v>0</v>
      </c>
      <c r="AC31" s="108"/>
      <c r="AD31" s="108"/>
      <c r="AE31" s="108"/>
      <c r="AF31" s="122"/>
      <c r="AG31" s="283">
        <f t="shared" si="3"/>
        <v>0</v>
      </c>
      <c r="AH31" s="285">
        <f t="shared" si="3"/>
        <v>0</v>
      </c>
      <c r="AI31" s="285" t="e">
        <f t="shared" si="29"/>
        <v>#DIV/0!</v>
      </c>
      <c r="AJ31" s="285">
        <f t="shared" si="25"/>
        <v>0</v>
      </c>
      <c r="AK31" s="108"/>
      <c r="AL31" s="108"/>
      <c r="AM31" s="108"/>
      <c r="AN31" s="108">
        <f t="shared" si="35"/>
        <v>0</v>
      </c>
      <c r="AO31" s="108"/>
      <c r="AP31" s="108"/>
      <c r="AQ31" s="108"/>
      <c r="AR31" s="108">
        <f t="shared" si="36"/>
        <v>0</v>
      </c>
      <c r="AS31" s="108"/>
      <c r="AT31" s="108"/>
      <c r="AU31" s="108"/>
      <c r="AV31" s="108">
        <f t="shared" si="37"/>
        <v>0</v>
      </c>
      <c r="AW31" s="108"/>
      <c r="AX31" s="108"/>
      <c r="AY31" s="108"/>
      <c r="AZ31" s="108">
        <f t="shared" si="38"/>
        <v>0</v>
      </c>
      <c r="BA31" s="283">
        <f t="shared" si="8"/>
        <v>0</v>
      </c>
      <c r="BB31" s="285">
        <f t="shared" si="8"/>
        <v>0</v>
      </c>
      <c r="BC31" s="285"/>
      <c r="BD31" s="285">
        <f t="shared" si="39"/>
        <v>0</v>
      </c>
      <c r="BE31" s="108"/>
      <c r="BF31" s="108"/>
      <c r="BG31" s="108"/>
      <c r="BH31" s="108">
        <f t="shared" si="40"/>
        <v>0</v>
      </c>
      <c r="BI31" s="108"/>
      <c r="BJ31" s="108"/>
      <c r="BK31" s="113"/>
      <c r="BL31" s="108">
        <f t="shared" si="41"/>
        <v>0</v>
      </c>
      <c r="BM31" s="108"/>
      <c r="BN31" s="108"/>
      <c r="BO31" s="108"/>
      <c r="BP31" s="108">
        <f t="shared" si="42"/>
        <v>0</v>
      </c>
      <c r="BQ31" s="108"/>
      <c r="BR31" s="108"/>
      <c r="BS31" s="108"/>
      <c r="BT31" s="122">
        <f t="shared" si="43"/>
        <v>0</v>
      </c>
      <c r="BU31" s="108"/>
      <c r="BV31" s="153"/>
      <c r="BW31" s="110"/>
      <c r="BX31" s="122">
        <f t="shared" si="20"/>
        <v>0</v>
      </c>
      <c r="BY31" s="122"/>
      <c r="BZ31" s="122"/>
      <c r="CA31" s="122"/>
      <c r="CB31" s="122"/>
      <c r="CC31" s="122"/>
      <c r="CD31" s="122"/>
      <c r="CE31" s="122"/>
      <c r="CF31" s="122"/>
      <c r="CG31" s="283">
        <f t="shared" si="32"/>
        <v>0</v>
      </c>
      <c r="CH31" s="273">
        <f>R31+V31+Z31+AD31+BR31+BV31+F31+J31+N31+AL31+BZ31+AP31+AT31+AX31+BF31</f>
        <v>0</v>
      </c>
      <c r="CI31" s="285" t="e">
        <f t="shared" si="13"/>
        <v>#DIV/0!</v>
      </c>
      <c r="CJ31" s="285">
        <f t="shared" si="14"/>
        <v>0</v>
      </c>
      <c r="CL31" s="142">
        <f t="shared" si="16"/>
        <v>0</v>
      </c>
      <c r="CM31" s="137">
        <f t="shared" si="17"/>
        <v>0</v>
      </c>
      <c r="CO31" s="146">
        <f t="shared" si="15"/>
        <v>0</v>
      </c>
    </row>
    <row r="32" spans="1:93" ht="12.75" hidden="1" customHeight="1">
      <c r="A32" s="122"/>
      <c r="B32" s="840" t="s">
        <v>419</v>
      </c>
      <c r="C32" s="841"/>
      <c r="D32" s="842"/>
      <c r="E32" s="108"/>
      <c r="F32" s="108"/>
      <c r="G32" s="108"/>
      <c r="H32" s="108">
        <f t="shared" si="0"/>
        <v>0</v>
      </c>
      <c r="I32" s="108"/>
      <c r="J32" s="108"/>
      <c r="K32" s="109"/>
      <c r="L32" s="108"/>
      <c r="M32" s="108"/>
      <c r="N32" s="108"/>
      <c r="O32" s="108"/>
      <c r="P32" s="122">
        <f t="shared" si="22"/>
        <v>0</v>
      </c>
      <c r="Q32" s="108"/>
      <c r="R32" s="108"/>
      <c r="S32" s="108"/>
      <c r="T32" s="122">
        <f t="shared" si="44"/>
        <v>0</v>
      </c>
      <c r="U32" s="108"/>
      <c r="V32" s="108"/>
      <c r="W32" s="108"/>
      <c r="X32" s="122">
        <f t="shared" si="45"/>
        <v>0</v>
      </c>
      <c r="Y32" s="108"/>
      <c r="Z32" s="108"/>
      <c r="AA32" s="108"/>
      <c r="AB32" s="122"/>
      <c r="AC32" s="108"/>
      <c r="AD32" s="108"/>
      <c r="AE32" s="108"/>
      <c r="AF32" s="122">
        <f>AD32-AC32</f>
        <v>0</v>
      </c>
      <c r="AG32" s="283">
        <f t="shared" si="3"/>
        <v>0</v>
      </c>
      <c r="AH32" s="285">
        <f t="shared" si="3"/>
        <v>0</v>
      </c>
      <c r="AI32" s="285"/>
      <c r="AJ32" s="285">
        <f t="shared" si="25"/>
        <v>0</v>
      </c>
      <c r="AK32" s="108"/>
      <c r="AL32" s="108"/>
      <c r="AM32" s="108"/>
      <c r="AN32" s="108">
        <f t="shared" si="35"/>
        <v>0</v>
      </c>
      <c r="AO32" s="108"/>
      <c r="AP32" s="108"/>
      <c r="AQ32" s="108"/>
      <c r="AR32" s="108">
        <f t="shared" si="36"/>
        <v>0</v>
      </c>
      <c r="AS32" s="108"/>
      <c r="AT32" s="108"/>
      <c r="AU32" s="108"/>
      <c r="AV32" s="108">
        <f t="shared" si="37"/>
        <v>0</v>
      </c>
      <c r="AW32" s="108"/>
      <c r="AX32" s="108"/>
      <c r="AY32" s="108"/>
      <c r="AZ32" s="108">
        <f t="shared" si="38"/>
        <v>0</v>
      </c>
      <c r="BA32" s="283">
        <f t="shared" si="8"/>
        <v>0</v>
      </c>
      <c r="BB32" s="285">
        <f t="shared" si="8"/>
        <v>0</v>
      </c>
      <c r="BC32" s="285"/>
      <c r="BD32" s="285">
        <f t="shared" si="39"/>
        <v>0</v>
      </c>
      <c r="BE32" s="108"/>
      <c r="BF32" s="108"/>
      <c r="BG32" s="108"/>
      <c r="BH32" s="108">
        <f t="shared" si="40"/>
        <v>0</v>
      </c>
      <c r="BI32" s="108"/>
      <c r="BJ32" s="108"/>
      <c r="BK32" s="113"/>
      <c r="BL32" s="108">
        <f t="shared" si="41"/>
        <v>0</v>
      </c>
      <c r="BM32" s="108"/>
      <c r="BN32" s="108"/>
      <c r="BO32" s="108"/>
      <c r="BP32" s="108">
        <f t="shared" si="42"/>
        <v>0</v>
      </c>
      <c r="BQ32" s="108"/>
      <c r="BR32" s="108"/>
      <c r="BS32" s="108"/>
      <c r="BT32" s="122">
        <f t="shared" si="43"/>
        <v>0</v>
      </c>
      <c r="BU32" s="153"/>
      <c r="BV32" s="153"/>
      <c r="BW32" s="110"/>
      <c r="BX32" s="122"/>
      <c r="BY32" s="122"/>
      <c r="BZ32" s="122"/>
      <c r="CA32" s="122"/>
      <c r="CB32" s="122"/>
      <c r="CC32" s="122"/>
      <c r="CD32" s="122"/>
      <c r="CE32" s="122"/>
      <c r="CF32" s="122"/>
      <c r="CG32" s="283">
        <f t="shared" si="32"/>
        <v>0</v>
      </c>
      <c r="CH32" s="273">
        <f>R32+V32+Z32+AD32+BR32+BV32+F32+J32+N32+AL32+BZ32+AP32+AT32+AX32+BF32+BJ32</f>
        <v>0</v>
      </c>
      <c r="CI32" s="285" t="e">
        <f t="shared" si="13"/>
        <v>#DIV/0!</v>
      </c>
      <c r="CJ32" s="285">
        <f t="shared" si="14"/>
        <v>0</v>
      </c>
      <c r="CL32" s="142">
        <f t="shared" si="16"/>
        <v>0</v>
      </c>
      <c r="CM32" s="137">
        <f t="shared" si="17"/>
        <v>0</v>
      </c>
      <c r="CO32" s="146">
        <f t="shared" si="15"/>
        <v>0</v>
      </c>
    </row>
    <row r="33" spans="1:93" hidden="1">
      <c r="A33" s="122"/>
      <c r="B33" s="840" t="s">
        <v>243</v>
      </c>
      <c r="C33" s="841"/>
      <c r="D33" s="842"/>
      <c r="E33" s="108"/>
      <c r="F33" s="108"/>
      <c r="G33" s="108"/>
      <c r="H33" s="108">
        <f t="shared" si="0"/>
        <v>0</v>
      </c>
      <c r="I33" s="108"/>
      <c r="J33" s="108"/>
      <c r="K33" s="109" t="e">
        <f>J33/I33*100</f>
        <v>#DIV/0!</v>
      </c>
      <c r="L33" s="108"/>
      <c r="M33" s="108"/>
      <c r="N33" s="108"/>
      <c r="O33" s="108"/>
      <c r="P33" s="122">
        <f>N33-M33</f>
        <v>0</v>
      </c>
      <c r="Q33" s="108"/>
      <c r="R33" s="108"/>
      <c r="S33" s="108" t="e">
        <f>R33/Q33*100</f>
        <v>#DIV/0!</v>
      </c>
      <c r="T33" s="122">
        <f t="shared" si="44"/>
        <v>0</v>
      </c>
      <c r="U33" s="108"/>
      <c r="V33" s="108"/>
      <c r="W33" s="108"/>
      <c r="X33" s="122">
        <f t="shared" si="45"/>
        <v>0</v>
      </c>
      <c r="Y33" s="108"/>
      <c r="Z33" s="108"/>
      <c r="AA33" s="108"/>
      <c r="AB33" s="122">
        <f t="shared" ref="AB33:AB46" si="46">Z33-Y33</f>
        <v>0</v>
      </c>
      <c r="AC33" s="108"/>
      <c r="AD33" s="108"/>
      <c r="AE33" s="108"/>
      <c r="AF33" s="122"/>
      <c r="AG33" s="283">
        <f t="shared" si="3"/>
        <v>0</v>
      </c>
      <c r="AH33" s="285">
        <f t="shared" si="3"/>
        <v>0</v>
      </c>
      <c r="AI33" s="285" t="e">
        <f t="shared" si="29"/>
        <v>#DIV/0!</v>
      </c>
      <c r="AJ33" s="285">
        <f t="shared" si="25"/>
        <v>0</v>
      </c>
      <c r="AK33" s="108"/>
      <c r="AL33" s="108"/>
      <c r="AM33" s="108"/>
      <c r="AN33" s="108">
        <f t="shared" si="35"/>
        <v>0</v>
      </c>
      <c r="AO33" s="108"/>
      <c r="AP33" s="108"/>
      <c r="AQ33" s="108"/>
      <c r="AR33" s="108">
        <f t="shared" si="36"/>
        <v>0</v>
      </c>
      <c r="AS33" s="108"/>
      <c r="AT33" s="108"/>
      <c r="AU33" s="108"/>
      <c r="AV33" s="108">
        <f t="shared" si="37"/>
        <v>0</v>
      </c>
      <c r="AW33" s="108"/>
      <c r="AX33" s="108"/>
      <c r="AY33" s="108"/>
      <c r="AZ33" s="108">
        <f t="shared" si="38"/>
        <v>0</v>
      </c>
      <c r="BA33" s="283">
        <f t="shared" si="8"/>
        <v>0</v>
      </c>
      <c r="BB33" s="285">
        <f t="shared" si="8"/>
        <v>0</v>
      </c>
      <c r="BC33" s="285"/>
      <c r="BD33" s="285">
        <f t="shared" si="39"/>
        <v>0</v>
      </c>
      <c r="BE33" s="108"/>
      <c r="BF33" s="108"/>
      <c r="BG33" s="108"/>
      <c r="BH33" s="108">
        <f t="shared" si="40"/>
        <v>0</v>
      </c>
      <c r="BI33" s="108"/>
      <c r="BJ33" s="108"/>
      <c r="BK33" s="113"/>
      <c r="BL33" s="108">
        <f t="shared" si="41"/>
        <v>0</v>
      </c>
      <c r="BM33" s="108"/>
      <c r="BN33" s="108"/>
      <c r="BO33" s="108"/>
      <c r="BP33" s="108">
        <f t="shared" si="42"/>
        <v>0</v>
      </c>
      <c r="BQ33" s="108"/>
      <c r="BR33" s="108"/>
      <c r="BS33" s="108"/>
      <c r="BT33" s="122">
        <f t="shared" si="43"/>
        <v>0</v>
      </c>
      <c r="BU33" s="108"/>
      <c r="BV33" s="153"/>
      <c r="BW33" s="110"/>
      <c r="BX33" s="122"/>
      <c r="BY33" s="122"/>
      <c r="BZ33" s="122"/>
      <c r="CA33" s="122"/>
      <c r="CB33" s="122"/>
      <c r="CC33" s="122"/>
      <c r="CD33" s="122"/>
      <c r="CE33" s="122"/>
      <c r="CF33" s="122"/>
      <c r="CG33" s="283">
        <f t="shared" si="32"/>
        <v>0</v>
      </c>
      <c r="CH33" s="273">
        <f>R33+V33+Z33+AD33+BR33+BV33+F33+J33+N33+AL33+BZ33+AP33+AT33+AX33+BF33</f>
        <v>0</v>
      </c>
      <c r="CI33" s="285" t="e">
        <f t="shared" si="13"/>
        <v>#DIV/0!</v>
      </c>
      <c r="CJ33" s="285">
        <f t="shared" si="14"/>
        <v>0</v>
      </c>
      <c r="CL33" s="142">
        <f t="shared" si="16"/>
        <v>0</v>
      </c>
      <c r="CM33" s="137">
        <f t="shared" si="17"/>
        <v>0</v>
      </c>
      <c r="CO33" s="146">
        <f t="shared" si="15"/>
        <v>0</v>
      </c>
    </row>
    <row r="34" spans="1:93">
      <c r="A34" s="122"/>
      <c r="B34" s="840" t="s">
        <v>452</v>
      </c>
      <c r="C34" s="841"/>
      <c r="D34" s="842"/>
      <c r="E34" s="108">
        <v>10</v>
      </c>
      <c r="F34" s="108"/>
      <c r="G34" s="108"/>
      <c r="H34" s="108">
        <f t="shared" si="0"/>
        <v>-10</v>
      </c>
      <c r="I34" s="108">
        <v>15</v>
      </c>
      <c r="J34" s="108"/>
      <c r="K34" s="109"/>
      <c r="L34" s="108">
        <f>J34-I34</f>
        <v>-15</v>
      </c>
      <c r="M34" s="108">
        <v>25</v>
      </c>
      <c r="N34" s="108"/>
      <c r="O34" s="108"/>
      <c r="P34" s="122">
        <f>N34-M34</f>
        <v>-25</v>
      </c>
      <c r="Q34" s="108">
        <v>25</v>
      </c>
      <c r="R34" s="108"/>
      <c r="S34" s="108"/>
      <c r="T34" s="122">
        <f t="shared" si="44"/>
        <v>-25</v>
      </c>
      <c r="U34" s="108">
        <v>10</v>
      </c>
      <c r="V34" s="108"/>
      <c r="W34" s="108"/>
      <c r="X34" s="122">
        <f t="shared" si="45"/>
        <v>-10</v>
      </c>
      <c r="Y34" s="108">
        <v>15</v>
      </c>
      <c r="Z34" s="108"/>
      <c r="AA34" s="108"/>
      <c r="AB34" s="122">
        <f t="shared" si="46"/>
        <v>-15</v>
      </c>
      <c r="AC34" s="108">
        <v>15</v>
      </c>
      <c r="AD34" s="108"/>
      <c r="AE34" s="108"/>
      <c r="AF34" s="122">
        <f>AD34-AC34</f>
        <v>-15</v>
      </c>
      <c r="AG34" s="283">
        <f t="shared" si="3"/>
        <v>115</v>
      </c>
      <c r="AH34" s="285">
        <f t="shared" si="3"/>
        <v>0</v>
      </c>
      <c r="AI34" s="285">
        <f t="shared" si="29"/>
        <v>0</v>
      </c>
      <c r="AJ34" s="285">
        <f t="shared" si="25"/>
        <v>-115</v>
      </c>
      <c r="AK34" s="108"/>
      <c r="AL34" s="108"/>
      <c r="AM34" s="108"/>
      <c r="AN34" s="108">
        <f t="shared" si="35"/>
        <v>0</v>
      </c>
      <c r="AO34" s="108"/>
      <c r="AP34" s="108"/>
      <c r="AQ34" s="108"/>
      <c r="AR34" s="108">
        <f t="shared" si="36"/>
        <v>0</v>
      </c>
      <c r="AS34" s="108"/>
      <c r="AT34" s="108"/>
      <c r="AU34" s="108"/>
      <c r="AV34" s="108">
        <f t="shared" si="37"/>
        <v>0</v>
      </c>
      <c r="AW34" s="108"/>
      <c r="AX34" s="108"/>
      <c r="AY34" s="108"/>
      <c r="AZ34" s="108">
        <f t="shared" si="38"/>
        <v>0</v>
      </c>
      <c r="BA34" s="283">
        <f t="shared" si="8"/>
        <v>0</v>
      </c>
      <c r="BB34" s="285">
        <f t="shared" si="8"/>
        <v>0</v>
      </c>
      <c r="BC34" s="285"/>
      <c r="BD34" s="285">
        <f t="shared" si="39"/>
        <v>0</v>
      </c>
      <c r="BE34" s="108"/>
      <c r="BF34" s="108"/>
      <c r="BG34" s="108"/>
      <c r="BH34" s="108">
        <f t="shared" si="40"/>
        <v>0</v>
      </c>
      <c r="BI34" s="108"/>
      <c r="BJ34" s="108"/>
      <c r="BK34" s="113"/>
      <c r="BL34" s="108">
        <f t="shared" si="41"/>
        <v>0</v>
      </c>
      <c r="BM34" s="108"/>
      <c r="BN34" s="108"/>
      <c r="BO34" s="108"/>
      <c r="BP34" s="108">
        <f t="shared" si="42"/>
        <v>0</v>
      </c>
      <c r="BQ34" s="108"/>
      <c r="BR34" s="108"/>
      <c r="BS34" s="108"/>
      <c r="BT34" s="122">
        <f t="shared" si="43"/>
        <v>0</v>
      </c>
      <c r="BU34" s="108"/>
      <c r="BV34" s="153"/>
      <c r="BW34" s="110"/>
      <c r="BX34" s="122">
        <f t="shared" si="20"/>
        <v>0</v>
      </c>
      <c r="BY34" s="122"/>
      <c r="BZ34" s="122"/>
      <c r="CA34" s="122"/>
      <c r="CB34" s="122"/>
      <c r="CC34" s="122"/>
      <c r="CD34" s="122"/>
      <c r="CE34" s="122"/>
      <c r="CF34" s="122"/>
      <c r="CG34" s="283">
        <f t="shared" si="32"/>
        <v>115</v>
      </c>
      <c r="CH34" s="273">
        <f>R34+V34+Z34+AD34+BR34+BV34+F34+J34+N34+AL34+BZ34+AP34+AT34+AX34+BF34</f>
        <v>0</v>
      </c>
      <c r="CI34" s="285">
        <f t="shared" si="13"/>
        <v>0</v>
      </c>
      <c r="CJ34" s="285">
        <f t="shared" si="14"/>
        <v>-115</v>
      </c>
      <c r="CL34" s="142">
        <f t="shared" si="16"/>
        <v>0</v>
      </c>
      <c r="CM34" s="137">
        <f t="shared" si="17"/>
        <v>115</v>
      </c>
      <c r="CO34" s="146">
        <f t="shared" si="15"/>
        <v>0</v>
      </c>
    </row>
    <row r="35" spans="1:93">
      <c r="A35" s="122"/>
      <c r="B35" s="840" t="s">
        <v>212</v>
      </c>
      <c r="C35" s="841"/>
      <c r="D35" s="842"/>
      <c r="E35" s="108"/>
      <c r="F35" s="108"/>
      <c r="G35" s="108" t="e">
        <f>F35/E35*100</f>
        <v>#DIV/0!</v>
      </c>
      <c r="H35" s="108">
        <f t="shared" si="0"/>
        <v>0</v>
      </c>
      <c r="I35" s="108"/>
      <c r="J35" s="108"/>
      <c r="K35" s="109" t="e">
        <f>J35/I35*100</f>
        <v>#DIV/0!</v>
      </c>
      <c r="L35" s="108">
        <f>J35-I35</f>
        <v>0</v>
      </c>
      <c r="M35" s="108"/>
      <c r="N35" s="108"/>
      <c r="O35" s="108"/>
      <c r="P35" s="122">
        <f t="shared" si="22"/>
        <v>0</v>
      </c>
      <c r="Q35" s="108"/>
      <c r="R35" s="108"/>
      <c r="S35" s="108" t="e">
        <f>R35/Q35*100</f>
        <v>#DIV/0!</v>
      </c>
      <c r="T35" s="122">
        <f t="shared" si="44"/>
        <v>0</v>
      </c>
      <c r="U35" s="108"/>
      <c r="V35" s="108"/>
      <c r="W35" s="108"/>
      <c r="X35" s="122">
        <f t="shared" si="45"/>
        <v>0</v>
      </c>
      <c r="Y35" s="108"/>
      <c r="Z35" s="108"/>
      <c r="AA35" s="108"/>
      <c r="AB35" s="122">
        <f t="shared" si="46"/>
        <v>0</v>
      </c>
      <c r="AC35" s="108"/>
      <c r="AD35" s="108"/>
      <c r="AE35" s="108" t="e">
        <f>AD35/AC35*100</f>
        <v>#DIV/0!</v>
      </c>
      <c r="AF35" s="122">
        <f>AD35-AC35</f>
        <v>0</v>
      </c>
      <c r="AG35" s="283">
        <f t="shared" si="3"/>
        <v>0</v>
      </c>
      <c r="AH35" s="285">
        <f t="shared" si="3"/>
        <v>0</v>
      </c>
      <c r="AI35" s="285" t="e">
        <f>AH35/AG35*100</f>
        <v>#DIV/0!</v>
      </c>
      <c r="AJ35" s="285">
        <f t="shared" si="25"/>
        <v>0</v>
      </c>
      <c r="AK35" s="108"/>
      <c r="AL35" s="108"/>
      <c r="AM35" s="108"/>
      <c r="AN35" s="108">
        <f t="shared" si="35"/>
        <v>0</v>
      </c>
      <c r="AO35" s="108"/>
      <c r="AP35" s="108"/>
      <c r="AQ35" s="108"/>
      <c r="AR35" s="108">
        <f t="shared" si="36"/>
        <v>0</v>
      </c>
      <c r="AS35" s="108"/>
      <c r="AT35" s="108"/>
      <c r="AU35" s="108"/>
      <c r="AV35" s="108">
        <f t="shared" si="37"/>
        <v>0</v>
      </c>
      <c r="AW35" s="108"/>
      <c r="AX35" s="108"/>
      <c r="AY35" s="108"/>
      <c r="AZ35" s="108">
        <f t="shared" si="38"/>
        <v>0</v>
      </c>
      <c r="BA35" s="283">
        <f t="shared" si="8"/>
        <v>0</v>
      </c>
      <c r="BB35" s="273">
        <f t="shared" si="8"/>
        <v>0</v>
      </c>
      <c r="BC35" s="285"/>
      <c r="BD35" s="285">
        <f t="shared" si="39"/>
        <v>0</v>
      </c>
      <c r="BE35" s="108"/>
      <c r="BF35" s="108"/>
      <c r="BG35" s="108"/>
      <c r="BH35" s="108">
        <f t="shared" si="40"/>
        <v>0</v>
      </c>
      <c r="BI35" s="108"/>
      <c r="BJ35" s="108"/>
      <c r="BK35" s="113" t="e">
        <f>BJ35/BI35*100</f>
        <v>#DIV/0!</v>
      </c>
      <c r="BL35" s="108">
        <f t="shared" si="41"/>
        <v>0</v>
      </c>
      <c r="BM35" s="108"/>
      <c r="BN35" s="108"/>
      <c r="BO35" s="108"/>
      <c r="BP35" s="108">
        <f t="shared" si="42"/>
        <v>0</v>
      </c>
      <c r="BQ35" s="108">
        <v>10.6</v>
      </c>
      <c r="BR35" s="108"/>
      <c r="BS35" s="109"/>
      <c r="BT35" s="122">
        <f t="shared" si="43"/>
        <v>-10.6</v>
      </c>
      <c r="BU35" s="153">
        <v>38</v>
      </c>
      <c r="BV35" s="153"/>
      <c r="BW35" s="108">
        <f>BV35/BU35*100</f>
        <v>0</v>
      </c>
      <c r="BX35" s="122">
        <f t="shared" si="20"/>
        <v>-38</v>
      </c>
      <c r="BY35" s="156">
        <v>9.5</v>
      </c>
      <c r="BZ35" s="122"/>
      <c r="CA35" s="122"/>
      <c r="CB35" s="122"/>
      <c r="CC35" s="156">
        <v>18</v>
      </c>
      <c r="CD35" s="122"/>
      <c r="CE35" s="122"/>
      <c r="CF35" s="122"/>
      <c r="CG35" s="283">
        <f t="shared" si="32"/>
        <v>58.1</v>
      </c>
      <c r="CH35" s="273">
        <f>R35+V35+Z35+AD35+BR35+BV35+F35+J35+N35+AL35+BZ35+AP35+AT35+AX35+BF35+BN35+BJ35</f>
        <v>0</v>
      </c>
      <c r="CI35" s="285">
        <f t="shared" si="13"/>
        <v>0</v>
      </c>
      <c r="CJ35" s="285">
        <f t="shared" si="14"/>
        <v>-58.1</v>
      </c>
      <c r="CL35" s="142">
        <f t="shared" si="16"/>
        <v>0</v>
      </c>
      <c r="CM35" s="137">
        <f t="shared" si="17"/>
        <v>58.1</v>
      </c>
      <c r="CO35" s="146">
        <f t="shared" si="15"/>
        <v>0</v>
      </c>
    </row>
    <row r="36" spans="1:93" hidden="1">
      <c r="A36" s="122"/>
      <c r="B36" s="840" t="s">
        <v>271</v>
      </c>
      <c r="C36" s="841"/>
      <c r="D36" s="842"/>
      <c r="E36" s="108"/>
      <c r="F36" s="108"/>
      <c r="G36" s="108" t="e">
        <f t="shared" ref="G36:G46" si="47">F36/E36*100</f>
        <v>#DIV/0!</v>
      </c>
      <c r="H36" s="108">
        <f t="shared" si="0"/>
        <v>0</v>
      </c>
      <c r="I36" s="108"/>
      <c r="J36" s="108"/>
      <c r="K36" s="109"/>
      <c r="L36" s="108"/>
      <c r="M36" s="108"/>
      <c r="N36" s="108"/>
      <c r="O36" s="108"/>
      <c r="P36" s="122"/>
      <c r="Q36" s="108"/>
      <c r="R36" s="108"/>
      <c r="S36" s="108"/>
      <c r="T36" s="122"/>
      <c r="U36" s="108"/>
      <c r="V36" s="108"/>
      <c r="W36" s="108"/>
      <c r="X36" s="122">
        <f t="shared" si="45"/>
        <v>0</v>
      </c>
      <c r="Y36" s="108"/>
      <c r="Z36" s="108"/>
      <c r="AA36" s="108"/>
      <c r="AB36" s="122">
        <f t="shared" si="46"/>
        <v>0</v>
      </c>
      <c r="AC36" s="108"/>
      <c r="AD36" s="108"/>
      <c r="AE36" s="108"/>
      <c r="AF36" s="122"/>
      <c r="AG36" s="283">
        <f t="shared" si="3"/>
        <v>0</v>
      </c>
      <c r="AH36" s="285">
        <f t="shared" si="3"/>
        <v>0</v>
      </c>
      <c r="AI36" s="285" t="e">
        <f>AH36/AG36*100</f>
        <v>#DIV/0!</v>
      </c>
      <c r="AJ36" s="285">
        <f t="shared" si="25"/>
        <v>0</v>
      </c>
      <c r="AK36" s="108"/>
      <c r="AL36" s="108"/>
      <c r="AM36" s="108"/>
      <c r="AN36" s="108">
        <f t="shared" si="35"/>
        <v>0</v>
      </c>
      <c r="AO36" s="108"/>
      <c r="AP36" s="108"/>
      <c r="AQ36" s="108"/>
      <c r="AR36" s="108">
        <f t="shared" si="36"/>
        <v>0</v>
      </c>
      <c r="AS36" s="108"/>
      <c r="AT36" s="108"/>
      <c r="AU36" s="108"/>
      <c r="AV36" s="108">
        <f t="shared" si="37"/>
        <v>0</v>
      </c>
      <c r="AW36" s="108"/>
      <c r="AX36" s="108"/>
      <c r="AY36" s="108"/>
      <c r="AZ36" s="108">
        <f t="shared" si="38"/>
        <v>0</v>
      </c>
      <c r="BA36" s="283">
        <f t="shared" si="8"/>
        <v>0</v>
      </c>
      <c r="BB36" s="285">
        <f t="shared" si="8"/>
        <v>0</v>
      </c>
      <c r="BC36" s="285"/>
      <c r="BD36" s="285">
        <f t="shared" si="39"/>
        <v>0</v>
      </c>
      <c r="BE36" s="108"/>
      <c r="BF36" s="108"/>
      <c r="BG36" s="108"/>
      <c r="BH36" s="108">
        <f t="shared" si="40"/>
        <v>0</v>
      </c>
      <c r="BI36" s="108"/>
      <c r="BJ36" s="108"/>
      <c r="BK36" s="113" t="e">
        <f>BJ36/BI36*100</f>
        <v>#DIV/0!</v>
      </c>
      <c r="BL36" s="108">
        <f t="shared" si="41"/>
        <v>0</v>
      </c>
      <c r="BM36" s="108"/>
      <c r="BN36" s="108"/>
      <c r="BO36" s="108"/>
      <c r="BP36" s="108">
        <f t="shared" si="42"/>
        <v>0</v>
      </c>
      <c r="BQ36" s="108"/>
      <c r="BR36" s="108"/>
      <c r="BS36" s="108"/>
      <c r="BT36" s="122">
        <f t="shared" si="43"/>
        <v>0</v>
      </c>
      <c r="BU36" s="108"/>
      <c r="BV36" s="153"/>
      <c r="BW36" s="108"/>
      <c r="BX36" s="122"/>
      <c r="BY36" s="122"/>
      <c r="BZ36" s="122"/>
      <c r="CA36" s="122"/>
      <c r="CB36" s="122"/>
      <c r="CC36" s="122"/>
      <c r="CD36" s="122"/>
      <c r="CE36" s="122"/>
      <c r="CF36" s="122"/>
      <c r="CG36" s="283">
        <f t="shared" si="32"/>
        <v>0</v>
      </c>
      <c r="CH36" s="273">
        <f>R36+V36+Z36+AD36+BR36+BV36+F36+J36+N36+AL36+BZ36+AP36+AT36+AX36+BF36</f>
        <v>0</v>
      </c>
      <c r="CI36" s="285" t="e">
        <f t="shared" si="13"/>
        <v>#DIV/0!</v>
      </c>
      <c r="CJ36" s="285">
        <f t="shared" si="14"/>
        <v>0</v>
      </c>
      <c r="CL36" s="142">
        <f t="shared" si="16"/>
        <v>0</v>
      </c>
      <c r="CM36" s="137">
        <f t="shared" si="17"/>
        <v>0</v>
      </c>
      <c r="CO36" s="146">
        <f t="shared" si="15"/>
        <v>0</v>
      </c>
    </row>
    <row r="37" spans="1:93" hidden="1">
      <c r="A37" s="122"/>
      <c r="B37" s="840" t="s">
        <v>213</v>
      </c>
      <c r="C37" s="841"/>
      <c r="D37" s="842"/>
      <c r="E37" s="108"/>
      <c r="F37" s="108"/>
      <c r="G37" s="108"/>
      <c r="H37" s="108">
        <f t="shared" si="0"/>
        <v>0</v>
      </c>
      <c r="I37" s="108"/>
      <c r="J37" s="108"/>
      <c r="K37" s="109"/>
      <c r="L37" s="108">
        <f>J37-I37</f>
        <v>0</v>
      </c>
      <c r="M37" s="108"/>
      <c r="N37" s="108"/>
      <c r="O37" s="108"/>
      <c r="P37" s="122">
        <f t="shared" si="22"/>
        <v>0</v>
      </c>
      <c r="Q37" s="108"/>
      <c r="R37" s="108"/>
      <c r="S37" s="108"/>
      <c r="T37" s="122">
        <f t="shared" si="44"/>
        <v>0</v>
      </c>
      <c r="U37" s="108"/>
      <c r="V37" s="108"/>
      <c r="W37" s="108"/>
      <c r="X37" s="122">
        <f t="shared" si="45"/>
        <v>0</v>
      </c>
      <c r="Y37" s="108"/>
      <c r="Z37" s="108"/>
      <c r="AA37" s="108"/>
      <c r="AB37" s="122">
        <f t="shared" si="46"/>
        <v>0</v>
      </c>
      <c r="AC37" s="108"/>
      <c r="AD37" s="108"/>
      <c r="AE37" s="108"/>
      <c r="AF37" s="122"/>
      <c r="AG37" s="283">
        <f t="shared" si="3"/>
        <v>0</v>
      </c>
      <c r="AH37" s="285">
        <f t="shared" si="3"/>
        <v>0</v>
      </c>
      <c r="AI37" s="285"/>
      <c r="AJ37" s="285">
        <f t="shared" si="25"/>
        <v>0</v>
      </c>
      <c r="AK37" s="108"/>
      <c r="AL37" s="108"/>
      <c r="AM37" s="108"/>
      <c r="AN37" s="108">
        <f t="shared" si="35"/>
        <v>0</v>
      </c>
      <c r="AO37" s="108"/>
      <c r="AP37" s="108"/>
      <c r="AQ37" s="108"/>
      <c r="AR37" s="108">
        <f t="shared" si="36"/>
        <v>0</v>
      </c>
      <c r="AS37" s="108"/>
      <c r="AT37" s="108"/>
      <c r="AU37" s="108"/>
      <c r="AV37" s="108">
        <f t="shared" si="37"/>
        <v>0</v>
      </c>
      <c r="AW37" s="108"/>
      <c r="AX37" s="108"/>
      <c r="AY37" s="108"/>
      <c r="AZ37" s="108">
        <f t="shared" si="38"/>
        <v>0</v>
      </c>
      <c r="BA37" s="283">
        <f t="shared" si="8"/>
        <v>0</v>
      </c>
      <c r="BB37" s="285">
        <f t="shared" si="8"/>
        <v>0</v>
      </c>
      <c r="BC37" s="285"/>
      <c r="BD37" s="285">
        <f t="shared" si="39"/>
        <v>0</v>
      </c>
      <c r="BE37" s="108"/>
      <c r="BF37" s="108"/>
      <c r="BG37" s="108"/>
      <c r="BH37" s="108">
        <f t="shared" si="40"/>
        <v>0</v>
      </c>
      <c r="BI37" s="108"/>
      <c r="BJ37" s="108"/>
      <c r="BK37" s="113"/>
      <c r="BL37" s="108">
        <f t="shared" si="41"/>
        <v>0</v>
      </c>
      <c r="BM37" s="108"/>
      <c r="BN37" s="108"/>
      <c r="BO37" s="108"/>
      <c r="BP37" s="108">
        <f t="shared" si="42"/>
        <v>0</v>
      </c>
      <c r="BQ37" s="108"/>
      <c r="BR37" s="108"/>
      <c r="BS37" s="108"/>
      <c r="BT37" s="122">
        <f t="shared" si="43"/>
        <v>0</v>
      </c>
      <c r="BU37" s="108"/>
      <c r="BV37" s="153"/>
      <c r="BW37" s="108" t="e">
        <f>BV37/BU37*100</f>
        <v>#DIV/0!</v>
      </c>
      <c r="BX37" s="122">
        <f t="shared" si="20"/>
        <v>0</v>
      </c>
      <c r="BY37" s="122"/>
      <c r="BZ37" s="122"/>
      <c r="CA37" s="122"/>
      <c r="CB37" s="122"/>
      <c r="CC37" s="122"/>
      <c r="CD37" s="122"/>
      <c r="CE37" s="122"/>
      <c r="CF37" s="122"/>
      <c r="CG37" s="283">
        <f t="shared" si="32"/>
        <v>0</v>
      </c>
      <c r="CH37" s="273">
        <f>R37+V37+Z37+AD37+BR37+BV37+F37+J37+N37+AL37+BZ37+AP37+AT37+AX37+BF37</f>
        <v>0</v>
      </c>
      <c r="CI37" s="285" t="e">
        <f t="shared" si="13"/>
        <v>#DIV/0!</v>
      </c>
      <c r="CJ37" s="285">
        <f t="shared" si="14"/>
        <v>0</v>
      </c>
      <c r="CL37" s="142">
        <f t="shared" si="16"/>
        <v>0</v>
      </c>
      <c r="CM37" s="137">
        <f t="shared" si="17"/>
        <v>0</v>
      </c>
      <c r="CO37" s="146">
        <f t="shared" si="15"/>
        <v>0</v>
      </c>
    </row>
    <row r="38" spans="1:93" ht="12.75" hidden="1" customHeight="1">
      <c r="A38" s="122"/>
      <c r="B38" s="828" t="s">
        <v>408</v>
      </c>
      <c r="C38" s="829"/>
      <c r="D38" s="830"/>
      <c r="E38" s="108"/>
      <c r="F38" s="108"/>
      <c r="G38" s="108"/>
      <c r="H38" s="108">
        <f t="shared" si="0"/>
        <v>0</v>
      </c>
      <c r="I38" s="108"/>
      <c r="J38" s="108"/>
      <c r="K38" s="109"/>
      <c r="L38" s="108">
        <f>J38-I38</f>
        <v>0</v>
      </c>
      <c r="M38" s="108"/>
      <c r="N38" s="108"/>
      <c r="O38" s="108"/>
      <c r="P38" s="122">
        <f t="shared" si="22"/>
        <v>0</v>
      </c>
      <c r="Q38" s="108"/>
      <c r="R38" s="108"/>
      <c r="S38" s="108"/>
      <c r="T38" s="122">
        <f t="shared" si="44"/>
        <v>0</v>
      </c>
      <c r="U38" s="108"/>
      <c r="V38" s="108"/>
      <c r="W38" s="108"/>
      <c r="X38" s="122">
        <f t="shared" si="45"/>
        <v>0</v>
      </c>
      <c r="Y38" s="108"/>
      <c r="Z38" s="108"/>
      <c r="AA38" s="108"/>
      <c r="AB38" s="122">
        <f t="shared" si="46"/>
        <v>0</v>
      </c>
      <c r="AC38" s="108"/>
      <c r="AD38" s="108"/>
      <c r="AE38" s="108"/>
      <c r="AF38" s="122"/>
      <c r="AG38" s="283">
        <f t="shared" si="3"/>
        <v>0</v>
      </c>
      <c r="AH38" s="285">
        <f t="shared" si="3"/>
        <v>0</v>
      </c>
      <c r="AI38" s="285"/>
      <c r="AJ38" s="285">
        <f t="shared" si="25"/>
        <v>0</v>
      </c>
      <c r="AK38" s="108"/>
      <c r="AL38" s="108"/>
      <c r="AM38" s="108"/>
      <c r="AN38" s="108">
        <f t="shared" si="35"/>
        <v>0</v>
      </c>
      <c r="AO38" s="108"/>
      <c r="AP38" s="108"/>
      <c r="AQ38" s="108"/>
      <c r="AR38" s="108">
        <f t="shared" si="36"/>
        <v>0</v>
      </c>
      <c r="AS38" s="108"/>
      <c r="AT38" s="108"/>
      <c r="AU38" s="108"/>
      <c r="AV38" s="108">
        <f t="shared" si="37"/>
        <v>0</v>
      </c>
      <c r="AW38" s="108"/>
      <c r="AX38" s="108"/>
      <c r="AY38" s="108"/>
      <c r="AZ38" s="108">
        <f t="shared" si="38"/>
        <v>0</v>
      </c>
      <c r="BA38" s="283">
        <f t="shared" si="8"/>
        <v>0</v>
      </c>
      <c r="BB38" s="285">
        <f t="shared" si="8"/>
        <v>0</v>
      </c>
      <c r="BC38" s="285"/>
      <c r="BD38" s="285">
        <f t="shared" si="39"/>
        <v>0</v>
      </c>
      <c r="BE38" s="108"/>
      <c r="BF38" s="108"/>
      <c r="BG38" s="108"/>
      <c r="BH38" s="108">
        <f t="shared" si="40"/>
        <v>0</v>
      </c>
      <c r="BI38" s="108"/>
      <c r="BJ38" s="108"/>
      <c r="BK38" s="113"/>
      <c r="BL38" s="108">
        <f t="shared" si="41"/>
        <v>0</v>
      </c>
      <c r="BM38" s="108"/>
      <c r="BN38" s="108"/>
      <c r="BO38" s="108"/>
      <c r="BP38" s="108">
        <f t="shared" si="42"/>
        <v>0</v>
      </c>
      <c r="BQ38" s="108"/>
      <c r="BR38" s="108"/>
      <c r="BS38" s="108"/>
      <c r="BT38" s="122">
        <f t="shared" si="43"/>
        <v>0</v>
      </c>
      <c r="BU38" s="108"/>
      <c r="BV38" s="153"/>
      <c r="BW38" s="108"/>
      <c r="BX38" s="122">
        <f t="shared" si="20"/>
        <v>0</v>
      </c>
      <c r="BY38" s="122"/>
      <c r="BZ38" s="122"/>
      <c r="CA38" s="122"/>
      <c r="CB38" s="122"/>
      <c r="CC38" s="122"/>
      <c r="CD38" s="122"/>
      <c r="CE38" s="122"/>
      <c r="CF38" s="122"/>
      <c r="CG38" s="283">
        <f t="shared" si="32"/>
        <v>0</v>
      </c>
      <c r="CH38" s="273">
        <f>R38+V38+Z38+AD38+BR38+BV38+F38+J38+N38+AL38+BZ38+AP38+AT38+AX38+BF38+BN38</f>
        <v>0</v>
      </c>
      <c r="CI38" s="285"/>
      <c r="CJ38" s="285">
        <f t="shared" si="14"/>
        <v>0</v>
      </c>
      <c r="CL38" s="142">
        <f t="shared" si="16"/>
        <v>0</v>
      </c>
      <c r="CM38" s="137">
        <f t="shared" si="17"/>
        <v>0</v>
      </c>
      <c r="CO38" s="146">
        <f t="shared" si="15"/>
        <v>0</v>
      </c>
    </row>
    <row r="39" spans="1:93" ht="12.75" customHeight="1">
      <c r="A39" s="122"/>
      <c r="B39" s="828" t="s">
        <v>272</v>
      </c>
      <c r="C39" s="829"/>
      <c r="D39" s="830"/>
      <c r="E39" s="108">
        <v>53</v>
      </c>
      <c r="F39" s="108"/>
      <c r="G39" s="108">
        <f t="shared" si="47"/>
        <v>0</v>
      </c>
      <c r="H39" s="108">
        <f t="shared" si="0"/>
        <v>-53</v>
      </c>
      <c r="I39" s="108">
        <v>53</v>
      </c>
      <c r="J39" s="108"/>
      <c r="K39" s="109"/>
      <c r="L39" s="108"/>
      <c r="M39" s="108">
        <v>53</v>
      </c>
      <c r="N39" s="108"/>
      <c r="O39" s="108"/>
      <c r="P39" s="122"/>
      <c r="Q39" s="108">
        <v>53</v>
      </c>
      <c r="R39" s="108"/>
      <c r="S39" s="108"/>
      <c r="T39" s="122">
        <f t="shared" si="44"/>
        <v>-53</v>
      </c>
      <c r="U39" s="108">
        <v>106</v>
      </c>
      <c r="V39" s="108"/>
      <c r="W39" s="108"/>
      <c r="X39" s="122">
        <f t="shared" si="45"/>
        <v>-106</v>
      </c>
      <c r="Y39" s="108">
        <v>53</v>
      </c>
      <c r="Z39" s="108"/>
      <c r="AA39" s="108"/>
      <c r="AB39" s="122">
        <f t="shared" si="46"/>
        <v>-53</v>
      </c>
      <c r="AC39" s="108">
        <v>53</v>
      </c>
      <c r="AD39" s="108"/>
      <c r="AE39" s="108"/>
      <c r="AF39" s="122"/>
      <c r="AG39" s="283">
        <f t="shared" si="3"/>
        <v>424</v>
      </c>
      <c r="AH39" s="285">
        <f t="shared" si="3"/>
        <v>0</v>
      </c>
      <c r="AI39" s="285"/>
      <c r="AJ39" s="285">
        <f t="shared" si="25"/>
        <v>-424</v>
      </c>
      <c r="AK39" s="108"/>
      <c r="AL39" s="108"/>
      <c r="AM39" s="108"/>
      <c r="AN39" s="108">
        <f t="shared" si="35"/>
        <v>0</v>
      </c>
      <c r="AO39" s="108"/>
      <c r="AP39" s="108"/>
      <c r="AQ39" s="108"/>
      <c r="AR39" s="108">
        <f t="shared" si="36"/>
        <v>0</v>
      </c>
      <c r="AS39" s="108"/>
      <c r="AT39" s="108"/>
      <c r="AU39" s="108"/>
      <c r="AV39" s="108">
        <f t="shared" si="37"/>
        <v>0</v>
      </c>
      <c r="AW39" s="108"/>
      <c r="AX39" s="108"/>
      <c r="AY39" s="108"/>
      <c r="AZ39" s="108">
        <f t="shared" si="38"/>
        <v>0</v>
      </c>
      <c r="BA39" s="283">
        <f t="shared" si="8"/>
        <v>0</v>
      </c>
      <c r="BB39" s="285">
        <f t="shared" si="8"/>
        <v>0</v>
      </c>
      <c r="BC39" s="285"/>
      <c r="BD39" s="285">
        <f t="shared" si="39"/>
        <v>0</v>
      </c>
      <c r="BE39" s="108"/>
      <c r="BF39" s="108"/>
      <c r="BG39" s="108"/>
      <c r="BH39" s="108">
        <f t="shared" si="40"/>
        <v>0</v>
      </c>
      <c r="BI39" s="108"/>
      <c r="BJ39" s="108"/>
      <c r="BK39" s="113"/>
      <c r="BL39" s="108">
        <f t="shared" si="41"/>
        <v>0</v>
      </c>
      <c r="BM39" s="108"/>
      <c r="BN39" s="108"/>
      <c r="BO39" s="108"/>
      <c r="BP39" s="108">
        <f t="shared" si="42"/>
        <v>0</v>
      </c>
      <c r="BQ39" s="108"/>
      <c r="BR39" s="108"/>
      <c r="BS39" s="108"/>
      <c r="BT39" s="122">
        <f t="shared" si="43"/>
        <v>0</v>
      </c>
      <c r="BU39" s="108">
        <v>32</v>
      </c>
      <c r="BV39" s="153"/>
      <c r="BW39" s="108"/>
      <c r="BX39" s="122">
        <f t="shared" si="20"/>
        <v>-32</v>
      </c>
      <c r="BY39" s="122"/>
      <c r="BZ39" s="122"/>
      <c r="CA39" s="122"/>
      <c r="CB39" s="122"/>
      <c r="CC39" s="122"/>
      <c r="CD39" s="122"/>
      <c r="CE39" s="122"/>
      <c r="CF39" s="122"/>
      <c r="CG39" s="283">
        <f t="shared" si="32"/>
        <v>456</v>
      </c>
      <c r="CH39" s="273">
        <f t="shared" ref="CH39:CH44" si="48">R39+V39+Z39+AD39+BR39+BV39+F39+J39+N39+AL39+BZ39+AP39+AT39+AX39+BF39</f>
        <v>0</v>
      </c>
      <c r="CI39" s="285">
        <f t="shared" si="13"/>
        <v>0</v>
      </c>
      <c r="CJ39" s="285">
        <f t="shared" si="14"/>
        <v>-456</v>
      </c>
      <c r="CL39" s="142">
        <f t="shared" si="16"/>
        <v>0</v>
      </c>
      <c r="CM39" s="137">
        <f t="shared" si="17"/>
        <v>456</v>
      </c>
      <c r="CO39" s="146">
        <f t="shared" si="15"/>
        <v>0</v>
      </c>
    </row>
    <row r="40" spans="1:93" ht="12.75" customHeight="1">
      <c r="A40" s="122"/>
      <c r="B40" s="828" t="s">
        <v>214</v>
      </c>
      <c r="C40" s="829"/>
      <c r="D40" s="830"/>
      <c r="E40" s="108">
        <v>25</v>
      </c>
      <c r="F40" s="108"/>
      <c r="G40" s="108">
        <f t="shared" si="47"/>
        <v>0</v>
      </c>
      <c r="H40" s="108">
        <f t="shared" si="0"/>
        <v>-25</v>
      </c>
      <c r="I40" s="108">
        <v>50</v>
      </c>
      <c r="J40" s="108"/>
      <c r="K40" s="109">
        <f>J40/I40*100</f>
        <v>0</v>
      </c>
      <c r="L40" s="108">
        <f t="shared" ref="L40:L46" si="49">J40-I40</f>
        <v>-50</v>
      </c>
      <c r="M40" s="108">
        <v>100</v>
      </c>
      <c r="N40" s="108"/>
      <c r="O40" s="108"/>
      <c r="P40" s="122"/>
      <c r="Q40" s="108">
        <v>100</v>
      </c>
      <c r="R40" s="108"/>
      <c r="S40" s="108">
        <f>R40/Q40*100</f>
        <v>0</v>
      </c>
      <c r="T40" s="122">
        <f t="shared" si="44"/>
        <v>-100</v>
      </c>
      <c r="U40" s="108">
        <v>25</v>
      </c>
      <c r="V40" s="108"/>
      <c r="W40" s="108"/>
      <c r="X40" s="122">
        <f t="shared" si="45"/>
        <v>-25</v>
      </c>
      <c r="Y40" s="108">
        <v>57</v>
      </c>
      <c r="Z40" s="108"/>
      <c r="AA40" s="108">
        <f>Z40/Y40*100</f>
        <v>0</v>
      </c>
      <c r="AB40" s="122">
        <f t="shared" si="46"/>
        <v>-57</v>
      </c>
      <c r="AC40" s="108">
        <v>50</v>
      </c>
      <c r="AD40" s="108"/>
      <c r="AE40" s="108">
        <f>AD40/AC40*100</f>
        <v>0</v>
      </c>
      <c r="AF40" s="122">
        <f>AD40-AC40</f>
        <v>-50</v>
      </c>
      <c r="AG40" s="283">
        <f t="shared" si="3"/>
        <v>407</v>
      </c>
      <c r="AH40" s="285">
        <f t="shared" si="3"/>
        <v>0</v>
      </c>
      <c r="AI40" s="285">
        <f>AH40/AG40*100</f>
        <v>0</v>
      </c>
      <c r="AJ40" s="285">
        <f t="shared" si="25"/>
        <v>-407</v>
      </c>
      <c r="AK40" s="108"/>
      <c r="AL40" s="108"/>
      <c r="AM40" s="108"/>
      <c r="AN40" s="108">
        <f t="shared" si="35"/>
        <v>0</v>
      </c>
      <c r="AO40" s="108"/>
      <c r="AP40" s="108"/>
      <c r="AQ40" s="108"/>
      <c r="AR40" s="108">
        <f t="shared" si="36"/>
        <v>0</v>
      </c>
      <c r="AS40" s="108"/>
      <c r="AT40" s="108"/>
      <c r="AU40" s="108"/>
      <c r="AV40" s="108">
        <f t="shared" si="37"/>
        <v>0</v>
      </c>
      <c r="AW40" s="108"/>
      <c r="AX40" s="108"/>
      <c r="AY40" s="108"/>
      <c r="AZ40" s="108">
        <f t="shared" si="38"/>
        <v>0</v>
      </c>
      <c r="BA40" s="283">
        <f t="shared" si="8"/>
        <v>0</v>
      </c>
      <c r="BB40" s="285">
        <f t="shared" si="8"/>
        <v>0</v>
      </c>
      <c r="BC40" s="285"/>
      <c r="BD40" s="285">
        <f t="shared" si="39"/>
        <v>0</v>
      </c>
      <c r="BE40" s="108"/>
      <c r="BF40" s="108"/>
      <c r="BG40" s="108"/>
      <c r="BH40" s="108">
        <f t="shared" si="40"/>
        <v>0</v>
      </c>
      <c r="BI40" s="108"/>
      <c r="BJ40" s="108"/>
      <c r="BK40" s="113"/>
      <c r="BL40" s="108">
        <f t="shared" si="41"/>
        <v>0</v>
      </c>
      <c r="BM40" s="108"/>
      <c r="BN40" s="108"/>
      <c r="BO40" s="108"/>
      <c r="BP40" s="108">
        <f t="shared" si="42"/>
        <v>0</v>
      </c>
      <c r="BQ40" s="108"/>
      <c r="BR40" s="108"/>
      <c r="BS40" s="108"/>
      <c r="BT40" s="122">
        <f t="shared" si="43"/>
        <v>0</v>
      </c>
      <c r="BU40" s="108"/>
      <c r="BV40" s="153"/>
      <c r="BW40" s="108"/>
      <c r="BX40" s="122">
        <f t="shared" si="20"/>
        <v>0</v>
      </c>
      <c r="BY40" s="122"/>
      <c r="BZ40" s="122"/>
      <c r="CA40" s="122"/>
      <c r="CB40" s="122"/>
      <c r="CC40" s="122"/>
      <c r="CD40" s="122"/>
      <c r="CE40" s="122"/>
      <c r="CF40" s="122"/>
      <c r="CG40" s="283">
        <f t="shared" si="32"/>
        <v>407</v>
      </c>
      <c r="CH40" s="273">
        <f t="shared" si="48"/>
        <v>0</v>
      </c>
      <c r="CI40" s="285">
        <f t="shared" si="13"/>
        <v>0</v>
      </c>
      <c r="CJ40" s="285">
        <f t="shared" si="14"/>
        <v>-407</v>
      </c>
      <c r="CL40" s="142">
        <f t="shared" si="16"/>
        <v>0</v>
      </c>
      <c r="CM40" s="137">
        <f t="shared" si="17"/>
        <v>407</v>
      </c>
      <c r="CO40" s="146">
        <f t="shared" si="15"/>
        <v>0</v>
      </c>
    </row>
    <row r="41" spans="1:93" hidden="1">
      <c r="A41" s="122"/>
      <c r="B41" s="828" t="s">
        <v>498</v>
      </c>
      <c r="C41" s="829"/>
      <c r="D41" s="830"/>
      <c r="E41" s="108"/>
      <c r="F41" s="108"/>
      <c r="G41" s="108" t="e">
        <f t="shared" si="47"/>
        <v>#DIV/0!</v>
      </c>
      <c r="H41" s="108">
        <f>F41-E41</f>
        <v>0</v>
      </c>
      <c r="I41" s="108"/>
      <c r="J41" s="108"/>
      <c r="K41" s="109"/>
      <c r="L41" s="108">
        <f t="shared" si="49"/>
        <v>0</v>
      </c>
      <c r="M41" s="108"/>
      <c r="N41" s="108"/>
      <c r="O41" s="108"/>
      <c r="P41" s="122">
        <f t="shared" ref="P41:P46" si="50">N41-M41</f>
        <v>0</v>
      </c>
      <c r="Q41" s="108"/>
      <c r="R41" s="108"/>
      <c r="S41" s="108"/>
      <c r="T41" s="122">
        <f>R41-Q41</f>
        <v>0</v>
      </c>
      <c r="U41" s="108"/>
      <c r="V41" s="108"/>
      <c r="W41" s="108"/>
      <c r="X41" s="122">
        <f>V41-U41</f>
        <v>0</v>
      </c>
      <c r="Y41" s="108"/>
      <c r="Z41" s="108"/>
      <c r="AA41" s="108"/>
      <c r="AB41" s="122">
        <f t="shared" si="46"/>
        <v>0</v>
      </c>
      <c r="AC41" s="108"/>
      <c r="AD41" s="108"/>
      <c r="AE41" s="108"/>
      <c r="AF41" s="122">
        <f>AD41-AC41</f>
        <v>0</v>
      </c>
      <c r="AG41" s="283">
        <f>E41+I41+M41+Q41+U41+Y41+AC41</f>
        <v>0</v>
      </c>
      <c r="AH41" s="285">
        <f>F41+J41+N41+R41+V41+Z41+AD41</f>
        <v>0</v>
      </c>
      <c r="AI41" s="285"/>
      <c r="AJ41" s="285">
        <f t="shared" si="25"/>
        <v>0</v>
      </c>
      <c r="AK41" s="108"/>
      <c r="AL41" s="108"/>
      <c r="AM41" s="108"/>
      <c r="AN41" s="108">
        <f>AL41-AK41</f>
        <v>0</v>
      </c>
      <c r="AO41" s="108"/>
      <c r="AP41" s="108"/>
      <c r="AQ41" s="108"/>
      <c r="AR41" s="108">
        <f>AP41-AO41</f>
        <v>0</v>
      </c>
      <c r="AS41" s="108"/>
      <c r="AT41" s="108"/>
      <c r="AU41" s="108"/>
      <c r="AV41" s="108">
        <f>AT41-AS41</f>
        <v>0</v>
      </c>
      <c r="AW41" s="108"/>
      <c r="AX41" s="108"/>
      <c r="AY41" s="108"/>
      <c r="AZ41" s="108">
        <f>AX41-AW41</f>
        <v>0</v>
      </c>
      <c r="BA41" s="283">
        <f>AK41+AO41+AS41+AW41</f>
        <v>0</v>
      </c>
      <c r="BB41" s="285">
        <f>AL41+AP41+AT41+AX41</f>
        <v>0</v>
      </c>
      <c r="BC41" s="285"/>
      <c r="BD41" s="285">
        <f>BB41-BA41</f>
        <v>0</v>
      </c>
      <c r="BE41" s="108"/>
      <c r="BF41" s="108"/>
      <c r="BG41" s="108"/>
      <c r="BH41" s="108">
        <f>BF41-BE41</f>
        <v>0</v>
      </c>
      <c r="BI41" s="108"/>
      <c r="BJ41" s="108"/>
      <c r="BK41" s="113"/>
      <c r="BL41" s="108">
        <f>BJ41-BI41</f>
        <v>0</v>
      </c>
      <c r="BM41" s="108"/>
      <c r="BN41" s="108"/>
      <c r="BO41" s="108"/>
      <c r="BP41" s="108">
        <f>BN41-BM41</f>
        <v>0</v>
      </c>
      <c r="BQ41" s="108"/>
      <c r="BR41" s="108"/>
      <c r="BS41" s="108"/>
      <c r="BT41" s="122">
        <f>BR41-BQ41</f>
        <v>0</v>
      </c>
      <c r="BU41" s="108"/>
      <c r="BV41" s="153"/>
      <c r="BW41" s="110"/>
      <c r="BX41" s="122">
        <f t="shared" si="20"/>
        <v>0</v>
      </c>
      <c r="BY41" s="122"/>
      <c r="BZ41" s="122"/>
      <c r="CA41" s="122"/>
      <c r="CB41" s="122"/>
      <c r="CC41" s="122"/>
      <c r="CD41" s="122"/>
      <c r="CE41" s="122"/>
      <c r="CF41" s="122"/>
      <c r="CG41" s="283">
        <f>AG41+BA41+BE41+BI41+BM41+BQ41+BU41+BY41</f>
        <v>0</v>
      </c>
      <c r="CH41" s="273">
        <f t="shared" si="48"/>
        <v>0</v>
      </c>
      <c r="CI41" s="285"/>
      <c r="CJ41" s="285">
        <f>CH41-CG41</f>
        <v>0</v>
      </c>
      <c r="CL41" s="142">
        <f>F41+J41+N41+R41+V41+Z41+AD41+AL41+AP41+AT41+AX41+BF41+BJ41+BN41+BR41+BV41+BZ41</f>
        <v>0</v>
      </c>
      <c r="CM41" s="137">
        <f>E41+I41+M41+Q41+U41+Y41+AC41+AG41+AK41+AO41+AS41+AW41+BE41+BI41+BM41+BQ41+BU41+BY41-AG41</f>
        <v>0</v>
      </c>
      <c r="CO41" s="146">
        <f t="shared" si="15"/>
        <v>0</v>
      </c>
    </row>
    <row r="42" spans="1:93">
      <c r="A42" s="122"/>
      <c r="B42" s="828" t="s">
        <v>623</v>
      </c>
      <c r="C42" s="829"/>
      <c r="D42" s="830"/>
      <c r="E42" s="108"/>
      <c r="F42" s="108"/>
      <c r="G42" s="108" t="e">
        <f t="shared" si="47"/>
        <v>#DIV/0!</v>
      </c>
      <c r="H42" s="108">
        <f>F42-E42</f>
        <v>0</v>
      </c>
      <c r="I42" s="108"/>
      <c r="J42" s="108"/>
      <c r="K42" s="109"/>
      <c r="L42" s="108">
        <f t="shared" si="49"/>
        <v>0</v>
      </c>
      <c r="M42" s="108"/>
      <c r="N42" s="108"/>
      <c r="O42" s="108"/>
      <c r="P42" s="122">
        <f t="shared" si="50"/>
        <v>0</v>
      </c>
      <c r="Q42" s="108"/>
      <c r="R42" s="108"/>
      <c r="S42" s="108"/>
      <c r="T42" s="122">
        <f>R42-Q42</f>
        <v>0</v>
      </c>
      <c r="U42" s="108"/>
      <c r="V42" s="108"/>
      <c r="W42" s="108"/>
      <c r="X42" s="122">
        <f>V42-U42</f>
        <v>0</v>
      </c>
      <c r="Y42" s="108"/>
      <c r="Z42" s="108"/>
      <c r="AA42" s="108"/>
      <c r="AB42" s="122">
        <f t="shared" si="46"/>
        <v>0</v>
      </c>
      <c r="AC42" s="108"/>
      <c r="AD42" s="108"/>
      <c r="AE42" s="108"/>
      <c r="AF42" s="122">
        <f>AD42-AC42</f>
        <v>0</v>
      </c>
      <c r="AG42" s="283">
        <f>E42+I42+M42+Q42+U42+Y42+AC42</f>
        <v>0</v>
      </c>
      <c r="AH42" s="285">
        <f>F42+J42+N42+R42+V42+Z42+AD42</f>
        <v>0</v>
      </c>
      <c r="AI42" s="285"/>
      <c r="AJ42" s="285">
        <f t="shared" si="25"/>
        <v>0</v>
      </c>
      <c r="AK42" s="108"/>
      <c r="AL42" s="108"/>
      <c r="AM42" s="108"/>
      <c r="AN42" s="108">
        <f>AL42-AK42</f>
        <v>0</v>
      </c>
      <c r="AO42" s="108"/>
      <c r="AP42" s="108"/>
      <c r="AQ42" s="108"/>
      <c r="AR42" s="108">
        <f>AP42-AO42</f>
        <v>0</v>
      </c>
      <c r="AS42" s="108"/>
      <c r="AT42" s="108"/>
      <c r="AU42" s="108"/>
      <c r="AV42" s="108">
        <f>AT42-AS42</f>
        <v>0</v>
      </c>
      <c r="AW42" s="108"/>
      <c r="AX42" s="108"/>
      <c r="AY42" s="108"/>
      <c r="AZ42" s="108">
        <f>AX42-AW42</f>
        <v>0</v>
      </c>
      <c r="BA42" s="283">
        <f>AK42+AO42+AS42+AW42</f>
        <v>0</v>
      </c>
      <c r="BB42" s="285">
        <f>AL42+AP42+AT42+AX42</f>
        <v>0</v>
      </c>
      <c r="BC42" s="285"/>
      <c r="BD42" s="285">
        <f>BB42-BA42</f>
        <v>0</v>
      </c>
      <c r="BE42" s="108"/>
      <c r="BF42" s="108"/>
      <c r="BG42" s="108"/>
      <c r="BH42" s="108">
        <f>BF42-BE42</f>
        <v>0</v>
      </c>
      <c r="BI42" s="108"/>
      <c r="BJ42" s="108"/>
      <c r="BK42" s="113"/>
      <c r="BL42" s="108">
        <f>BJ42-BI42</f>
        <v>0</v>
      </c>
      <c r="BM42" s="108"/>
      <c r="BN42" s="108"/>
      <c r="BO42" s="108"/>
      <c r="BP42" s="108">
        <f>BN42-BM42</f>
        <v>0</v>
      </c>
      <c r="BQ42" s="108"/>
      <c r="BR42" s="108"/>
      <c r="BS42" s="108"/>
      <c r="BT42" s="122">
        <f>BR42-BQ42</f>
        <v>0</v>
      </c>
      <c r="BU42" s="108">
        <v>247</v>
      </c>
      <c r="BV42" s="153"/>
      <c r="BW42" s="110"/>
      <c r="BX42" s="122">
        <f t="shared" si="20"/>
        <v>-247</v>
      </c>
      <c r="BY42" s="122"/>
      <c r="BZ42" s="122"/>
      <c r="CA42" s="122"/>
      <c r="CB42" s="122"/>
      <c r="CC42" s="122"/>
      <c r="CD42" s="122"/>
      <c r="CE42" s="122"/>
      <c r="CF42" s="122"/>
      <c r="CG42" s="283">
        <f>AG42+BA42+BE42+BI42+BM42+BQ42+BU42+BY42</f>
        <v>247</v>
      </c>
      <c r="CH42" s="273">
        <f t="shared" si="48"/>
        <v>0</v>
      </c>
      <c r="CI42" s="285"/>
      <c r="CJ42" s="285">
        <f>CH42-CG42</f>
        <v>-247</v>
      </c>
      <c r="CL42" s="142">
        <f>F42+J42+N42+R42+V42+Z42+AD42+AL42+AP42+AT42+AX42+BF42+BJ42+BN42+BR42+BV42+BZ42</f>
        <v>0</v>
      </c>
      <c r="CM42" s="137">
        <f>E42+I42+M42+Q42+U42+Y42+AC42+AG42+AK42+AO42+AS42+AW42+BE42+BI42+BM42+BQ42+BU42+BY42-AG42</f>
        <v>247</v>
      </c>
      <c r="CO42" s="146">
        <f t="shared" si="15"/>
        <v>0</v>
      </c>
    </row>
    <row r="43" spans="1:93" ht="12.75" customHeight="1">
      <c r="A43" s="122"/>
      <c r="B43" s="828" t="s">
        <v>577</v>
      </c>
      <c r="C43" s="829"/>
      <c r="D43" s="830"/>
      <c r="E43" s="108"/>
      <c r="F43" s="108"/>
      <c r="G43" s="108"/>
      <c r="H43" s="108">
        <f t="shared" si="0"/>
        <v>0</v>
      </c>
      <c r="I43" s="108"/>
      <c r="J43" s="108"/>
      <c r="K43" s="109"/>
      <c r="L43" s="108">
        <f t="shared" si="49"/>
        <v>0</v>
      </c>
      <c r="M43" s="108"/>
      <c r="N43" s="108"/>
      <c r="O43" s="108"/>
      <c r="P43" s="108">
        <f t="shared" si="50"/>
        <v>0</v>
      </c>
      <c r="Q43" s="108"/>
      <c r="R43" s="108"/>
      <c r="S43" s="108" t="e">
        <f>R43/Q43*100</f>
        <v>#DIV/0!</v>
      </c>
      <c r="T43" s="122">
        <f t="shared" si="44"/>
        <v>0</v>
      </c>
      <c r="U43" s="108"/>
      <c r="V43" s="108"/>
      <c r="W43" s="108"/>
      <c r="X43" s="122">
        <f t="shared" si="45"/>
        <v>0</v>
      </c>
      <c r="Y43" s="108"/>
      <c r="Z43" s="108"/>
      <c r="AA43" s="108"/>
      <c r="AB43" s="122">
        <f t="shared" si="46"/>
        <v>0</v>
      </c>
      <c r="AC43" s="108"/>
      <c r="AD43" s="108"/>
      <c r="AE43" s="108"/>
      <c r="AF43" s="122"/>
      <c r="AG43" s="283">
        <f t="shared" si="3"/>
        <v>0</v>
      </c>
      <c r="AH43" s="285">
        <f t="shared" si="3"/>
        <v>0</v>
      </c>
      <c r="AI43" s="285" t="e">
        <f>AH43/AG43*100</f>
        <v>#DIV/0!</v>
      </c>
      <c r="AJ43" s="285">
        <f t="shared" si="25"/>
        <v>0</v>
      </c>
      <c r="AK43" s="108"/>
      <c r="AL43" s="108"/>
      <c r="AM43" s="108"/>
      <c r="AN43" s="108">
        <f t="shared" si="35"/>
        <v>0</v>
      </c>
      <c r="AO43" s="108"/>
      <c r="AP43" s="108"/>
      <c r="AQ43" s="108"/>
      <c r="AR43" s="108">
        <f t="shared" si="36"/>
        <v>0</v>
      </c>
      <c r="AS43" s="108"/>
      <c r="AT43" s="108"/>
      <c r="AU43" s="108"/>
      <c r="AV43" s="108">
        <f t="shared" si="37"/>
        <v>0</v>
      </c>
      <c r="AW43" s="108"/>
      <c r="AX43" s="108"/>
      <c r="AY43" s="108"/>
      <c r="AZ43" s="108">
        <f t="shared" si="38"/>
        <v>0</v>
      </c>
      <c r="BA43" s="283">
        <f t="shared" si="8"/>
        <v>0</v>
      </c>
      <c r="BB43" s="285">
        <f t="shared" si="8"/>
        <v>0</v>
      </c>
      <c r="BC43" s="285"/>
      <c r="BD43" s="285">
        <f t="shared" si="39"/>
        <v>0</v>
      </c>
      <c r="BE43" s="108"/>
      <c r="BF43" s="108"/>
      <c r="BG43" s="108"/>
      <c r="BH43" s="108">
        <f t="shared" si="40"/>
        <v>0</v>
      </c>
      <c r="BI43" s="108"/>
      <c r="BJ43" s="108"/>
      <c r="BK43" s="108"/>
      <c r="BL43" s="108">
        <f t="shared" si="41"/>
        <v>0</v>
      </c>
      <c r="BM43" s="108"/>
      <c r="BN43" s="108"/>
      <c r="BO43" s="108"/>
      <c r="BP43" s="108">
        <f t="shared" si="42"/>
        <v>0</v>
      </c>
      <c r="BQ43" s="108"/>
      <c r="BR43" s="108"/>
      <c r="BS43" s="108"/>
      <c r="BT43" s="122"/>
      <c r="BU43" s="108"/>
      <c r="BV43" s="153"/>
      <c r="BW43" s="108"/>
      <c r="BX43" s="122">
        <f t="shared" si="20"/>
        <v>0</v>
      </c>
      <c r="BY43" s="122"/>
      <c r="BZ43" s="122"/>
      <c r="CA43" s="122"/>
      <c r="CB43" s="122"/>
      <c r="CC43" s="122">
        <v>35.244999999999997</v>
      </c>
      <c r="CD43" s="122"/>
      <c r="CE43" s="122"/>
      <c r="CF43" s="122"/>
      <c r="CG43" s="283">
        <f t="shared" si="32"/>
        <v>0</v>
      </c>
      <c r="CH43" s="273">
        <f t="shared" si="48"/>
        <v>0</v>
      </c>
      <c r="CI43" s="285" t="e">
        <f t="shared" si="13"/>
        <v>#DIV/0!</v>
      </c>
      <c r="CJ43" s="285">
        <f t="shared" si="14"/>
        <v>0</v>
      </c>
      <c r="CL43" s="142">
        <f t="shared" si="16"/>
        <v>0</v>
      </c>
      <c r="CM43" s="137">
        <f t="shared" si="17"/>
        <v>0</v>
      </c>
      <c r="CO43" s="146">
        <f t="shared" si="15"/>
        <v>0</v>
      </c>
    </row>
    <row r="44" spans="1:93" hidden="1">
      <c r="A44" s="122"/>
      <c r="B44" s="828" t="s">
        <v>269</v>
      </c>
      <c r="C44" s="829"/>
      <c r="D44" s="830"/>
      <c r="E44" s="108"/>
      <c r="F44" s="108"/>
      <c r="G44" s="108" t="e">
        <f t="shared" si="47"/>
        <v>#DIV/0!</v>
      </c>
      <c r="H44" s="108">
        <f t="shared" si="0"/>
        <v>0</v>
      </c>
      <c r="I44" s="108"/>
      <c r="J44" s="108"/>
      <c r="K44" s="109"/>
      <c r="L44" s="108">
        <f t="shared" si="49"/>
        <v>0</v>
      </c>
      <c r="M44" s="108"/>
      <c r="N44" s="108"/>
      <c r="O44" s="108"/>
      <c r="P44" s="122">
        <f t="shared" si="50"/>
        <v>0</v>
      </c>
      <c r="Q44" s="108"/>
      <c r="R44" s="108"/>
      <c r="S44" s="108"/>
      <c r="T44" s="122">
        <f t="shared" si="44"/>
        <v>0</v>
      </c>
      <c r="U44" s="108"/>
      <c r="V44" s="108"/>
      <c r="W44" s="108"/>
      <c r="X44" s="122">
        <f t="shared" si="45"/>
        <v>0</v>
      </c>
      <c r="Y44" s="108"/>
      <c r="Z44" s="108"/>
      <c r="AA44" s="108"/>
      <c r="AB44" s="122">
        <f t="shared" si="46"/>
        <v>0</v>
      </c>
      <c r="AC44" s="108"/>
      <c r="AD44" s="108"/>
      <c r="AE44" s="108"/>
      <c r="AF44" s="122">
        <f>AD44-AC44</f>
        <v>0</v>
      </c>
      <c r="AG44" s="283">
        <f t="shared" si="3"/>
        <v>0</v>
      </c>
      <c r="AH44" s="285">
        <f t="shared" si="3"/>
        <v>0</v>
      </c>
      <c r="AI44" s="285"/>
      <c r="AJ44" s="285">
        <f t="shared" si="25"/>
        <v>0</v>
      </c>
      <c r="AK44" s="108"/>
      <c r="AL44" s="108"/>
      <c r="AM44" s="108"/>
      <c r="AN44" s="108">
        <f>AL44-AK44</f>
        <v>0</v>
      </c>
      <c r="AO44" s="108"/>
      <c r="AP44" s="108"/>
      <c r="AQ44" s="108"/>
      <c r="AR44" s="108">
        <f>AP44-AO44</f>
        <v>0</v>
      </c>
      <c r="AS44" s="108"/>
      <c r="AT44" s="108"/>
      <c r="AU44" s="108"/>
      <c r="AV44" s="108">
        <f>AT44-AS44</f>
        <v>0</v>
      </c>
      <c r="AW44" s="108"/>
      <c r="AX44" s="108"/>
      <c r="AY44" s="108"/>
      <c r="AZ44" s="108">
        <f>AX44-AW44</f>
        <v>0</v>
      </c>
      <c r="BA44" s="283">
        <f t="shared" si="8"/>
        <v>0</v>
      </c>
      <c r="BB44" s="285">
        <f t="shared" si="8"/>
        <v>0</v>
      </c>
      <c r="BC44" s="285"/>
      <c r="BD44" s="285">
        <f>BB44-BA44</f>
        <v>0</v>
      </c>
      <c r="BE44" s="108"/>
      <c r="BF44" s="108"/>
      <c r="BG44" s="108"/>
      <c r="BH44" s="108">
        <f>BF44-BE44</f>
        <v>0</v>
      </c>
      <c r="BI44" s="108"/>
      <c r="BJ44" s="108"/>
      <c r="BK44" s="108"/>
      <c r="BL44" s="108">
        <f>BJ44-BI44</f>
        <v>0</v>
      </c>
      <c r="BM44" s="108"/>
      <c r="BN44" s="108"/>
      <c r="BO44" s="108"/>
      <c r="BP44" s="108">
        <f>BN44-BM44</f>
        <v>0</v>
      </c>
      <c r="BQ44" s="108"/>
      <c r="BR44" s="108"/>
      <c r="BS44" s="108"/>
      <c r="BT44" s="122">
        <f>BR44-BQ44</f>
        <v>0</v>
      </c>
      <c r="BU44" s="108"/>
      <c r="BV44" s="153"/>
      <c r="BW44" s="110"/>
      <c r="BX44" s="122">
        <f t="shared" si="20"/>
        <v>0</v>
      </c>
      <c r="BY44" s="122"/>
      <c r="BZ44" s="122"/>
      <c r="CA44" s="122"/>
      <c r="CB44" s="122"/>
      <c r="CC44" s="122"/>
      <c r="CD44" s="122"/>
      <c r="CE44" s="122"/>
      <c r="CF44" s="122"/>
      <c r="CG44" s="283">
        <f t="shared" si="32"/>
        <v>0</v>
      </c>
      <c r="CH44" s="273">
        <f t="shared" si="48"/>
        <v>0</v>
      </c>
      <c r="CI44" s="285"/>
      <c r="CJ44" s="285">
        <f t="shared" si="14"/>
        <v>0</v>
      </c>
      <c r="CL44" s="142">
        <f t="shared" si="16"/>
        <v>0</v>
      </c>
      <c r="CM44" s="137">
        <f t="shared" si="17"/>
        <v>0</v>
      </c>
      <c r="CO44" s="146">
        <f t="shared" si="15"/>
        <v>0</v>
      </c>
    </row>
    <row r="45" spans="1:93" s="141" customFormat="1" ht="13.5">
      <c r="A45" s="123">
        <v>290</v>
      </c>
      <c r="B45" s="822" t="s">
        <v>67</v>
      </c>
      <c r="C45" s="823"/>
      <c r="D45" s="824"/>
      <c r="E45" s="116">
        <f>E46+E50+E47</f>
        <v>0</v>
      </c>
      <c r="F45" s="116">
        <f>F46+F50</f>
        <v>0</v>
      </c>
      <c r="G45" s="108" t="e">
        <f t="shared" si="47"/>
        <v>#DIV/0!</v>
      </c>
      <c r="H45" s="116">
        <f t="shared" si="0"/>
        <v>0</v>
      </c>
      <c r="I45" s="116">
        <f>I46+I50</f>
        <v>0</v>
      </c>
      <c r="J45" s="116">
        <f>J46+J50</f>
        <v>0</v>
      </c>
      <c r="K45" s="116"/>
      <c r="L45" s="116">
        <f t="shared" si="49"/>
        <v>0</v>
      </c>
      <c r="M45" s="116">
        <f>M46+M50</f>
        <v>0</v>
      </c>
      <c r="N45" s="116">
        <f>N46+N50</f>
        <v>0</v>
      </c>
      <c r="O45" s="116"/>
      <c r="P45" s="123">
        <f t="shared" si="50"/>
        <v>0</v>
      </c>
      <c r="Q45" s="116">
        <f>Q46+Q50+Q47</f>
        <v>0</v>
      </c>
      <c r="R45" s="116">
        <f>R46+R50</f>
        <v>0</v>
      </c>
      <c r="S45" s="116"/>
      <c r="T45" s="116">
        <f>R45-Q45</f>
        <v>0</v>
      </c>
      <c r="U45" s="116">
        <f>U46+U50+U47</f>
        <v>0</v>
      </c>
      <c r="V45" s="116">
        <f>V46+V50</f>
        <v>0</v>
      </c>
      <c r="W45" s="123"/>
      <c r="X45" s="114">
        <f t="shared" si="45"/>
        <v>0</v>
      </c>
      <c r="Y45" s="116">
        <f>Y46+Y50+Y47</f>
        <v>0</v>
      </c>
      <c r="Z45" s="116">
        <f>Z46+Z50</f>
        <v>0</v>
      </c>
      <c r="AA45" s="116"/>
      <c r="AB45" s="123">
        <f t="shared" si="46"/>
        <v>0</v>
      </c>
      <c r="AC45" s="116">
        <f>AC46+AC50+AC47</f>
        <v>0</v>
      </c>
      <c r="AD45" s="116">
        <f>AD46+AD50</f>
        <v>0</v>
      </c>
      <c r="AE45" s="116"/>
      <c r="AF45" s="116">
        <f>AF46+AF47+AF48+AF50</f>
        <v>0</v>
      </c>
      <c r="AG45" s="283">
        <f t="shared" si="3"/>
        <v>0</v>
      </c>
      <c r="AH45" s="284">
        <f>AH46+AH47+AH48+AH50+AH49</f>
        <v>0</v>
      </c>
      <c r="AI45" s="284" t="e">
        <f>AH45/AG45*100</f>
        <v>#DIV/0!</v>
      </c>
      <c r="AJ45" s="284">
        <f t="shared" si="25"/>
        <v>0</v>
      </c>
      <c r="AK45" s="116">
        <f>AK46+AK50+AK47</f>
        <v>0</v>
      </c>
      <c r="AL45" s="116">
        <f>AL46+AL50</f>
        <v>0</v>
      </c>
      <c r="AM45" s="113"/>
      <c r="AN45" s="116">
        <f>AL45-AK45</f>
        <v>0</v>
      </c>
      <c r="AO45" s="116">
        <f>AO46+AO50</f>
        <v>0</v>
      </c>
      <c r="AP45" s="116">
        <f>AP46+AP50</f>
        <v>0</v>
      </c>
      <c r="AQ45" s="113"/>
      <c r="AR45" s="116">
        <f>AP45-AO45</f>
        <v>0</v>
      </c>
      <c r="AS45" s="116">
        <f>AS46+AS50+AS47</f>
        <v>0</v>
      </c>
      <c r="AT45" s="116">
        <f t="shared" ref="AT45:CB45" si="51">AT46+AT50+AT47</f>
        <v>0</v>
      </c>
      <c r="AU45" s="116">
        <f t="shared" si="51"/>
        <v>0</v>
      </c>
      <c r="AV45" s="116">
        <f t="shared" si="51"/>
        <v>0</v>
      </c>
      <c r="AW45" s="116">
        <f t="shared" si="51"/>
        <v>0</v>
      </c>
      <c r="AX45" s="116">
        <f t="shared" si="51"/>
        <v>0</v>
      </c>
      <c r="AY45" s="116">
        <f t="shared" si="51"/>
        <v>0</v>
      </c>
      <c r="AZ45" s="116">
        <f t="shared" si="51"/>
        <v>0</v>
      </c>
      <c r="BA45" s="283">
        <f t="shared" si="8"/>
        <v>0</v>
      </c>
      <c r="BB45" s="284">
        <f t="shared" si="51"/>
        <v>0</v>
      </c>
      <c r="BC45" s="284">
        <f t="shared" si="51"/>
        <v>0</v>
      </c>
      <c r="BD45" s="284">
        <f t="shared" si="51"/>
        <v>0</v>
      </c>
      <c r="BE45" s="116">
        <f t="shared" si="51"/>
        <v>0</v>
      </c>
      <c r="BF45" s="116">
        <f t="shared" si="51"/>
        <v>3.6999999999999998E-2</v>
      </c>
      <c r="BG45" s="116">
        <f t="shared" si="51"/>
        <v>0</v>
      </c>
      <c r="BH45" s="116">
        <f t="shared" si="51"/>
        <v>3.6999999999999998E-2</v>
      </c>
      <c r="BI45" s="116">
        <f t="shared" si="51"/>
        <v>0</v>
      </c>
      <c r="BJ45" s="116">
        <f t="shared" si="51"/>
        <v>0</v>
      </c>
      <c r="BK45" s="116">
        <f t="shared" si="51"/>
        <v>0</v>
      </c>
      <c r="BL45" s="116">
        <f t="shared" si="51"/>
        <v>0</v>
      </c>
      <c r="BM45" s="116">
        <f t="shared" si="51"/>
        <v>0</v>
      </c>
      <c r="BN45" s="116">
        <f t="shared" si="51"/>
        <v>0</v>
      </c>
      <c r="BO45" s="116">
        <f t="shared" si="51"/>
        <v>0</v>
      </c>
      <c r="BP45" s="116">
        <f t="shared" si="51"/>
        <v>0</v>
      </c>
      <c r="BQ45" s="116">
        <f t="shared" si="51"/>
        <v>8</v>
      </c>
      <c r="BR45" s="116">
        <f t="shared" si="51"/>
        <v>0</v>
      </c>
      <c r="BS45" s="116">
        <f t="shared" si="51"/>
        <v>0</v>
      </c>
      <c r="BT45" s="116">
        <f t="shared" si="51"/>
        <v>-8</v>
      </c>
      <c r="BU45" s="116">
        <f t="shared" si="51"/>
        <v>321</v>
      </c>
      <c r="BV45" s="154">
        <f>BV46+BV50+BV47+BV48</f>
        <v>0</v>
      </c>
      <c r="BW45" s="116">
        <f t="shared" si="51"/>
        <v>0</v>
      </c>
      <c r="BX45" s="116">
        <f t="shared" si="51"/>
        <v>-321</v>
      </c>
      <c r="BY45" s="116">
        <f t="shared" si="51"/>
        <v>0</v>
      </c>
      <c r="BZ45" s="154">
        <f t="shared" si="51"/>
        <v>0</v>
      </c>
      <c r="CA45" s="116">
        <f t="shared" si="51"/>
        <v>0</v>
      </c>
      <c r="CB45" s="116">
        <f t="shared" si="51"/>
        <v>0</v>
      </c>
      <c r="CC45" s="116">
        <f>CC46+CC50+CC47</f>
        <v>0</v>
      </c>
      <c r="CD45" s="154">
        <f>CD46+CD50+CD47</f>
        <v>0</v>
      </c>
      <c r="CE45" s="116">
        <f>CE46+CE50+CE47</f>
        <v>0</v>
      </c>
      <c r="CF45" s="116">
        <f>CF46+CF50+CF47</f>
        <v>0</v>
      </c>
      <c r="CG45" s="283">
        <f t="shared" si="32"/>
        <v>329</v>
      </c>
      <c r="CH45" s="292">
        <f>CH46+CH50+CH47</f>
        <v>3.6999999999999998E-2</v>
      </c>
      <c r="CI45" s="284" t="e">
        <f>CI46+CI50+CI47</f>
        <v>#DIV/0!</v>
      </c>
      <c r="CJ45" s="284">
        <f>CJ46+CJ50+CJ47</f>
        <v>-328.96300000000002</v>
      </c>
      <c r="CK45" s="116">
        <f>CK46+CK50+CK47</f>
        <v>0</v>
      </c>
      <c r="CL45" s="137">
        <f t="shared" si="16"/>
        <v>3.6999999999999998E-2</v>
      </c>
      <c r="CM45" s="137">
        <f t="shared" si="17"/>
        <v>329</v>
      </c>
      <c r="CO45" s="146">
        <f t="shared" si="15"/>
        <v>3.6999999999999998E-2</v>
      </c>
    </row>
    <row r="46" spans="1:93" hidden="1">
      <c r="A46" s="122"/>
      <c r="B46" s="819" t="s">
        <v>245</v>
      </c>
      <c r="C46" s="820"/>
      <c r="D46" s="821"/>
      <c r="E46" s="108"/>
      <c r="F46" s="108"/>
      <c r="G46" s="108" t="e">
        <f t="shared" si="47"/>
        <v>#DIV/0!</v>
      </c>
      <c r="H46" s="108">
        <f t="shared" si="0"/>
        <v>0</v>
      </c>
      <c r="I46" s="108"/>
      <c r="J46" s="108"/>
      <c r="K46" s="108"/>
      <c r="L46" s="108">
        <f t="shared" si="49"/>
        <v>0</v>
      </c>
      <c r="M46" s="108"/>
      <c r="N46" s="108"/>
      <c r="O46" s="108"/>
      <c r="P46" s="122">
        <f t="shared" si="50"/>
        <v>0</v>
      </c>
      <c r="Q46" s="108"/>
      <c r="R46" s="108"/>
      <c r="S46" s="108"/>
      <c r="T46" s="108">
        <f>R46-Q46</f>
        <v>0</v>
      </c>
      <c r="U46" s="108"/>
      <c r="V46" s="108"/>
      <c r="W46" s="122"/>
      <c r="X46" s="122"/>
      <c r="Y46" s="108"/>
      <c r="Z46" s="108"/>
      <c r="AA46" s="108"/>
      <c r="AB46" s="122">
        <f t="shared" si="46"/>
        <v>0</v>
      </c>
      <c r="AC46" s="108"/>
      <c r="AD46" s="108"/>
      <c r="AE46" s="108"/>
      <c r="AF46" s="122"/>
      <c r="AG46" s="283">
        <f t="shared" si="3"/>
        <v>0</v>
      </c>
      <c r="AH46" s="285">
        <f>F46+J46+N46+R46+V46+Z46+AD46</f>
        <v>0</v>
      </c>
      <c r="AI46" s="285"/>
      <c r="AJ46" s="285">
        <f t="shared" si="25"/>
        <v>0</v>
      </c>
      <c r="AK46" s="108"/>
      <c r="AL46" s="108"/>
      <c r="AM46" s="108"/>
      <c r="AN46" s="108">
        <f>AL46-AK46</f>
        <v>0</v>
      </c>
      <c r="AO46" s="108"/>
      <c r="AP46" s="108"/>
      <c r="AQ46" s="108"/>
      <c r="AR46" s="108">
        <f>AP46-AO46</f>
        <v>0</v>
      </c>
      <c r="AS46" s="108"/>
      <c r="AT46" s="108"/>
      <c r="AU46" s="108"/>
      <c r="AV46" s="108">
        <f>AT46-AS46</f>
        <v>0</v>
      </c>
      <c r="AW46" s="108"/>
      <c r="AX46" s="108"/>
      <c r="AY46" s="108"/>
      <c r="AZ46" s="108">
        <f>AX46-AW46</f>
        <v>0</v>
      </c>
      <c r="BA46" s="283">
        <f t="shared" si="8"/>
        <v>0</v>
      </c>
      <c r="BB46" s="285">
        <f>AL46+AP46+AT46+AX46</f>
        <v>0</v>
      </c>
      <c r="BC46" s="285"/>
      <c r="BD46" s="285">
        <f>BB46-BA46</f>
        <v>0</v>
      </c>
      <c r="BE46" s="108"/>
      <c r="BF46" s="108">
        <v>3.6999999999999998E-2</v>
      </c>
      <c r="BG46" s="108"/>
      <c r="BH46" s="108">
        <f>BF46-BE46</f>
        <v>3.6999999999999998E-2</v>
      </c>
      <c r="BI46" s="108"/>
      <c r="BJ46" s="108"/>
      <c r="BK46" s="108"/>
      <c r="BL46" s="108">
        <f>BJ46-BI46</f>
        <v>0</v>
      </c>
      <c r="BM46" s="108"/>
      <c r="BN46" s="153"/>
      <c r="BO46" s="108"/>
      <c r="BP46" s="108">
        <f>BN46-BM46</f>
        <v>0</v>
      </c>
      <c r="BQ46" s="108"/>
      <c r="BR46" s="108"/>
      <c r="BS46" s="108"/>
      <c r="BT46" s="122"/>
      <c r="BU46" s="108"/>
      <c r="BV46" s="153"/>
      <c r="BW46" s="110"/>
      <c r="BX46" s="122">
        <f t="shared" si="20"/>
        <v>0</v>
      </c>
      <c r="BY46" s="122"/>
      <c r="BZ46" s="192"/>
      <c r="CA46" s="122"/>
      <c r="CB46" s="122"/>
      <c r="CC46" s="122"/>
      <c r="CD46" s="192"/>
      <c r="CE46" s="122"/>
      <c r="CF46" s="122"/>
      <c r="CG46" s="283">
        <f t="shared" si="32"/>
        <v>0</v>
      </c>
      <c r="CH46" s="273">
        <f>R46+V46+Z46+AD46+BR46+BV46+F46+J46+N46+AL46+BZ46+AP46+AT46+AX46+BF46</f>
        <v>3.6999999999999998E-2</v>
      </c>
      <c r="CI46" s="285" t="e">
        <f t="shared" si="13"/>
        <v>#DIV/0!</v>
      </c>
      <c r="CJ46" s="285">
        <f t="shared" si="14"/>
        <v>3.6999999999999998E-2</v>
      </c>
      <c r="CL46" s="142">
        <f t="shared" si="16"/>
        <v>3.6999999999999998E-2</v>
      </c>
      <c r="CM46" s="137">
        <f t="shared" si="17"/>
        <v>0</v>
      </c>
      <c r="CO46" s="146">
        <f t="shared" si="15"/>
        <v>3.6999999999999998E-2</v>
      </c>
    </row>
    <row r="47" spans="1:93">
      <c r="A47" s="122"/>
      <c r="B47" s="828" t="s">
        <v>215</v>
      </c>
      <c r="C47" s="829"/>
      <c r="D47" s="830"/>
      <c r="E47" s="108"/>
      <c r="F47" s="108"/>
      <c r="G47" s="108"/>
      <c r="H47" s="108"/>
      <c r="I47" s="108"/>
      <c r="J47" s="108"/>
      <c r="K47" s="122"/>
      <c r="L47" s="122"/>
      <c r="M47" s="108"/>
      <c r="N47" s="108"/>
      <c r="O47" s="108"/>
      <c r="P47" s="122"/>
      <c r="Q47" s="108"/>
      <c r="R47" s="108"/>
      <c r="S47" s="108"/>
      <c r="T47" s="108">
        <f>R47-Q47</f>
        <v>0</v>
      </c>
      <c r="U47" s="108"/>
      <c r="V47" s="108"/>
      <c r="W47" s="122"/>
      <c r="X47" s="122"/>
      <c r="Y47" s="108"/>
      <c r="Z47" s="108"/>
      <c r="AA47" s="108"/>
      <c r="AB47" s="122"/>
      <c r="AC47" s="108"/>
      <c r="AD47" s="108"/>
      <c r="AE47" s="108"/>
      <c r="AF47" s="122"/>
      <c r="AG47" s="283">
        <f t="shared" si="3"/>
        <v>0</v>
      </c>
      <c r="AH47" s="285">
        <f>F47+J47+N47+R47+V47+Z47+AD47</f>
        <v>0</v>
      </c>
      <c r="AI47" s="285" t="e">
        <f>AH47/AG47*100</f>
        <v>#DIV/0!</v>
      </c>
      <c r="AJ47" s="285">
        <f t="shared" si="25"/>
        <v>0</v>
      </c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283">
        <f t="shared" si="8"/>
        <v>0</v>
      </c>
      <c r="BB47" s="285">
        <f>AL47+AP47+AT47+AX47</f>
        <v>0</v>
      </c>
      <c r="BC47" s="285"/>
      <c r="BD47" s="285"/>
      <c r="BE47" s="108"/>
      <c r="BF47" s="108"/>
      <c r="BG47" s="108"/>
      <c r="BH47" s="108"/>
      <c r="BI47" s="108"/>
      <c r="BJ47" s="108"/>
      <c r="BK47" s="108"/>
      <c r="BL47" s="108"/>
      <c r="BM47" s="108"/>
      <c r="BN47" s="108"/>
      <c r="BO47" s="108"/>
      <c r="BP47" s="108"/>
      <c r="BQ47" s="108"/>
      <c r="BR47" s="108"/>
      <c r="BS47" s="108"/>
      <c r="BT47" s="122"/>
      <c r="BU47" s="108">
        <v>21</v>
      </c>
      <c r="BV47" s="153"/>
      <c r="BW47" s="110"/>
      <c r="BX47" s="122">
        <f t="shared" si="20"/>
        <v>-21</v>
      </c>
      <c r="BY47" s="122"/>
      <c r="BZ47" s="122"/>
      <c r="CA47" s="122"/>
      <c r="CB47" s="122"/>
      <c r="CC47" s="122"/>
      <c r="CD47" s="122"/>
      <c r="CE47" s="122"/>
      <c r="CF47" s="122"/>
      <c r="CG47" s="283">
        <f t="shared" si="32"/>
        <v>21</v>
      </c>
      <c r="CH47" s="273">
        <f>R47+V47+Z47+AD47+BR47+BV47+F47+J47+N47+AL47+BZ47+AP47+AT47+AX47+BF47</f>
        <v>0</v>
      </c>
      <c r="CI47" s="285">
        <f t="shared" si="13"/>
        <v>0</v>
      </c>
      <c r="CJ47" s="285">
        <f t="shared" si="14"/>
        <v>-21</v>
      </c>
      <c r="CL47" s="142">
        <f t="shared" si="16"/>
        <v>0</v>
      </c>
      <c r="CM47" s="137">
        <f t="shared" si="17"/>
        <v>21</v>
      </c>
      <c r="CO47" s="146">
        <f t="shared" si="15"/>
        <v>0</v>
      </c>
    </row>
    <row r="48" spans="1:93" hidden="1">
      <c r="A48" s="122"/>
      <c r="B48" s="828" t="s">
        <v>216</v>
      </c>
      <c r="C48" s="829"/>
      <c r="D48" s="830"/>
      <c r="E48" s="108"/>
      <c r="F48" s="108"/>
      <c r="G48" s="108"/>
      <c r="H48" s="108"/>
      <c r="I48" s="108"/>
      <c r="J48" s="108"/>
      <c r="K48" s="122"/>
      <c r="L48" s="122"/>
      <c r="M48" s="108"/>
      <c r="N48" s="108"/>
      <c r="O48" s="108"/>
      <c r="P48" s="122"/>
      <c r="Q48" s="108"/>
      <c r="R48" s="108"/>
      <c r="S48" s="108"/>
      <c r="T48" s="122"/>
      <c r="U48" s="108"/>
      <c r="V48" s="108"/>
      <c r="W48" s="122"/>
      <c r="X48" s="122"/>
      <c r="Y48" s="108"/>
      <c r="Z48" s="108"/>
      <c r="AA48" s="108"/>
      <c r="AB48" s="122"/>
      <c r="AC48" s="108"/>
      <c r="AD48" s="108"/>
      <c r="AE48" s="108"/>
      <c r="AF48" s="122"/>
      <c r="AG48" s="283">
        <f t="shared" si="3"/>
        <v>0</v>
      </c>
      <c r="AH48" s="285">
        <f>F48+J48+N48+R48+V48+Z48+AD48</f>
        <v>0</v>
      </c>
      <c r="AI48" s="285" t="e">
        <f>AH48/AG48*100</f>
        <v>#DIV/0!</v>
      </c>
      <c r="AJ48" s="285">
        <f t="shared" si="25"/>
        <v>0</v>
      </c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283">
        <f t="shared" si="8"/>
        <v>0</v>
      </c>
      <c r="BB48" s="285">
        <f>AL48+AP48+AT48+AX48</f>
        <v>0</v>
      </c>
      <c r="BC48" s="285"/>
      <c r="BD48" s="285"/>
      <c r="BE48" s="108"/>
      <c r="BF48" s="108"/>
      <c r="BG48" s="108"/>
      <c r="BH48" s="108"/>
      <c r="BI48" s="108"/>
      <c r="BJ48" s="108"/>
      <c r="BK48" s="108"/>
      <c r="BL48" s="108"/>
      <c r="BM48" s="108"/>
      <c r="BN48" s="108"/>
      <c r="BO48" s="108"/>
      <c r="BP48" s="108"/>
      <c r="BQ48" s="108"/>
      <c r="BR48" s="108"/>
      <c r="BS48" s="108"/>
      <c r="BT48" s="122"/>
      <c r="BU48" s="108"/>
      <c r="BV48" s="153"/>
      <c r="BW48" s="110"/>
      <c r="BX48" s="122">
        <f t="shared" si="20"/>
        <v>0</v>
      </c>
      <c r="BY48" s="122"/>
      <c r="BZ48" s="122"/>
      <c r="CA48" s="122"/>
      <c r="CB48" s="122"/>
      <c r="CC48" s="122"/>
      <c r="CD48" s="122"/>
      <c r="CE48" s="122"/>
      <c r="CF48" s="122"/>
      <c r="CG48" s="283">
        <f t="shared" si="32"/>
        <v>0</v>
      </c>
      <c r="CH48" s="273">
        <f>R48+V48+Z48+AD48+BR48+BV48+F48+J48+N48+AL48+BZ48+AP48+AT48+AX48+BF48</f>
        <v>0</v>
      </c>
      <c r="CI48" s="285" t="e">
        <f t="shared" si="13"/>
        <v>#DIV/0!</v>
      </c>
      <c r="CJ48" s="285">
        <f t="shared" si="14"/>
        <v>0</v>
      </c>
      <c r="CL48" s="142">
        <f t="shared" si="16"/>
        <v>0</v>
      </c>
      <c r="CM48" s="137">
        <f t="shared" si="17"/>
        <v>0</v>
      </c>
      <c r="CO48" s="146">
        <f t="shared" si="15"/>
        <v>0</v>
      </c>
    </row>
    <row r="49" spans="1:93" hidden="1">
      <c r="A49" s="122"/>
      <c r="B49" s="828" t="s">
        <v>241</v>
      </c>
      <c r="C49" s="829"/>
      <c r="D49" s="830"/>
      <c r="E49" s="108"/>
      <c r="F49" s="108"/>
      <c r="G49" s="108"/>
      <c r="H49" s="108"/>
      <c r="I49" s="108"/>
      <c r="J49" s="108"/>
      <c r="K49" s="122"/>
      <c r="L49" s="122"/>
      <c r="M49" s="108"/>
      <c r="N49" s="108"/>
      <c r="O49" s="108"/>
      <c r="P49" s="122"/>
      <c r="Q49" s="108"/>
      <c r="R49" s="108"/>
      <c r="S49" s="108"/>
      <c r="T49" s="122"/>
      <c r="U49" s="108"/>
      <c r="V49" s="108"/>
      <c r="W49" s="122"/>
      <c r="X49" s="122"/>
      <c r="Y49" s="108"/>
      <c r="Z49" s="108"/>
      <c r="AA49" s="108"/>
      <c r="AB49" s="122"/>
      <c r="AC49" s="108"/>
      <c r="AD49" s="108"/>
      <c r="AE49" s="108"/>
      <c r="AF49" s="122"/>
      <c r="AG49" s="283">
        <f t="shared" si="3"/>
        <v>0</v>
      </c>
      <c r="AH49" s="285">
        <f>F49+J49+N49+R49+V49+Z49+AD49</f>
        <v>0</v>
      </c>
      <c r="AI49" s="285" t="e">
        <f>AH49/AG49*100</f>
        <v>#DIV/0!</v>
      </c>
      <c r="AJ49" s="285">
        <f t="shared" si="25"/>
        <v>0</v>
      </c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283">
        <f t="shared" si="8"/>
        <v>0</v>
      </c>
      <c r="BB49" s="285">
        <f>AL49+AP49+AT49+AX49</f>
        <v>0</v>
      </c>
      <c r="BC49" s="285"/>
      <c r="BD49" s="285"/>
      <c r="BE49" s="108"/>
      <c r="BF49" s="108"/>
      <c r="BG49" s="108"/>
      <c r="BH49" s="108"/>
      <c r="BI49" s="108"/>
      <c r="BJ49" s="108"/>
      <c r="BK49" s="108"/>
      <c r="BL49" s="108"/>
      <c r="BM49" s="108"/>
      <c r="BN49" s="108"/>
      <c r="BO49" s="108"/>
      <c r="BP49" s="108"/>
      <c r="BQ49" s="108"/>
      <c r="BR49" s="108"/>
      <c r="BS49" s="108"/>
      <c r="BT49" s="122"/>
      <c r="BU49" s="108"/>
      <c r="BV49" s="153"/>
      <c r="BW49" s="110"/>
      <c r="BX49" s="122"/>
      <c r="BY49" s="122"/>
      <c r="BZ49" s="122"/>
      <c r="CA49" s="122"/>
      <c r="CB49" s="122"/>
      <c r="CC49" s="122"/>
      <c r="CD49" s="122"/>
      <c r="CE49" s="122"/>
      <c r="CF49" s="122"/>
      <c r="CG49" s="283">
        <f t="shared" si="32"/>
        <v>0</v>
      </c>
      <c r="CH49" s="273">
        <f>R49+V49+Z49+AD49+BR49+BV49+F49+J49+N49+AL49+BZ49+AP49+AT49+AX49+BF49</f>
        <v>0</v>
      </c>
      <c r="CI49" s="285"/>
      <c r="CJ49" s="285">
        <f>CH49-CG49</f>
        <v>0</v>
      </c>
      <c r="CL49" s="142">
        <f t="shared" si="16"/>
        <v>0</v>
      </c>
      <c r="CM49" s="137">
        <f t="shared" si="17"/>
        <v>0</v>
      </c>
      <c r="CO49" s="146">
        <f t="shared" si="15"/>
        <v>0</v>
      </c>
    </row>
    <row r="50" spans="1:93" ht="16.5" customHeight="1">
      <c r="A50" s="122"/>
      <c r="B50" s="825" t="s">
        <v>210</v>
      </c>
      <c r="C50" s="826"/>
      <c r="D50" s="827"/>
      <c r="E50" s="108"/>
      <c r="F50" s="108"/>
      <c r="G50" s="108"/>
      <c r="H50" s="108"/>
      <c r="I50" s="108"/>
      <c r="J50" s="108"/>
      <c r="K50" s="122"/>
      <c r="L50" s="122"/>
      <c r="M50" s="108"/>
      <c r="N50" s="108"/>
      <c r="O50" s="108"/>
      <c r="P50" s="122">
        <f t="shared" si="22"/>
        <v>0</v>
      </c>
      <c r="Q50" s="108"/>
      <c r="R50" s="108"/>
      <c r="S50" s="108"/>
      <c r="T50" s="108">
        <f>R50-Q50</f>
        <v>0</v>
      </c>
      <c r="U50" s="108"/>
      <c r="V50" s="108"/>
      <c r="W50" s="122"/>
      <c r="X50" s="122">
        <f>V50-U50</f>
        <v>0</v>
      </c>
      <c r="Y50" s="108"/>
      <c r="Z50" s="108"/>
      <c r="AA50" s="108"/>
      <c r="AB50" s="122">
        <f t="shared" ref="AB50:AB65" si="52">Z50-Y50</f>
        <v>0</v>
      </c>
      <c r="AC50" s="108"/>
      <c r="AD50" s="108"/>
      <c r="AE50" s="108"/>
      <c r="AF50" s="122">
        <f>AD50-AC50</f>
        <v>0</v>
      </c>
      <c r="AG50" s="283">
        <f t="shared" si="3"/>
        <v>0</v>
      </c>
      <c r="AH50" s="285">
        <f>F50+J50+N50+R50+V50+Z50+AD50</f>
        <v>0</v>
      </c>
      <c r="AI50" s="285"/>
      <c r="AJ50" s="285">
        <f t="shared" si="25"/>
        <v>0</v>
      </c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283">
        <f t="shared" si="8"/>
        <v>0</v>
      </c>
      <c r="BB50" s="285">
        <f>AL50+AP50+AT50+AX50</f>
        <v>0</v>
      </c>
      <c r="BC50" s="285"/>
      <c r="BD50" s="285"/>
      <c r="BE50" s="108"/>
      <c r="BF50" s="108"/>
      <c r="BG50" s="108"/>
      <c r="BH50" s="108"/>
      <c r="BI50" s="108"/>
      <c r="BJ50" s="108"/>
      <c r="BK50" s="108"/>
      <c r="BL50" s="108"/>
      <c r="BM50" s="108"/>
      <c r="BN50" s="108"/>
      <c r="BO50" s="108"/>
      <c r="BP50" s="108"/>
      <c r="BQ50" s="108">
        <v>8</v>
      </c>
      <c r="BR50" s="108"/>
      <c r="BS50" s="108"/>
      <c r="BT50" s="122">
        <f t="shared" ref="BT50:BT57" si="53">BR50-BQ50</f>
        <v>-8</v>
      </c>
      <c r="BU50" s="108">
        <v>300</v>
      </c>
      <c r="BV50" s="153"/>
      <c r="BW50" s="108"/>
      <c r="BX50" s="122">
        <f t="shared" si="20"/>
        <v>-300</v>
      </c>
      <c r="BY50" s="122"/>
      <c r="BZ50" s="122"/>
      <c r="CA50" s="122"/>
      <c r="CB50" s="122"/>
      <c r="CC50" s="122"/>
      <c r="CD50" s="122"/>
      <c r="CE50" s="122"/>
      <c r="CF50" s="122"/>
      <c r="CG50" s="283">
        <f t="shared" si="32"/>
        <v>308</v>
      </c>
      <c r="CH50" s="273">
        <f>R50+V50+Z50+AD50+BR50+BV50+F50+J50+N50+AL50+BZ50+AP50+AT50+AX50+BF50</f>
        <v>0</v>
      </c>
      <c r="CI50" s="285">
        <f t="shared" si="13"/>
        <v>0</v>
      </c>
      <c r="CJ50" s="285">
        <f t="shared" si="14"/>
        <v>-308</v>
      </c>
      <c r="CL50" s="142">
        <f t="shared" si="16"/>
        <v>0</v>
      </c>
      <c r="CM50" s="137">
        <f t="shared" si="17"/>
        <v>308</v>
      </c>
      <c r="CO50" s="146">
        <f t="shared" si="15"/>
        <v>0</v>
      </c>
    </row>
    <row r="51" spans="1:93" s="133" customFormat="1" ht="19.5" customHeight="1">
      <c r="A51" s="126">
        <v>300</v>
      </c>
      <c r="B51" s="855" t="s">
        <v>217</v>
      </c>
      <c r="C51" s="856"/>
      <c r="D51" s="857"/>
      <c r="E51" s="113">
        <f>E52+E55</f>
        <v>1525</v>
      </c>
      <c r="F51" s="113">
        <f>F52+F55</f>
        <v>0</v>
      </c>
      <c r="G51" s="113">
        <f>F51/E51*100</f>
        <v>0</v>
      </c>
      <c r="H51" s="279">
        <f>F51-E51</f>
        <v>-1525</v>
      </c>
      <c r="I51" s="113">
        <f>I52+I55</f>
        <v>3460</v>
      </c>
      <c r="J51" s="113">
        <f>J52+J55</f>
        <v>0</v>
      </c>
      <c r="K51" s="113">
        <f>J51/I51*100</f>
        <v>0</v>
      </c>
      <c r="L51" s="134">
        <f t="shared" ref="L51:L65" si="54">J51-I51</f>
        <v>-3460</v>
      </c>
      <c r="M51" s="113">
        <f>M52+M55</f>
        <v>6915</v>
      </c>
      <c r="N51" s="113">
        <f>N52+N55</f>
        <v>0</v>
      </c>
      <c r="O51" s="113">
        <f t="shared" ref="O51:O60" si="55">N51/M51*100</f>
        <v>0</v>
      </c>
      <c r="P51" s="134">
        <f t="shared" si="22"/>
        <v>-6915</v>
      </c>
      <c r="Q51" s="113">
        <f>Q52+Q55</f>
        <v>5500</v>
      </c>
      <c r="R51" s="113">
        <f>R52+R55</f>
        <v>0</v>
      </c>
      <c r="S51" s="113">
        <f t="shared" ref="S51:S57" si="56">R51/Q51*100</f>
        <v>0</v>
      </c>
      <c r="T51" s="113">
        <f>R51-Q51</f>
        <v>-5500</v>
      </c>
      <c r="U51" s="113">
        <f>U52+U55</f>
        <v>1355</v>
      </c>
      <c r="V51" s="113">
        <f>V52+V55</f>
        <v>0</v>
      </c>
      <c r="W51" s="113">
        <f>V51/U51*100</f>
        <v>0</v>
      </c>
      <c r="X51" s="134">
        <f>V51-U51</f>
        <v>-1355</v>
      </c>
      <c r="Y51" s="113">
        <f>Y52+Y55</f>
        <v>4555</v>
      </c>
      <c r="Z51" s="113">
        <f>Z52+Z55</f>
        <v>0</v>
      </c>
      <c r="AA51" s="113">
        <f t="shared" ref="AA51:AA60" si="57">Z51/Y51*100</f>
        <v>0</v>
      </c>
      <c r="AB51" s="134">
        <f t="shared" si="52"/>
        <v>-4555</v>
      </c>
      <c r="AC51" s="113">
        <f>AC52+AC55</f>
        <v>3460</v>
      </c>
      <c r="AD51" s="113">
        <f>AD52+AD55</f>
        <v>0</v>
      </c>
      <c r="AE51" s="113">
        <f t="shared" ref="AE51:AE58" si="58">AD51/AC51*100</f>
        <v>0</v>
      </c>
      <c r="AF51" s="134">
        <f>AD51-AC51</f>
        <v>-3460</v>
      </c>
      <c r="AG51" s="289">
        <f t="shared" si="3"/>
        <v>26770</v>
      </c>
      <c r="AH51" s="289">
        <f>AH52+AH55</f>
        <v>0</v>
      </c>
      <c r="AI51" s="283">
        <f t="shared" ref="AI51:AI66" si="59">AH51/AG51*100</f>
        <v>0</v>
      </c>
      <c r="AJ51" s="287">
        <f t="shared" si="25"/>
        <v>-26770</v>
      </c>
      <c r="AK51" s="113">
        <f>AK52+AK55</f>
        <v>490</v>
      </c>
      <c r="AL51" s="113">
        <f>AL52+AL55</f>
        <v>0</v>
      </c>
      <c r="AM51" s="113">
        <f>AL51/AK51*100</f>
        <v>0</v>
      </c>
      <c r="AN51" s="279">
        <f>AL51-AK51</f>
        <v>-490</v>
      </c>
      <c r="AO51" s="113">
        <f>AO52+AO55</f>
        <v>130</v>
      </c>
      <c r="AP51" s="113">
        <f>AP52+AP55</f>
        <v>0</v>
      </c>
      <c r="AQ51" s="113">
        <f>AP51/AO51*100</f>
        <v>0</v>
      </c>
      <c r="AR51" s="279">
        <f>AP51-AO51</f>
        <v>-130</v>
      </c>
      <c r="AS51" s="113">
        <f>AS52+AS55</f>
        <v>425</v>
      </c>
      <c r="AT51" s="113">
        <f>AT52+AT55</f>
        <v>0</v>
      </c>
      <c r="AU51" s="113">
        <f t="shared" ref="AU51:AU57" si="60">AT51/AS51*100</f>
        <v>0</v>
      </c>
      <c r="AV51" s="279">
        <f t="shared" ref="AV51:AV65" si="61">AT51-AS51</f>
        <v>-425</v>
      </c>
      <c r="AW51" s="113">
        <f>AW52+AW55</f>
        <v>425</v>
      </c>
      <c r="AX51" s="113">
        <f>AX52+AX55</f>
        <v>0</v>
      </c>
      <c r="AY51" s="113">
        <f>AX51/AW51*100</f>
        <v>0</v>
      </c>
      <c r="AZ51" s="279">
        <f>AX51-AW51</f>
        <v>-425</v>
      </c>
      <c r="BA51" s="283">
        <f t="shared" si="8"/>
        <v>1470</v>
      </c>
      <c r="BB51" s="283">
        <f>BB52+BB55</f>
        <v>0</v>
      </c>
      <c r="BC51" s="283">
        <f>BB51/BA51*100</f>
        <v>0</v>
      </c>
      <c r="BD51" s="285">
        <f>BB51-BA51</f>
        <v>-1470</v>
      </c>
      <c r="BE51" s="113">
        <f>BE52+BE55</f>
        <v>40</v>
      </c>
      <c r="BF51" s="113">
        <f>BF52+BF55</f>
        <v>0</v>
      </c>
      <c r="BG51" s="113">
        <f>BF51/BE51*100</f>
        <v>0</v>
      </c>
      <c r="BH51" s="279">
        <f>BF51-BE51</f>
        <v>-40</v>
      </c>
      <c r="BI51" s="113">
        <f>BI52+BI55</f>
        <v>40</v>
      </c>
      <c r="BJ51" s="113">
        <f>BJ52+BJ55</f>
        <v>0</v>
      </c>
      <c r="BK51" s="113">
        <f>BJ51/BI51*100</f>
        <v>0</v>
      </c>
      <c r="BL51" s="279">
        <f>BJ51-BI51</f>
        <v>-40</v>
      </c>
      <c r="BM51" s="113">
        <f>BM52+BM55</f>
        <v>40</v>
      </c>
      <c r="BN51" s="113">
        <f>BN52+BN55</f>
        <v>0</v>
      </c>
      <c r="BO51" s="113">
        <f>BN51/BM51*100</f>
        <v>0</v>
      </c>
      <c r="BP51" s="279">
        <f t="shared" ref="BP51:BP65" si="62">BN51-BM51</f>
        <v>-40</v>
      </c>
      <c r="BQ51" s="113">
        <f>BQ52+BQ55</f>
        <v>33.799999999999997</v>
      </c>
      <c r="BR51" s="113">
        <f>BR52+BR55</f>
        <v>0</v>
      </c>
      <c r="BS51" s="113">
        <f t="shared" ref="BS51:BS57" si="63">BR51/BQ51*100</f>
        <v>0</v>
      </c>
      <c r="BT51" s="134">
        <f t="shared" si="53"/>
        <v>-33.799999999999997</v>
      </c>
      <c r="BU51" s="113">
        <f>BU52+BU55</f>
        <v>600</v>
      </c>
      <c r="BV51" s="78">
        <f>BV52+BV55</f>
        <v>0</v>
      </c>
      <c r="BW51" s="115">
        <f>BV51/BU51*100</f>
        <v>0</v>
      </c>
      <c r="BX51" s="114">
        <f t="shared" si="20"/>
        <v>-600</v>
      </c>
      <c r="BY51" s="113">
        <f>BY52+BY55</f>
        <v>14.5</v>
      </c>
      <c r="BZ51" s="113">
        <f>BZ52+BZ55</f>
        <v>0</v>
      </c>
      <c r="CA51" s="115">
        <f>BZ51/BY51*100</f>
        <v>0</v>
      </c>
      <c r="CB51" s="114">
        <f>BZ51-BY51</f>
        <v>-14.5</v>
      </c>
      <c r="CC51" s="113">
        <f>CC52+CC55</f>
        <v>736.24199999999996</v>
      </c>
      <c r="CD51" s="113">
        <f>CD52+CD55</f>
        <v>0</v>
      </c>
      <c r="CE51" s="115">
        <f>CD51/CC51*100</f>
        <v>0</v>
      </c>
      <c r="CF51" s="114">
        <f>CD51-CC51</f>
        <v>-736.24199999999996</v>
      </c>
      <c r="CG51" s="283">
        <f t="shared" si="32"/>
        <v>29008.3</v>
      </c>
      <c r="CH51" s="289">
        <f>CH52+CH55</f>
        <v>0</v>
      </c>
      <c r="CI51" s="283">
        <f t="shared" si="13"/>
        <v>0</v>
      </c>
      <c r="CJ51" s="283">
        <f t="shared" si="14"/>
        <v>-29008.3</v>
      </c>
      <c r="CL51" s="137">
        <f t="shared" si="16"/>
        <v>0</v>
      </c>
      <c r="CM51" s="137">
        <f t="shared" si="17"/>
        <v>29008.300000000003</v>
      </c>
      <c r="CO51" s="146">
        <f t="shared" si="15"/>
        <v>0</v>
      </c>
    </row>
    <row r="52" spans="1:93" s="145" customFormat="1">
      <c r="A52" s="127">
        <v>310</v>
      </c>
      <c r="B52" s="843" t="s">
        <v>218</v>
      </c>
      <c r="C52" s="844"/>
      <c r="D52" s="845"/>
      <c r="E52" s="118">
        <f>E53+E54</f>
        <v>150</v>
      </c>
      <c r="F52" s="118">
        <f>F53+F54</f>
        <v>0</v>
      </c>
      <c r="G52" s="118">
        <f>F52/E52*100</f>
        <v>0</v>
      </c>
      <c r="H52" s="118">
        <f>F52-E52</f>
        <v>-150</v>
      </c>
      <c r="I52" s="118">
        <f>I53+I54</f>
        <v>200</v>
      </c>
      <c r="J52" s="118">
        <f>J53+J54</f>
        <v>0</v>
      </c>
      <c r="K52" s="118"/>
      <c r="L52" s="134">
        <f t="shared" si="54"/>
        <v>-200</v>
      </c>
      <c r="M52" s="118">
        <f>M53+M54</f>
        <v>300</v>
      </c>
      <c r="N52" s="118">
        <f>N53+N54</f>
        <v>0</v>
      </c>
      <c r="O52" s="118">
        <f t="shared" si="55"/>
        <v>0</v>
      </c>
      <c r="P52" s="118">
        <f t="shared" si="22"/>
        <v>-300</v>
      </c>
      <c r="Q52" s="118">
        <f>Q53+Q54</f>
        <v>200</v>
      </c>
      <c r="R52" s="118">
        <f>R53+R54</f>
        <v>0</v>
      </c>
      <c r="S52" s="118">
        <f t="shared" si="56"/>
        <v>0</v>
      </c>
      <c r="T52" s="118">
        <f>R52-Q52</f>
        <v>-200</v>
      </c>
      <c r="U52" s="118">
        <f>U53+U54</f>
        <v>150</v>
      </c>
      <c r="V52" s="118">
        <f>V53+V54</f>
        <v>0</v>
      </c>
      <c r="W52" s="118"/>
      <c r="X52" s="118">
        <f>V52-U52</f>
        <v>-150</v>
      </c>
      <c r="Y52" s="118">
        <f>Y53+Y54</f>
        <v>200</v>
      </c>
      <c r="Z52" s="118">
        <f>Z53+Z54</f>
        <v>0</v>
      </c>
      <c r="AA52" s="279">
        <f t="shared" si="57"/>
        <v>0</v>
      </c>
      <c r="AB52" s="134">
        <f t="shared" si="52"/>
        <v>-200</v>
      </c>
      <c r="AC52" s="118">
        <f>AC53+AC54</f>
        <v>100</v>
      </c>
      <c r="AD52" s="118">
        <f>AD53+AD54</f>
        <v>0</v>
      </c>
      <c r="AE52" s="118"/>
      <c r="AF52" s="118">
        <f>AD52-AC52</f>
        <v>-100</v>
      </c>
      <c r="AG52" s="283">
        <f t="shared" si="3"/>
        <v>1300</v>
      </c>
      <c r="AH52" s="290">
        <f>AH53+AH54</f>
        <v>0</v>
      </c>
      <c r="AI52" s="290">
        <f t="shared" si="59"/>
        <v>0</v>
      </c>
      <c r="AJ52" s="291">
        <f t="shared" si="25"/>
        <v>-1300</v>
      </c>
      <c r="AK52" s="118">
        <f>AK53+AK54</f>
        <v>20</v>
      </c>
      <c r="AL52" s="118">
        <f>AL53+AL54</f>
        <v>0</v>
      </c>
      <c r="AM52" s="118">
        <f>AL52/AK52*100</f>
        <v>0</v>
      </c>
      <c r="AN52" s="118">
        <f>AL52-AK52</f>
        <v>-20</v>
      </c>
      <c r="AO52" s="118">
        <f>AO53+AO54</f>
        <v>0</v>
      </c>
      <c r="AP52" s="118">
        <f>AP53+AP54</f>
        <v>0</v>
      </c>
      <c r="AQ52" s="118"/>
      <c r="AR52" s="118">
        <f>AP52-AO52</f>
        <v>0</v>
      </c>
      <c r="AS52" s="118">
        <f>AS53+AS54</f>
        <v>0</v>
      </c>
      <c r="AT52" s="118">
        <f>AT53+AT54</f>
        <v>0</v>
      </c>
      <c r="AU52" s="118" t="e">
        <f t="shared" si="60"/>
        <v>#DIV/0!</v>
      </c>
      <c r="AV52" s="118">
        <f t="shared" si="61"/>
        <v>0</v>
      </c>
      <c r="AW52" s="118">
        <f>AW53+AW54</f>
        <v>0</v>
      </c>
      <c r="AX52" s="118">
        <f>AX53+AX54</f>
        <v>0</v>
      </c>
      <c r="AY52" s="118" t="e">
        <f>AX52/AW52*100</f>
        <v>#DIV/0!</v>
      </c>
      <c r="AZ52" s="118">
        <f>AX52-AW52</f>
        <v>0</v>
      </c>
      <c r="BA52" s="283">
        <f t="shared" si="8"/>
        <v>20</v>
      </c>
      <c r="BB52" s="290">
        <f>BB53+BB54</f>
        <v>0</v>
      </c>
      <c r="BC52" s="290">
        <f>BB52/BA52*100</f>
        <v>0</v>
      </c>
      <c r="BD52" s="290">
        <f>BB52-BA52</f>
        <v>-20</v>
      </c>
      <c r="BE52" s="118">
        <f>BE53+BE54</f>
        <v>0</v>
      </c>
      <c r="BF52" s="118">
        <f>BF53+BF54</f>
        <v>0</v>
      </c>
      <c r="BG52" s="118"/>
      <c r="BH52" s="118">
        <f>BF52-BE52</f>
        <v>0</v>
      </c>
      <c r="BI52" s="118">
        <f>BI53+BI54</f>
        <v>0</v>
      </c>
      <c r="BJ52" s="118">
        <f>BJ53+BJ54</f>
        <v>0</v>
      </c>
      <c r="BK52" s="118" t="e">
        <f>BJ52/BI52*100</f>
        <v>#DIV/0!</v>
      </c>
      <c r="BL52" s="118">
        <f>BJ52-BI52</f>
        <v>0</v>
      </c>
      <c r="BM52" s="118">
        <f>BM53+BM54</f>
        <v>0</v>
      </c>
      <c r="BN52" s="118">
        <f>BN53+BN54</f>
        <v>0</v>
      </c>
      <c r="BO52" s="118" t="e">
        <f>BN52/BM52*100</f>
        <v>#DIV/0!</v>
      </c>
      <c r="BP52" s="118">
        <f t="shared" si="62"/>
        <v>0</v>
      </c>
      <c r="BQ52" s="118">
        <f>BQ53+BQ54</f>
        <v>16</v>
      </c>
      <c r="BR52" s="118">
        <f>BR53+BR54</f>
        <v>0</v>
      </c>
      <c r="BS52" s="118"/>
      <c r="BT52" s="127">
        <f t="shared" si="53"/>
        <v>-16</v>
      </c>
      <c r="BU52" s="118">
        <f>BU53+BU54</f>
        <v>160</v>
      </c>
      <c r="BV52" s="194">
        <f>BV53+BV54</f>
        <v>0</v>
      </c>
      <c r="BW52" s="120">
        <f>BV52/BU52*100</f>
        <v>0</v>
      </c>
      <c r="BX52" s="127">
        <f t="shared" si="20"/>
        <v>-160</v>
      </c>
      <c r="BY52" s="118">
        <f>BY53+BY54</f>
        <v>8</v>
      </c>
      <c r="BZ52" s="118">
        <f>BZ53+BZ54</f>
        <v>0</v>
      </c>
      <c r="CA52" s="120">
        <f>BZ52/BY52*100</f>
        <v>0</v>
      </c>
      <c r="CB52" s="127">
        <f>BZ52-BY52</f>
        <v>-8</v>
      </c>
      <c r="CC52" s="118">
        <f>CC53+CC54</f>
        <v>123.48699999999999</v>
      </c>
      <c r="CD52" s="118">
        <f>CD53+CD54</f>
        <v>0</v>
      </c>
      <c r="CE52" s="120">
        <f>CD52/CC52*100</f>
        <v>0</v>
      </c>
      <c r="CF52" s="127">
        <f>CD52-CC52</f>
        <v>-123.48699999999999</v>
      </c>
      <c r="CG52" s="283">
        <f t="shared" si="32"/>
        <v>1504</v>
      </c>
      <c r="CH52" s="294">
        <f>CH53+CH54</f>
        <v>0</v>
      </c>
      <c r="CI52" s="290">
        <f t="shared" si="13"/>
        <v>0</v>
      </c>
      <c r="CJ52" s="290">
        <f t="shared" si="14"/>
        <v>-1504</v>
      </c>
      <c r="CL52" s="137">
        <f t="shared" si="16"/>
        <v>0</v>
      </c>
      <c r="CM52" s="137">
        <f t="shared" si="17"/>
        <v>1504</v>
      </c>
      <c r="CO52" s="146">
        <f t="shared" si="15"/>
        <v>0</v>
      </c>
    </row>
    <row r="53" spans="1:93">
      <c r="A53" s="122"/>
      <c r="B53" s="849" t="s">
        <v>219</v>
      </c>
      <c r="C53" s="850"/>
      <c r="D53" s="851"/>
      <c r="E53" s="108">
        <v>150</v>
      </c>
      <c r="F53" s="108"/>
      <c r="G53" s="118">
        <f>F53/E53*100</f>
        <v>0</v>
      </c>
      <c r="H53" s="108">
        <f>F53-E53</f>
        <v>-150</v>
      </c>
      <c r="I53" s="108">
        <v>200</v>
      </c>
      <c r="J53" s="108"/>
      <c r="K53" s="108"/>
      <c r="L53" s="122">
        <f t="shared" si="54"/>
        <v>-200</v>
      </c>
      <c r="M53" s="108">
        <v>300</v>
      </c>
      <c r="N53" s="108"/>
      <c r="O53" s="109">
        <f t="shared" si="55"/>
        <v>0</v>
      </c>
      <c r="P53" s="109">
        <f t="shared" si="22"/>
        <v>-300</v>
      </c>
      <c r="Q53" s="108">
        <v>200</v>
      </c>
      <c r="R53" s="108"/>
      <c r="S53" s="108">
        <f t="shared" si="56"/>
        <v>0</v>
      </c>
      <c r="T53" s="109">
        <f>R53-Q53</f>
        <v>-200</v>
      </c>
      <c r="U53" s="108">
        <v>150</v>
      </c>
      <c r="V53" s="108"/>
      <c r="W53" s="108"/>
      <c r="X53" s="122">
        <f>V53-U53</f>
        <v>-150</v>
      </c>
      <c r="Y53" s="108">
        <v>200</v>
      </c>
      <c r="Z53" s="108"/>
      <c r="AA53" s="108">
        <f t="shared" si="57"/>
        <v>0</v>
      </c>
      <c r="AB53" s="122">
        <f t="shared" si="52"/>
        <v>-200</v>
      </c>
      <c r="AC53" s="108">
        <v>100</v>
      </c>
      <c r="AD53" s="108"/>
      <c r="AE53" s="108"/>
      <c r="AF53" s="122">
        <f>AD53-AC53</f>
        <v>-100</v>
      </c>
      <c r="AG53" s="283">
        <f t="shared" si="3"/>
        <v>1300</v>
      </c>
      <c r="AH53" s="285">
        <f>F53+J53+N53+R53+V53+Z53+AD53</f>
        <v>0</v>
      </c>
      <c r="AI53" s="290">
        <f t="shared" si="59"/>
        <v>0</v>
      </c>
      <c r="AJ53" s="287">
        <f t="shared" si="25"/>
        <v>-1300</v>
      </c>
      <c r="AK53" s="108"/>
      <c r="AL53" s="108"/>
      <c r="AM53" s="108" t="e">
        <f>AL53/AK53*100</f>
        <v>#DIV/0!</v>
      </c>
      <c r="AN53" s="108">
        <f>AL53-AK53</f>
        <v>0</v>
      </c>
      <c r="AO53" s="108"/>
      <c r="AP53" s="108"/>
      <c r="AQ53" s="108"/>
      <c r="AR53" s="108">
        <f>AP53-AO53</f>
        <v>0</v>
      </c>
      <c r="AS53" s="108"/>
      <c r="AT53" s="108"/>
      <c r="AU53" s="108" t="e">
        <f t="shared" si="60"/>
        <v>#DIV/0!</v>
      </c>
      <c r="AV53" s="108">
        <f t="shared" si="61"/>
        <v>0</v>
      </c>
      <c r="AW53" s="108"/>
      <c r="AX53" s="108"/>
      <c r="AY53" s="108" t="e">
        <f>AX53/AW53*100</f>
        <v>#DIV/0!</v>
      </c>
      <c r="AZ53" s="108">
        <f>AX53-AW53</f>
        <v>0</v>
      </c>
      <c r="BA53" s="283">
        <f t="shared" si="8"/>
        <v>0</v>
      </c>
      <c r="BB53" s="285">
        <f>AL53+AP53+AT53+AX53</f>
        <v>0</v>
      </c>
      <c r="BC53" s="285" t="e">
        <f>BB53/BA53*100</f>
        <v>#DIV/0!</v>
      </c>
      <c r="BD53" s="285">
        <f>BB53-BA53</f>
        <v>0</v>
      </c>
      <c r="BE53" s="108"/>
      <c r="BF53" s="108"/>
      <c r="BG53" s="108"/>
      <c r="BH53" s="108">
        <f>BF53-BE53</f>
        <v>0</v>
      </c>
      <c r="BI53" s="108"/>
      <c r="BJ53" s="108"/>
      <c r="BK53" s="108"/>
      <c r="BL53" s="108">
        <f>BJ53-BI53</f>
        <v>0</v>
      </c>
      <c r="BM53" s="108"/>
      <c r="BN53" s="108"/>
      <c r="BO53" s="118" t="e">
        <f>BN53/BM53*100</f>
        <v>#DIV/0!</v>
      </c>
      <c r="BP53" s="108">
        <f t="shared" si="62"/>
        <v>0</v>
      </c>
      <c r="BQ53" s="108">
        <v>16</v>
      </c>
      <c r="BR53" s="108"/>
      <c r="BS53" s="108"/>
      <c r="BT53" s="122">
        <f t="shared" si="53"/>
        <v>-16</v>
      </c>
      <c r="BU53" s="108">
        <v>100</v>
      </c>
      <c r="BV53" s="153"/>
      <c r="BW53" s="110">
        <f>BV53/BU53*100</f>
        <v>0</v>
      </c>
      <c r="BX53" s="122">
        <f t="shared" si="20"/>
        <v>-100</v>
      </c>
      <c r="BY53" s="122">
        <v>8</v>
      </c>
      <c r="BZ53" s="122"/>
      <c r="CA53" s="122"/>
      <c r="CB53" s="122"/>
      <c r="CC53" s="122">
        <v>12.487</v>
      </c>
      <c r="CD53" s="122"/>
      <c r="CE53" s="122"/>
      <c r="CF53" s="122"/>
      <c r="CG53" s="283">
        <f t="shared" si="32"/>
        <v>1424</v>
      </c>
      <c r="CH53" s="273">
        <f>R53+V53+Z53+AD53+BR53+BV53+F53+J53+N53+AL53+BZ53+AP53+AT53+AX53+BF53</f>
        <v>0</v>
      </c>
      <c r="CI53" s="285">
        <f t="shared" si="13"/>
        <v>0</v>
      </c>
      <c r="CJ53" s="285">
        <f t="shared" si="14"/>
        <v>-1424</v>
      </c>
      <c r="CK53" s="112">
        <v>60</v>
      </c>
      <c r="CL53" s="142">
        <f t="shared" si="16"/>
        <v>0</v>
      </c>
      <c r="CM53" s="137">
        <f t="shared" si="17"/>
        <v>1424</v>
      </c>
      <c r="CO53" s="146">
        <f t="shared" si="15"/>
        <v>0</v>
      </c>
    </row>
    <row r="54" spans="1:93">
      <c r="A54" s="122"/>
      <c r="B54" s="849" t="s">
        <v>220</v>
      </c>
      <c r="C54" s="850"/>
      <c r="D54" s="851"/>
      <c r="E54" s="108"/>
      <c r="F54" s="108"/>
      <c r="G54" s="108"/>
      <c r="H54" s="108"/>
      <c r="I54" s="108"/>
      <c r="J54" s="108"/>
      <c r="K54" s="108"/>
      <c r="L54" s="122">
        <f t="shared" si="54"/>
        <v>0</v>
      </c>
      <c r="M54" s="108"/>
      <c r="N54" s="108"/>
      <c r="O54" s="109" t="e">
        <f t="shared" si="55"/>
        <v>#DIV/0!</v>
      </c>
      <c r="P54" s="109">
        <f t="shared" si="22"/>
        <v>0</v>
      </c>
      <c r="Q54" s="108"/>
      <c r="R54" s="108"/>
      <c r="S54" s="108"/>
      <c r="T54" s="108"/>
      <c r="U54" s="108"/>
      <c r="V54" s="108"/>
      <c r="W54" s="108"/>
      <c r="X54" s="122"/>
      <c r="Y54" s="108"/>
      <c r="Z54" s="108"/>
      <c r="AA54" s="108"/>
      <c r="AB54" s="122">
        <f t="shared" si="52"/>
        <v>0</v>
      </c>
      <c r="AC54" s="108"/>
      <c r="AD54" s="108"/>
      <c r="AE54" s="108"/>
      <c r="AF54" s="122"/>
      <c r="AG54" s="283">
        <f t="shared" si="3"/>
        <v>0</v>
      </c>
      <c r="AH54" s="285">
        <f>F54+J54+N54+R54+V54+Z54+AD54</f>
        <v>0</v>
      </c>
      <c r="AI54" s="290" t="e">
        <f t="shared" si="59"/>
        <v>#DIV/0!</v>
      </c>
      <c r="AJ54" s="287">
        <f t="shared" si="25"/>
        <v>0</v>
      </c>
      <c r="AK54" s="108">
        <v>20</v>
      </c>
      <c r="AL54" s="108"/>
      <c r="AM54" s="108"/>
      <c r="AN54" s="108"/>
      <c r="AO54" s="108"/>
      <c r="AP54" s="108"/>
      <c r="AQ54" s="108"/>
      <c r="AR54" s="108"/>
      <c r="AS54" s="108"/>
      <c r="AT54" s="108"/>
      <c r="AU54" s="108" t="e">
        <f t="shared" si="60"/>
        <v>#DIV/0!</v>
      </c>
      <c r="AV54" s="108">
        <f t="shared" si="61"/>
        <v>0</v>
      </c>
      <c r="AW54" s="108"/>
      <c r="AX54" s="108"/>
      <c r="AY54" s="108"/>
      <c r="AZ54" s="108"/>
      <c r="BA54" s="283">
        <f t="shared" si="8"/>
        <v>20</v>
      </c>
      <c r="BB54" s="285">
        <f>AL54+AP54+AT54+AX54</f>
        <v>0</v>
      </c>
      <c r="BC54" s="285"/>
      <c r="BD54" s="285"/>
      <c r="BE54" s="108"/>
      <c r="BF54" s="108"/>
      <c r="BG54" s="108"/>
      <c r="BH54" s="108"/>
      <c r="BI54" s="108"/>
      <c r="BJ54" s="108"/>
      <c r="BK54" s="108"/>
      <c r="BL54" s="108"/>
      <c r="BM54" s="108"/>
      <c r="BN54" s="108"/>
      <c r="BO54" s="118" t="e">
        <f>BN54/BM54*100</f>
        <v>#DIV/0!</v>
      </c>
      <c r="BP54" s="108">
        <f t="shared" si="62"/>
        <v>0</v>
      </c>
      <c r="BQ54" s="108"/>
      <c r="BR54" s="108"/>
      <c r="BS54" s="106"/>
      <c r="BT54" s="122">
        <f t="shared" si="53"/>
        <v>0</v>
      </c>
      <c r="BU54" s="108">
        <v>60</v>
      </c>
      <c r="BV54" s="153"/>
      <c r="BW54" s="110"/>
      <c r="BX54" s="122"/>
      <c r="BY54" s="122"/>
      <c r="BZ54" s="122"/>
      <c r="CA54" s="122"/>
      <c r="CB54" s="122"/>
      <c r="CC54" s="122">
        <v>111</v>
      </c>
      <c r="CD54" s="122"/>
      <c r="CE54" s="122"/>
      <c r="CF54" s="122"/>
      <c r="CG54" s="283">
        <f t="shared" si="32"/>
        <v>80</v>
      </c>
      <c r="CH54" s="273">
        <f>R54+V54+Z54+AD54+BR54+BV54+F54+J54+N54+BJ54+BB54</f>
        <v>0</v>
      </c>
      <c r="CI54" s="285">
        <f>CH54/CG54*100</f>
        <v>0</v>
      </c>
      <c r="CJ54" s="285">
        <f>CH54-CG54</f>
        <v>-80</v>
      </c>
      <c r="CL54" s="142">
        <f t="shared" si="16"/>
        <v>0</v>
      </c>
      <c r="CM54" s="137">
        <f t="shared" si="17"/>
        <v>80</v>
      </c>
      <c r="CO54" s="146">
        <f t="shared" si="15"/>
        <v>0</v>
      </c>
    </row>
    <row r="55" spans="1:93" s="141" customFormat="1" ht="24.75" customHeight="1">
      <c r="A55" s="123">
        <v>340</v>
      </c>
      <c r="B55" s="852" t="s">
        <v>141</v>
      </c>
      <c r="C55" s="853"/>
      <c r="D55" s="854"/>
      <c r="E55" s="154">
        <f>SUM(E56:E65)</f>
        <v>1375</v>
      </c>
      <c r="F55" s="154">
        <f>SUM(F56:F65)</f>
        <v>0</v>
      </c>
      <c r="G55" s="116">
        <f t="shared" ref="G55:G60" si="64">F55/E55*100</f>
        <v>0</v>
      </c>
      <c r="H55" s="116">
        <f>F55-E55</f>
        <v>-1375</v>
      </c>
      <c r="I55" s="116">
        <f>SUM(I56:I65)</f>
        <v>3260</v>
      </c>
      <c r="J55" s="116">
        <f>SUM(J56:J65)</f>
        <v>0</v>
      </c>
      <c r="K55" s="116">
        <f t="shared" ref="K55:K60" si="65">J55/I55*100</f>
        <v>0</v>
      </c>
      <c r="L55" s="134">
        <f t="shared" si="54"/>
        <v>-3260</v>
      </c>
      <c r="M55" s="116">
        <f>SUM(M56:M65)</f>
        <v>6615</v>
      </c>
      <c r="N55" s="116">
        <f>SUM(N56:N65)</f>
        <v>0</v>
      </c>
      <c r="O55" s="116">
        <f t="shared" si="55"/>
        <v>0</v>
      </c>
      <c r="P55" s="116">
        <f>N55-M55</f>
        <v>-6615</v>
      </c>
      <c r="Q55" s="116">
        <f>SUM(Q56:Q65)</f>
        <v>5300</v>
      </c>
      <c r="R55" s="116">
        <f>SUM(R56:R65)</f>
        <v>0</v>
      </c>
      <c r="S55" s="116">
        <f>R55/Q55*100</f>
        <v>0</v>
      </c>
      <c r="T55" s="116">
        <f>R55-Q55</f>
        <v>-5300</v>
      </c>
      <c r="U55" s="116">
        <f>SUM(U56:U65)</f>
        <v>1205</v>
      </c>
      <c r="V55" s="116">
        <f>SUM(V56:V65)</f>
        <v>0</v>
      </c>
      <c r="W55" s="116">
        <f t="shared" ref="W55:W60" si="66">V55/U55*100</f>
        <v>0</v>
      </c>
      <c r="X55" s="116">
        <f>V55-U55</f>
        <v>-1205</v>
      </c>
      <c r="Y55" s="116">
        <f>SUM(Y56:Y65)</f>
        <v>4355</v>
      </c>
      <c r="Z55" s="116">
        <f>SUM(Z56:Z65)</f>
        <v>0</v>
      </c>
      <c r="AA55" s="113">
        <f t="shared" si="57"/>
        <v>0</v>
      </c>
      <c r="AB55" s="114">
        <f t="shared" si="52"/>
        <v>-4355</v>
      </c>
      <c r="AC55" s="116">
        <f>SUM(AC56:AC65)</f>
        <v>3360</v>
      </c>
      <c r="AD55" s="116">
        <f>SUM(AD56:AD65)</f>
        <v>0</v>
      </c>
      <c r="AE55" s="116">
        <f>AD55/AC55*100</f>
        <v>0</v>
      </c>
      <c r="AF55" s="116">
        <f>AD55-AC55</f>
        <v>-3360</v>
      </c>
      <c r="AG55" s="289">
        <f t="shared" si="3"/>
        <v>25470</v>
      </c>
      <c r="AH55" s="292">
        <f>AH56+AH57+AH58+AH59+AH60+AH61+AH62+AH63+AH64+AH65</f>
        <v>0</v>
      </c>
      <c r="AI55" s="284">
        <f t="shared" si="59"/>
        <v>0</v>
      </c>
      <c r="AJ55" s="286">
        <f t="shared" si="25"/>
        <v>-25470</v>
      </c>
      <c r="AK55" s="116">
        <f>SUM(AK56:AK65)</f>
        <v>470</v>
      </c>
      <c r="AL55" s="116">
        <f>SUM(AL56:AL65)</f>
        <v>0</v>
      </c>
      <c r="AM55" s="116">
        <f>AL55/AK55*100</f>
        <v>0</v>
      </c>
      <c r="AN55" s="116">
        <f>AL55-AK55</f>
        <v>-470</v>
      </c>
      <c r="AO55" s="116">
        <f>SUM(AO56:AO65)</f>
        <v>130</v>
      </c>
      <c r="AP55" s="116">
        <f>SUM(AP56:AP65)</f>
        <v>0</v>
      </c>
      <c r="AQ55" s="116">
        <f>AP55/AO55*100</f>
        <v>0</v>
      </c>
      <c r="AR55" s="116">
        <f>AP55-AO55</f>
        <v>-130</v>
      </c>
      <c r="AS55" s="116">
        <f>SUM(AS56:AS65)</f>
        <v>425</v>
      </c>
      <c r="AT55" s="116">
        <f>SUM(AT56:AT65)</f>
        <v>0</v>
      </c>
      <c r="AU55" s="116">
        <f t="shared" si="60"/>
        <v>0</v>
      </c>
      <c r="AV55" s="116">
        <f t="shared" si="61"/>
        <v>-425</v>
      </c>
      <c r="AW55" s="154">
        <f>SUM(AW56:AW65)</f>
        <v>425</v>
      </c>
      <c r="AX55" s="154">
        <f>SUM(AX56:AX65)</f>
        <v>0</v>
      </c>
      <c r="AY55" s="116">
        <f>AX55/AW55*100</f>
        <v>0</v>
      </c>
      <c r="AZ55" s="116">
        <f>AX55-AW55</f>
        <v>-425</v>
      </c>
      <c r="BA55" s="283">
        <f t="shared" si="8"/>
        <v>1450</v>
      </c>
      <c r="BB55" s="292">
        <f>SUM(BB56:BB65)</f>
        <v>0</v>
      </c>
      <c r="BC55" s="284">
        <f>BB55/BA55*100</f>
        <v>0</v>
      </c>
      <c r="BD55" s="284">
        <f>BB55-BA55</f>
        <v>-1450</v>
      </c>
      <c r="BE55" s="154">
        <f>SUM(BE56:BE65)</f>
        <v>40</v>
      </c>
      <c r="BF55" s="154">
        <f>SUM(BF56:BF65)</f>
        <v>0</v>
      </c>
      <c r="BG55" s="116">
        <f>BF55/BE55*100</f>
        <v>0</v>
      </c>
      <c r="BH55" s="116">
        <f>BF55-BE55</f>
        <v>-40</v>
      </c>
      <c r="BI55" s="116">
        <f>SUM(BI56:BI65)</f>
        <v>40</v>
      </c>
      <c r="BJ55" s="116">
        <f>SUM(BJ56:BJ65)</f>
        <v>0</v>
      </c>
      <c r="BK55" s="116">
        <f>BJ55/BI55*100</f>
        <v>0</v>
      </c>
      <c r="BL55" s="116">
        <f>BJ55-BI55</f>
        <v>-40</v>
      </c>
      <c r="BM55" s="116">
        <f>SUM(BM56:BM65)</f>
        <v>40</v>
      </c>
      <c r="BN55" s="116">
        <f>SUM(BN56:BN65)</f>
        <v>0</v>
      </c>
      <c r="BO55" s="116"/>
      <c r="BP55" s="116">
        <f t="shared" si="62"/>
        <v>-40</v>
      </c>
      <c r="BQ55" s="116">
        <f>SUM(BQ56:BQ65)</f>
        <v>17.8</v>
      </c>
      <c r="BR55" s="154">
        <f>SUM(BR56:BR65)</f>
        <v>0</v>
      </c>
      <c r="BS55" s="116">
        <f t="shared" si="63"/>
        <v>0</v>
      </c>
      <c r="BT55" s="123">
        <f t="shared" si="53"/>
        <v>-17.8</v>
      </c>
      <c r="BU55" s="116">
        <f>SUM(BU56:BU65)</f>
        <v>440</v>
      </c>
      <c r="BV55" s="154">
        <f>SUM(BV56:BV65)</f>
        <v>0</v>
      </c>
      <c r="BW55" s="117">
        <f>BV55/BU55*100</f>
        <v>0</v>
      </c>
      <c r="BX55" s="123">
        <f t="shared" si="20"/>
        <v>-440</v>
      </c>
      <c r="BY55" s="116">
        <f>SUM(BY56:BY65)</f>
        <v>6.5</v>
      </c>
      <c r="BZ55" s="154">
        <f>SUM(BZ56:BZ65)</f>
        <v>0</v>
      </c>
      <c r="CA55" s="117">
        <f>BZ55/BY55*100</f>
        <v>0</v>
      </c>
      <c r="CB55" s="123">
        <f>BZ55-BY55</f>
        <v>-6.5</v>
      </c>
      <c r="CC55" s="116">
        <f>SUM(CC56:CC65)</f>
        <v>612.755</v>
      </c>
      <c r="CD55" s="154">
        <f>SUM(CD56:CD65)</f>
        <v>0</v>
      </c>
      <c r="CE55" s="117">
        <f>CD55/CC55*100</f>
        <v>0</v>
      </c>
      <c r="CF55" s="123">
        <f>CD55-CC55</f>
        <v>-612.755</v>
      </c>
      <c r="CG55" s="283">
        <f t="shared" si="32"/>
        <v>27504.3</v>
      </c>
      <c r="CH55" s="292">
        <f>CH56+CH57+CH58+CH59+CH60+CH61+CH62+CH63+CH64+CH65</f>
        <v>0</v>
      </c>
      <c r="CI55" s="284">
        <f t="shared" si="13"/>
        <v>0</v>
      </c>
      <c r="CJ55" s="284">
        <f t="shared" si="14"/>
        <v>-27504.3</v>
      </c>
      <c r="CK55" s="141">
        <v>32.200000000000003</v>
      </c>
      <c r="CL55" s="137">
        <f t="shared" si="16"/>
        <v>0</v>
      </c>
      <c r="CM55" s="137">
        <f t="shared" si="17"/>
        <v>27504.300000000003</v>
      </c>
      <c r="CO55" s="146">
        <f t="shared" si="15"/>
        <v>0</v>
      </c>
    </row>
    <row r="56" spans="1:93" ht="13.5">
      <c r="A56" s="122"/>
      <c r="B56" s="846" t="s">
        <v>221</v>
      </c>
      <c r="C56" s="847"/>
      <c r="D56" s="848"/>
      <c r="E56" s="108">
        <v>1150</v>
      </c>
      <c r="F56" s="108"/>
      <c r="G56" s="108">
        <f t="shared" si="64"/>
        <v>0</v>
      </c>
      <c r="H56" s="108">
        <f>F56-E56</f>
        <v>-1150</v>
      </c>
      <c r="I56" s="108">
        <v>2800</v>
      </c>
      <c r="J56" s="108"/>
      <c r="K56" s="108">
        <f t="shared" si="65"/>
        <v>0</v>
      </c>
      <c r="L56" s="122">
        <f t="shared" si="54"/>
        <v>-2800</v>
      </c>
      <c r="M56" s="108">
        <v>5700</v>
      </c>
      <c r="N56" s="108"/>
      <c r="O56" s="108">
        <f t="shared" si="55"/>
        <v>0</v>
      </c>
      <c r="P56" s="122">
        <f t="shared" si="22"/>
        <v>-5700</v>
      </c>
      <c r="Q56" s="108">
        <v>4400</v>
      </c>
      <c r="R56" s="108"/>
      <c r="S56" s="108">
        <f t="shared" si="56"/>
        <v>0</v>
      </c>
      <c r="T56" s="122">
        <f>R56-Q56</f>
        <v>-4400</v>
      </c>
      <c r="U56" s="108">
        <v>950</v>
      </c>
      <c r="V56" s="108"/>
      <c r="W56" s="108">
        <f t="shared" si="66"/>
        <v>0</v>
      </c>
      <c r="X56" s="122">
        <f>V56-U56</f>
        <v>-950</v>
      </c>
      <c r="Y56" s="108">
        <v>3800</v>
      </c>
      <c r="Z56" s="108"/>
      <c r="AA56" s="108">
        <f t="shared" si="57"/>
        <v>0</v>
      </c>
      <c r="AB56" s="122">
        <f t="shared" si="52"/>
        <v>-3800</v>
      </c>
      <c r="AC56" s="108">
        <v>2900</v>
      </c>
      <c r="AD56" s="108"/>
      <c r="AE56" s="108">
        <f t="shared" si="58"/>
        <v>0</v>
      </c>
      <c r="AF56" s="122">
        <f>AD56-AC56</f>
        <v>-2900</v>
      </c>
      <c r="AG56" s="283">
        <f t="shared" si="3"/>
        <v>21700</v>
      </c>
      <c r="AH56" s="285">
        <f t="shared" si="3"/>
        <v>0</v>
      </c>
      <c r="AI56" s="285">
        <f t="shared" si="59"/>
        <v>0</v>
      </c>
      <c r="AJ56" s="287">
        <f t="shared" si="25"/>
        <v>-21700</v>
      </c>
      <c r="AK56" s="108">
        <v>250</v>
      </c>
      <c r="AL56" s="108"/>
      <c r="AM56" s="108">
        <f>AL56/AK56*100</f>
        <v>0</v>
      </c>
      <c r="AN56" s="108">
        <f>AL56-AK56</f>
        <v>-250</v>
      </c>
      <c r="AO56" s="108">
        <v>75</v>
      </c>
      <c r="AP56" s="108"/>
      <c r="AQ56" s="108"/>
      <c r="AR56" s="108">
        <f>AP56-AO56</f>
        <v>-75</v>
      </c>
      <c r="AS56" s="108">
        <v>250</v>
      </c>
      <c r="AT56" s="108"/>
      <c r="AU56" s="108">
        <f t="shared" si="60"/>
        <v>0</v>
      </c>
      <c r="AV56" s="108">
        <f t="shared" si="61"/>
        <v>-250</v>
      </c>
      <c r="AW56" s="108">
        <v>250</v>
      </c>
      <c r="AX56" s="108"/>
      <c r="AY56" s="108"/>
      <c r="AZ56" s="108">
        <f>AX56-AW56</f>
        <v>-250</v>
      </c>
      <c r="BA56" s="283">
        <f t="shared" si="8"/>
        <v>825</v>
      </c>
      <c r="BB56" s="285">
        <f t="shared" si="8"/>
        <v>0</v>
      </c>
      <c r="BC56" s="285">
        <f>BB56/BA56*100</f>
        <v>0</v>
      </c>
      <c r="BD56" s="285">
        <f>BB56-BA56</f>
        <v>-825</v>
      </c>
      <c r="BE56" s="108">
        <v>15</v>
      </c>
      <c r="BF56" s="108"/>
      <c r="BG56" s="108"/>
      <c r="BH56" s="108">
        <f>BF56-BE56</f>
        <v>-15</v>
      </c>
      <c r="BI56" s="108">
        <v>15</v>
      </c>
      <c r="BJ56" s="108"/>
      <c r="BK56" s="116">
        <f t="shared" ref="BK56:BK65" si="67">BJ56/BI56*100</f>
        <v>0</v>
      </c>
      <c r="BL56" s="108">
        <f>BJ56-BI56</f>
        <v>-15</v>
      </c>
      <c r="BM56" s="108">
        <v>15</v>
      </c>
      <c r="BN56" s="108"/>
      <c r="BO56" s="108"/>
      <c r="BP56" s="108">
        <f t="shared" si="62"/>
        <v>-15</v>
      </c>
      <c r="BQ56" s="108"/>
      <c r="BR56" s="108"/>
      <c r="BS56" s="108"/>
      <c r="BT56" s="122">
        <f t="shared" si="53"/>
        <v>0</v>
      </c>
      <c r="BU56" s="108"/>
      <c r="BV56" s="153"/>
      <c r="BW56" s="110"/>
      <c r="BX56" s="122">
        <f t="shared" si="20"/>
        <v>0</v>
      </c>
      <c r="BY56" s="122"/>
      <c r="BZ56" s="156"/>
      <c r="CA56" s="122"/>
      <c r="CB56" s="122"/>
      <c r="CC56" s="122"/>
      <c r="CD56" s="156"/>
      <c r="CE56" s="122"/>
      <c r="CF56" s="122"/>
      <c r="CG56" s="283">
        <f t="shared" si="32"/>
        <v>22570</v>
      </c>
      <c r="CH56" s="273">
        <f>R56+V56+Z56+AD56+BR56+BV56+F56+J56+N56+AL56+BZ56+AP56+AT56+AX56+BF56+BJ56</f>
        <v>0</v>
      </c>
      <c r="CI56" s="285">
        <f t="shared" si="13"/>
        <v>0</v>
      </c>
      <c r="CJ56" s="285">
        <f t="shared" si="14"/>
        <v>-22570</v>
      </c>
      <c r="CL56" s="142">
        <f t="shared" si="16"/>
        <v>0</v>
      </c>
      <c r="CM56" s="137">
        <f t="shared" si="17"/>
        <v>22570</v>
      </c>
      <c r="CO56" s="146">
        <f t="shared" si="15"/>
        <v>0</v>
      </c>
    </row>
    <row r="57" spans="1:93" ht="13.5">
      <c r="A57" s="122"/>
      <c r="B57" s="846" t="s">
        <v>455</v>
      </c>
      <c r="C57" s="847"/>
      <c r="D57" s="848"/>
      <c r="E57" s="108">
        <v>100</v>
      </c>
      <c r="F57" s="108"/>
      <c r="G57" s="108">
        <f t="shared" si="64"/>
        <v>0</v>
      </c>
      <c r="H57" s="108">
        <f>F57-E57</f>
        <v>-100</v>
      </c>
      <c r="I57" s="108">
        <v>200</v>
      </c>
      <c r="J57" s="108"/>
      <c r="K57" s="108">
        <f t="shared" si="65"/>
        <v>0</v>
      </c>
      <c r="L57" s="122">
        <f t="shared" si="54"/>
        <v>-200</v>
      </c>
      <c r="M57" s="108">
        <v>450</v>
      </c>
      <c r="N57" s="108"/>
      <c r="O57" s="108">
        <f t="shared" si="55"/>
        <v>0</v>
      </c>
      <c r="P57" s="122">
        <f t="shared" si="22"/>
        <v>-450</v>
      </c>
      <c r="Q57" s="108">
        <v>450</v>
      </c>
      <c r="R57" s="108"/>
      <c r="S57" s="108">
        <f t="shared" si="56"/>
        <v>0</v>
      </c>
      <c r="T57" s="122">
        <f>R57-Q57</f>
        <v>-450</v>
      </c>
      <c r="U57" s="108">
        <v>100</v>
      </c>
      <c r="V57" s="108"/>
      <c r="W57" s="108">
        <f t="shared" si="66"/>
        <v>0</v>
      </c>
      <c r="X57" s="122">
        <f>V57-U57</f>
        <v>-100</v>
      </c>
      <c r="Y57" s="108">
        <v>250</v>
      </c>
      <c r="Z57" s="108"/>
      <c r="AA57" s="108">
        <f t="shared" si="57"/>
        <v>0</v>
      </c>
      <c r="AB57" s="122">
        <f t="shared" si="52"/>
        <v>-250</v>
      </c>
      <c r="AC57" s="108">
        <v>200</v>
      </c>
      <c r="AD57" s="108"/>
      <c r="AE57" s="108">
        <f t="shared" si="58"/>
        <v>0</v>
      </c>
      <c r="AF57" s="122">
        <f>AD57-AC57</f>
        <v>-200</v>
      </c>
      <c r="AG57" s="283">
        <f t="shared" si="3"/>
        <v>1750</v>
      </c>
      <c r="AH57" s="285">
        <f t="shared" si="3"/>
        <v>0</v>
      </c>
      <c r="AI57" s="285">
        <f t="shared" si="59"/>
        <v>0</v>
      </c>
      <c r="AJ57" s="287">
        <f t="shared" si="25"/>
        <v>-1750</v>
      </c>
      <c r="AK57" s="108">
        <v>80</v>
      </c>
      <c r="AL57" s="108"/>
      <c r="AM57" s="108">
        <f>AL57/AK57*100</f>
        <v>0</v>
      </c>
      <c r="AN57" s="108">
        <f>AL57-AK57</f>
        <v>-80</v>
      </c>
      <c r="AO57" s="108">
        <v>10</v>
      </c>
      <c r="AP57" s="108"/>
      <c r="AQ57" s="108">
        <f>AP57/AO57*100</f>
        <v>0</v>
      </c>
      <c r="AR57" s="108">
        <f>AP57-AO57</f>
        <v>-10</v>
      </c>
      <c r="AS57" s="108">
        <v>50</v>
      </c>
      <c r="AT57" s="108"/>
      <c r="AU57" s="108">
        <f t="shared" si="60"/>
        <v>0</v>
      </c>
      <c r="AV57" s="108">
        <f t="shared" si="61"/>
        <v>-50</v>
      </c>
      <c r="AW57" s="108">
        <v>50</v>
      </c>
      <c r="AX57" s="108"/>
      <c r="AY57" s="108">
        <f>AX57/AW57*100</f>
        <v>0</v>
      </c>
      <c r="AZ57" s="108">
        <f>AX57-AW57</f>
        <v>-50</v>
      </c>
      <c r="BA57" s="283">
        <f t="shared" si="8"/>
        <v>190</v>
      </c>
      <c r="BB57" s="285">
        <f t="shared" si="8"/>
        <v>0</v>
      </c>
      <c r="BC57" s="285">
        <f>BB57/BA57*100</f>
        <v>0</v>
      </c>
      <c r="BD57" s="285">
        <f>BB57-BA57</f>
        <v>-190</v>
      </c>
      <c r="BE57" s="108">
        <v>20</v>
      </c>
      <c r="BF57" s="108"/>
      <c r="BG57" s="108">
        <f>BF57/BE57*100</f>
        <v>0</v>
      </c>
      <c r="BH57" s="108">
        <f>BF57-BE57</f>
        <v>-20</v>
      </c>
      <c r="BI57" s="108">
        <v>20</v>
      </c>
      <c r="BJ57" s="108"/>
      <c r="BK57" s="116">
        <f t="shared" si="67"/>
        <v>0</v>
      </c>
      <c r="BL57" s="108">
        <f>BJ57-BI57</f>
        <v>-20</v>
      </c>
      <c r="BM57" s="108">
        <v>20</v>
      </c>
      <c r="BN57" s="108"/>
      <c r="BO57" s="108"/>
      <c r="BP57" s="108">
        <f t="shared" si="62"/>
        <v>-20</v>
      </c>
      <c r="BQ57" s="108">
        <v>7.8</v>
      </c>
      <c r="BR57" s="153"/>
      <c r="BS57" s="108">
        <f t="shared" si="63"/>
        <v>0</v>
      </c>
      <c r="BT57" s="122">
        <f t="shared" si="53"/>
        <v>-7.8</v>
      </c>
      <c r="BU57" s="108">
        <v>85</v>
      </c>
      <c r="BV57" s="153"/>
      <c r="BW57" s="110">
        <f>BV57/BU57*100</f>
        <v>0</v>
      </c>
      <c r="BX57" s="122">
        <f t="shared" si="20"/>
        <v>-85</v>
      </c>
      <c r="BY57" s="156">
        <v>6.5</v>
      </c>
      <c r="BZ57" s="156"/>
      <c r="CA57" s="122"/>
      <c r="CB57" s="122"/>
      <c r="CC57" s="156">
        <v>180.4</v>
      </c>
      <c r="CD57" s="156"/>
      <c r="CE57" s="122"/>
      <c r="CF57" s="122"/>
      <c r="CG57" s="283">
        <f t="shared" si="32"/>
        <v>2099.3000000000002</v>
      </c>
      <c r="CH57" s="273">
        <f>R57+V57+Z57+AD57+BR57+BV57+F57+J57+N57+AL57+BZ57+AP57+AT57+AX57+BF57+BJ57+BN57</f>
        <v>0</v>
      </c>
      <c r="CI57" s="285">
        <f t="shared" si="13"/>
        <v>0</v>
      </c>
      <c r="CJ57" s="285">
        <f t="shared" si="14"/>
        <v>-2099.3000000000002</v>
      </c>
      <c r="CL57" s="142">
        <f t="shared" si="16"/>
        <v>0</v>
      </c>
      <c r="CM57" s="137">
        <f t="shared" si="17"/>
        <v>2099.3000000000002</v>
      </c>
      <c r="CO57" s="146">
        <f t="shared" si="15"/>
        <v>0</v>
      </c>
    </row>
    <row r="58" spans="1:93" ht="13.5">
      <c r="A58" s="122"/>
      <c r="B58" s="846" t="s">
        <v>222</v>
      </c>
      <c r="C58" s="847"/>
      <c r="D58" s="848"/>
      <c r="E58" s="108">
        <v>15</v>
      </c>
      <c r="F58" s="108"/>
      <c r="G58" s="108">
        <f t="shared" si="64"/>
        <v>0</v>
      </c>
      <c r="H58" s="108">
        <f t="shared" ref="H58:H65" si="68">F58-E58</f>
        <v>-15</v>
      </c>
      <c r="I58" s="108">
        <v>20</v>
      </c>
      <c r="J58" s="108"/>
      <c r="K58" s="108">
        <f t="shared" si="65"/>
        <v>0</v>
      </c>
      <c r="L58" s="122">
        <f t="shared" si="54"/>
        <v>-20</v>
      </c>
      <c r="M58" s="108">
        <v>30</v>
      </c>
      <c r="N58" s="108"/>
      <c r="O58" s="108">
        <f t="shared" si="55"/>
        <v>0</v>
      </c>
      <c r="P58" s="122">
        <f t="shared" si="22"/>
        <v>-30</v>
      </c>
      <c r="Q58" s="108">
        <v>30</v>
      </c>
      <c r="R58" s="108"/>
      <c r="S58" s="108">
        <f>R58/Q58*100</f>
        <v>0</v>
      </c>
      <c r="T58" s="122">
        <f t="shared" ref="T58:T65" si="69">R58-Q58</f>
        <v>-30</v>
      </c>
      <c r="U58" s="108">
        <v>15</v>
      </c>
      <c r="V58" s="108"/>
      <c r="W58" s="108">
        <f t="shared" si="66"/>
        <v>0</v>
      </c>
      <c r="X58" s="122">
        <f t="shared" ref="X58:X65" si="70">V58-U58</f>
        <v>-15</v>
      </c>
      <c r="Y58" s="108">
        <v>25</v>
      </c>
      <c r="Z58" s="108"/>
      <c r="AA58" s="108">
        <f t="shared" si="57"/>
        <v>0</v>
      </c>
      <c r="AB58" s="122">
        <f t="shared" si="52"/>
        <v>-25</v>
      </c>
      <c r="AC58" s="108">
        <v>20</v>
      </c>
      <c r="AD58" s="108"/>
      <c r="AE58" s="108">
        <f t="shared" si="58"/>
        <v>0</v>
      </c>
      <c r="AF58" s="122">
        <f>AD58-AC58</f>
        <v>-20</v>
      </c>
      <c r="AG58" s="283">
        <f t="shared" si="3"/>
        <v>155</v>
      </c>
      <c r="AH58" s="285">
        <f t="shared" si="3"/>
        <v>0</v>
      </c>
      <c r="AI58" s="285">
        <f t="shared" si="59"/>
        <v>0</v>
      </c>
      <c r="AJ58" s="287">
        <f t="shared" si="25"/>
        <v>-155</v>
      </c>
      <c r="AK58" s="108">
        <v>5</v>
      </c>
      <c r="AL58" s="108"/>
      <c r="AM58" s="108">
        <f>AL58/AK58*100</f>
        <v>0</v>
      </c>
      <c r="AN58" s="108">
        <f t="shared" ref="AN58:AN65" si="71">AL58-AK58</f>
        <v>-5</v>
      </c>
      <c r="AO58" s="108">
        <v>5</v>
      </c>
      <c r="AP58" s="108"/>
      <c r="AQ58" s="108"/>
      <c r="AR58" s="108">
        <f t="shared" ref="AR58:AR65" si="72">AP58-AO58</f>
        <v>-5</v>
      </c>
      <c r="AS58" s="108">
        <v>5</v>
      </c>
      <c r="AT58" s="108"/>
      <c r="AU58" s="108"/>
      <c r="AV58" s="108">
        <f t="shared" si="61"/>
        <v>-5</v>
      </c>
      <c r="AW58" s="108">
        <v>5</v>
      </c>
      <c r="AX58" s="108"/>
      <c r="AY58" s="108"/>
      <c r="AZ58" s="108">
        <f t="shared" ref="AZ58:AZ65" si="73">AX58-AW58</f>
        <v>-5</v>
      </c>
      <c r="BA58" s="283">
        <f t="shared" si="8"/>
        <v>20</v>
      </c>
      <c r="BB58" s="285">
        <f t="shared" si="8"/>
        <v>0</v>
      </c>
      <c r="BC58" s="285"/>
      <c r="BD58" s="285">
        <f t="shared" ref="BD58:BD65" si="74">BB58-BA58</f>
        <v>-20</v>
      </c>
      <c r="BE58" s="108">
        <v>5</v>
      </c>
      <c r="BF58" s="108"/>
      <c r="BG58" s="108"/>
      <c r="BH58" s="108">
        <f t="shared" ref="BH58:BH65" si="75">BF58-BE58</f>
        <v>-5</v>
      </c>
      <c r="BI58" s="108">
        <v>5</v>
      </c>
      <c r="BJ58" s="108"/>
      <c r="BK58" s="116"/>
      <c r="BL58" s="108">
        <f t="shared" ref="BL58:BL65" si="76">BJ58-BI58</f>
        <v>-5</v>
      </c>
      <c r="BM58" s="108">
        <v>5</v>
      </c>
      <c r="BN58" s="108"/>
      <c r="BO58" s="108"/>
      <c r="BP58" s="108">
        <f t="shared" si="62"/>
        <v>-5</v>
      </c>
      <c r="BQ58" s="108"/>
      <c r="BR58" s="108"/>
      <c r="BS58" s="108"/>
      <c r="BT58" s="122"/>
      <c r="BU58" s="108"/>
      <c r="BV58" s="153"/>
      <c r="BW58" s="110"/>
      <c r="BX58" s="122">
        <f t="shared" si="20"/>
        <v>0</v>
      </c>
      <c r="BY58" s="122"/>
      <c r="BZ58" s="122"/>
      <c r="CA58" s="122"/>
      <c r="CB58" s="122"/>
      <c r="CC58" s="122"/>
      <c r="CD58" s="122"/>
      <c r="CE58" s="122"/>
      <c r="CF58" s="122"/>
      <c r="CG58" s="283">
        <f t="shared" si="32"/>
        <v>190</v>
      </c>
      <c r="CH58" s="273">
        <f>R58+V58+Z58+AD58+BR58+BV58+F58+J58+N58+AL58+BZ58+AP58+AT58+AX58+BF58+BJ58+BN58</f>
        <v>0</v>
      </c>
      <c r="CI58" s="285">
        <f t="shared" si="13"/>
        <v>0</v>
      </c>
      <c r="CJ58" s="285">
        <f t="shared" si="14"/>
        <v>-190</v>
      </c>
      <c r="CL58" s="142">
        <f t="shared" si="16"/>
        <v>0</v>
      </c>
      <c r="CM58" s="137">
        <f t="shared" si="17"/>
        <v>190</v>
      </c>
      <c r="CO58" s="146">
        <f t="shared" si="15"/>
        <v>0</v>
      </c>
    </row>
    <row r="59" spans="1:93" ht="13.5">
      <c r="A59" s="122"/>
      <c r="B59" s="846" t="s">
        <v>223</v>
      </c>
      <c r="C59" s="847"/>
      <c r="D59" s="848"/>
      <c r="E59" s="108">
        <v>70</v>
      </c>
      <c r="F59" s="108"/>
      <c r="G59" s="108">
        <f t="shared" si="64"/>
        <v>0</v>
      </c>
      <c r="H59" s="108">
        <f t="shared" si="68"/>
        <v>-70</v>
      </c>
      <c r="I59" s="108">
        <v>140</v>
      </c>
      <c r="J59" s="108"/>
      <c r="K59" s="108">
        <f t="shared" si="65"/>
        <v>0</v>
      </c>
      <c r="L59" s="122">
        <f t="shared" si="54"/>
        <v>-140</v>
      </c>
      <c r="M59" s="108">
        <v>285</v>
      </c>
      <c r="N59" s="108"/>
      <c r="O59" s="108">
        <f t="shared" si="55"/>
        <v>0</v>
      </c>
      <c r="P59" s="122">
        <f t="shared" si="22"/>
        <v>-285</v>
      </c>
      <c r="Q59" s="108">
        <v>270</v>
      </c>
      <c r="R59" s="108"/>
      <c r="S59" s="108">
        <f>R59/Q59*100</f>
        <v>0</v>
      </c>
      <c r="T59" s="122">
        <f t="shared" si="69"/>
        <v>-270</v>
      </c>
      <c r="U59" s="108">
        <v>60</v>
      </c>
      <c r="V59" s="108"/>
      <c r="W59" s="108">
        <f t="shared" si="66"/>
        <v>0</v>
      </c>
      <c r="X59" s="122">
        <f t="shared" si="70"/>
        <v>-60</v>
      </c>
      <c r="Y59" s="108">
        <v>180</v>
      </c>
      <c r="Z59" s="108"/>
      <c r="AA59" s="108">
        <f t="shared" si="57"/>
        <v>0</v>
      </c>
      <c r="AB59" s="122">
        <f t="shared" si="52"/>
        <v>-180</v>
      </c>
      <c r="AC59" s="108">
        <v>140</v>
      </c>
      <c r="AD59" s="108"/>
      <c r="AE59" s="108">
        <f>AD59/AC59*100</f>
        <v>0</v>
      </c>
      <c r="AF59" s="122">
        <f t="shared" ref="AF59:AF65" si="77">AD59-AC59</f>
        <v>-140</v>
      </c>
      <c r="AG59" s="283">
        <f t="shared" si="3"/>
        <v>1145</v>
      </c>
      <c r="AH59" s="285">
        <f t="shared" si="3"/>
        <v>0</v>
      </c>
      <c r="AI59" s="285">
        <f t="shared" si="59"/>
        <v>0</v>
      </c>
      <c r="AJ59" s="287">
        <f t="shared" si="25"/>
        <v>-1145</v>
      </c>
      <c r="AK59" s="108">
        <v>20</v>
      </c>
      <c r="AL59" s="108"/>
      <c r="AM59" s="108">
        <f>AL59/AK59*100</f>
        <v>0</v>
      </c>
      <c r="AN59" s="108">
        <f t="shared" si="71"/>
        <v>-20</v>
      </c>
      <c r="AO59" s="108">
        <v>20</v>
      </c>
      <c r="AP59" s="108"/>
      <c r="AQ59" s="108"/>
      <c r="AR59" s="108">
        <f t="shared" si="72"/>
        <v>-20</v>
      </c>
      <c r="AS59" s="108">
        <v>20</v>
      </c>
      <c r="AT59" s="108"/>
      <c r="AU59" s="108"/>
      <c r="AV59" s="108">
        <f t="shared" si="61"/>
        <v>-20</v>
      </c>
      <c r="AW59" s="108">
        <v>20</v>
      </c>
      <c r="AX59" s="108"/>
      <c r="AY59" s="108">
        <f>AX59/AW59*100</f>
        <v>0</v>
      </c>
      <c r="AZ59" s="108">
        <f t="shared" si="73"/>
        <v>-20</v>
      </c>
      <c r="BA59" s="283">
        <f t="shared" si="8"/>
        <v>80</v>
      </c>
      <c r="BB59" s="285">
        <f t="shared" si="8"/>
        <v>0</v>
      </c>
      <c r="BC59" s="285">
        <f>BB59/BA59*100</f>
        <v>0</v>
      </c>
      <c r="BD59" s="285">
        <f t="shared" si="74"/>
        <v>-80</v>
      </c>
      <c r="BE59" s="108"/>
      <c r="BF59" s="108"/>
      <c r="BG59" s="108"/>
      <c r="BH59" s="108">
        <f t="shared" si="75"/>
        <v>0</v>
      </c>
      <c r="BI59" s="108"/>
      <c r="BJ59" s="108"/>
      <c r="BK59" s="116" t="e">
        <f t="shared" si="67"/>
        <v>#DIV/0!</v>
      </c>
      <c r="BL59" s="108">
        <f t="shared" si="76"/>
        <v>0</v>
      </c>
      <c r="BM59" s="108"/>
      <c r="BN59" s="108"/>
      <c r="BO59" s="108"/>
      <c r="BP59" s="108">
        <f t="shared" si="62"/>
        <v>0</v>
      </c>
      <c r="BQ59" s="108"/>
      <c r="BR59" s="108"/>
      <c r="BS59" s="108"/>
      <c r="BT59" s="122"/>
      <c r="BU59" s="108">
        <v>50</v>
      </c>
      <c r="BV59" s="153"/>
      <c r="BW59" s="110"/>
      <c r="BX59" s="122">
        <f t="shared" si="20"/>
        <v>-50</v>
      </c>
      <c r="BY59" s="122"/>
      <c r="BZ59" s="122"/>
      <c r="CA59" s="122"/>
      <c r="CB59" s="122"/>
      <c r="CC59" s="122"/>
      <c r="CD59" s="122"/>
      <c r="CE59" s="122"/>
      <c r="CF59" s="122"/>
      <c r="CG59" s="283">
        <f t="shared" si="32"/>
        <v>1275</v>
      </c>
      <c r="CH59" s="273">
        <f>R59+V59+Z59+AD59+BR59+BV59+F59+J59+N59+AL59+BZ59+AP59+AT59+AX59+BF59+BJ59+BN59</f>
        <v>0</v>
      </c>
      <c r="CI59" s="285">
        <f t="shared" si="13"/>
        <v>0</v>
      </c>
      <c r="CJ59" s="285">
        <f t="shared" si="14"/>
        <v>-1275</v>
      </c>
      <c r="CL59" s="142">
        <f t="shared" si="16"/>
        <v>0</v>
      </c>
      <c r="CM59" s="137">
        <f t="shared" si="17"/>
        <v>1275</v>
      </c>
      <c r="CO59" s="146">
        <f t="shared" si="15"/>
        <v>0</v>
      </c>
    </row>
    <row r="60" spans="1:93" ht="13.5">
      <c r="A60" s="122"/>
      <c r="B60" s="846" t="s">
        <v>224</v>
      </c>
      <c r="C60" s="847"/>
      <c r="D60" s="848"/>
      <c r="E60" s="108">
        <v>40</v>
      </c>
      <c r="F60" s="108"/>
      <c r="G60" s="108">
        <f t="shared" si="64"/>
        <v>0</v>
      </c>
      <c r="H60" s="108">
        <f t="shared" si="68"/>
        <v>-40</v>
      </c>
      <c r="I60" s="108">
        <v>100</v>
      </c>
      <c r="J60" s="108"/>
      <c r="K60" s="108">
        <f t="shared" si="65"/>
        <v>0</v>
      </c>
      <c r="L60" s="122">
        <f t="shared" si="54"/>
        <v>-100</v>
      </c>
      <c r="M60" s="108">
        <v>150</v>
      </c>
      <c r="N60" s="108"/>
      <c r="O60" s="108">
        <f t="shared" si="55"/>
        <v>0</v>
      </c>
      <c r="P60" s="122">
        <f t="shared" si="22"/>
        <v>-150</v>
      </c>
      <c r="Q60" s="108">
        <v>150</v>
      </c>
      <c r="R60" s="108"/>
      <c r="S60" s="108">
        <f>R60/Q60*100</f>
        <v>0</v>
      </c>
      <c r="T60" s="122">
        <f t="shared" si="69"/>
        <v>-150</v>
      </c>
      <c r="U60" s="108">
        <v>80</v>
      </c>
      <c r="V60" s="108"/>
      <c r="W60" s="108">
        <f t="shared" si="66"/>
        <v>0</v>
      </c>
      <c r="X60" s="122">
        <f t="shared" si="70"/>
        <v>-80</v>
      </c>
      <c r="Y60" s="108">
        <v>100</v>
      </c>
      <c r="Z60" s="108"/>
      <c r="AA60" s="108">
        <f t="shared" si="57"/>
        <v>0</v>
      </c>
      <c r="AB60" s="122">
        <f t="shared" si="52"/>
        <v>-100</v>
      </c>
      <c r="AC60" s="108">
        <v>100</v>
      </c>
      <c r="AD60" s="108"/>
      <c r="AE60" s="108">
        <f>AD60/AC60*100</f>
        <v>0</v>
      </c>
      <c r="AF60" s="122">
        <f t="shared" si="77"/>
        <v>-100</v>
      </c>
      <c r="AG60" s="283">
        <f t="shared" si="3"/>
        <v>720</v>
      </c>
      <c r="AH60" s="285">
        <f t="shared" si="3"/>
        <v>0</v>
      </c>
      <c r="AI60" s="285"/>
      <c r="AJ60" s="287">
        <f t="shared" si="25"/>
        <v>-720</v>
      </c>
      <c r="AK60" s="108">
        <v>100</v>
      </c>
      <c r="AL60" s="108"/>
      <c r="AM60" s="108"/>
      <c r="AN60" s="108">
        <f t="shared" si="71"/>
        <v>-100</v>
      </c>
      <c r="AO60" s="108">
        <v>20</v>
      </c>
      <c r="AP60" s="108"/>
      <c r="AQ60" s="108"/>
      <c r="AR60" s="108">
        <f t="shared" si="72"/>
        <v>-20</v>
      </c>
      <c r="AS60" s="108">
        <v>100</v>
      </c>
      <c r="AT60" s="108"/>
      <c r="AU60" s="108"/>
      <c r="AV60" s="108">
        <f t="shared" si="61"/>
        <v>-100</v>
      </c>
      <c r="AW60" s="108">
        <v>100</v>
      </c>
      <c r="AX60" s="108"/>
      <c r="AY60" s="108"/>
      <c r="AZ60" s="108">
        <f t="shared" si="73"/>
        <v>-100</v>
      </c>
      <c r="BA60" s="283">
        <f t="shared" si="8"/>
        <v>320</v>
      </c>
      <c r="BB60" s="285">
        <f t="shared" si="8"/>
        <v>0</v>
      </c>
      <c r="BC60" s="285"/>
      <c r="BD60" s="285">
        <f t="shared" si="74"/>
        <v>-320</v>
      </c>
      <c r="BE60" s="108"/>
      <c r="BF60" s="108"/>
      <c r="BG60" s="108"/>
      <c r="BH60" s="108">
        <f t="shared" si="75"/>
        <v>0</v>
      </c>
      <c r="BI60" s="108"/>
      <c r="BJ60" s="108"/>
      <c r="BK60" s="116" t="e">
        <f t="shared" si="67"/>
        <v>#DIV/0!</v>
      </c>
      <c r="BL60" s="108">
        <f t="shared" si="76"/>
        <v>0</v>
      </c>
      <c r="BM60" s="108"/>
      <c r="BN60" s="108"/>
      <c r="BO60" s="108"/>
      <c r="BP60" s="108">
        <f t="shared" si="62"/>
        <v>0</v>
      </c>
      <c r="BQ60" s="108">
        <v>10</v>
      </c>
      <c r="BR60" s="108"/>
      <c r="BS60" s="108"/>
      <c r="BT60" s="122"/>
      <c r="BU60" s="108">
        <v>100</v>
      </c>
      <c r="BV60" s="153"/>
      <c r="BW60" s="110"/>
      <c r="BX60" s="122"/>
      <c r="BY60" s="122"/>
      <c r="BZ60" s="122"/>
      <c r="CA60" s="122"/>
      <c r="CB60" s="122"/>
      <c r="CC60" s="122">
        <v>180</v>
      </c>
      <c r="CD60" s="122"/>
      <c r="CE60" s="122"/>
      <c r="CF60" s="122"/>
      <c r="CG60" s="283">
        <f>AG60+BA60+BE60+BI60+BM60+BQ60+BU60+BY60</f>
        <v>1150</v>
      </c>
      <c r="CH60" s="273">
        <f>R60+V60+Z60+AD60+BR60+BV60+F60+J60+N60+AL60+BZ60+AP60+AT60+AX60+BF60+BJ60</f>
        <v>0</v>
      </c>
      <c r="CI60" s="285">
        <f>CH60/CG60*100</f>
        <v>0</v>
      </c>
      <c r="CJ60" s="285">
        <f>CH60-CG60</f>
        <v>-1150</v>
      </c>
      <c r="CL60" s="142">
        <f t="shared" si="16"/>
        <v>0</v>
      </c>
      <c r="CM60" s="137">
        <f t="shared" si="17"/>
        <v>1150</v>
      </c>
      <c r="CO60" s="146">
        <f t="shared" si="15"/>
        <v>0</v>
      </c>
    </row>
    <row r="61" spans="1:93" ht="13.5">
      <c r="A61" s="122"/>
      <c r="B61" s="846" t="s">
        <v>620</v>
      </c>
      <c r="C61" s="847"/>
      <c r="D61" s="848"/>
      <c r="E61" s="108"/>
      <c r="F61" s="108"/>
      <c r="G61" s="108"/>
      <c r="H61" s="108">
        <f t="shared" si="68"/>
        <v>0</v>
      </c>
      <c r="I61" s="108"/>
      <c r="J61" s="108"/>
      <c r="K61" s="108"/>
      <c r="L61" s="122">
        <f t="shared" si="54"/>
        <v>0</v>
      </c>
      <c r="M61" s="108"/>
      <c r="N61" s="108"/>
      <c r="O61" s="108"/>
      <c r="P61" s="122">
        <f t="shared" si="22"/>
        <v>0</v>
      </c>
      <c r="Q61" s="108"/>
      <c r="R61" s="108"/>
      <c r="S61" s="108"/>
      <c r="T61" s="122">
        <f t="shared" si="69"/>
        <v>0</v>
      </c>
      <c r="U61" s="108"/>
      <c r="V61" s="108"/>
      <c r="W61" s="108"/>
      <c r="X61" s="122">
        <f t="shared" si="70"/>
        <v>0</v>
      </c>
      <c r="Y61" s="108"/>
      <c r="Z61" s="108"/>
      <c r="AA61" s="108"/>
      <c r="AB61" s="122">
        <f t="shared" si="52"/>
        <v>0</v>
      </c>
      <c r="AC61" s="108"/>
      <c r="AD61" s="108"/>
      <c r="AE61" s="108"/>
      <c r="AF61" s="122">
        <f t="shared" si="77"/>
        <v>0</v>
      </c>
      <c r="AG61" s="283">
        <f t="shared" si="3"/>
        <v>0</v>
      </c>
      <c r="AH61" s="285">
        <f t="shared" si="3"/>
        <v>0</v>
      </c>
      <c r="AI61" s="285" t="e">
        <f t="shared" si="59"/>
        <v>#DIV/0!</v>
      </c>
      <c r="AJ61" s="287">
        <f t="shared" si="25"/>
        <v>0</v>
      </c>
      <c r="AK61" s="108">
        <v>15</v>
      </c>
      <c r="AL61" s="108"/>
      <c r="AM61" s="108"/>
      <c r="AN61" s="108">
        <f t="shared" si="71"/>
        <v>-15</v>
      </c>
      <c r="AO61" s="108"/>
      <c r="AP61" s="108"/>
      <c r="AQ61" s="108"/>
      <c r="AR61" s="108">
        <f t="shared" si="72"/>
        <v>0</v>
      </c>
      <c r="AS61" s="108"/>
      <c r="AT61" s="108"/>
      <c r="AU61" s="108"/>
      <c r="AV61" s="108">
        <f t="shared" si="61"/>
        <v>0</v>
      </c>
      <c r="AW61" s="108"/>
      <c r="AX61" s="108"/>
      <c r="AY61" s="108"/>
      <c r="AZ61" s="108">
        <f t="shared" si="73"/>
        <v>0</v>
      </c>
      <c r="BA61" s="283">
        <f t="shared" si="8"/>
        <v>15</v>
      </c>
      <c r="BB61" s="285">
        <f t="shared" si="8"/>
        <v>0</v>
      </c>
      <c r="BC61" s="285"/>
      <c r="BD61" s="285">
        <f t="shared" si="74"/>
        <v>-15</v>
      </c>
      <c r="BE61" s="108"/>
      <c r="BF61" s="108"/>
      <c r="BG61" s="108"/>
      <c r="BH61" s="108">
        <f t="shared" si="75"/>
        <v>0</v>
      </c>
      <c r="BI61" s="108"/>
      <c r="BJ61" s="108"/>
      <c r="BK61" s="116" t="e">
        <f t="shared" si="67"/>
        <v>#DIV/0!</v>
      </c>
      <c r="BL61" s="108">
        <f t="shared" si="76"/>
        <v>0</v>
      </c>
      <c r="BM61" s="108"/>
      <c r="BN61" s="108"/>
      <c r="BO61" s="108"/>
      <c r="BP61" s="108">
        <f t="shared" si="62"/>
        <v>0</v>
      </c>
      <c r="BQ61" s="108"/>
      <c r="BR61" s="108"/>
      <c r="BS61" s="108"/>
      <c r="BT61" s="122"/>
      <c r="BU61" s="108"/>
      <c r="BV61" s="153"/>
      <c r="BW61" s="110"/>
      <c r="BX61" s="122">
        <f t="shared" si="20"/>
        <v>0</v>
      </c>
      <c r="BY61" s="122"/>
      <c r="BZ61" s="122"/>
      <c r="CA61" s="122"/>
      <c r="CB61" s="122"/>
      <c r="CC61" s="122"/>
      <c r="CD61" s="122"/>
      <c r="CE61" s="122"/>
      <c r="CF61" s="122"/>
      <c r="CG61" s="283">
        <f t="shared" si="32"/>
        <v>15</v>
      </c>
      <c r="CH61" s="273">
        <f>R61+V61+Z61+AD61+BR61+BV61+F61+J61+N61+AL61+BZ61+AP61+AT61+AX61+BF61+BJ61</f>
        <v>0</v>
      </c>
      <c r="CI61" s="285">
        <f>CH61/CG61*100</f>
        <v>0</v>
      </c>
      <c r="CJ61" s="285">
        <f>CH61-CG61</f>
        <v>-15</v>
      </c>
      <c r="CL61" s="142">
        <f t="shared" si="16"/>
        <v>0</v>
      </c>
      <c r="CM61" s="137">
        <f t="shared" si="17"/>
        <v>15</v>
      </c>
      <c r="CO61" s="146">
        <f t="shared" si="15"/>
        <v>0</v>
      </c>
    </row>
    <row r="62" spans="1:93" ht="13.5" hidden="1">
      <c r="A62" s="122"/>
      <c r="B62" s="846" t="s">
        <v>244</v>
      </c>
      <c r="C62" s="847"/>
      <c r="D62" s="848"/>
      <c r="E62" s="108"/>
      <c r="F62" s="108"/>
      <c r="G62" s="108"/>
      <c r="H62" s="108">
        <f t="shared" si="68"/>
        <v>0</v>
      </c>
      <c r="I62" s="108"/>
      <c r="J62" s="108"/>
      <c r="K62" s="108"/>
      <c r="L62" s="122">
        <f t="shared" si="54"/>
        <v>0</v>
      </c>
      <c r="M62" s="108"/>
      <c r="N62" s="108"/>
      <c r="O62" s="108"/>
      <c r="P62" s="122">
        <f t="shared" si="22"/>
        <v>0</v>
      </c>
      <c r="Q62" s="108"/>
      <c r="R62" s="108"/>
      <c r="S62" s="108"/>
      <c r="T62" s="122">
        <f t="shared" si="69"/>
        <v>0</v>
      </c>
      <c r="U62" s="108"/>
      <c r="V62" s="108"/>
      <c r="W62" s="108"/>
      <c r="X62" s="122">
        <f t="shared" si="70"/>
        <v>0</v>
      </c>
      <c r="Y62" s="108"/>
      <c r="Z62" s="108"/>
      <c r="AA62" s="108"/>
      <c r="AB62" s="122">
        <f t="shared" si="52"/>
        <v>0</v>
      </c>
      <c r="AC62" s="108"/>
      <c r="AD62" s="108"/>
      <c r="AE62" s="108"/>
      <c r="AF62" s="122">
        <f t="shared" si="77"/>
        <v>0</v>
      </c>
      <c r="AG62" s="283">
        <f t="shared" si="3"/>
        <v>0</v>
      </c>
      <c r="AH62" s="285">
        <f t="shared" si="3"/>
        <v>0</v>
      </c>
      <c r="AI62" s="285" t="e">
        <f t="shared" si="59"/>
        <v>#DIV/0!</v>
      </c>
      <c r="AJ62" s="287">
        <f t="shared" si="25"/>
        <v>0</v>
      </c>
      <c r="AK62" s="108"/>
      <c r="AL62" s="108"/>
      <c r="AM62" s="108"/>
      <c r="AN62" s="108">
        <f t="shared" si="71"/>
        <v>0</v>
      </c>
      <c r="AO62" s="108"/>
      <c r="AP62" s="108"/>
      <c r="AQ62" s="108"/>
      <c r="AR62" s="108">
        <f t="shared" si="72"/>
        <v>0</v>
      </c>
      <c r="AS62" s="108"/>
      <c r="AT62" s="108"/>
      <c r="AU62" s="108"/>
      <c r="AV62" s="108">
        <f t="shared" si="61"/>
        <v>0</v>
      </c>
      <c r="AW62" s="108"/>
      <c r="AX62" s="108"/>
      <c r="AY62" s="108"/>
      <c r="AZ62" s="108">
        <f t="shared" si="73"/>
        <v>0</v>
      </c>
      <c r="BA62" s="283">
        <f t="shared" si="8"/>
        <v>0</v>
      </c>
      <c r="BB62" s="285">
        <f t="shared" si="8"/>
        <v>0</v>
      </c>
      <c r="BC62" s="285"/>
      <c r="BD62" s="285">
        <f t="shared" si="74"/>
        <v>0</v>
      </c>
      <c r="BE62" s="108"/>
      <c r="BF62" s="108"/>
      <c r="BG62" s="108"/>
      <c r="BH62" s="108">
        <f t="shared" si="75"/>
        <v>0</v>
      </c>
      <c r="BI62" s="108"/>
      <c r="BJ62" s="108"/>
      <c r="BK62" s="116"/>
      <c r="BL62" s="108">
        <f t="shared" si="76"/>
        <v>0</v>
      </c>
      <c r="BM62" s="108"/>
      <c r="BN62" s="108"/>
      <c r="BO62" s="108"/>
      <c r="BP62" s="108">
        <f t="shared" si="62"/>
        <v>0</v>
      </c>
      <c r="BQ62" s="108"/>
      <c r="BR62" s="108"/>
      <c r="BS62" s="108"/>
      <c r="BT62" s="122"/>
      <c r="BU62" s="108"/>
      <c r="BV62" s="153"/>
      <c r="BW62" s="110" t="e">
        <f>BV62/BU62*100</f>
        <v>#DIV/0!</v>
      </c>
      <c r="BX62" s="122"/>
      <c r="BY62" s="122"/>
      <c r="BZ62" s="122"/>
      <c r="CA62" s="122"/>
      <c r="CB62" s="122"/>
      <c r="CC62" s="122"/>
      <c r="CD62" s="122"/>
      <c r="CE62" s="122"/>
      <c r="CF62" s="122"/>
      <c r="CG62" s="283">
        <f t="shared" si="32"/>
        <v>0</v>
      </c>
      <c r="CH62" s="273">
        <f>R62+V62+Z62+AD62+BR62+BV62+F62+J62+N62+AL62+BZ62+AP62+AT62+AX62+BF62</f>
        <v>0</v>
      </c>
      <c r="CI62" s="285" t="e">
        <f>CH62/CG62*100</f>
        <v>#DIV/0!</v>
      </c>
      <c r="CJ62" s="285">
        <f>CH62-CG62</f>
        <v>0</v>
      </c>
      <c r="CL62" s="142">
        <f t="shared" si="16"/>
        <v>0</v>
      </c>
      <c r="CM62" s="137">
        <f t="shared" si="17"/>
        <v>0</v>
      </c>
      <c r="CO62" s="146">
        <f t="shared" si="15"/>
        <v>0</v>
      </c>
    </row>
    <row r="63" spans="1:93" ht="13.5">
      <c r="A63" s="122"/>
      <c r="B63" s="846" t="s">
        <v>148</v>
      </c>
      <c r="C63" s="847"/>
      <c r="D63" s="848"/>
      <c r="E63" s="108"/>
      <c r="F63" s="108"/>
      <c r="G63" s="108"/>
      <c r="H63" s="108">
        <f t="shared" si="68"/>
        <v>0</v>
      </c>
      <c r="I63" s="108"/>
      <c r="J63" s="108"/>
      <c r="K63" s="108"/>
      <c r="L63" s="122">
        <f t="shared" si="54"/>
        <v>0</v>
      </c>
      <c r="M63" s="108"/>
      <c r="N63" s="108"/>
      <c r="O63" s="108"/>
      <c r="P63" s="122">
        <f t="shared" si="22"/>
        <v>0</v>
      </c>
      <c r="Q63" s="108"/>
      <c r="R63" s="108"/>
      <c r="S63" s="108"/>
      <c r="T63" s="122">
        <f t="shared" si="69"/>
        <v>0</v>
      </c>
      <c r="U63" s="108"/>
      <c r="V63" s="108"/>
      <c r="W63" s="108"/>
      <c r="X63" s="122">
        <f t="shared" si="70"/>
        <v>0</v>
      </c>
      <c r="Y63" s="108"/>
      <c r="Z63" s="108"/>
      <c r="AA63" s="108"/>
      <c r="AB63" s="122">
        <f t="shared" si="52"/>
        <v>0</v>
      </c>
      <c r="AC63" s="108"/>
      <c r="AD63" s="108"/>
      <c r="AE63" s="108"/>
      <c r="AF63" s="122">
        <f t="shared" si="77"/>
        <v>0</v>
      </c>
      <c r="AG63" s="283">
        <f t="shared" si="3"/>
        <v>0</v>
      </c>
      <c r="AH63" s="285">
        <f t="shared" si="3"/>
        <v>0</v>
      </c>
      <c r="AI63" s="285"/>
      <c r="AJ63" s="287">
        <f t="shared" si="25"/>
        <v>0</v>
      </c>
      <c r="AK63" s="108"/>
      <c r="AL63" s="108"/>
      <c r="AM63" s="108"/>
      <c r="AN63" s="108">
        <f t="shared" si="71"/>
        <v>0</v>
      </c>
      <c r="AO63" s="108"/>
      <c r="AP63" s="108"/>
      <c r="AQ63" s="108"/>
      <c r="AR63" s="108">
        <f t="shared" si="72"/>
        <v>0</v>
      </c>
      <c r="AS63" s="108"/>
      <c r="AT63" s="108"/>
      <c r="AU63" s="108"/>
      <c r="AV63" s="108">
        <f t="shared" si="61"/>
        <v>0</v>
      </c>
      <c r="AW63" s="108"/>
      <c r="AX63" s="108"/>
      <c r="AY63" s="108"/>
      <c r="AZ63" s="108">
        <f t="shared" si="73"/>
        <v>0</v>
      </c>
      <c r="BA63" s="283">
        <f t="shared" si="8"/>
        <v>0</v>
      </c>
      <c r="BB63" s="285">
        <f t="shared" si="8"/>
        <v>0</v>
      </c>
      <c r="BC63" s="285"/>
      <c r="BD63" s="285">
        <f t="shared" si="74"/>
        <v>0</v>
      </c>
      <c r="BE63" s="108"/>
      <c r="BF63" s="108"/>
      <c r="BG63" s="108"/>
      <c r="BH63" s="108">
        <f t="shared" si="75"/>
        <v>0</v>
      </c>
      <c r="BI63" s="108"/>
      <c r="BJ63" s="108"/>
      <c r="BK63" s="116"/>
      <c r="BL63" s="108">
        <f t="shared" si="76"/>
        <v>0</v>
      </c>
      <c r="BM63" s="108"/>
      <c r="BN63" s="108"/>
      <c r="BO63" s="108"/>
      <c r="BP63" s="108">
        <f t="shared" si="62"/>
        <v>0</v>
      </c>
      <c r="BQ63" s="108"/>
      <c r="BR63" s="108"/>
      <c r="BS63" s="108"/>
      <c r="BT63" s="122"/>
      <c r="BU63" s="108">
        <v>25</v>
      </c>
      <c r="BV63" s="153"/>
      <c r="BW63" s="110">
        <f>BV63/BU63*100</f>
        <v>0</v>
      </c>
      <c r="BX63" s="122">
        <f t="shared" si="20"/>
        <v>-25</v>
      </c>
      <c r="BY63" s="122"/>
      <c r="BZ63" s="122"/>
      <c r="CA63" s="122"/>
      <c r="CB63" s="122"/>
      <c r="CC63" s="122"/>
      <c r="CD63" s="122"/>
      <c r="CE63" s="122"/>
      <c r="CF63" s="122"/>
      <c r="CG63" s="283">
        <f t="shared" si="32"/>
        <v>25</v>
      </c>
      <c r="CH63" s="273">
        <f>R63+V63+Z63+AD63+BR63+BV63+F63+J63+N63+AL63+BZ63+AP63+AT63+AX63+BF63</f>
        <v>0</v>
      </c>
      <c r="CI63" s="285">
        <f t="shared" si="13"/>
        <v>0</v>
      </c>
      <c r="CJ63" s="285">
        <f t="shared" si="14"/>
        <v>-25</v>
      </c>
      <c r="CL63" s="142">
        <f t="shared" si="16"/>
        <v>0</v>
      </c>
      <c r="CM63" s="137">
        <f t="shared" si="17"/>
        <v>25</v>
      </c>
      <c r="CO63" s="146">
        <f t="shared" si="15"/>
        <v>0</v>
      </c>
    </row>
    <row r="64" spans="1:93" ht="13.5" hidden="1">
      <c r="A64" s="122"/>
      <c r="B64" s="846" t="s">
        <v>226</v>
      </c>
      <c r="C64" s="847"/>
      <c r="D64" s="848"/>
      <c r="E64" s="108"/>
      <c r="F64" s="108"/>
      <c r="G64" s="108"/>
      <c r="H64" s="108">
        <f t="shared" si="68"/>
        <v>0</v>
      </c>
      <c r="I64" s="108"/>
      <c r="J64" s="108"/>
      <c r="K64" s="108"/>
      <c r="L64" s="122">
        <f t="shared" si="54"/>
        <v>0</v>
      </c>
      <c r="M64" s="108"/>
      <c r="N64" s="108"/>
      <c r="O64" s="108"/>
      <c r="P64" s="122">
        <f t="shared" si="22"/>
        <v>0</v>
      </c>
      <c r="Q64" s="108"/>
      <c r="R64" s="108"/>
      <c r="S64" s="108"/>
      <c r="T64" s="122">
        <f t="shared" si="69"/>
        <v>0</v>
      </c>
      <c r="U64" s="108"/>
      <c r="V64" s="108"/>
      <c r="W64" s="108"/>
      <c r="X64" s="122">
        <f t="shared" si="70"/>
        <v>0</v>
      </c>
      <c r="Y64" s="108"/>
      <c r="Z64" s="108"/>
      <c r="AA64" s="108" t="e">
        <f>Z64/Y64*100</f>
        <v>#DIV/0!</v>
      </c>
      <c r="AB64" s="122">
        <f t="shared" si="52"/>
        <v>0</v>
      </c>
      <c r="AC64" s="108"/>
      <c r="AD64" s="108"/>
      <c r="AE64" s="108"/>
      <c r="AF64" s="122">
        <f t="shared" si="77"/>
        <v>0</v>
      </c>
      <c r="AG64" s="283">
        <f t="shared" si="3"/>
        <v>0</v>
      </c>
      <c r="AH64" s="285">
        <f t="shared" si="3"/>
        <v>0</v>
      </c>
      <c r="AI64" s="285" t="e">
        <f t="shared" si="59"/>
        <v>#DIV/0!</v>
      </c>
      <c r="AJ64" s="287">
        <f t="shared" si="25"/>
        <v>0</v>
      </c>
      <c r="AK64" s="108"/>
      <c r="AL64" s="108"/>
      <c r="AM64" s="108"/>
      <c r="AN64" s="108">
        <f t="shared" si="71"/>
        <v>0</v>
      </c>
      <c r="AO64" s="108"/>
      <c r="AP64" s="108"/>
      <c r="AQ64" s="108"/>
      <c r="AR64" s="108">
        <f t="shared" si="72"/>
        <v>0</v>
      </c>
      <c r="AS64" s="108"/>
      <c r="AT64" s="108"/>
      <c r="AU64" s="108"/>
      <c r="AV64" s="108">
        <f t="shared" si="61"/>
        <v>0</v>
      </c>
      <c r="AW64" s="108"/>
      <c r="AX64" s="108"/>
      <c r="AY64" s="108"/>
      <c r="AZ64" s="108">
        <f t="shared" si="73"/>
        <v>0</v>
      </c>
      <c r="BA64" s="283">
        <f t="shared" si="8"/>
        <v>0</v>
      </c>
      <c r="BB64" s="285">
        <f t="shared" si="8"/>
        <v>0</v>
      </c>
      <c r="BC64" s="285"/>
      <c r="BD64" s="285">
        <f t="shared" si="74"/>
        <v>0</v>
      </c>
      <c r="BE64" s="108"/>
      <c r="BF64" s="108"/>
      <c r="BG64" s="108"/>
      <c r="BH64" s="108">
        <f t="shared" si="75"/>
        <v>0</v>
      </c>
      <c r="BI64" s="108"/>
      <c r="BJ64" s="108"/>
      <c r="BK64" s="116"/>
      <c r="BL64" s="108">
        <f t="shared" si="76"/>
        <v>0</v>
      </c>
      <c r="BM64" s="108"/>
      <c r="BN64" s="108"/>
      <c r="BO64" s="108"/>
      <c r="BP64" s="108">
        <f t="shared" si="62"/>
        <v>0</v>
      </c>
      <c r="BQ64" s="108"/>
      <c r="BR64" s="108"/>
      <c r="BS64" s="108"/>
      <c r="BT64" s="122"/>
      <c r="BU64" s="108"/>
      <c r="BV64" s="153"/>
      <c r="BW64" s="110" t="e">
        <f>BV64/BU64*100</f>
        <v>#DIV/0!</v>
      </c>
      <c r="BX64" s="122">
        <f t="shared" si="20"/>
        <v>0</v>
      </c>
      <c r="BY64" s="122"/>
      <c r="BZ64" s="122"/>
      <c r="CA64" s="122"/>
      <c r="CB64" s="122"/>
      <c r="CC64" s="122"/>
      <c r="CD64" s="122"/>
      <c r="CE64" s="122"/>
      <c r="CF64" s="122"/>
      <c r="CG64" s="283">
        <f t="shared" si="32"/>
        <v>0</v>
      </c>
      <c r="CH64" s="273">
        <f>R64+V64+Z64+AD64+BR64+BV64+F64+J64+N64+AL64+BZ64+AP64+AT64+AX64+BF64</f>
        <v>0</v>
      </c>
      <c r="CI64" s="285" t="e">
        <f t="shared" si="13"/>
        <v>#DIV/0!</v>
      </c>
      <c r="CJ64" s="285">
        <f t="shared" si="14"/>
        <v>0</v>
      </c>
      <c r="CL64" s="142">
        <f t="shared" si="16"/>
        <v>0</v>
      </c>
      <c r="CM64" s="137">
        <f t="shared" si="17"/>
        <v>0</v>
      </c>
      <c r="CO64" s="146">
        <f t="shared" si="15"/>
        <v>0</v>
      </c>
    </row>
    <row r="65" spans="1:179" ht="13.5">
      <c r="A65" s="122"/>
      <c r="B65" s="846" t="s">
        <v>227</v>
      </c>
      <c r="C65" s="847"/>
      <c r="D65" s="848"/>
      <c r="E65" s="108"/>
      <c r="F65" s="108"/>
      <c r="G65" s="108"/>
      <c r="H65" s="108">
        <f t="shared" si="68"/>
        <v>0</v>
      </c>
      <c r="I65" s="108"/>
      <c r="J65" s="108"/>
      <c r="K65" s="108"/>
      <c r="L65" s="122">
        <f t="shared" si="54"/>
        <v>0</v>
      </c>
      <c r="M65" s="108"/>
      <c r="N65" s="108"/>
      <c r="O65" s="108"/>
      <c r="P65" s="122">
        <f t="shared" si="22"/>
        <v>0</v>
      </c>
      <c r="Q65" s="108"/>
      <c r="R65" s="108"/>
      <c r="S65" s="108"/>
      <c r="T65" s="122">
        <f t="shared" si="69"/>
        <v>0</v>
      </c>
      <c r="U65" s="108"/>
      <c r="V65" s="108"/>
      <c r="W65" s="108"/>
      <c r="X65" s="122">
        <f t="shared" si="70"/>
        <v>0</v>
      </c>
      <c r="Y65" s="108"/>
      <c r="Z65" s="108"/>
      <c r="AA65" s="108"/>
      <c r="AB65" s="122">
        <f t="shared" si="52"/>
        <v>0</v>
      </c>
      <c r="AC65" s="108"/>
      <c r="AD65" s="108"/>
      <c r="AE65" s="108"/>
      <c r="AF65" s="122">
        <f t="shared" si="77"/>
        <v>0</v>
      </c>
      <c r="AG65" s="283">
        <f t="shared" si="3"/>
        <v>0</v>
      </c>
      <c r="AH65" s="285">
        <f t="shared" si="3"/>
        <v>0</v>
      </c>
      <c r="AI65" s="285" t="e">
        <f t="shared" si="59"/>
        <v>#DIV/0!</v>
      </c>
      <c r="AJ65" s="287">
        <f t="shared" si="25"/>
        <v>0</v>
      </c>
      <c r="AK65" s="108"/>
      <c r="AL65" s="108"/>
      <c r="AM65" s="108"/>
      <c r="AN65" s="108">
        <f t="shared" si="71"/>
        <v>0</v>
      </c>
      <c r="AO65" s="108"/>
      <c r="AP65" s="108"/>
      <c r="AQ65" s="108"/>
      <c r="AR65" s="108">
        <f t="shared" si="72"/>
        <v>0</v>
      </c>
      <c r="AS65" s="108"/>
      <c r="AT65" s="108"/>
      <c r="AU65" s="108"/>
      <c r="AV65" s="108">
        <f t="shared" si="61"/>
        <v>0</v>
      </c>
      <c r="AW65" s="108"/>
      <c r="AX65" s="108"/>
      <c r="AY65" s="108"/>
      <c r="AZ65" s="108">
        <f t="shared" si="73"/>
        <v>0</v>
      </c>
      <c r="BA65" s="283">
        <f t="shared" si="8"/>
        <v>0</v>
      </c>
      <c r="BB65" s="285">
        <f t="shared" si="8"/>
        <v>0</v>
      </c>
      <c r="BC65" s="285"/>
      <c r="BD65" s="285">
        <f t="shared" si="74"/>
        <v>0</v>
      </c>
      <c r="BE65" s="108"/>
      <c r="BF65" s="108"/>
      <c r="BG65" s="108"/>
      <c r="BH65" s="108">
        <f t="shared" si="75"/>
        <v>0</v>
      </c>
      <c r="BI65" s="108"/>
      <c r="BJ65" s="108"/>
      <c r="BK65" s="116" t="e">
        <f t="shared" si="67"/>
        <v>#DIV/0!</v>
      </c>
      <c r="BL65" s="108">
        <f t="shared" si="76"/>
        <v>0</v>
      </c>
      <c r="BM65" s="108"/>
      <c r="BN65" s="108"/>
      <c r="BO65" s="108"/>
      <c r="BP65" s="108">
        <f t="shared" si="62"/>
        <v>0</v>
      </c>
      <c r="BQ65" s="108"/>
      <c r="BR65" s="108"/>
      <c r="BS65" s="108"/>
      <c r="BT65" s="122">
        <f>BR65-BQ65</f>
        <v>0</v>
      </c>
      <c r="BU65" s="108">
        <v>180</v>
      </c>
      <c r="BV65" s="153"/>
      <c r="BW65" s="110">
        <f>BV65/BU65*100</f>
        <v>0</v>
      </c>
      <c r="BX65" s="122">
        <f t="shared" si="20"/>
        <v>-180</v>
      </c>
      <c r="BY65" s="122"/>
      <c r="BZ65" s="122"/>
      <c r="CA65" s="122"/>
      <c r="CB65" s="122"/>
      <c r="CC65" s="122">
        <v>252.35499999999999</v>
      </c>
      <c r="CD65" s="122"/>
      <c r="CE65" s="122"/>
      <c r="CF65" s="122"/>
      <c r="CG65" s="283">
        <f t="shared" si="32"/>
        <v>180</v>
      </c>
      <c r="CH65" s="273">
        <f>R65+V65+Z65+AD65+BR65+BV65+F65+J65+N65+AL65+BZ65+AP65+AT65+AX65+BF65+BJ65</f>
        <v>0</v>
      </c>
      <c r="CI65" s="285">
        <f t="shared" si="13"/>
        <v>0</v>
      </c>
      <c r="CJ65" s="285">
        <f t="shared" si="14"/>
        <v>-180</v>
      </c>
      <c r="CL65" s="142">
        <f t="shared" si="16"/>
        <v>0</v>
      </c>
      <c r="CM65" s="137">
        <f t="shared" si="17"/>
        <v>180</v>
      </c>
      <c r="CO65" s="146">
        <f t="shared" si="15"/>
        <v>0</v>
      </c>
    </row>
    <row r="66" spans="1:179" s="137" customFormat="1">
      <c r="A66" s="114"/>
      <c r="B66" s="816" t="s">
        <v>228</v>
      </c>
      <c r="C66" s="817"/>
      <c r="D66" s="818"/>
      <c r="E66" s="113">
        <f>E5+E51</f>
        <v>1663</v>
      </c>
      <c r="F66" s="78">
        <f>F5+F51</f>
        <v>0</v>
      </c>
      <c r="G66" s="113">
        <f>F66/E66*100</f>
        <v>0</v>
      </c>
      <c r="H66" s="113">
        <f>F66-E66</f>
        <v>-1663</v>
      </c>
      <c r="I66" s="113">
        <f>I5+I51</f>
        <v>3633</v>
      </c>
      <c r="J66" s="78">
        <f>J5+J51</f>
        <v>0</v>
      </c>
      <c r="K66" s="113">
        <f>J66/I66*100</f>
        <v>0</v>
      </c>
      <c r="L66" s="114">
        <f>J66-I66</f>
        <v>-3633</v>
      </c>
      <c r="M66" s="113">
        <f>M5+M51</f>
        <v>7168</v>
      </c>
      <c r="N66" s="78">
        <f>N5+N51</f>
        <v>0</v>
      </c>
      <c r="O66" s="114">
        <f>N66/M66*100</f>
        <v>0</v>
      </c>
      <c r="P66" s="114">
        <f t="shared" si="22"/>
        <v>-7168</v>
      </c>
      <c r="Q66" s="113">
        <f>Q5+Q51</f>
        <v>5755</v>
      </c>
      <c r="R66" s="78">
        <f>R5+R51</f>
        <v>0</v>
      </c>
      <c r="S66" s="113">
        <f>R66/Q66*100</f>
        <v>0</v>
      </c>
      <c r="T66" s="114">
        <f>R66-Q66</f>
        <v>-5755</v>
      </c>
      <c r="U66" s="113">
        <f>U5+U51</f>
        <v>1546</v>
      </c>
      <c r="V66" s="78">
        <f>V5+V51</f>
        <v>0</v>
      </c>
      <c r="W66" s="113">
        <f>V66/U66*100</f>
        <v>0</v>
      </c>
      <c r="X66" s="114">
        <f>V66-U66</f>
        <v>-1546</v>
      </c>
      <c r="Y66" s="113">
        <f>Y5+Y51</f>
        <v>4744</v>
      </c>
      <c r="Z66" s="78">
        <f>Z5+Z51</f>
        <v>0</v>
      </c>
      <c r="AA66" s="113">
        <f>Z66/Y66*100</f>
        <v>0</v>
      </c>
      <c r="AB66" s="114">
        <f>Z66-Y66</f>
        <v>-4744</v>
      </c>
      <c r="AC66" s="78">
        <f>AC5+AC51</f>
        <v>3633</v>
      </c>
      <c r="AD66" s="78">
        <f>AD5+AD51</f>
        <v>0</v>
      </c>
      <c r="AE66" s="113">
        <f>AD66/AC66*100</f>
        <v>0</v>
      </c>
      <c r="AF66" s="114">
        <f>AD66-AC66</f>
        <v>-3633</v>
      </c>
      <c r="AG66" s="283">
        <f>E66+I66+M66+Q66+U66+Y66+AC66</f>
        <v>28142</v>
      </c>
      <c r="AH66" s="289">
        <f>AH5+AH51</f>
        <v>0</v>
      </c>
      <c r="AI66" s="283">
        <f t="shared" si="59"/>
        <v>0</v>
      </c>
      <c r="AJ66" s="288">
        <f t="shared" si="25"/>
        <v>-28142</v>
      </c>
      <c r="AK66" s="113">
        <f>AK5+AK51</f>
        <v>520</v>
      </c>
      <c r="AL66" s="78">
        <f>AL5+AL51</f>
        <v>0</v>
      </c>
      <c r="AM66" s="113">
        <f>AL66/AK66*100</f>
        <v>0</v>
      </c>
      <c r="AN66" s="113">
        <f>AL66-AK66</f>
        <v>-520</v>
      </c>
      <c r="AO66" s="113">
        <f>AO5+AO51</f>
        <v>150</v>
      </c>
      <c r="AP66" s="78">
        <f>AP5+AP51</f>
        <v>0</v>
      </c>
      <c r="AQ66" s="113">
        <f>AP66/AO66*100</f>
        <v>0</v>
      </c>
      <c r="AR66" s="113">
        <f>AP66-AO66</f>
        <v>-150</v>
      </c>
      <c r="AS66" s="113">
        <f>AS5+AS51</f>
        <v>455</v>
      </c>
      <c r="AT66" s="78">
        <f>AT5+AT51</f>
        <v>0</v>
      </c>
      <c r="AU66" s="113">
        <f>AT66/AS66*100</f>
        <v>0</v>
      </c>
      <c r="AV66" s="113">
        <f>AT66-AS66</f>
        <v>-455</v>
      </c>
      <c r="AW66" s="113">
        <f>AW5+AW51</f>
        <v>455</v>
      </c>
      <c r="AX66" s="78">
        <f>AX5+AX51</f>
        <v>0</v>
      </c>
      <c r="AY66" s="113">
        <f>AX66/AW66*100</f>
        <v>0</v>
      </c>
      <c r="AZ66" s="113">
        <f>AX66-AW66</f>
        <v>-455</v>
      </c>
      <c r="BA66" s="283">
        <f>AK66+AO66+AS66+AW66</f>
        <v>1580</v>
      </c>
      <c r="BB66" s="289">
        <f>BB5+BB51</f>
        <v>0</v>
      </c>
      <c r="BC66" s="283">
        <f>BB66/BA66*100</f>
        <v>0</v>
      </c>
      <c r="BD66" s="283">
        <f>BB66-BA66</f>
        <v>-1580</v>
      </c>
      <c r="BE66" s="113">
        <f>BE5+BE51</f>
        <v>50</v>
      </c>
      <c r="BF66" s="113">
        <f>BF5+BF51</f>
        <v>3.6999999999999998E-2</v>
      </c>
      <c r="BG66" s="113">
        <f>BF66/BE66*100</f>
        <v>7.3999999999999996E-2</v>
      </c>
      <c r="BH66" s="113">
        <f>BF66-BE66</f>
        <v>-49.963000000000001</v>
      </c>
      <c r="BI66" s="113">
        <f>BI5+BI51</f>
        <v>55</v>
      </c>
      <c r="BJ66" s="113">
        <f>BJ5+BJ51</f>
        <v>0</v>
      </c>
      <c r="BK66" s="113">
        <f>BJ66/BI66*100</f>
        <v>0</v>
      </c>
      <c r="BL66" s="113">
        <f>BJ66-BI66</f>
        <v>-55</v>
      </c>
      <c r="BM66" s="113">
        <f>BM5+BM51</f>
        <v>55</v>
      </c>
      <c r="BN66" s="78">
        <f>BN5+BN51</f>
        <v>0</v>
      </c>
      <c r="BO66" s="113">
        <f>BN66/BM66*100</f>
        <v>0</v>
      </c>
      <c r="BP66" s="113">
        <f>BN66-BM66</f>
        <v>-55</v>
      </c>
      <c r="BQ66" s="78">
        <f>BQ5+BQ51</f>
        <v>64.8</v>
      </c>
      <c r="BR66" s="78">
        <f>BR5+BR51</f>
        <v>0</v>
      </c>
      <c r="BS66" s="113">
        <f>BR66/BQ66*100</f>
        <v>0</v>
      </c>
      <c r="BT66" s="114">
        <f>BR66-BQ66</f>
        <v>-64.8</v>
      </c>
      <c r="BU66" s="113">
        <f>BU5+BU51</f>
        <v>1500</v>
      </c>
      <c r="BV66" s="78">
        <f>BV5+BV51</f>
        <v>0</v>
      </c>
      <c r="BW66" s="115">
        <f>BV66/BU66*100</f>
        <v>0</v>
      </c>
      <c r="BX66" s="114">
        <f t="shared" si="20"/>
        <v>-1500</v>
      </c>
      <c r="BY66" s="113">
        <f>BY5+BY51</f>
        <v>35</v>
      </c>
      <c r="BZ66" s="78">
        <f>BZ5+BZ51</f>
        <v>0</v>
      </c>
      <c r="CA66" s="115">
        <f>BZ66/BY66*100</f>
        <v>0</v>
      </c>
      <c r="CB66" s="114">
        <f>BZ66-BY66</f>
        <v>-35</v>
      </c>
      <c r="CC66" s="78">
        <f>CC5+CC51</f>
        <v>789.48699999999997</v>
      </c>
      <c r="CD66" s="78">
        <f>CD5+CD51</f>
        <v>0</v>
      </c>
      <c r="CE66" s="115">
        <f>CD66/CC66*100</f>
        <v>0</v>
      </c>
      <c r="CF66" s="114">
        <f>CD66-CC66</f>
        <v>-789.48699999999997</v>
      </c>
      <c r="CG66" s="283">
        <f>AG66+BA66+BE66+BI66+BM66+BQ66+BU66+BY66</f>
        <v>31481.8</v>
      </c>
      <c r="CH66" s="289">
        <f>CH5+CH51</f>
        <v>3.6999999999999998E-2</v>
      </c>
      <c r="CI66" s="283">
        <f t="shared" si="13"/>
        <v>1.175282226556296E-4</v>
      </c>
      <c r="CJ66" s="283">
        <f t="shared" si="14"/>
        <v>-31481.762999999999</v>
      </c>
      <c r="CK66" s="133"/>
      <c r="CL66" s="137">
        <f t="shared" si="16"/>
        <v>3.6999999999999998E-2</v>
      </c>
      <c r="CM66" s="137">
        <f t="shared" si="17"/>
        <v>31481.800000000003</v>
      </c>
      <c r="CO66" s="137">
        <f>F66+J66+N66+R66+V66+Z66+AD66+AL66+AP66+AT66+AX66+BF66+BJ66+BN66+BR66+BV66+BZ66</f>
        <v>3.6999999999999998E-2</v>
      </c>
    </row>
    <row r="67" spans="1:179">
      <c r="S67" s="129"/>
      <c r="BU67" s="152"/>
      <c r="BV67" s="152"/>
      <c r="BX67" s="129"/>
      <c r="BY67" s="254"/>
      <c r="BZ67" s="254"/>
      <c r="CC67" s="254"/>
      <c r="CD67" s="254"/>
      <c r="CG67" s="129"/>
      <c r="CH67" s="129"/>
      <c r="CI67" s="129"/>
      <c r="CL67" s="129"/>
      <c r="CM67" s="129"/>
      <c r="CN67" s="129"/>
      <c r="CO67" s="129"/>
      <c r="CP67" s="129"/>
      <c r="CQ67" s="129"/>
      <c r="CR67" s="129"/>
      <c r="CS67" s="129"/>
      <c r="CT67" s="129"/>
      <c r="CU67" s="129"/>
      <c r="CV67" s="129"/>
      <c r="CW67" s="129"/>
      <c r="CX67" s="129"/>
      <c r="CY67" s="129"/>
      <c r="CZ67" s="129"/>
      <c r="DA67" s="129"/>
      <c r="DB67" s="129"/>
      <c r="DC67" s="129"/>
      <c r="DD67" s="129"/>
      <c r="DE67" s="129"/>
      <c r="DF67" s="129"/>
      <c r="DG67" s="129"/>
      <c r="DH67" s="129"/>
      <c r="DI67" s="129"/>
      <c r="DJ67" s="129"/>
      <c r="DK67" s="129"/>
      <c r="DL67" s="129"/>
      <c r="DM67" s="129"/>
      <c r="DN67" s="129"/>
      <c r="DO67" s="129"/>
      <c r="DP67" s="129"/>
      <c r="DQ67" s="129"/>
      <c r="DR67" s="129"/>
      <c r="DS67" s="129"/>
      <c r="DT67" s="129"/>
      <c r="DU67" s="129"/>
      <c r="DV67" s="129"/>
      <c r="DW67" s="129"/>
      <c r="DX67" s="129"/>
      <c r="DY67" s="129"/>
      <c r="DZ67" s="129"/>
      <c r="EA67" s="129"/>
      <c r="EB67" s="129"/>
      <c r="EC67" s="129"/>
      <c r="ED67" s="129"/>
      <c r="EE67" s="129"/>
      <c r="EF67" s="129"/>
      <c r="EG67" s="129"/>
      <c r="EH67" s="129"/>
      <c r="EI67" s="129"/>
      <c r="EJ67" s="129"/>
      <c r="EK67" s="129"/>
      <c r="EL67" s="129"/>
      <c r="EM67" s="129"/>
      <c r="EN67" s="129"/>
      <c r="EO67" s="129"/>
      <c r="EP67" s="129"/>
      <c r="EQ67" s="129"/>
      <c r="ER67" s="129"/>
      <c r="ES67" s="129"/>
      <c r="ET67" s="129"/>
      <c r="EU67" s="129"/>
      <c r="EV67" s="129"/>
      <c r="EW67" s="129"/>
      <c r="EX67" s="129"/>
      <c r="EY67" s="129"/>
      <c r="EZ67" s="129"/>
      <c r="FA67" s="129"/>
      <c r="FB67" s="129"/>
      <c r="FC67" s="129"/>
      <c r="FD67" s="129"/>
      <c r="FE67" s="129"/>
      <c r="FF67" s="129"/>
      <c r="FG67" s="129"/>
      <c r="FH67" s="129"/>
      <c r="FI67" s="129"/>
      <c r="FJ67" s="129"/>
      <c r="FK67" s="129"/>
      <c r="FL67" s="129"/>
      <c r="FM67" s="129"/>
      <c r="FN67" s="129"/>
      <c r="FO67" s="129"/>
      <c r="FP67" s="129"/>
      <c r="FQ67" s="129"/>
      <c r="FR67" s="129"/>
      <c r="FS67" s="129"/>
      <c r="FT67" s="129"/>
      <c r="FU67" s="129"/>
      <c r="FV67" s="129"/>
      <c r="FW67" s="129"/>
    </row>
    <row r="68" spans="1:179">
      <c r="E68" s="152">
        <f>E66-E67</f>
        <v>1663</v>
      </c>
      <c r="F68" s="112">
        <f t="shared" ref="F68:AG68" si="78">F66-F67</f>
        <v>0</v>
      </c>
      <c r="G68" s="112">
        <f t="shared" si="78"/>
        <v>0</v>
      </c>
      <c r="H68" s="112">
        <f t="shared" si="78"/>
        <v>-1663</v>
      </c>
      <c r="I68" s="112">
        <f>I66-I67</f>
        <v>3633</v>
      </c>
      <c r="J68" s="112">
        <f>J66-J67</f>
        <v>0</v>
      </c>
      <c r="K68" s="112">
        <f t="shared" si="78"/>
        <v>0</v>
      </c>
      <c r="L68" s="112">
        <f t="shared" si="78"/>
        <v>-3633</v>
      </c>
      <c r="M68" s="112">
        <f>M66-M67</f>
        <v>7168</v>
      </c>
      <c r="N68" s="112">
        <f>N66-N67</f>
        <v>0</v>
      </c>
      <c r="O68" s="112">
        <f t="shared" si="78"/>
        <v>0</v>
      </c>
      <c r="P68" s="112">
        <f t="shared" si="78"/>
        <v>-7168</v>
      </c>
      <c r="Q68" s="112">
        <f>Q66-Q67</f>
        <v>5755</v>
      </c>
      <c r="R68" s="112">
        <f>R66-R67</f>
        <v>0</v>
      </c>
      <c r="S68" s="112">
        <f t="shared" si="78"/>
        <v>0</v>
      </c>
      <c r="T68" s="112">
        <f t="shared" si="78"/>
        <v>-5755</v>
      </c>
      <c r="U68" s="152">
        <f>U66-U67</f>
        <v>1546</v>
      </c>
      <c r="V68" s="112">
        <f>V66-V67</f>
        <v>0</v>
      </c>
      <c r="W68" s="112">
        <f t="shared" si="78"/>
        <v>0</v>
      </c>
      <c r="X68" s="112">
        <f t="shared" si="78"/>
        <v>-1546</v>
      </c>
      <c r="Y68" s="112">
        <f>Y66-Y67</f>
        <v>4744</v>
      </c>
      <c r="Z68" s="112">
        <f>Z66-Z67</f>
        <v>0</v>
      </c>
      <c r="AA68" s="112">
        <f t="shared" si="78"/>
        <v>0</v>
      </c>
      <c r="AB68" s="112">
        <f t="shared" si="78"/>
        <v>-4744</v>
      </c>
      <c r="AC68" s="152">
        <f>AC66-AC67</f>
        <v>3633</v>
      </c>
      <c r="AD68" s="112">
        <f>AD66-AD67</f>
        <v>0</v>
      </c>
      <c r="AE68" s="112">
        <f t="shared" si="78"/>
        <v>0</v>
      </c>
      <c r="AF68" s="112">
        <f t="shared" si="78"/>
        <v>-3633</v>
      </c>
      <c r="AG68" s="152">
        <f t="shared" si="78"/>
        <v>28142</v>
      </c>
      <c r="AH68" s="112">
        <f>AH66-AH67</f>
        <v>0</v>
      </c>
      <c r="BA68" s="152">
        <f>BA66-BA67</f>
        <v>1580</v>
      </c>
      <c r="BB68" s="112">
        <f>BB66-BB67</f>
        <v>0</v>
      </c>
      <c r="BF68" s="112">
        <f>BF66-BF67</f>
        <v>3.6999999999999998E-2</v>
      </c>
      <c r="BJ68" s="112">
        <f>BJ66-BJ67</f>
        <v>0</v>
      </c>
      <c r="BN68" s="112">
        <f>BN66-BN67</f>
        <v>0</v>
      </c>
      <c r="BQ68" s="112">
        <f>BQ66-BQ67</f>
        <v>64.8</v>
      </c>
      <c r="BR68" s="112">
        <f>BR66-BR67</f>
        <v>0</v>
      </c>
      <c r="BU68" s="112">
        <f>BU66-BU67</f>
        <v>1500</v>
      </c>
      <c r="BV68" s="112">
        <f>BV66-BV67</f>
        <v>0</v>
      </c>
      <c r="BX68" s="129"/>
      <c r="BZ68" s="112">
        <f>BZ66-BZ67</f>
        <v>0</v>
      </c>
      <c r="CD68" s="112">
        <f>CD66-CD67</f>
        <v>0</v>
      </c>
      <c r="CG68" s="112">
        <v>26679.7</v>
      </c>
      <c r="CH68" s="112">
        <v>26556.9</v>
      </c>
      <c r="CJ68" s="112">
        <f>F66+J66+N66+R66+V66+Z66+AD66+AL66+AP66+AT66+AX66+BF66+BJ66+BN66+BR66+BV66+BZ66</f>
        <v>3.6999999999999998E-2</v>
      </c>
      <c r="CK68" s="112">
        <f>G66+K66+O66+S66+W66+AA66+AE66+AM66+AQ66+AU66+AY66+BG66+BK66+BO66+BS66+BW66+CA66</f>
        <v>7.3999999999999996E-2</v>
      </c>
      <c r="CL68" s="112">
        <f>H66+L66+P66+T66+X66+AB66+AF66+AN66+AR66+AV66+AZ66+BH66+BL66+BP66+BT66+BX66+CB66</f>
        <v>-31481.762999999999</v>
      </c>
      <c r="CM68" s="112">
        <f>I66+M66+Q66+U66+Y66+AC66+AG66+AO66+AS66+AW66+BA66+BI66+BM66+BQ66+BU66+BY66+CG66</f>
        <v>90452.6</v>
      </c>
      <c r="CN68" s="112">
        <f>J66+N66+R66+V66+Z66+AD66+AH66+AP66+AT66+AX66+BB66+BJ66+BN66+BR66+BV66+BZ66+CH66</f>
        <v>3.6999999999999998E-2</v>
      </c>
      <c r="CO68" s="112">
        <f>K66+O66+S66+W66+AA66+AE66+AI66+AQ66+AU66+AY66+BC66+BK66+BO66+BS66+BW66+CA66+CI66</f>
        <v>1.175282226556296E-4</v>
      </c>
    </row>
    <row r="69" spans="1:179">
      <c r="BX69" s="129"/>
      <c r="CG69" s="112">
        <f>AG66+BA66+BE66+BQ66+BU66+BY66+BI66+BM66</f>
        <v>31481.8</v>
      </c>
      <c r="CH69" s="112">
        <f>AH66+BB66+BF66+BR66+BV66+BZ66+BJ66+BN66</f>
        <v>3.6999999999999998E-2</v>
      </c>
    </row>
    <row r="70" spans="1:179">
      <c r="AG70" s="112">
        <f>AG66+BA66+BE66+BI66+BM66</f>
        <v>29882</v>
      </c>
      <c r="BX70" s="129"/>
      <c r="CG70" s="112">
        <f>CG66-CG69</f>
        <v>0</v>
      </c>
      <c r="CH70" s="112">
        <f>CH66-CH69</f>
        <v>0</v>
      </c>
    </row>
    <row r="71" spans="1:179">
      <c r="BT71" s="112">
        <f>BQ66+BU66+BY66</f>
        <v>1599.8</v>
      </c>
      <c r="BX71" s="129"/>
      <c r="CG71" s="272">
        <v>23605.599999999999</v>
      </c>
    </row>
    <row r="72" spans="1:179">
      <c r="AF72" s="112">
        <f>AG66+BA66+BE66+BI66+BM66</f>
        <v>29882</v>
      </c>
      <c r="AG72" s="275">
        <f>AH66+BB66+BF66+BJ66+BN66</f>
        <v>3.6999999999999998E-2</v>
      </c>
      <c r="AH72" s="112">
        <f>AI66+BC66+BG66+BK66+BO66</f>
        <v>7.3999999999999996E-2</v>
      </c>
      <c r="BX72" s="129"/>
      <c r="CG72" s="112">
        <f>CG71-CG66</f>
        <v>-7876.2000000000007</v>
      </c>
      <c r="CH72" s="112">
        <f>CH68-CH66</f>
        <v>26556.863000000001</v>
      </c>
    </row>
    <row r="73" spans="1:179">
      <c r="BX73" s="129"/>
    </row>
    <row r="74" spans="1:179">
      <c r="BX74" s="129"/>
    </row>
    <row r="75" spans="1:179">
      <c r="BX75" s="129"/>
    </row>
    <row r="76" spans="1:179">
      <c r="BX76" s="129"/>
    </row>
    <row r="77" spans="1:179">
      <c r="BX77" s="129"/>
    </row>
    <row r="78" spans="1:179">
      <c r="BX78" s="129"/>
    </row>
    <row r="79" spans="1:179">
      <c r="BX79" s="129"/>
    </row>
    <row r="80" spans="1:179">
      <c r="BX80" s="129"/>
    </row>
    <row r="81" spans="76:76">
      <c r="BX81" s="129"/>
    </row>
    <row r="82" spans="76:76">
      <c r="BX82" s="129"/>
    </row>
    <row r="83" spans="76:76">
      <c r="BX83" s="129"/>
    </row>
    <row r="84" spans="76:76">
      <c r="BX84" s="129"/>
    </row>
    <row r="85" spans="76:76">
      <c r="BX85" s="129"/>
    </row>
    <row r="86" spans="76:76">
      <c r="BX86" s="129"/>
    </row>
    <row r="87" spans="76:76">
      <c r="BX87" s="129"/>
    </row>
    <row r="88" spans="76:76">
      <c r="BX88" s="129"/>
    </row>
    <row r="89" spans="76:76">
      <c r="BX89" s="129"/>
    </row>
    <row r="90" spans="76:76">
      <c r="BX90" s="129"/>
    </row>
    <row r="91" spans="76:76">
      <c r="BX91" s="129"/>
    </row>
    <row r="92" spans="76:76">
      <c r="BX92" s="129"/>
    </row>
    <row r="93" spans="76:76">
      <c r="BX93" s="129"/>
    </row>
    <row r="94" spans="76:76">
      <c r="BX94" s="129"/>
    </row>
    <row r="95" spans="76:76">
      <c r="BX95" s="129"/>
    </row>
    <row r="96" spans="76:76">
      <c r="BX96" s="129"/>
    </row>
    <row r="97" spans="76:76">
      <c r="BX97" s="129"/>
    </row>
    <row r="98" spans="76:76">
      <c r="BX98" s="129"/>
    </row>
    <row r="99" spans="76:76">
      <c r="BX99" s="129"/>
    </row>
    <row r="100" spans="76:76">
      <c r="BX100" s="129"/>
    </row>
    <row r="101" spans="76:76">
      <c r="BX101" s="129"/>
    </row>
    <row r="102" spans="76:76">
      <c r="BX102" s="129"/>
    </row>
    <row r="103" spans="76:76">
      <c r="BX103" s="129"/>
    </row>
    <row r="104" spans="76:76">
      <c r="BX104" s="129"/>
    </row>
    <row r="105" spans="76:76">
      <c r="BX105" s="129"/>
    </row>
    <row r="106" spans="76:76">
      <c r="BX106" s="129"/>
    </row>
    <row r="107" spans="76:76">
      <c r="BX107" s="129"/>
    </row>
    <row r="108" spans="76:76">
      <c r="BX108" s="129"/>
    </row>
    <row r="109" spans="76:76">
      <c r="BX109" s="129"/>
    </row>
    <row r="110" spans="76:76">
      <c r="BX110" s="129"/>
    </row>
    <row r="111" spans="76:76">
      <c r="BX111" s="129"/>
    </row>
    <row r="112" spans="76:76">
      <c r="BX112" s="129"/>
    </row>
    <row r="113" spans="76:76">
      <c r="BX113" s="129"/>
    </row>
    <row r="114" spans="76:76">
      <c r="BX114" s="129"/>
    </row>
    <row r="115" spans="76:76">
      <c r="BX115" s="129"/>
    </row>
    <row r="116" spans="76:76">
      <c r="BX116" s="129"/>
    </row>
    <row r="117" spans="76:76">
      <c r="BX117" s="129"/>
    </row>
    <row r="118" spans="76:76">
      <c r="BX118" s="129"/>
    </row>
    <row r="119" spans="76:76">
      <c r="BX119" s="129"/>
    </row>
    <row r="120" spans="76:76">
      <c r="BX120" s="129"/>
    </row>
    <row r="121" spans="76:76">
      <c r="BX121" s="129"/>
    </row>
    <row r="122" spans="76:76">
      <c r="BX122" s="129"/>
    </row>
    <row r="123" spans="76:76">
      <c r="BX123" s="129"/>
    </row>
    <row r="124" spans="76:76">
      <c r="BX124" s="129"/>
    </row>
    <row r="125" spans="76:76">
      <c r="BX125" s="129"/>
    </row>
    <row r="126" spans="76:76">
      <c r="BX126" s="129"/>
    </row>
    <row r="127" spans="76:76">
      <c r="BX127" s="129"/>
    </row>
    <row r="128" spans="76:76">
      <c r="BX128" s="129"/>
    </row>
    <row r="129" spans="76:76">
      <c r="BX129" s="129"/>
    </row>
    <row r="130" spans="76:76">
      <c r="BX130" s="129"/>
    </row>
    <row r="131" spans="76:76">
      <c r="BX131" s="129"/>
    </row>
    <row r="132" spans="76:76">
      <c r="BX132" s="129"/>
    </row>
    <row r="133" spans="76:76">
      <c r="BX133" s="129"/>
    </row>
    <row r="134" spans="76:76">
      <c r="BX134" s="129"/>
    </row>
    <row r="135" spans="76:76">
      <c r="BX135" s="129"/>
    </row>
    <row r="136" spans="76:76">
      <c r="BX136" s="129"/>
    </row>
    <row r="137" spans="76:76">
      <c r="BX137" s="129"/>
    </row>
    <row r="138" spans="76:76">
      <c r="BX138" s="129"/>
    </row>
    <row r="139" spans="76:76">
      <c r="BX139" s="129"/>
    </row>
    <row r="140" spans="76:76">
      <c r="BX140" s="129"/>
    </row>
    <row r="141" spans="76:76">
      <c r="BX141" s="129"/>
    </row>
    <row r="142" spans="76:76">
      <c r="BX142" s="129"/>
    </row>
    <row r="143" spans="76:76">
      <c r="BX143" s="129"/>
    </row>
    <row r="144" spans="76:76">
      <c r="BX144" s="129"/>
    </row>
    <row r="145" spans="76:76">
      <c r="BX145" s="129"/>
    </row>
    <row r="146" spans="76:76">
      <c r="BX146" s="129"/>
    </row>
    <row r="147" spans="76:76">
      <c r="BX147" s="129"/>
    </row>
    <row r="148" spans="76:76">
      <c r="BX148" s="129"/>
    </row>
    <row r="149" spans="76:76">
      <c r="BX149" s="129"/>
    </row>
    <row r="150" spans="76:76">
      <c r="BX150" s="129"/>
    </row>
    <row r="151" spans="76:76">
      <c r="BX151" s="129"/>
    </row>
    <row r="152" spans="76:76">
      <c r="BX152" s="129"/>
    </row>
    <row r="153" spans="76:76">
      <c r="BX153" s="129"/>
    </row>
    <row r="154" spans="76:76">
      <c r="BX154" s="129"/>
    </row>
    <row r="155" spans="76:76">
      <c r="BX155" s="129"/>
    </row>
    <row r="156" spans="76:76">
      <c r="BX156" s="129"/>
    </row>
    <row r="157" spans="76:76">
      <c r="BX157" s="129"/>
    </row>
    <row r="158" spans="76:76">
      <c r="BX158" s="129"/>
    </row>
    <row r="159" spans="76:76">
      <c r="BX159" s="129"/>
    </row>
    <row r="160" spans="76:76">
      <c r="BX160" s="129"/>
    </row>
    <row r="161" spans="76:76">
      <c r="BX161" s="129"/>
    </row>
    <row r="162" spans="76:76">
      <c r="BX162" s="129"/>
    </row>
    <row r="163" spans="76:76">
      <c r="BX163" s="129"/>
    </row>
    <row r="164" spans="76:76">
      <c r="BX164" s="129"/>
    </row>
    <row r="165" spans="76:76">
      <c r="BX165" s="129"/>
    </row>
    <row r="166" spans="76:76">
      <c r="BX166" s="129"/>
    </row>
    <row r="167" spans="76:76">
      <c r="BX167" s="129"/>
    </row>
    <row r="168" spans="76:76">
      <c r="BX168" s="129"/>
    </row>
    <row r="169" spans="76:76">
      <c r="BX169" s="129"/>
    </row>
    <row r="170" spans="76:76">
      <c r="BX170" s="129"/>
    </row>
    <row r="171" spans="76:76">
      <c r="BX171" s="129"/>
    </row>
    <row r="172" spans="76:76">
      <c r="BX172" s="129"/>
    </row>
    <row r="173" spans="76:76">
      <c r="BX173" s="129"/>
    </row>
    <row r="174" spans="76:76">
      <c r="BX174" s="129"/>
    </row>
    <row r="175" spans="76:76">
      <c r="BX175" s="129"/>
    </row>
    <row r="176" spans="76:76">
      <c r="BX176" s="129"/>
    </row>
    <row r="177" spans="76:76">
      <c r="BX177" s="129"/>
    </row>
    <row r="178" spans="76:76">
      <c r="BX178" s="129"/>
    </row>
    <row r="179" spans="76:76">
      <c r="BX179" s="129"/>
    </row>
    <row r="180" spans="76:76">
      <c r="BX180" s="129"/>
    </row>
    <row r="181" spans="76:76">
      <c r="BX181" s="129"/>
    </row>
    <row r="182" spans="76:76">
      <c r="BX182" s="129"/>
    </row>
    <row r="183" spans="76:76">
      <c r="BX183" s="129"/>
    </row>
    <row r="184" spans="76:76">
      <c r="BX184" s="129"/>
    </row>
    <row r="185" spans="76:76">
      <c r="BX185" s="129"/>
    </row>
    <row r="186" spans="76:76">
      <c r="BX186" s="129"/>
    </row>
    <row r="187" spans="76:76">
      <c r="BX187" s="129"/>
    </row>
    <row r="188" spans="76:76">
      <c r="BX188" s="129"/>
    </row>
    <row r="189" spans="76:76">
      <c r="BX189" s="129"/>
    </row>
    <row r="190" spans="76:76">
      <c r="BX190" s="129"/>
    </row>
    <row r="191" spans="76:76">
      <c r="BX191" s="129"/>
    </row>
    <row r="192" spans="76:76">
      <c r="BX192" s="129"/>
    </row>
    <row r="193" spans="76:76">
      <c r="BX193" s="129"/>
    </row>
    <row r="194" spans="76:76">
      <c r="BX194" s="129"/>
    </row>
    <row r="195" spans="76:76">
      <c r="BX195" s="129"/>
    </row>
    <row r="196" spans="76:76">
      <c r="BX196" s="129"/>
    </row>
    <row r="197" spans="76:76">
      <c r="BX197" s="129"/>
    </row>
    <row r="198" spans="76:76">
      <c r="BX198" s="129"/>
    </row>
    <row r="199" spans="76:76">
      <c r="BX199" s="129"/>
    </row>
    <row r="200" spans="76:76">
      <c r="BX200" s="129"/>
    </row>
    <row r="201" spans="76:76">
      <c r="BX201" s="129"/>
    </row>
    <row r="202" spans="76:76">
      <c r="BX202" s="129"/>
    </row>
    <row r="203" spans="76:76">
      <c r="BX203" s="129"/>
    </row>
    <row r="204" spans="76:76">
      <c r="BX204" s="129"/>
    </row>
    <row r="205" spans="76:76">
      <c r="BX205" s="129"/>
    </row>
    <row r="206" spans="76:76">
      <c r="BX206" s="129"/>
    </row>
    <row r="207" spans="76:76">
      <c r="BX207" s="129"/>
    </row>
    <row r="208" spans="76:76">
      <c r="BX208" s="129"/>
    </row>
    <row r="209" spans="76:76">
      <c r="BX209" s="129"/>
    </row>
    <row r="210" spans="76:76">
      <c r="BX210" s="129"/>
    </row>
    <row r="211" spans="76:76">
      <c r="BX211" s="129"/>
    </row>
    <row r="212" spans="76:76">
      <c r="BX212" s="129"/>
    </row>
    <row r="213" spans="76:76">
      <c r="BX213" s="129"/>
    </row>
    <row r="214" spans="76:76">
      <c r="BX214" s="129"/>
    </row>
    <row r="215" spans="76:76">
      <c r="BX215" s="129"/>
    </row>
    <row r="216" spans="76:76">
      <c r="BX216" s="129"/>
    </row>
    <row r="217" spans="76:76">
      <c r="BX217" s="129"/>
    </row>
    <row r="218" spans="76:76">
      <c r="BX218" s="129"/>
    </row>
    <row r="219" spans="76:76">
      <c r="BX219" s="129"/>
    </row>
    <row r="220" spans="76:76">
      <c r="BX220" s="129"/>
    </row>
    <row r="221" spans="76:76">
      <c r="BX221" s="129"/>
    </row>
    <row r="222" spans="76:76">
      <c r="BX222" s="129"/>
    </row>
    <row r="223" spans="76:76">
      <c r="BX223" s="129"/>
    </row>
    <row r="224" spans="76:76">
      <c r="BX224" s="129"/>
    </row>
    <row r="225" spans="76:76">
      <c r="BX225" s="129"/>
    </row>
    <row r="226" spans="76:76">
      <c r="BX226" s="129"/>
    </row>
    <row r="227" spans="76:76">
      <c r="BX227" s="129"/>
    </row>
    <row r="228" spans="76:76">
      <c r="BX228" s="129"/>
    </row>
    <row r="229" spans="76:76">
      <c r="BX229" s="129"/>
    </row>
    <row r="230" spans="76:76">
      <c r="BX230" s="129"/>
    </row>
    <row r="231" spans="76:76">
      <c r="BX231" s="129"/>
    </row>
    <row r="232" spans="76:76">
      <c r="BX232" s="129"/>
    </row>
    <row r="233" spans="76:76">
      <c r="BX233" s="129"/>
    </row>
    <row r="234" spans="76:76">
      <c r="BX234" s="129"/>
    </row>
    <row r="235" spans="76:76">
      <c r="BX235" s="129"/>
    </row>
    <row r="236" spans="76:76">
      <c r="BX236" s="129"/>
    </row>
    <row r="237" spans="76:76">
      <c r="BX237" s="129"/>
    </row>
    <row r="238" spans="76:76">
      <c r="BX238" s="129"/>
    </row>
    <row r="239" spans="76:76">
      <c r="BX239" s="129"/>
    </row>
    <row r="240" spans="76:76">
      <c r="BX240" s="129"/>
    </row>
    <row r="241" spans="76:76">
      <c r="BX241" s="129"/>
    </row>
    <row r="242" spans="76:76">
      <c r="BX242" s="129"/>
    </row>
    <row r="243" spans="76:76">
      <c r="BX243" s="129"/>
    </row>
    <row r="244" spans="76:76">
      <c r="BX244" s="129"/>
    </row>
    <row r="245" spans="76:76">
      <c r="BX245" s="129"/>
    </row>
    <row r="246" spans="76:76">
      <c r="BX246" s="129"/>
    </row>
    <row r="247" spans="76:76">
      <c r="BX247" s="129"/>
    </row>
    <row r="248" spans="76:76">
      <c r="BX248" s="129"/>
    </row>
    <row r="249" spans="76:76">
      <c r="BX249" s="129"/>
    </row>
    <row r="250" spans="76:76">
      <c r="BX250" s="129"/>
    </row>
    <row r="251" spans="76:76">
      <c r="BX251" s="129"/>
    </row>
    <row r="252" spans="76:76">
      <c r="BX252" s="129"/>
    </row>
    <row r="253" spans="76:76">
      <c r="BX253" s="129"/>
    </row>
    <row r="254" spans="76:76">
      <c r="BX254" s="129"/>
    </row>
    <row r="255" spans="76:76">
      <c r="BX255" s="129"/>
    </row>
    <row r="256" spans="76:76">
      <c r="BX256" s="129"/>
    </row>
    <row r="257" spans="76:76">
      <c r="BX257" s="129"/>
    </row>
    <row r="258" spans="76:76">
      <c r="BX258" s="129"/>
    </row>
    <row r="259" spans="76:76">
      <c r="BX259" s="129"/>
    </row>
    <row r="260" spans="76:76">
      <c r="BX260" s="129"/>
    </row>
    <row r="261" spans="76:76">
      <c r="BX261" s="129"/>
    </row>
    <row r="262" spans="76:76">
      <c r="BX262" s="129"/>
    </row>
    <row r="263" spans="76:76">
      <c r="BX263" s="129"/>
    </row>
    <row r="264" spans="76:76">
      <c r="BX264" s="129"/>
    </row>
    <row r="265" spans="76:76">
      <c r="BX265" s="129"/>
    </row>
    <row r="266" spans="76:76">
      <c r="BX266" s="129"/>
    </row>
    <row r="267" spans="76:76">
      <c r="BX267" s="129"/>
    </row>
    <row r="268" spans="76:76">
      <c r="BX268" s="129"/>
    </row>
    <row r="269" spans="76:76">
      <c r="BX269" s="129"/>
    </row>
    <row r="270" spans="76:76">
      <c r="BX270" s="129"/>
    </row>
    <row r="271" spans="76:76">
      <c r="BX271" s="129"/>
    </row>
    <row r="272" spans="76:76">
      <c r="BX272" s="129"/>
    </row>
    <row r="273" spans="76:76">
      <c r="BX273" s="129"/>
    </row>
    <row r="274" spans="76:76">
      <c r="BX274" s="129"/>
    </row>
    <row r="275" spans="76:76">
      <c r="BX275" s="129"/>
    </row>
    <row r="276" spans="76:76">
      <c r="BX276" s="129"/>
    </row>
    <row r="277" spans="76:76">
      <c r="BX277" s="129"/>
    </row>
    <row r="278" spans="76:76">
      <c r="BX278" s="129"/>
    </row>
    <row r="279" spans="76:76">
      <c r="BX279" s="129"/>
    </row>
    <row r="280" spans="76:76">
      <c r="BX280" s="129"/>
    </row>
    <row r="281" spans="76:76">
      <c r="BX281" s="129"/>
    </row>
    <row r="282" spans="76:76">
      <c r="BX282" s="129"/>
    </row>
    <row r="283" spans="76:76">
      <c r="BX283" s="129"/>
    </row>
    <row r="284" spans="76:76">
      <c r="BX284" s="129"/>
    </row>
    <row r="285" spans="76:76">
      <c r="BX285" s="129"/>
    </row>
    <row r="286" spans="76:76">
      <c r="BX286" s="129"/>
    </row>
    <row r="287" spans="76:76">
      <c r="BX287" s="129"/>
    </row>
    <row r="288" spans="76:76">
      <c r="BX288" s="129"/>
    </row>
    <row r="289" spans="76:76">
      <c r="BX289" s="129"/>
    </row>
    <row r="290" spans="76:76">
      <c r="BX290" s="129"/>
    </row>
    <row r="291" spans="76:76">
      <c r="BX291" s="129"/>
    </row>
    <row r="292" spans="76:76">
      <c r="BX292" s="129"/>
    </row>
    <row r="293" spans="76:76">
      <c r="BX293" s="129"/>
    </row>
    <row r="294" spans="76:76">
      <c r="BX294" s="129"/>
    </row>
    <row r="295" spans="76:76">
      <c r="BX295" s="129"/>
    </row>
    <row r="296" spans="76:76">
      <c r="BX296" s="129"/>
    </row>
    <row r="297" spans="76:76">
      <c r="BX297" s="129"/>
    </row>
    <row r="298" spans="76:76">
      <c r="BX298" s="129"/>
    </row>
    <row r="299" spans="76:76">
      <c r="BX299" s="129"/>
    </row>
    <row r="300" spans="76:76">
      <c r="BX300" s="129"/>
    </row>
    <row r="301" spans="76:76">
      <c r="BX301" s="129"/>
    </row>
    <row r="302" spans="76:76">
      <c r="BX302" s="129"/>
    </row>
    <row r="303" spans="76:76">
      <c r="BX303" s="129"/>
    </row>
    <row r="304" spans="76:76">
      <c r="BX304" s="129"/>
    </row>
    <row r="305" spans="76:76">
      <c r="BX305" s="129"/>
    </row>
    <row r="306" spans="76:76">
      <c r="BX306" s="129"/>
    </row>
    <row r="307" spans="76:76">
      <c r="BX307" s="129"/>
    </row>
    <row r="308" spans="76:76">
      <c r="BX308" s="129"/>
    </row>
    <row r="309" spans="76:76">
      <c r="BX309" s="129"/>
    </row>
    <row r="310" spans="76:76">
      <c r="BX310" s="129"/>
    </row>
    <row r="311" spans="76:76">
      <c r="BX311" s="129"/>
    </row>
    <row r="312" spans="76:76">
      <c r="BX312" s="129"/>
    </row>
    <row r="313" spans="76:76">
      <c r="BX313" s="129"/>
    </row>
    <row r="314" spans="76:76">
      <c r="BX314" s="129"/>
    </row>
    <row r="315" spans="76:76">
      <c r="BX315" s="129"/>
    </row>
    <row r="316" spans="76:76">
      <c r="BX316" s="129"/>
    </row>
    <row r="317" spans="76:76">
      <c r="BX317" s="129"/>
    </row>
    <row r="318" spans="76:76">
      <c r="BX318" s="129"/>
    </row>
    <row r="319" spans="76:76">
      <c r="BX319" s="129"/>
    </row>
    <row r="320" spans="76:76">
      <c r="BX320" s="129"/>
    </row>
    <row r="321" spans="76:76">
      <c r="BX321" s="129"/>
    </row>
    <row r="322" spans="76:76">
      <c r="BX322" s="129"/>
    </row>
    <row r="323" spans="76:76">
      <c r="BX323" s="129"/>
    </row>
    <row r="324" spans="76:76">
      <c r="BX324" s="129"/>
    </row>
    <row r="325" spans="76:76">
      <c r="BX325" s="129"/>
    </row>
    <row r="326" spans="76:76">
      <c r="BX326" s="129"/>
    </row>
    <row r="327" spans="76:76">
      <c r="BX327" s="129"/>
    </row>
    <row r="328" spans="76:76">
      <c r="BX328" s="129"/>
    </row>
    <row r="329" spans="76:76">
      <c r="BX329" s="129"/>
    </row>
    <row r="330" spans="76:76">
      <c r="BX330" s="129"/>
    </row>
    <row r="331" spans="76:76">
      <c r="BX331" s="129"/>
    </row>
    <row r="332" spans="76:76">
      <c r="BX332" s="129"/>
    </row>
    <row r="333" spans="76:76">
      <c r="BX333" s="129"/>
    </row>
    <row r="334" spans="76:76">
      <c r="BX334" s="129"/>
    </row>
    <row r="335" spans="76:76">
      <c r="BX335" s="129"/>
    </row>
    <row r="336" spans="76:76">
      <c r="BX336" s="129"/>
    </row>
    <row r="337" spans="76:76">
      <c r="BX337" s="129"/>
    </row>
    <row r="338" spans="76:76">
      <c r="BX338" s="129"/>
    </row>
    <row r="339" spans="76:76">
      <c r="BX339" s="129"/>
    </row>
    <row r="340" spans="76:76">
      <c r="BX340" s="129"/>
    </row>
    <row r="341" spans="76:76">
      <c r="BX341" s="129"/>
    </row>
    <row r="342" spans="76:76">
      <c r="BX342" s="129"/>
    </row>
    <row r="343" spans="76:76">
      <c r="BX343" s="129"/>
    </row>
    <row r="344" spans="76:76">
      <c r="BX344" s="129"/>
    </row>
    <row r="345" spans="76:76">
      <c r="BX345" s="129"/>
    </row>
    <row r="346" spans="76:76">
      <c r="BX346" s="129"/>
    </row>
    <row r="347" spans="76:76">
      <c r="BX347" s="129"/>
    </row>
    <row r="348" spans="76:76">
      <c r="BX348" s="129"/>
    </row>
    <row r="349" spans="76:76">
      <c r="BX349" s="129"/>
    </row>
    <row r="350" spans="76:76">
      <c r="BX350" s="129"/>
    </row>
    <row r="351" spans="76:76">
      <c r="BX351" s="129"/>
    </row>
    <row r="352" spans="76:76">
      <c r="BX352" s="129"/>
    </row>
    <row r="353" spans="76:76">
      <c r="BX353" s="129"/>
    </row>
    <row r="354" spans="76:76">
      <c r="BX354" s="129"/>
    </row>
    <row r="355" spans="76:76">
      <c r="BX355" s="129"/>
    </row>
    <row r="356" spans="76:76">
      <c r="BX356" s="129"/>
    </row>
    <row r="357" spans="76:76">
      <c r="BX357" s="129"/>
    </row>
    <row r="358" spans="76:76">
      <c r="BX358" s="129"/>
    </row>
    <row r="359" spans="76:76">
      <c r="BX359" s="129"/>
    </row>
    <row r="360" spans="76:76">
      <c r="BX360" s="129"/>
    </row>
    <row r="361" spans="76:76">
      <c r="BX361" s="129"/>
    </row>
    <row r="362" spans="76:76">
      <c r="BX362" s="129"/>
    </row>
    <row r="363" spans="76:76">
      <c r="BX363" s="129"/>
    </row>
    <row r="364" spans="76:76">
      <c r="BX364" s="129"/>
    </row>
    <row r="365" spans="76:76">
      <c r="BX365" s="129"/>
    </row>
    <row r="366" spans="76:76">
      <c r="BX366" s="129"/>
    </row>
    <row r="367" spans="76:76">
      <c r="BX367" s="129"/>
    </row>
    <row r="368" spans="76:76">
      <c r="BX368" s="129"/>
    </row>
    <row r="369" spans="76:76">
      <c r="BX369" s="129"/>
    </row>
    <row r="370" spans="76:76">
      <c r="BX370" s="129"/>
    </row>
    <row r="371" spans="76:76">
      <c r="BX371" s="129"/>
    </row>
    <row r="372" spans="76:76">
      <c r="BX372" s="129"/>
    </row>
    <row r="373" spans="76:76">
      <c r="BX373" s="129"/>
    </row>
    <row r="374" spans="76:76">
      <c r="BX374" s="129"/>
    </row>
    <row r="375" spans="76:76">
      <c r="BX375" s="129"/>
    </row>
    <row r="376" spans="76:76">
      <c r="BX376" s="129"/>
    </row>
    <row r="377" spans="76:76">
      <c r="BX377" s="129"/>
    </row>
    <row r="378" spans="76:76">
      <c r="BX378" s="129"/>
    </row>
    <row r="379" spans="76:76">
      <c r="BX379" s="129"/>
    </row>
    <row r="380" spans="76:76">
      <c r="BX380" s="129"/>
    </row>
    <row r="381" spans="76:76">
      <c r="BX381" s="129"/>
    </row>
    <row r="382" spans="76:76">
      <c r="BX382" s="129"/>
    </row>
    <row r="383" spans="76:76">
      <c r="BX383" s="129"/>
    </row>
    <row r="384" spans="76:76">
      <c r="BX384" s="129"/>
    </row>
    <row r="385" spans="76:76">
      <c r="BX385" s="129"/>
    </row>
    <row r="386" spans="76:76">
      <c r="BX386" s="129"/>
    </row>
    <row r="387" spans="76:76">
      <c r="BX387" s="129"/>
    </row>
    <row r="388" spans="76:76">
      <c r="BX388" s="129"/>
    </row>
    <row r="389" spans="76:76">
      <c r="BX389" s="129"/>
    </row>
    <row r="390" spans="76:76">
      <c r="BX390" s="129"/>
    </row>
    <row r="391" spans="76:76">
      <c r="BX391" s="129"/>
    </row>
    <row r="392" spans="76:76">
      <c r="BX392" s="129"/>
    </row>
    <row r="393" spans="76:76">
      <c r="BX393" s="129"/>
    </row>
    <row r="394" spans="76:76">
      <c r="BX394" s="129"/>
    </row>
    <row r="395" spans="76:76">
      <c r="BX395" s="129"/>
    </row>
    <row r="396" spans="76:76">
      <c r="BX396" s="129"/>
    </row>
    <row r="397" spans="76:76">
      <c r="BX397" s="129"/>
    </row>
    <row r="398" spans="76:76">
      <c r="BX398" s="129"/>
    </row>
    <row r="399" spans="76:76">
      <c r="BX399" s="129"/>
    </row>
    <row r="400" spans="76:76">
      <c r="BX400" s="129"/>
    </row>
    <row r="401" spans="76:76">
      <c r="BX401" s="129"/>
    </row>
    <row r="402" spans="76:76">
      <c r="BX402" s="129"/>
    </row>
    <row r="403" spans="76:76">
      <c r="BX403" s="129"/>
    </row>
    <row r="404" spans="76:76">
      <c r="BX404" s="129"/>
    </row>
    <row r="405" spans="76:76">
      <c r="BX405" s="129"/>
    </row>
    <row r="406" spans="76:76">
      <c r="BX406" s="129"/>
    </row>
    <row r="407" spans="76:76">
      <c r="BX407" s="129"/>
    </row>
    <row r="408" spans="76:76">
      <c r="BX408" s="129"/>
    </row>
    <row r="409" spans="76:76">
      <c r="BX409" s="129"/>
    </row>
    <row r="410" spans="76:76">
      <c r="BX410" s="129"/>
    </row>
    <row r="411" spans="76:76">
      <c r="BX411" s="129"/>
    </row>
    <row r="412" spans="76:76">
      <c r="BX412" s="129"/>
    </row>
    <row r="413" spans="76:76">
      <c r="BX413" s="129"/>
    </row>
    <row r="414" spans="76:76">
      <c r="BX414" s="129"/>
    </row>
    <row r="415" spans="76:76">
      <c r="BX415" s="129"/>
    </row>
    <row r="416" spans="76:76">
      <c r="BX416" s="129"/>
    </row>
    <row r="417" spans="76:76">
      <c r="BX417" s="129"/>
    </row>
    <row r="418" spans="76:76">
      <c r="BX418" s="129"/>
    </row>
    <row r="419" spans="76:76">
      <c r="BX419" s="129"/>
    </row>
    <row r="420" spans="76:76">
      <c r="BX420" s="129"/>
    </row>
    <row r="421" spans="76:76">
      <c r="BX421" s="129"/>
    </row>
    <row r="422" spans="76:76">
      <c r="BX422" s="129"/>
    </row>
    <row r="423" spans="76:76">
      <c r="BX423" s="129"/>
    </row>
    <row r="424" spans="76:76">
      <c r="BX424" s="129"/>
    </row>
    <row r="425" spans="76:76">
      <c r="BX425" s="129"/>
    </row>
    <row r="426" spans="76:76">
      <c r="BX426" s="129"/>
    </row>
    <row r="427" spans="76:76">
      <c r="BX427" s="129"/>
    </row>
    <row r="428" spans="76:76">
      <c r="BX428" s="129"/>
    </row>
    <row r="429" spans="76:76">
      <c r="BX429" s="129"/>
    </row>
    <row r="430" spans="76:76">
      <c r="BX430" s="129"/>
    </row>
    <row r="431" spans="76:76">
      <c r="BX431" s="129"/>
    </row>
    <row r="432" spans="76:76">
      <c r="BX432" s="129"/>
    </row>
    <row r="433" spans="76:76">
      <c r="BX433" s="129"/>
    </row>
    <row r="434" spans="76:76">
      <c r="BX434" s="129"/>
    </row>
    <row r="435" spans="76:76">
      <c r="BX435" s="129"/>
    </row>
    <row r="436" spans="76:76">
      <c r="BX436" s="129"/>
    </row>
    <row r="437" spans="76:76">
      <c r="BX437" s="129"/>
    </row>
    <row r="438" spans="76:76">
      <c r="BX438" s="129"/>
    </row>
    <row r="439" spans="76:76">
      <c r="BX439" s="129"/>
    </row>
    <row r="440" spans="76:76">
      <c r="BX440" s="129"/>
    </row>
    <row r="441" spans="76:76">
      <c r="BX441" s="129"/>
    </row>
    <row r="442" spans="76:76">
      <c r="BX442" s="129"/>
    </row>
    <row r="443" spans="76:76">
      <c r="BX443" s="129"/>
    </row>
    <row r="444" spans="76:76">
      <c r="BX444" s="129"/>
    </row>
    <row r="445" spans="76:76">
      <c r="BX445" s="129"/>
    </row>
    <row r="446" spans="76:76">
      <c r="BX446" s="129"/>
    </row>
    <row r="447" spans="76:76">
      <c r="BX447" s="129"/>
    </row>
    <row r="448" spans="76:76">
      <c r="BX448" s="129"/>
    </row>
    <row r="449" spans="76:76">
      <c r="BX449" s="129"/>
    </row>
    <row r="450" spans="76:76">
      <c r="BX450" s="129"/>
    </row>
    <row r="451" spans="76:76">
      <c r="BX451" s="129"/>
    </row>
    <row r="452" spans="76:76">
      <c r="BX452" s="129"/>
    </row>
    <row r="453" spans="76:76">
      <c r="BX453" s="129"/>
    </row>
    <row r="454" spans="76:76">
      <c r="BX454" s="129"/>
    </row>
    <row r="455" spans="76:76">
      <c r="BX455" s="129"/>
    </row>
    <row r="456" spans="76:76">
      <c r="BX456" s="129"/>
    </row>
    <row r="457" spans="76:76">
      <c r="BX457" s="129"/>
    </row>
    <row r="458" spans="76:76">
      <c r="BX458" s="129"/>
    </row>
    <row r="459" spans="76:76">
      <c r="BX459" s="129"/>
    </row>
    <row r="460" spans="76:76">
      <c r="BX460" s="129"/>
    </row>
    <row r="461" spans="76:76">
      <c r="BX461" s="129"/>
    </row>
    <row r="462" spans="76:76">
      <c r="BX462" s="129"/>
    </row>
    <row r="463" spans="76:76">
      <c r="BX463" s="129"/>
    </row>
    <row r="464" spans="76:76">
      <c r="BX464" s="129"/>
    </row>
    <row r="465" spans="76:76">
      <c r="BX465" s="129"/>
    </row>
    <row r="466" spans="76:76">
      <c r="BX466" s="129"/>
    </row>
    <row r="467" spans="76:76">
      <c r="BX467" s="129"/>
    </row>
    <row r="468" spans="76:76">
      <c r="BX468" s="129"/>
    </row>
    <row r="469" spans="76:76">
      <c r="BX469" s="129"/>
    </row>
    <row r="470" spans="76:76">
      <c r="BX470" s="129"/>
    </row>
    <row r="471" spans="76:76">
      <c r="BX471" s="129"/>
    </row>
    <row r="472" spans="76:76">
      <c r="BX472" s="129"/>
    </row>
    <row r="473" spans="76:76">
      <c r="BX473" s="129"/>
    </row>
    <row r="474" spans="76:76">
      <c r="BX474" s="129"/>
    </row>
    <row r="475" spans="76:76">
      <c r="BX475" s="129"/>
    </row>
    <row r="476" spans="76:76">
      <c r="BX476" s="129"/>
    </row>
    <row r="477" spans="76:76">
      <c r="BX477" s="129"/>
    </row>
    <row r="478" spans="76:76">
      <c r="BX478" s="129"/>
    </row>
    <row r="479" spans="76:76">
      <c r="BX479" s="129"/>
    </row>
    <row r="480" spans="76:76">
      <c r="BX480" s="129"/>
    </row>
    <row r="481" spans="76:76">
      <c r="BX481" s="129"/>
    </row>
    <row r="482" spans="76:76">
      <c r="BX482" s="129"/>
    </row>
    <row r="483" spans="76:76">
      <c r="BX483" s="129"/>
    </row>
    <row r="484" spans="76:76">
      <c r="BX484" s="129"/>
    </row>
    <row r="485" spans="76:76">
      <c r="BX485" s="129"/>
    </row>
    <row r="486" spans="76:76">
      <c r="BX486" s="129"/>
    </row>
    <row r="487" spans="76:76">
      <c r="BX487" s="129"/>
    </row>
    <row r="488" spans="76:76">
      <c r="BX488" s="129"/>
    </row>
    <row r="489" spans="76:76">
      <c r="BX489" s="129"/>
    </row>
    <row r="490" spans="76:76">
      <c r="BX490" s="129"/>
    </row>
    <row r="491" spans="76:76">
      <c r="BX491" s="129"/>
    </row>
    <row r="492" spans="76:76">
      <c r="BX492" s="129"/>
    </row>
    <row r="493" spans="76:76">
      <c r="BX493" s="129"/>
    </row>
    <row r="494" spans="76:76">
      <c r="BX494" s="129"/>
    </row>
    <row r="495" spans="76:76">
      <c r="BX495" s="129"/>
    </row>
    <row r="496" spans="76:76">
      <c r="BX496" s="129"/>
    </row>
    <row r="497" spans="76:76">
      <c r="BX497" s="129"/>
    </row>
    <row r="498" spans="76:76">
      <c r="BX498" s="129"/>
    </row>
    <row r="499" spans="76:76">
      <c r="BX499" s="129"/>
    </row>
    <row r="500" spans="76:76">
      <c r="BX500" s="129"/>
    </row>
    <row r="501" spans="76:76">
      <c r="BX501" s="129"/>
    </row>
    <row r="502" spans="76:76">
      <c r="BX502" s="129"/>
    </row>
    <row r="503" spans="76:76">
      <c r="BX503" s="129"/>
    </row>
    <row r="504" spans="76:76">
      <c r="BX504" s="129"/>
    </row>
    <row r="505" spans="76:76">
      <c r="BX505" s="129"/>
    </row>
    <row r="506" spans="76:76">
      <c r="BX506" s="129"/>
    </row>
    <row r="507" spans="76:76">
      <c r="BX507" s="129"/>
    </row>
    <row r="508" spans="76:76">
      <c r="BX508" s="129"/>
    </row>
    <row r="509" spans="76:76">
      <c r="BX509" s="129"/>
    </row>
    <row r="510" spans="76:76">
      <c r="BX510" s="129"/>
    </row>
    <row r="511" spans="76:76">
      <c r="BX511" s="129"/>
    </row>
    <row r="512" spans="76:76">
      <c r="BX512" s="129"/>
    </row>
    <row r="513" spans="76:76">
      <c r="BX513" s="129"/>
    </row>
    <row r="514" spans="76:76">
      <c r="BX514" s="129"/>
    </row>
    <row r="515" spans="76:76">
      <c r="BX515" s="129"/>
    </row>
    <row r="516" spans="76:76">
      <c r="BX516" s="129"/>
    </row>
    <row r="517" spans="76:76">
      <c r="BX517" s="129"/>
    </row>
    <row r="518" spans="76:76">
      <c r="BX518" s="129"/>
    </row>
    <row r="519" spans="76:76">
      <c r="BX519" s="129"/>
    </row>
    <row r="520" spans="76:76">
      <c r="BX520" s="129"/>
    </row>
    <row r="521" spans="76:76">
      <c r="BX521" s="129"/>
    </row>
    <row r="522" spans="76:76">
      <c r="BX522" s="129"/>
    </row>
    <row r="523" spans="76:76">
      <c r="BX523" s="129"/>
    </row>
    <row r="524" spans="76:76">
      <c r="BX524" s="129"/>
    </row>
    <row r="525" spans="76:76">
      <c r="BX525" s="129"/>
    </row>
    <row r="526" spans="76:76">
      <c r="BX526" s="129"/>
    </row>
    <row r="527" spans="76:76">
      <c r="BX527" s="129"/>
    </row>
    <row r="528" spans="76:76">
      <c r="BX528" s="129"/>
    </row>
    <row r="529" spans="76:76">
      <c r="BX529" s="129"/>
    </row>
    <row r="530" spans="76:76">
      <c r="BX530" s="129"/>
    </row>
    <row r="531" spans="76:76">
      <c r="BX531" s="129"/>
    </row>
    <row r="532" spans="76:76">
      <c r="BX532" s="129"/>
    </row>
    <row r="533" spans="76:76">
      <c r="BX533" s="129"/>
    </row>
    <row r="534" spans="76:76">
      <c r="BX534" s="129"/>
    </row>
    <row r="535" spans="76:76">
      <c r="BX535" s="129"/>
    </row>
    <row r="536" spans="76:76">
      <c r="BX536" s="129"/>
    </row>
    <row r="537" spans="76:76">
      <c r="BX537" s="129"/>
    </row>
    <row r="538" spans="76:76">
      <c r="BX538" s="129"/>
    </row>
    <row r="539" spans="76:76">
      <c r="BX539" s="129"/>
    </row>
    <row r="540" spans="76:76">
      <c r="BX540" s="129"/>
    </row>
    <row r="541" spans="76:76">
      <c r="BX541" s="129"/>
    </row>
    <row r="542" spans="76:76">
      <c r="BX542" s="129"/>
    </row>
    <row r="543" spans="76:76">
      <c r="BX543" s="129"/>
    </row>
    <row r="544" spans="76:76">
      <c r="BX544" s="129"/>
    </row>
    <row r="545" spans="76:76">
      <c r="BX545" s="129"/>
    </row>
    <row r="546" spans="76:76">
      <c r="BX546" s="129"/>
    </row>
    <row r="547" spans="76:76">
      <c r="BX547" s="129"/>
    </row>
    <row r="548" spans="76:76">
      <c r="BX548" s="129"/>
    </row>
    <row r="549" spans="76:76">
      <c r="BX549" s="129"/>
    </row>
    <row r="550" spans="76:76">
      <c r="BX550" s="129"/>
    </row>
    <row r="551" spans="76:76">
      <c r="BX551" s="129"/>
    </row>
    <row r="552" spans="76:76">
      <c r="BX552" s="129"/>
    </row>
    <row r="553" spans="76:76">
      <c r="BX553" s="129"/>
    </row>
    <row r="554" spans="76:76">
      <c r="BX554" s="129"/>
    </row>
    <row r="555" spans="76:76">
      <c r="BX555" s="129"/>
    </row>
    <row r="556" spans="76:76">
      <c r="BX556" s="129"/>
    </row>
    <row r="557" spans="76:76">
      <c r="BX557" s="129"/>
    </row>
    <row r="558" spans="76:76">
      <c r="BX558" s="129"/>
    </row>
    <row r="559" spans="76:76">
      <c r="BX559" s="129"/>
    </row>
    <row r="560" spans="76:76">
      <c r="BX560" s="129"/>
    </row>
    <row r="561" spans="76:76">
      <c r="BX561" s="129"/>
    </row>
    <row r="562" spans="76:76">
      <c r="BX562" s="129"/>
    </row>
    <row r="563" spans="76:76">
      <c r="BX563" s="129"/>
    </row>
    <row r="564" spans="76:76">
      <c r="BX564" s="129"/>
    </row>
    <row r="565" spans="76:76">
      <c r="BX565" s="129"/>
    </row>
    <row r="566" spans="76:76">
      <c r="BX566" s="129"/>
    </row>
    <row r="567" spans="76:76">
      <c r="BX567" s="129"/>
    </row>
    <row r="568" spans="76:76">
      <c r="BX568" s="129"/>
    </row>
    <row r="569" spans="76:76">
      <c r="BX569" s="129"/>
    </row>
    <row r="570" spans="76:76">
      <c r="BX570" s="129"/>
    </row>
    <row r="571" spans="76:76">
      <c r="BX571" s="129"/>
    </row>
    <row r="572" spans="76:76">
      <c r="BX572" s="129"/>
    </row>
    <row r="573" spans="76:76">
      <c r="BX573" s="129"/>
    </row>
    <row r="574" spans="76:76">
      <c r="BX574" s="129"/>
    </row>
    <row r="575" spans="76:76">
      <c r="BX575" s="129"/>
    </row>
    <row r="576" spans="76:76">
      <c r="BX576" s="129"/>
    </row>
    <row r="577" spans="76:76">
      <c r="BX577" s="129"/>
    </row>
    <row r="578" spans="76:76">
      <c r="BX578" s="129"/>
    </row>
    <row r="579" spans="76:76">
      <c r="BX579" s="129"/>
    </row>
    <row r="580" spans="76:76">
      <c r="BX580" s="129"/>
    </row>
    <row r="581" spans="76:76">
      <c r="BX581" s="129"/>
    </row>
    <row r="582" spans="76:76">
      <c r="BX582" s="129"/>
    </row>
    <row r="583" spans="76:76">
      <c r="BX583" s="129"/>
    </row>
    <row r="584" spans="76:76">
      <c r="BX584" s="129"/>
    </row>
    <row r="585" spans="76:76">
      <c r="BX585" s="129"/>
    </row>
    <row r="586" spans="76:76">
      <c r="BX586" s="129"/>
    </row>
    <row r="587" spans="76:76">
      <c r="BX587" s="129"/>
    </row>
    <row r="588" spans="76:76">
      <c r="BX588" s="129"/>
    </row>
    <row r="589" spans="76:76">
      <c r="BX589" s="129"/>
    </row>
    <row r="590" spans="76:76">
      <c r="BX590" s="129"/>
    </row>
    <row r="591" spans="76:76">
      <c r="BX591" s="129"/>
    </row>
    <row r="592" spans="76:76">
      <c r="BX592" s="129"/>
    </row>
    <row r="593" spans="76:76">
      <c r="BX593" s="129"/>
    </row>
    <row r="594" spans="76:76">
      <c r="BX594" s="129"/>
    </row>
    <row r="595" spans="76:76">
      <c r="BX595" s="129"/>
    </row>
    <row r="596" spans="76:76">
      <c r="BX596" s="129"/>
    </row>
    <row r="597" spans="76:76">
      <c r="BX597" s="129"/>
    </row>
    <row r="598" spans="76:76">
      <c r="BX598" s="129"/>
    </row>
    <row r="599" spans="76:76">
      <c r="BX599" s="129"/>
    </row>
    <row r="600" spans="76:76">
      <c r="BX600" s="129"/>
    </row>
    <row r="601" spans="76:76">
      <c r="BX601" s="129"/>
    </row>
    <row r="602" spans="76:76">
      <c r="BX602" s="129"/>
    </row>
    <row r="603" spans="76:76">
      <c r="BX603" s="129"/>
    </row>
    <row r="604" spans="76:76">
      <c r="BX604" s="129"/>
    </row>
    <row r="605" spans="76:76">
      <c r="BX605" s="129"/>
    </row>
    <row r="606" spans="76:76">
      <c r="BX606" s="129"/>
    </row>
    <row r="607" spans="76:76">
      <c r="BX607" s="129"/>
    </row>
    <row r="608" spans="76:76">
      <c r="BX608" s="129"/>
    </row>
    <row r="609" spans="76:76">
      <c r="BX609" s="129"/>
    </row>
    <row r="610" spans="76:76">
      <c r="BX610" s="129"/>
    </row>
    <row r="611" spans="76:76">
      <c r="BX611" s="129"/>
    </row>
    <row r="612" spans="76:76">
      <c r="BX612" s="129"/>
    </row>
    <row r="613" spans="76:76">
      <c r="BX613" s="129"/>
    </row>
    <row r="614" spans="76:76">
      <c r="BX614" s="129"/>
    </row>
    <row r="615" spans="76:76">
      <c r="BX615" s="129"/>
    </row>
    <row r="616" spans="76:76">
      <c r="BX616" s="129"/>
    </row>
    <row r="617" spans="76:76">
      <c r="BX617" s="129"/>
    </row>
    <row r="618" spans="76:76">
      <c r="BX618" s="129"/>
    </row>
    <row r="619" spans="76:76">
      <c r="BX619" s="129"/>
    </row>
    <row r="620" spans="76:76">
      <c r="BX620" s="129"/>
    </row>
    <row r="621" spans="76:76">
      <c r="BX621" s="129"/>
    </row>
    <row r="622" spans="76:76">
      <c r="BX622" s="129"/>
    </row>
    <row r="623" spans="76:76">
      <c r="BX623" s="129"/>
    </row>
    <row r="624" spans="76:76">
      <c r="BX624" s="129"/>
    </row>
    <row r="625" spans="76:76">
      <c r="BX625" s="129"/>
    </row>
    <row r="626" spans="76:76">
      <c r="BX626" s="129"/>
    </row>
    <row r="627" spans="76:76">
      <c r="BX627" s="129"/>
    </row>
    <row r="628" spans="76:76">
      <c r="BX628" s="129"/>
    </row>
    <row r="629" spans="76:76">
      <c r="BX629" s="129"/>
    </row>
    <row r="630" spans="76:76">
      <c r="BX630" s="129"/>
    </row>
    <row r="631" spans="76:76">
      <c r="BX631" s="129"/>
    </row>
    <row r="632" spans="76:76">
      <c r="BX632" s="129"/>
    </row>
    <row r="633" spans="76:76">
      <c r="BX633" s="129"/>
    </row>
    <row r="634" spans="76:76">
      <c r="BX634" s="129"/>
    </row>
    <row r="635" spans="76:76">
      <c r="BX635" s="129"/>
    </row>
    <row r="636" spans="76:76">
      <c r="BX636" s="129"/>
    </row>
    <row r="637" spans="76:76">
      <c r="BX637" s="129"/>
    </row>
    <row r="638" spans="76:76">
      <c r="BX638" s="129"/>
    </row>
    <row r="639" spans="76:76">
      <c r="BX639" s="129"/>
    </row>
    <row r="640" spans="76:76">
      <c r="BX640" s="129"/>
    </row>
    <row r="641" spans="76:76">
      <c r="BX641" s="129"/>
    </row>
    <row r="642" spans="76:76">
      <c r="BX642" s="129"/>
    </row>
    <row r="643" spans="76:76">
      <c r="BX643" s="129"/>
    </row>
    <row r="644" spans="76:76">
      <c r="BX644" s="129"/>
    </row>
    <row r="645" spans="76:76">
      <c r="BX645" s="129"/>
    </row>
    <row r="646" spans="76:76">
      <c r="BX646" s="129"/>
    </row>
    <row r="647" spans="76:76">
      <c r="BX647" s="129"/>
    </row>
    <row r="648" spans="76:76">
      <c r="BX648" s="129"/>
    </row>
    <row r="649" spans="76:76">
      <c r="BX649" s="129"/>
    </row>
    <row r="650" spans="76:76">
      <c r="BX650" s="129"/>
    </row>
    <row r="651" spans="76:76">
      <c r="BX651" s="129"/>
    </row>
    <row r="652" spans="76:76">
      <c r="BX652" s="129"/>
    </row>
    <row r="653" spans="76:76">
      <c r="BX653" s="129"/>
    </row>
    <row r="654" spans="76:76">
      <c r="BX654" s="129"/>
    </row>
    <row r="655" spans="76:76">
      <c r="BX655" s="129"/>
    </row>
    <row r="656" spans="76:76">
      <c r="BX656" s="129"/>
    </row>
    <row r="657" spans="76:76">
      <c r="BX657" s="129"/>
    </row>
    <row r="658" spans="76:76">
      <c r="BX658" s="129"/>
    </row>
    <row r="659" spans="76:76">
      <c r="BX659" s="129"/>
    </row>
    <row r="660" spans="76:76">
      <c r="BX660" s="129"/>
    </row>
    <row r="661" spans="76:76">
      <c r="BX661" s="129"/>
    </row>
    <row r="662" spans="76:76">
      <c r="BX662" s="129"/>
    </row>
    <row r="663" spans="76:76">
      <c r="BX663" s="129"/>
    </row>
    <row r="664" spans="76:76">
      <c r="BX664" s="129"/>
    </row>
    <row r="665" spans="76:76">
      <c r="BX665" s="129"/>
    </row>
    <row r="666" spans="76:76">
      <c r="BX666" s="129"/>
    </row>
    <row r="667" spans="76:76">
      <c r="BX667" s="129"/>
    </row>
    <row r="668" spans="76:76">
      <c r="BX668" s="129"/>
    </row>
    <row r="669" spans="76:76">
      <c r="BX669" s="129"/>
    </row>
    <row r="670" spans="76:76">
      <c r="BX670" s="129"/>
    </row>
    <row r="671" spans="76:76">
      <c r="BX671" s="129"/>
    </row>
    <row r="672" spans="76:76">
      <c r="BX672" s="129"/>
    </row>
    <row r="673" spans="76:76">
      <c r="BX673" s="129"/>
    </row>
    <row r="674" spans="76:76">
      <c r="BX674" s="129"/>
    </row>
    <row r="675" spans="76:76">
      <c r="BX675" s="129"/>
    </row>
    <row r="676" spans="76:76">
      <c r="BX676" s="129"/>
    </row>
    <row r="677" spans="76:76">
      <c r="BX677" s="129"/>
    </row>
    <row r="678" spans="76:76">
      <c r="BX678" s="129"/>
    </row>
    <row r="679" spans="76:76">
      <c r="BX679" s="129"/>
    </row>
    <row r="680" spans="76:76">
      <c r="BX680" s="129"/>
    </row>
    <row r="681" spans="76:76">
      <c r="BX681" s="129"/>
    </row>
    <row r="682" spans="76:76">
      <c r="BX682" s="129"/>
    </row>
    <row r="683" spans="76:76">
      <c r="BX683" s="129"/>
    </row>
    <row r="684" spans="76:76">
      <c r="BX684" s="129"/>
    </row>
    <row r="685" spans="76:76">
      <c r="BX685" s="129"/>
    </row>
    <row r="686" spans="76:76">
      <c r="BX686" s="129"/>
    </row>
    <row r="687" spans="76:76">
      <c r="BX687" s="129"/>
    </row>
    <row r="688" spans="76:76">
      <c r="BX688" s="129"/>
    </row>
    <row r="689" spans="76:76">
      <c r="BX689" s="129"/>
    </row>
    <row r="690" spans="76:76">
      <c r="BX690" s="129"/>
    </row>
    <row r="691" spans="76:76">
      <c r="BX691" s="129"/>
    </row>
    <row r="692" spans="76:76">
      <c r="BX692" s="129"/>
    </row>
    <row r="693" spans="76:76">
      <c r="BX693" s="129"/>
    </row>
    <row r="694" spans="76:76">
      <c r="BX694" s="129"/>
    </row>
    <row r="695" spans="76:76">
      <c r="BX695" s="129"/>
    </row>
    <row r="696" spans="76:76">
      <c r="BX696" s="129"/>
    </row>
    <row r="697" spans="76:76">
      <c r="BX697" s="129"/>
    </row>
    <row r="698" spans="76:76">
      <c r="BX698" s="129"/>
    </row>
    <row r="699" spans="76:76">
      <c r="BX699" s="129"/>
    </row>
    <row r="700" spans="76:76">
      <c r="BX700" s="129"/>
    </row>
    <row r="701" spans="76:76">
      <c r="BX701" s="129"/>
    </row>
    <row r="702" spans="76:76">
      <c r="BX702" s="129"/>
    </row>
    <row r="703" spans="76:76">
      <c r="BX703" s="129"/>
    </row>
    <row r="704" spans="76:76">
      <c r="BX704" s="129"/>
    </row>
    <row r="705" spans="76:76">
      <c r="BX705" s="129"/>
    </row>
    <row r="706" spans="76:76">
      <c r="BX706" s="129"/>
    </row>
    <row r="707" spans="76:76">
      <c r="BX707" s="129"/>
    </row>
    <row r="708" spans="76:76">
      <c r="BX708" s="129"/>
    </row>
    <row r="709" spans="76:76">
      <c r="BX709" s="129"/>
    </row>
    <row r="710" spans="76:76">
      <c r="BX710" s="129"/>
    </row>
    <row r="711" spans="76:76">
      <c r="BX711" s="129"/>
    </row>
    <row r="712" spans="76:76">
      <c r="BX712" s="129"/>
    </row>
    <row r="713" spans="76:76">
      <c r="BX713" s="129"/>
    </row>
    <row r="714" spans="76:76">
      <c r="BX714" s="129"/>
    </row>
    <row r="715" spans="76:76">
      <c r="BX715" s="129"/>
    </row>
    <row r="716" spans="76:76">
      <c r="BX716" s="129"/>
    </row>
    <row r="717" spans="76:76">
      <c r="BX717" s="129"/>
    </row>
    <row r="718" spans="76:76">
      <c r="BX718" s="129"/>
    </row>
    <row r="719" spans="76:76">
      <c r="BX719" s="129"/>
    </row>
    <row r="720" spans="76:76">
      <c r="BX720" s="129"/>
    </row>
    <row r="721" spans="76:76">
      <c r="BX721" s="129"/>
    </row>
    <row r="722" spans="76:76">
      <c r="BX722" s="129"/>
    </row>
    <row r="723" spans="76:76">
      <c r="BX723" s="129"/>
    </row>
    <row r="724" spans="76:76">
      <c r="BX724" s="129"/>
    </row>
    <row r="725" spans="76:76">
      <c r="BX725" s="129"/>
    </row>
    <row r="726" spans="76:76">
      <c r="BX726" s="129"/>
    </row>
    <row r="727" spans="76:76">
      <c r="BX727" s="129"/>
    </row>
    <row r="728" spans="76:76">
      <c r="BX728" s="129"/>
    </row>
    <row r="729" spans="76:76">
      <c r="BX729" s="129"/>
    </row>
    <row r="730" spans="76:76">
      <c r="BX730" s="129"/>
    </row>
    <row r="731" spans="76:76">
      <c r="BX731" s="129"/>
    </row>
    <row r="732" spans="76:76">
      <c r="BX732" s="129"/>
    </row>
    <row r="733" spans="76:76">
      <c r="BX733" s="129"/>
    </row>
    <row r="734" spans="76:76">
      <c r="BX734" s="129"/>
    </row>
    <row r="735" spans="76:76">
      <c r="BX735" s="129"/>
    </row>
    <row r="736" spans="76:76">
      <c r="BX736" s="129"/>
    </row>
    <row r="737" spans="76:76">
      <c r="BX737" s="129"/>
    </row>
    <row r="738" spans="76:76">
      <c r="BX738" s="129"/>
    </row>
    <row r="739" spans="76:76">
      <c r="BX739" s="129"/>
    </row>
    <row r="740" spans="76:76">
      <c r="BX740" s="129"/>
    </row>
    <row r="741" spans="76:76">
      <c r="BX741" s="129"/>
    </row>
    <row r="742" spans="76:76">
      <c r="BX742" s="129"/>
    </row>
    <row r="743" spans="76:76">
      <c r="BX743" s="129"/>
    </row>
    <row r="744" spans="76:76">
      <c r="BX744" s="129"/>
    </row>
    <row r="745" spans="76:76">
      <c r="BX745" s="129"/>
    </row>
    <row r="746" spans="76:76">
      <c r="BX746" s="129"/>
    </row>
    <row r="747" spans="76:76">
      <c r="BX747" s="129"/>
    </row>
    <row r="748" spans="76:76">
      <c r="BX748" s="129"/>
    </row>
    <row r="749" spans="76:76">
      <c r="BX749" s="129"/>
    </row>
    <row r="750" spans="76:76">
      <c r="BX750" s="129"/>
    </row>
    <row r="751" spans="76:76">
      <c r="BX751" s="129"/>
    </row>
    <row r="752" spans="76:76">
      <c r="BX752" s="129"/>
    </row>
    <row r="753" spans="76:76">
      <c r="BX753" s="129"/>
    </row>
    <row r="754" spans="76:76">
      <c r="BX754" s="129"/>
    </row>
    <row r="755" spans="76:76">
      <c r="BX755" s="129"/>
    </row>
    <row r="756" spans="76:76">
      <c r="BX756" s="129"/>
    </row>
    <row r="757" spans="76:76">
      <c r="BX757" s="129"/>
    </row>
    <row r="758" spans="76:76">
      <c r="BX758" s="129"/>
    </row>
    <row r="759" spans="76:76">
      <c r="BX759" s="129"/>
    </row>
    <row r="760" spans="76:76">
      <c r="BX760" s="129"/>
    </row>
    <row r="761" spans="76:76">
      <c r="BX761" s="129"/>
    </row>
    <row r="762" spans="76:76">
      <c r="BX762" s="129"/>
    </row>
    <row r="763" spans="76:76">
      <c r="BX763" s="129"/>
    </row>
    <row r="764" spans="76:76">
      <c r="BX764" s="129"/>
    </row>
    <row r="765" spans="76:76">
      <c r="BX765" s="129"/>
    </row>
    <row r="766" spans="76:76">
      <c r="BX766" s="129"/>
    </row>
    <row r="767" spans="76:76">
      <c r="BX767" s="129"/>
    </row>
    <row r="768" spans="76:76">
      <c r="BX768" s="129"/>
    </row>
    <row r="769" spans="76:76">
      <c r="BX769" s="129"/>
    </row>
    <row r="770" spans="76:76">
      <c r="BX770" s="129"/>
    </row>
    <row r="771" spans="76:76">
      <c r="BX771" s="129"/>
    </row>
    <row r="772" spans="76:76">
      <c r="BX772" s="129"/>
    </row>
    <row r="773" spans="76:76">
      <c r="BX773" s="129"/>
    </row>
    <row r="774" spans="76:76">
      <c r="BX774" s="129"/>
    </row>
    <row r="775" spans="76:76">
      <c r="BX775" s="129"/>
    </row>
    <row r="776" spans="76:76">
      <c r="BX776" s="129"/>
    </row>
    <row r="777" spans="76:76">
      <c r="BX777" s="129"/>
    </row>
    <row r="778" spans="76:76">
      <c r="BX778" s="129"/>
    </row>
    <row r="779" spans="76:76">
      <c r="BX779" s="129"/>
    </row>
    <row r="780" spans="76:76">
      <c r="BX780" s="129"/>
    </row>
    <row r="781" spans="76:76">
      <c r="BX781" s="129"/>
    </row>
    <row r="782" spans="76:76">
      <c r="BX782" s="129"/>
    </row>
    <row r="783" spans="76:76">
      <c r="BX783" s="129"/>
    </row>
    <row r="784" spans="76:76">
      <c r="BX784" s="129"/>
    </row>
    <row r="785" spans="76:76">
      <c r="BX785" s="129"/>
    </row>
    <row r="786" spans="76:76">
      <c r="BX786" s="129"/>
    </row>
    <row r="787" spans="76:76">
      <c r="BX787" s="129"/>
    </row>
    <row r="788" spans="76:76">
      <c r="BX788" s="129"/>
    </row>
    <row r="789" spans="76:76">
      <c r="BX789" s="129"/>
    </row>
    <row r="790" spans="76:76">
      <c r="BX790" s="129"/>
    </row>
    <row r="791" spans="76:76">
      <c r="BX791" s="129"/>
    </row>
    <row r="792" spans="76:76">
      <c r="BX792" s="129"/>
    </row>
    <row r="793" spans="76:76">
      <c r="BX793" s="129"/>
    </row>
    <row r="794" spans="76:76">
      <c r="BX794" s="129"/>
    </row>
    <row r="795" spans="76:76">
      <c r="BX795" s="129"/>
    </row>
    <row r="796" spans="76:76">
      <c r="BX796" s="129"/>
    </row>
    <row r="797" spans="76:76">
      <c r="BX797" s="129"/>
    </row>
    <row r="798" spans="76:76">
      <c r="BX798" s="129"/>
    </row>
    <row r="799" spans="76:76">
      <c r="BX799" s="129"/>
    </row>
    <row r="800" spans="76:76">
      <c r="BX800" s="129"/>
    </row>
    <row r="801" spans="76:76">
      <c r="BX801" s="129"/>
    </row>
    <row r="802" spans="76:76">
      <c r="BX802" s="129"/>
    </row>
    <row r="803" spans="76:76">
      <c r="BX803" s="129"/>
    </row>
    <row r="804" spans="76:76">
      <c r="BX804" s="129"/>
    </row>
    <row r="805" spans="76:76">
      <c r="BX805" s="129"/>
    </row>
    <row r="806" spans="76:76">
      <c r="BX806" s="129"/>
    </row>
    <row r="807" spans="76:76">
      <c r="BX807" s="129"/>
    </row>
    <row r="808" spans="76:76">
      <c r="BX808" s="129"/>
    </row>
    <row r="809" spans="76:76">
      <c r="BX809" s="129"/>
    </row>
    <row r="810" spans="76:76">
      <c r="BX810" s="129"/>
    </row>
    <row r="811" spans="76:76">
      <c r="BX811" s="129"/>
    </row>
    <row r="812" spans="76:76">
      <c r="BX812" s="129"/>
    </row>
    <row r="813" spans="76:76">
      <c r="BX813" s="129"/>
    </row>
    <row r="814" spans="76:76">
      <c r="BX814" s="129"/>
    </row>
    <row r="815" spans="76:76">
      <c r="BX815" s="129"/>
    </row>
    <row r="816" spans="76:76">
      <c r="BX816" s="129"/>
    </row>
    <row r="817" spans="76:76">
      <c r="BX817" s="129"/>
    </row>
    <row r="818" spans="76:76">
      <c r="BX818" s="129"/>
    </row>
    <row r="819" spans="76:76">
      <c r="BX819" s="129"/>
    </row>
    <row r="820" spans="76:76">
      <c r="BX820" s="129"/>
    </row>
    <row r="821" spans="76:76">
      <c r="BX821" s="129"/>
    </row>
    <row r="822" spans="76:76">
      <c r="BX822" s="129"/>
    </row>
    <row r="823" spans="76:76">
      <c r="BX823" s="129"/>
    </row>
    <row r="824" spans="76:76">
      <c r="BX824" s="129"/>
    </row>
    <row r="825" spans="76:76">
      <c r="BX825" s="129"/>
    </row>
    <row r="826" spans="76:76">
      <c r="BX826" s="129"/>
    </row>
    <row r="827" spans="76:76">
      <c r="BX827" s="129"/>
    </row>
    <row r="828" spans="76:76">
      <c r="BX828" s="129"/>
    </row>
    <row r="829" spans="76:76">
      <c r="BX829" s="129"/>
    </row>
    <row r="830" spans="76:76">
      <c r="BX830" s="129"/>
    </row>
    <row r="831" spans="76:76">
      <c r="BX831" s="129"/>
    </row>
    <row r="832" spans="76:76">
      <c r="BX832" s="129"/>
    </row>
    <row r="833" spans="76:76">
      <c r="BX833" s="129"/>
    </row>
    <row r="834" spans="76:76">
      <c r="BX834" s="129"/>
    </row>
    <row r="835" spans="76:76">
      <c r="BX835" s="129"/>
    </row>
    <row r="836" spans="76:76">
      <c r="BX836" s="129"/>
    </row>
    <row r="837" spans="76:76">
      <c r="BX837" s="129"/>
    </row>
    <row r="838" spans="76:76">
      <c r="BX838" s="129"/>
    </row>
    <row r="839" spans="76:76">
      <c r="BX839" s="129"/>
    </row>
    <row r="840" spans="76:76">
      <c r="BX840" s="129"/>
    </row>
    <row r="841" spans="76:76">
      <c r="BX841" s="129"/>
    </row>
    <row r="842" spans="76:76">
      <c r="BX842" s="129"/>
    </row>
    <row r="843" spans="76:76">
      <c r="BX843" s="129"/>
    </row>
    <row r="844" spans="76:76">
      <c r="BX844" s="129"/>
    </row>
    <row r="845" spans="76:76">
      <c r="BX845" s="129"/>
    </row>
    <row r="846" spans="76:76">
      <c r="BX846" s="129"/>
    </row>
    <row r="847" spans="76:76">
      <c r="BX847" s="129"/>
    </row>
    <row r="848" spans="76:76">
      <c r="BX848" s="129"/>
    </row>
    <row r="849" spans="76:76">
      <c r="BX849" s="129"/>
    </row>
    <row r="850" spans="76:76">
      <c r="BX850" s="129"/>
    </row>
    <row r="851" spans="76:76">
      <c r="BX851" s="129"/>
    </row>
    <row r="852" spans="76:76">
      <c r="BX852" s="129"/>
    </row>
    <row r="853" spans="76:76">
      <c r="BX853" s="129"/>
    </row>
    <row r="854" spans="76:76">
      <c r="BX854" s="129"/>
    </row>
    <row r="855" spans="76:76">
      <c r="BX855" s="129"/>
    </row>
    <row r="856" spans="76:76">
      <c r="BX856" s="129"/>
    </row>
    <row r="857" spans="76:76">
      <c r="BX857" s="129"/>
    </row>
    <row r="858" spans="76:76">
      <c r="BX858" s="129"/>
    </row>
    <row r="859" spans="76:76">
      <c r="BX859" s="129"/>
    </row>
    <row r="860" spans="76:76">
      <c r="BX860" s="129"/>
    </row>
    <row r="861" spans="76:76">
      <c r="BX861" s="129"/>
    </row>
    <row r="862" spans="76:76">
      <c r="BX862" s="129"/>
    </row>
    <row r="863" spans="76:76">
      <c r="BX863" s="129"/>
    </row>
    <row r="864" spans="76:76">
      <c r="BX864" s="129"/>
    </row>
    <row r="865" spans="76:76">
      <c r="BX865" s="129"/>
    </row>
    <row r="866" spans="76:76">
      <c r="BX866" s="129"/>
    </row>
    <row r="867" spans="76:76">
      <c r="BX867" s="129"/>
    </row>
    <row r="868" spans="76:76">
      <c r="BX868" s="129"/>
    </row>
    <row r="869" spans="76:76">
      <c r="BX869" s="129"/>
    </row>
    <row r="870" spans="76:76">
      <c r="BX870" s="129"/>
    </row>
    <row r="871" spans="76:76">
      <c r="BX871" s="129"/>
    </row>
    <row r="872" spans="76:76">
      <c r="BX872" s="129"/>
    </row>
    <row r="873" spans="76:76">
      <c r="BX873" s="129"/>
    </row>
    <row r="874" spans="76:76">
      <c r="BX874" s="129"/>
    </row>
    <row r="875" spans="76:76">
      <c r="BX875" s="129"/>
    </row>
    <row r="876" spans="76:76">
      <c r="BX876" s="129"/>
    </row>
    <row r="877" spans="76:76">
      <c r="BX877" s="129"/>
    </row>
    <row r="878" spans="76:76">
      <c r="BX878" s="129"/>
    </row>
    <row r="879" spans="76:76">
      <c r="BX879" s="129"/>
    </row>
    <row r="880" spans="76:76">
      <c r="BX880" s="129"/>
    </row>
  </sheetData>
  <mergeCells count="85">
    <mergeCell ref="B64:D64"/>
    <mergeCell ref="B65:D65"/>
    <mergeCell ref="B66:D66"/>
    <mergeCell ref="B58:D58"/>
    <mergeCell ref="B59:D59"/>
    <mergeCell ref="B60:D60"/>
    <mergeCell ref="B61:D61"/>
    <mergeCell ref="B62:D62"/>
    <mergeCell ref="B63:D63"/>
    <mergeCell ref="B57:D57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45:D45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33:D33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21:D21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9:D9"/>
    <mergeCell ref="BI3:BL3"/>
    <mergeCell ref="BM3:BP3"/>
    <mergeCell ref="BQ3:BT3"/>
    <mergeCell ref="BU3:BX3"/>
    <mergeCell ref="AK3:AN3"/>
    <mergeCell ref="AO3:AR3"/>
    <mergeCell ref="AS3:AV3"/>
    <mergeCell ref="AW3:AZ3"/>
    <mergeCell ref="BA3:BD3"/>
    <mergeCell ref="BE3:BH3"/>
    <mergeCell ref="B4:D4"/>
    <mergeCell ref="B5:D5"/>
    <mergeCell ref="B7:D7"/>
    <mergeCell ref="B8:D8"/>
    <mergeCell ref="A1:CG1"/>
    <mergeCell ref="A3:D3"/>
    <mergeCell ref="E3:H3"/>
    <mergeCell ref="I3:L3"/>
    <mergeCell ref="M3:P3"/>
    <mergeCell ref="Q3:T3"/>
    <mergeCell ref="U3:X3"/>
    <mergeCell ref="Y3:AB3"/>
    <mergeCell ref="AC3:AF3"/>
    <mergeCell ref="AG3:AJ3"/>
    <mergeCell ref="CG3:CJ3"/>
    <mergeCell ref="BY3:CB3"/>
    <mergeCell ref="CC3:CF3"/>
  </mergeCells>
  <pageMargins left="0" right="0" top="0" bottom="0" header="0" footer="0"/>
  <pageSetup paperSize="9" scale="83" orientation="landscape" r:id="rId1"/>
  <headerFooter alignWithMargins="0"/>
  <rowBreaks count="1" manualBreakCount="1">
    <brk id="66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B050"/>
  </sheetPr>
  <dimension ref="A1:GA889"/>
  <sheetViews>
    <sheetView tabSelected="1" view="pageBreakPreview" zoomScale="91" zoomScaleSheetLayoutView="91" workbookViewId="0">
      <pane xSplit="4" ySplit="4" topLeftCell="CB28" activePane="bottomRight" state="frozen"/>
      <selection activeCell="E21" sqref="E21"/>
      <selection pane="topRight" activeCell="E21" sqref="E21"/>
      <selection pane="bottomLeft" activeCell="E21" sqref="E21"/>
      <selection pane="bottomRight" activeCell="CL46" activeCellId="10" sqref="CL34 CL34 CL35 CL36 CL39 CL40 CL41 CL43 CL44 CL45 CL46"/>
    </sheetView>
  </sheetViews>
  <sheetFormatPr defaultRowHeight="12.75"/>
  <cols>
    <col min="1" max="1" width="4.42578125" style="112" customWidth="1"/>
    <col min="2" max="2" width="23.42578125" style="112" customWidth="1"/>
    <col min="3" max="3" width="9.140625" style="112"/>
    <col min="4" max="4" width="1.5703125" style="112" customWidth="1"/>
    <col min="5" max="5" width="6.42578125" style="112" customWidth="1"/>
    <col min="6" max="6" width="8.42578125" style="466" customWidth="1"/>
    <col min="7" max="7" width="8.140625" style="147" customWidth="1"/>
    <col min="8" max="8" width="6" style="112" customWidth="1"/>
    <col min="9" max="9" width="5.85546875" style="112" customWidth="1"/>
    <col min="10" max="10" width="10.140625" style="466" customWidth="1"/>
    <col min="11" max="11" width="4.5703125" style="112" customWidth="1"/>
    <col min="12" max="12" width="6" style="112" customWidth="1"/>
    <col min="13" max="13" width="6.140625" style="112" customWidth="1"/>
    <col min="14" max="14" width="7" style="466" customWidth="1"/>
    <col min="15" max="15" width="7.85546875" style="112" customWidth="1"/>
    <col min="16" max="16" width="6.28515625" style="112" customWidth="1"/>
    <col min="17" max="17" width="5.7109375" style="112" customWidth="1"/>
    <col min="18" max="18" width="6.7109375" style="466" customWidth="1"/>
    <col min="19" max="19" width="4" style="112" customWidth="1"/>
    <col min="20" max="20" width="6.140625" style="112" customWidth="1"/>
    <col min="21" max="21" width="6" style="112" customWidth="1"/>
    <col min="22" max="22" width="6.42578125" style="466" customWidth="1"/>
    <col min="23" max="23" width="5.42578125" style="112" customWidth="1"/>
    <col min="24" max="24" width="7.28515625" style="112" customWidth="1"/>
    <col min="25" max="25" width="5.5703125" style="112" customWidth="1"/>
    <col min="26" max="26" width="6.5703125" style="466" customWidth="1"/>
    <col min="27" max="27" width="4" style="112" customWidth="1"/>
    <col min="28" max="28" width="5.7109375" style="112" customWidth="1"/>
    <col min="29" max="29" width="6.140625" style="112" customWidth="1"/>
    <col min="30" max="30" width="9.28515625" style="466" customWidth="1"/>
    <col min="31" max="31" width="5.140625" style="112" customWidth="1"/>
    <col min="32" max="32" width="6.42578125" style="112" customWidth="1"/>
    <col min="33" max="33" width="7.42578125" style="112" customWidth="1"/>
    <col min="34" max="34" width="8.42578125" style="466" customWidth="1"/>
    <col min="35" max="35" width="5.28515625" style="112" customWidth="1"/>
    <col min="36" max="36" width="7.140625" style="112" customWidth="1"/>
    <col min="37" max="37" width="5.7109375" style="112" customWidth="1"/>
    <col min="38" max="38" width="6.85546875" style="466" customWidth="1"/>
    <col min="39" max="39" width="4" style="112" customWidth="1"/>
    <col min="40" max="40" width="4.7109375" style="112" customWidth="1"/>
    <col min="41" max="41" width="5.140625" style="112" customWidth="1"/>
    <col min="42" max="42" width="5.5703125" style="466" customWidth="1"/>
    <col min="43" max="43" width="8.28515625" style="112" customWidth="1"/>
    <col min="44" max="44" width="5.28515625" style="112" customWidth="1"/>
    <col min="45" max="45" width="6.140625" style="112" customWidth="1"/>
    <col min="46" max="46" width="7" style="466" customWidth="1"/>
    <col min="47" max="47" width="9" style="112" customWidth="1"/>
    <col min="48" max="48" width="5.140625" style="112" customWidth="1"/>
    <col min="49" max="49" width="5.5703125" style="112" customWidth="1"/>
    <col min="50" max="50" width="5.42578125" style="466" customWidth="1"/>
    <col min="51" max="51" width="7.28515625" style="112" customWidth="1"/>
    <col min="52" max="52" width="4.5703125" style="112" customWidth="1"/>
    <col min="53" max="53" width="8.7109375" style="112" customWidth="1"/>
    <col min="54" max="54" width="11.140625" style="466" customWidth="1"/>
    <col min="55" max="56" width="5.85546875" style="112" customWidth="1"/>
    <col min="57" max="57" width="6" style="112" customWidth="1"/>
    <col min="58" max="58" width="6.140625" style="466" customWidth="1"/>
    <col min="59" max="60" width="4" style="112" customWidth="1"/>
    <col min="61" max="61" width="5" style="112" customWidth="1"/>
    <col min="62" max="62" width="5" style="466" customWidth="1"/>
    <col min="63" max="63" width="4" style="112" customWidth="1"/>
    <col min="64" max="64" width="5.28515625" style="112" customWidth="1"/>
    <col min="65" max="65" width="6" style="112" customWidth="1"/>
    <col min="66" max="66" width="4.7109375" style="466" customWidth="1"/>
    <col min="67" max="67" width="3.85546875" style="112" customWidth="1"/>
    <col min="68" max="68" width="5.140625" style="112" customWidth="1"/>
    <col min="69" max="69" width="6.28515625" style="112" customWidth="1"/>
    <col min="70" max="70" width="8.140625" style="466" customWidth="1"/>
    <col min="71" max="71" width="7.85546875" style="112" customWidth="1"/>
    <col min="72" max="72" width="11" style="112" customWidth="1"/>
    <col min="73" max="73" width="5" style="112" customWidth="1"/>
    <col min="74" max="74" width="4.7109375" style="466" customWidth="1"/>
    <col min="75" max="75" width="6.140625" style="112" customWidth="1"/>
    <col min="76" max="76" width="4" style="112" customWidth="1"/>
    <col min="77" max="77" width="6.42578125" style="112" customWidth="1"/>
    <col min="78" max="78" width="7.85546875" style="466" customWidth="1"/>
    <col min="79" max="79" width="8" style="112" customWidth="1"/>
    <col min="80" max="80" width="5.85546875" style="148" customWidth="1"/>
    <col min="81" max="81" width="4.5703125" style="129" customWidth="1"/>
    <col min="82" max="82" width="6" style="465" customWidth="1"/>
    <col min="83" max="84" width="4" style="129" customWidth="1"/>
    <col min="85" max="85" width="6.7109375" style="129" customWidth="1"/>
    <col min="86" max="86" width="8.140625" style="465" customWidth="1"/>
    <col min="87" max="87" width="4" style="129" customWidth="1"/>
    <col min="88" max="88" width="4.85546875" style="129" customWidth="1"/>
    <col min="89" max="89" width="8.85546875" style="112" customWidth="1"/>
    <col min="90" max="90" width="7.42578125" style="112" customWidth="1"/>
    <col min="91" max="91" width="9.42578125" style="112" customWidth="1"/>
    <col min="92" max="92" width="7" style="112" customWidth="1"/>
    <col min="93" max="96" width="9.140625" style="112" hidden="1" customWidth="1"/>
    <col min="97" max="101" width="0" style="112" hidden="1" customWidth="1"/>
    <col min="102" max="183" width="9.140625" style="466"/>
    <col min="184" max="16384" width="9.140625" style="112"/>
  </cols>
  <sheetData>
    <row r="1" spans="1:183" ht="18.75">
      <c r="A1" s="811" t="s">
        <v>957</v>
      </c>
      <c r="B1" s="811"/>
      <c r="C1" s="811"/>
      <c r="D1" s="811"/>
      <c r="E1" s="811"/>
      <c r="F1" s="811"/>
      <c r="G1" s="811"/>
      <c r="H1" s="811"/>
      <c r="I1" s="811"/>
      <c r="J1" s="811"/>
      <c r="K1" s="811"/>
      <c r="L1" s="811"/>
      <c r="M1" s="811"/>
      <c r="N1" s="811"/>
      <c r="O1" s="811"/>
      <c r="P1" s="811"/>
      <c r="Q1" s="811"/>
      <c r="R1" s="811"/>
      <c r="S1" s="811"/>
      <c r="T1" s="811"/>
      <c r="U1" s="811"/>
      <c r="V1" s="811"/>
      <c r="W1" s="811"/>
      <c r="X1" s="301"/>
      <c r="Y1" s="301"/>
      <c r="Z1" s="602"/>
      <c r="AA1" s="301"/>
      <c r="AB1" s="301"/>
      <c r="AC1" s="301"/>
      <c r="AD1" s="602"/>
      <c r="AE1" s="301"/>
      <c r="AF1" s="301"/>
      <c r="AG1" s="301"/>
      <c r="AH1" s="602"/>
      <c r="AI1" s="301"/>
      <c r="AJ1" s="301"/>
      <c r="AK1" s="301"/>
      <c r="AL1" s="602"/>
      <c r="AM1" s="301"/>
      <c r="AN1" s="301"/>
      <c r="AO1" s="301"/>
      <c r="AP1" s="602"/>
      <c r="AQ1" s="301"/>
      <c r="AR1" s="301"/>
      <c r="AS1" s="301"/>
      <c r="AT1" s="602"/>
      <c r="AU1" s="301"/>
      <c r="AV1" s="301"/>
      <c r="AW1" s="301"/>
      <c r="AX1" s="602"/>
      <c r="AY1" s="301"/>
      <c r="AZ1" s="301"/>
      <c r="BA1" s="301"/>
      <c r="BB1" s="602"/>
      <c r="BC1" s="301"/>
      <c r="BD1" s="301"/>
      <c r="BE1" s="301"/>
      <c r="BF1" s="602"/>
      <c r="BG1" s="301"/>
      <c r="BH1" s="301"/>
      <c r="BI1" s="301"/>
      <c r="BJ1" s="602"/>
      <c r="BK1" s="301"/>
      <c r="BL1" s="301"/>
      <c r="BM1" s="301"/>
      <c r="BN1" s="602"/>
      <c r="BO1" s="301"/>
      <c r="BP1" s="301"/>
      <c r="BQ1" s="301"/>
      <c r="BR1" s="602"/>
      <c r="BS1" s="301"/>
      <c r="BT1" s="301"/>
      <c r="BU1" s="301"/>
      <c r="BV1" s="602"/>
      <c r="BW1" s="301"/>
      <c r="BX1" s="301"/>
      <c r="BY1" s="301"/>
      <c r="BZ1" s="602"/>
      <c r="CA1" s="301"/>
      <c r="CB1" s="301"/>
      <c r="CC1" s="301"/>
      <c r="CD1" s="602"/>
      <c r="CE1" s="301"/>
      <c r="CF1" s="301"/>
      <c r="CG1" s="301"/>
      <c r="CH1" s="602"/>
      <c r="CI1" s="301"/>
      <c r="CK1" s="301"/>
      <c r="CL1" s="302" t="s">
        <v>638</v>
      </c>
      <c r="CM1" s="128"/>
      <c r="CN1" s="128"/>
      <c r="CO1" s="128"/>
      <c r="CP1" s="128"/>
      <c r="CQ1" s="128"/>
      <c r="CR1" s="128"/>
      <c r="CS1" s="128"/>
      <c r="CT1" s="128"/>
      <c r="CU1" s="128"/>
      <c r="CV1" s="128"/>
      <c r="CW1" s="128"/>
      <c r="CX1" s="464"/>
      <c r="CY1" s="464"/>
      <c r="CZ1" s="464"/>
      <c r="DA1" s="464"/>
      <c r="DB1" s="464"/>
      <c r="DC1" s="464"/>
      <c r="DD1" s="464"/>
      <c r="DE1" s="464"/>
      <c r="DF1" s="464"/>
      <c r="DG1" s="464"/>
      <c r="DH1" s="464"/>
      <c r="DI1" s="464"/>
      <c r="DJ1" s="464"/>
      <c r="DK1" s="464"/>
      <c r="DL1" s="464"/>
      <c r="DM1" s="464"/>
      <c r="DN1" s="464"/>
      <c r="DO1" s="464"/>
      <c r="DP1" s="464"/>
      <c r="DQ1" s="464"/>
      <c r="DR1" s="464"/>
      <c r="DS1" s="464"/>
      <c r="DT1" s="464"/>
      <c r="DU1" s="465"/>
      <c r="DV1" s="465"/>
      <c r="DW1" s="465"/>
      <c r="DX1" s="465"/>
      <c r="DY1" s="465"/>
      <c r="DZ1" s="465"/>
      <c r="EA1" s="465"/>
      <c r="EB1" s="465"/>
    </row>
    <row r="2" spans="1:183" s="131" customFormat="1">
      <c r="A2" s="271"/>
      <c r="B2" s="271"/>
      <c r="C2" s="271"/>
      <c r="D2" s="271"/>
      <c r="E2" s="271"/>
      <c r="F2" s="605"/>
      <c r="G2" s="271"/>
      <c r="H2" s="271"/>
      <c r="I2" s="271"/>
      <c r="J2" s="605"/>
      <c r="K2" s="271"/>
      <c r="L2" s="271"/>
      <c r="M2" s="271"/>
      <c r="N2" s="605"/>
      <c r="O2" s="271"/>
      <c r="P2" s="271"/>
      <c r="Q2" s="271"/>
      <c r="R2" s="605"/>
      <c r="S2" s="271"/>
      <c r="T2" s="271"/>
      <c r="U2" s="271"/>
      <c r="V2" s="605"/>
      <c r="W2" s="271"/>
      <c r="X2" s="128"/>
      <c r="Y2" s="271"/>
      <c r="Z2" s="605"/>
      <c r="AA2" s="128"/>
      <c r="AB2" s="128"/>
      <c r="AC2" s="271"/>
      <c r="AD2" s="605"/>
      <c r="AE2" s="128"/>
      <c r="AF2" s="128"/>
      <c r="AG2" s="128"/>
      <c r="AH2" s="464"/>
      <c r="AI2" s="128"/>
      <c r="AJ2" s="128"/>
      <c r="AK2" s="128"/>
      <c r="AL2" s="464"/>
      <c r="AM2" s="128"/>
      <c r="AN2" s="128"/>
      <c r="AO2" s="128"/>
      <c r="AP2" s="464"/>
      <c r="AQ2" s="128"/>
      <c r="AR2" s="128"/>
      <c r="AS2" s="128"/>
      <c r="AT2" s="464"/>
      <c r="AU2" s="128"/>
      <c r="AV2" s="128"/>
      <c r="AW2" s="128"/>
      <c r="AX2" s="464"/>
      <c r="AY2" s="128"/>
      <c r="AZ2" s="128"/>
      <c r="BA2" s="128"/>
      <c r="BB2" s="464"/>
      <c r="BC2" s="128"/>
      <c r="BD2" s="128"/>
      <c r="BE2" s="128"/>
      <c r="BF2" s="464"/>
      <c r="BG2" s="128"/>
      <c r="BH2" s="128"/>
      <c r="BI2" s="128"/>
      <c r="BJ2" s="464"/>
      <c r="BK2" s="128"/>
      <c r="BL2" s="128"/>
      <c r="BM2" s="128"/>
      <c r="BN2" s="464"/>
      <c r="BO2" s="128"/>
      <c r="BP2" s="128"/>
      <c r="BQ2" s="281"/>
      <c r="BR2" s="605"/>
      <c r="BS2" s="306"/>
      <c r="BT2" s="306"/>
      <c r="BU2" s="271"/>
      <c r="BV2" s="605"/>
      <c r="BW2" s="128"/>
      <c r="BX2" s="128"/>
      <c r="BY2" s="271"/>
      <c r="BZ2" s="605"/>
      <c r="CA2" s="128"/>
      <c r="CB2" s="128"/>
      <c r="CC2" s="128"/>
      <c r="CD2" s="464"/>
      <c r="CE2" s="128"/>
      <c r="CF2" s="128"/>
      <c r="CG2" s="128"/>
      <c r="CH2" s="464"/>
      <c r="CI2" s="128"/>
      <c r="CJ2" s="128"/>
      <c r="CK2" s="128" t="s">
        <v>257</v>
      </c>
      <c r="CL2" s="128"/>
      <c r="CM2" s="128"/>
      <c r="CN2" s="128"/>
      <c r="CO2" s="128"/>
      <c r="CP2" s="128"/>
      <c r="CQ2" s="128"/>
      <c r="CR2" s="128"/>
      <c r="CS2" s="128"/>
      <c r="CT2" s="128"/>
      <c r="CU2" s="128"/>
      <c r="CV2" s="128"/>
      <c r="CW2" s="128"/>
      <c r="CX2" s="464"/>
      <c r="CY2" s="464"/>
      <c r="CZ2" s="464"/>
      <c r="DA2" s="464"/>
      <c r="DB2" s="464"/>
      <c r="DC2" s="464"/>
      <c r="DD2" s="464"/>
      <c r="DE2" s="464"/>
      <c r="DF2" s="464"/>
      <c r="DG2" s="464"/>
      <c r="DH2" s="464"/>
      <c r="DI2" s="464"/>
      <c r="DJ2" s="464"/>
      <c r="DK2" s="464"/>
      <c r="DL2" s="464"/>
      <c r="DM2" s="464"/>
      <c r="DN2" s="464"/>
      <c r="DO2" s="464"/>
      <c r="DP2" s="464"/>
      <c r="DQ2" s="464"/>
      <c r="DR2" s="464"/>
      <c r="DS2" s="464"/>
      <c r="DT2" s="464"/>
      <c r="DU2" s="465"/>
      <c r="DV2" s="465"/>
      <c r="DW2" s="465"/>
      <c r="DX2" s="465"/>
      <c r="DY2" s="465"/>
      <c r="DZ2" s="465"/>
      <c r="EA2" s="465"/>
      <c r="EB2" s="465"/>
      <c r="EC2" s="467"/>
      <c r="ED2" s="467"/>
      <c r="EE2" s="467"/>
      <c r="EF2" s="467"/>
      <c r="EG2" s="467"/>
      <c r="EH2" s="467"/>
      <c r="EI2" s="467"/>
      <c r="EJ2" s="467"/>
      <c r="EK2" s="467"/>
      <c r="EL2" s="467"/>
      <c r="EM2" s="467"/>
      <c r="EN2" s="467"/>
      <c r="EO2" s="467"/>
      <c r="EP2" s="467"/>
      <c r="EQ2" s="467"/>
      <c r="ER2" s="467"/>
      <c r="ES2" s="467"/>
      <c r="ET2" s="467"/>
      <c r="EU2" s="467"/>
      <c r="EV2" s="467"/>
      <c r="EW2" s="467"/>
      <c r="EX2" s="467"/>
      <c r="EY2" s="467"/>
      <c r="EZ2" s="467"/>
      <c r="FA2" s="467"/>
      <c r="FB2" s="467"/>
      <c r="FC2" s="467"/>
      <c r="FD2" s="467"/>
      <c r="FE2" s="467"/>
      <c r="FF2" s="467"/>
      <c r="FG2" s="467"/>
      <c r="FH2" s="467"/>
      <c r="FI2" s="467"/>
      <c r="FJ2" s="467"/>
      <c r="FK2" s="467"/>
      <c r="FL2" s="467"/>
      <c r="FM2" s="467"/>
      <c r="FN2" s="467"/>
      <c r="FO2" s="467"/>
      <c r="FP2" s="467"/>
      <c r="FQ2" s="467"/>
      <c r="FR2" s="467"/>
      <c r="FS2" s="467"/>
      <c r="FT2" s="467"/>
      <c r="FU2" s="467"/>
      <c r="FV2" s="467"/>
      <c r="FW2" s="467"/>
      <c r="FX2" s="467"/>
      <c r="FY2" s="467"/>
      <c r="FZ2" s="467"/>
      <c r="GA2" s="467"/>
    </row>
    <row r="3" spans="1:183" s="133" customFormat="1" ht="54" customHeight="1">
      <c r="A3" s="812"/>
      <c r="B3" s="812"/>
      <c r="C3" s="812"/>
      <c r="D3" s="812"/>
      <c r="E3" s="916" t="s">
        <v>187</v>
      </c>
      <c r="F3" s="916"/>
      <c r="G3" s="916"/>
      <c r="H3" s="916"/>
      <c r="I3" s="916" t="s">
        <v>188</v>
      </c>
      <c r="J3" s="916"/>
      <c r="K3" s="916"/>
      <c r="L3" s="916"/>
      <c r="M3" s="916" t="s">
        <v>189</v>
      </c>
      <c r="N3" s="916"/>
      <c r="O3" s="916"/>
      <c r="P3" s="916"/>
      <c r="Q3" s="916" t="s">
        <v>190</v>
      </c>
      <c r="R3" s="916"/>
      <c r="S3" s="916"/>
      <c r="T3" s="916"/>
      <c r="U3" s="916" t="s">
        <v>191</v>
      </c>
      <c r="V3" s="916"/>
      <c r="W3" s="916"/>
      <c r="X3" s="916"/>
      <c r="Y3" s="916" t="s">
        <v>192</v>
      </c>
      <c r="Z3" s="916"/>
      <c r="AA3" s="916"/>
      <c r="AB3" s="916"/>
      <c r="AC3" s="916" t="s">
        <v>193</v>
      </c>
      <c r="AD3" s="916"/>
      <c r="AE3" s="916"/>
      <c r="AF3" s="916"/>
      <c r="AG3" s="920" t="s">
        <v>194</v>
      </c>
      <c r="AH3" s="921"/>
      <c r="AI3" s="921"/>
      <c r="AJ3" s="922"/>
      <c r="AK3" s="920" t="s">
        <v>288</v>
      </c>
      <c r="AL3" s="921"/>
      <c r="AM3" s="921"/>
      <c r="AN3" s="922"/>
      <c r="AO3" s="920" t="s">
        <v>402</v>
      </c>
      <c r="AP3" s="921"/>
      <c r="AQ3" s="921"/>
      <c r="AR3" s="922"/>
      <c r="AS3" s="920" t="s">
        <v>403</v>
      </c>
      <c r="AT3" s="921"/>
      <c r="AU3" s="921"/>
      <c r="AV3" s="922"/>
      <c r="AW3" s="920" t="s">
        <v>404</v>
      </c>
      <c r="AX3" s="921"/>
      <c r="AY3" s="921"/>
      <c r="AZ3" s="922"/>
      <c r="BA3" s="920" t="s">
        <v>406</v>
      </c>
      <c r="BB3" s="921"/>
      <c r="BC3" s="921"/>
      <c r="BD3" s="922"/>
      <c r="BE3" s="920" t="s">
        <v>611</v>
      </c>
      <c r="BF3" s="921"/>
      <c r="BG3" s="921"/>
      <c r="BH3" s="922"/>
      <c r="BI3" s="920" t="s">
        <v>421</v>
      </c>
      <c r="BJ3" s="921"/>
      <c r="BK3" s="921"/>
      <c r="BL3" s="922"/>
      <c r="BM3" s="920" t="s">
        <v>405</v>
      </c>
      <c r="BN3" s="921"/>
      <c r="BO3" s="921"/>
      <c r="BP3" s="922"/>
      <c r="BQ3" s="927" t="s">
        <v>617</v>
      </c>
      <c r="BR3" s="928"/>
      <c r="BS3" s="928"/>
      <c r="BT3" s="929"/>
      <c r="BU3" s="916" t="s">
        <v>71</v>
      </c>
      <c r="BV3" s="916"/>
      <c r="BW3" s="916"/>
      <c r="BX3" s="916"/>
      <c r="BY3" s="916" t="s">
        <v>624</v>
      </c>
      <c r="BZ3" s="916"/>
      <c r="CA3" s="916"/>
      <c r="CB3" s="920"/>
      <c r="CC3" s="920" t="s">
        <v>400</v>
      </c>
      <c r="CD3" s="921"/>
      <c r="CE3" s="921"/>
      <c r="CF3" s="922"/>
      <c r="CG3" s="920" t="s">
        <v>621</v>
      </c>
      <c r="CH3" s="921"/>
      <c r="CI3" s="921"/>
      <c r="CJ3" s="922"/>
      <c r="CK3" s="920" t="s">
        <v>195</v>
      </c>
      <c r="CL3" s="921"/>
      <c r="CM3" s="921"/>
      <c r="CN3" s="922"/>
      <c r="CO3" s="132"/>
      <c r="CP3" s="132"/>
      <c r="CQ3" s="132"/>
      <c r="CR3" s="132"/>
      <c r="CS3" s="132"/>
      <c r="CT3" s="923" t="s">
        <v>761</v>
      </c>
      <c r="CU3" s="923" t="s">
        <v>762</v>
      </c>
      <c r="CV3" s="923" t="s">
        <v>763</v>
      </c>
      <c r="CW3" s="923"/>
      <c r="CX3" s="945"/>
      <c r="CY3" s="945"/>
      <c r="CZ3" s="465"/>
      <c r="DA3" s="465"/>
      <c r="DB3" s="465"/>
      <c r="DC3" s="465"/>
      <c r="DD3" s="465"/>
      <c r="DE3" s="465"/>
      <c r="DF3" s="465"/>
      <c r="DG3" s="465"/>
      <c r="DH3" s="465"/>
      <c r="DI3" s="465"/>
      <c r="DJ3" s="465"/>
      <c r="DK3" s="465"/>
      <c r="DL3" s="465"/>
      <c r="DM3" s="465"/>
      <c r="DN3" s="465"/>
      <c r="DO3" s="465"/>
      <c r="DP3" s="465"/>
      <c r="DQ3" s="465"/>
      <c r="DR3" s="465"/>
      <c r="DS3" s="465"/>
      <c r="DT3" s="465"/>
      <c r="DU3" s="465"/>
      <c r="DV3" s="465"/>
      <c r="DW3" s="465"/>
      <c r="DX3" s="465"/>
      <c r="DY3" s="465"/>
      <c r="DZ3" s="465"/>
      <c r="EA3" s="465"/>
      <c r="EB3" s="465"/>
      <c r="EC3" s="466"/>
      <c r="ED3" s="466"/>
      <c r="EE3" s="466"/>
      <c r="EF3" s="466"/>
      <c r="EG3" s="466"/>
      <c r="EH3" s="466"/>
      <c r="EI3" s="466"/>
      <c r="EJ3" s="466"/>
      <c r="EK3" s="466"/>
      <c r="EL3" s="466"/>
      <c r="EM3" s="466"/>
      <c r="EN3" s="466"/>
      <c r="EO3" s="466"/>
      <c r="EP3" s="466"/>
      <c r="EQ3" s="466"/>
      <c r="ER3" s="466"/>
      <c r="ES3" s="466"/>
      <c r="ET3" s="466"/>
      <c r="EU3" s="466"/>
      <c r="EV3" s="466"/>
      <c r="EW3" s="466"/>
      <c r="EX3" s="466"/>
      <c r="EY3" s="466"/>
      <c r="EZ3" s="466"/>
      <c r="FA3" s="466"/>
      <c r="FB3" s="466"/>
      <c r="FC3" s="466"/>
      <c r="FD3" s="466"/>
      <c r="FE3" s="466"/>
      <c r="FF3" s="466"/>
      <c r="FG3" s="466"/>
      <c r="FH3" s="466"/>
      <c r="FI3" s="466"/>
      <c r="FJ3" s="466"/>
      <c r="FK3" s="466"/>
      <c r="FL3" s="466"/>
      <c r="FM3" s="466"/>
      <c r="FN3" s="466"/>
      <c r="FO3" s="466"/>
      <c r="FP3" s="466"/>
      <c r="FQ3" s="466"/>
      <c r="FR3" s="466"/>
      <c r="FS3" s="466"/>
      <c r="FT3" s="466"/>
      <c r="FU3" s="466"/>
      <c r="FV3" s="466"/>
      <c r="FW3" s="466"/>
      <c r="FX3" s="466"/>
      <c r="FY3" s="466"/>
      <c r="FZ3" s="466"/>
      <c r="GA3" s="466"/>
    </row>
    <row r="4" spans="1:183" s="133" customFormat="1" ht="27" customHeight="1">
      <c r="A4" s="134" t="s">
        <v>196</v>
      </c>
      <c r="B4" s="812" t="s">
        <v>197</v>
      </c>
      <c r="C4" s="812"/>
      <c r="D4" s="812"/>
      <c r="E4" s="582" t="s">
        <v>68</v>
      </c>
      <c r="F4" s="582" t="s">
        <v>69</v>
      </c>
      <c r="G4" s="582" t="s">
        <v>70</v>
      </c>
      <c r="H4" s="582" t="s">
        <v>198</v>
      </c>
      <c r="I4" s="582" t="s">
        <v>68</v>
      </c>
      <c r="J4" s="582" t="s">
        <v>69</v>
      </c>
      <c r="K4" s="582" t="s">
        <v>70</v>
      </c>
      <c r="L4" s="582" t="s">
        <v>198</v>
      </c>
      <c r="M4" s="582" t="s">
        <v>68</v>
      </c>
      <c r="N4" s="582" t="s">
        <v>69</v>
      </c>
      <c r="O4" s="582" t="s">
        <v>70</v>
      </c>
      <c r="P4" s="582" t="s">
        <v>199</v>
      </c>
      <c r="Q4" s="582" t="s">
        <v>68</v>
      </c>
      <c r="R4" s="582" t="s">
        <v>69</v>
      </c>
      <c r="S4" s="582" t="s">
        <v>70</v>
      </c>
      <c r="T4" s="582" t="s">
        <v>198</v>
      </c>
      <c r="U4" s="582" t="s">
        <v>68</v>
      </c>
      <c r="V4" s="582" t="s">
        <v>69</v>
      </c>
      <c r="W4" s="582" t="s">
        <v>70</v>
      </c>
      <c r="X4" s="582" t="s">
        <v>198</v>
      </c>
      <c r="Y4" s="582" t="s">
        <v>68</v>
      </c>
      <c r="Z4" s="582" t="s">
        <v>69</v>
      </c>
      <c r="AA4" s="582" t="s">
        <v>70</v>
      </c>
      <c r="AB4" s="582" t="s">
        <v>242</v>
      </c>
      <c r="AC4" s="582" t="s">
        <v>68</v>
      </c>
      <c r="AD4" s="582" t="s">
        <v>69</v>
      </c>
      <c r="AE4" s="582" t="s">
        <v>70</v>
      </c>
      <c r="AF4" s="582" t="s">
        <v>198</v>
      </c>
      <c r="AG4" s="582" t="s">
        <v>68</v>
      </c>
      <c r="AH4" s="582" t="s">
        <v>69</v>
      </c>
      <c r="AI4" s="582" t="s">
        <v>70</v>
      </c>
      <c r="AJ4" s="582" t="s">
        <v>198</v>
      </c>
      <c r="AK4" s="582" t="s">
        <v>68</v>
      </c>
      <c r="AL4" s="582" t="s">
        <v>69</v>
      </c>
      <c r="AM4" s="582" t="s">
        <v>70</v>
      </c>
      <c r="AN4" s="582" t="s">
        <v>198</v>
      </c>
      <c r="AO4" s="582" t="s">
        <v>68</v>
      </c>
      <c r="AP4" s="582" t="s">
        <v>69</v>
      </c>
      <c r="AQ4" s="582" t="s">
        <v>70</v>
      </c>
      <c r="AR4" s="582" t="s">
        <v>198</v>
      </c>
      <c r="AS4" s="582" t="s">
        <v>68</v>
      </c>
      <c r="AT4" s="582" t="s">
        <v>69</v>
      </c>
      <c r="AU4" s="582" t="s">
        <v>70</v>
      </c>
      <c r="AV4" s="582" t="s">
        <v>198</v>
      </c>
      <c r="AW4" s="582" t="s">
        <v>68</v>
      </c>
      <c r="AX4" s="582" t="s">
        <v>69</v>
      </c>
      <c r="AY4" s="582" t="s">
        <v>70</v>
      </c>
      <c r="AZ4" s="582" t="s">
        <v>198</v>
      </c>
      <c r="BA4" s="582" t="s">
        <v>68</v>
      </c>
      <c r="BB4" s="582" t="s">
        <v>69</v>
      </c>
      <c r="BC4" s="582" t="s">
        <v>70</v>
      </c>
      <c r="BD4" s="582" t="s">
        <v>198</v>
      </c>
      <c r="BE4" s="582" t="s">
        <v>68</v>
      </c>
      <c r="BF4" s="582" t="s">
        <v>69</v>
      </c>
      <c r="BG4" s="582" t="s">
        <v>70</v>
      </c>
      <c r="BH4" s="582" t="s">
        <v>198</v>
      </c>
      <c r="BI4" s="582" t="s">
        <v>68</v>
      </c>
      <c r="BJ4" s="582" t="s">
        <v>69</v>
      </c>
      <c r="BK4" s="582" t="s">
        <v>70</v>
      </c>
      <c r="BL4" s="582" t="s">
        <v>198</v>
      </c>
      <c r="BM4" s="582" t="s">
        <v>68</v>
      </c>
      <c r="BN4" s="582" t="s">
        <v>69</v>
      </c>
      <c r="BO4" s="582" t="s">
        <v>70</v>
      </c>
      <c r="BP4" s="582" t="s">
        <v>198</v>
      </c>
      <c r="BQ4" s="582" t="s">
        <v>68</v>
      </c>
      <c r="BR4" s="582" t="s">
        <v>683</v>
      </c>
      <c r="BS4" s="582" t="s">
        <v>70</v>
      </c>
      <c r="BT4" s="582" t="s">
        <v>684</v>
      </c>
      <c r="BU4" s="582" t="s">
        <v>68</v>
      </c>
      <c r="BV4" s="582" t="s">
        <v>69</v>
      </c>
      <c r="BW4" s="582" t="s">
        <v>70</v>
      </c>
      <c r="BX4" s="582" t="s">
        <v>198</v>
      </c>
      <c r="BY4" s="582" t="s">
        <v>68</v>
      </c>
      <c r="BZ4" s="582" t="s">
        <v>69</v>
      </c>
      <c r="CA4" s="582" t="s">
        <v>70</v>
      </c>
      <c r="CB4" s="582" t="s">
        <v>198</v>
      </c>
      <c r="CC4" s="582" t="s">
        <v>68</v>
      </c>
      <c r="CD4" s="582" t="s">
        <v>69</v>
      </c>
      <c r="CE4" s="582" t="s">
        <v>70</v>
      </c>
      <c r="CF4" s="582" t="s">
        <v>200</v>
      </c>
      <c r="CG4" s="582" t="s">
        <v>68</v>
      </c>
      <c r="CH4" s="582" t="s">
        <v>69</v>
      </c>
      <c r="CI4" s="582" t="s">
        <v>70</v>
      </c>
      <c r="CJ4" s="582" t="s">
        <v>200</v>
      </c>
      <c r="CK4" s="136" t="s">
        <v>68</v>
      </c>
      <c r="CL4" s="136" t="s">
        <v>69</v>
      </c>
      <c r="CM4" s="136" t="s">
        <v>70</v>
      </c>
      <c r="CN4" s="582" t="s">
        <v>200</v>
      </c>
      <c r="CO4" s="132"/>
      <c r="CP4" s="132"/>
      <c r="CQ4" s="132"/>
      <c r="CR4" s="132"/>
      <c r="CS4" s="132"/>
      <c r="CT4" s="923"/>
      <c r="CU4" s="923"/>
      <c r="CV4" s="923"/>
      <c r="CW4" s="923"/>
      <c r="CX4" s="945"/>
      <c r="CY4" s="945"/>
      <c r="CZ4" s="132"/>
      <c r="DA4" s="132"/>
      <c r="DB4" s="132"/>
      <c r="DC4" s="132"/>
      <c r="DD4" s="132"/>
      <c r="DE4" s="132"/>
      <c r="DF4" s="132"/>
      <c r="DG4" s="132"/>
      <c r="DH4" s="132"/>
      <c r="DI4" s="132"/>
      <c r="DJ4" s="132"/>
      <c r="DK4" s="132"/>
      <c r="DL4" s="132"/>
      <c r="DM4" s="132"/>
      <c r="DN4" s="132"/>
      <c r="DO4" s="132"/>
      <c r="DP4" s="132"/>
      <c r="DQ4" s="132"/>
      <c r="DR4" s="132"/>
      <c r="DS4" s="132"/>
      <c r="DT4" s="132"/>
      <c r="DU4" s="132"/>
      <c r="DV4" s="132"/>
      <c r="DW4" s="132"/>
      <c r="DX4" s="132"/>
      <c r="DY4" s="132"/>
      <c r="DZ4" s="132"/>
      <c r="EA4" s="132"/>
      <c r="EB4" s="132"/>
    </row>
    <row r="5" spans="1:183" s="609" customFormat="1">
      <c r="A5" s="574">
        <v>200</v>
      </c>
      <c r="B5" s="924" t="s">
        <v>201</v>
      </c>
      <c r="C5" s="925"/>
      <c r="D5" s="926"/>
      <c r="E5" s="565">
        <f>E7+E9+E10+E48+E6</f>
        <v>129</v>
      </c>
      <c r="F5" s="566">
        <f>F7+F10+F48</f>
        <v>53.779560000000004</v>
      </c>
      <c r="G5" s="565">
        <f>F5/E5*100</f>
        <v>41.689581395348839</v>
      </c>
      <c r="H5" s="565">
        <f t="shared" ref="H5:H49" si="0">F5-E5</f>
        <v>-75.220439999999996</v>
      </c>
      <c r="I5" s="565">
        <f>I7+I9+I10+I48</f>
        <v>181</v>
      </c>
      <c r="J5" s="566">
        <f>J7+J9+J10+J48</f>
        <v>57.216970000000003</v>
      </c>
      <c r="K5" s="565">
        <f>J5/I5*100</f>
        <v>31.61158563535912</v>
      </c>
      <c r="L5" s="574"/>
      <c r="M5" s="565">
        <f>M7+M9+M10+M48</f>
        <v>227</v>
      </c>
      <c r="N5" s="566">
        <f>N7+N9+N10+N48</f>
        <v>171.44891999999999</v>
      </c>
      <c r="O5" s="565">
        <f>N5/M5*100</f>
        <v>75.528158590308365</v>
      </c>
      <c r="P5" s="574">
        <f>N5-M5</f>
        <v>-55.551080000000013</v>
      </c>
      <c r="Q5" s="565">
        <f>Q7+Q9+Q10+Q48+Q6</f>
        <v>199</v>
      </c>
      <c r="R5" s="566">
        <f>R7+R9+R10+R48+R6</f>
        <v>92.198889999999992</v>
      </c>
      <c r="S5" s="565">
        <f>R5/Q5*100</f>
        <v>46.331100502512555</v>
      </c>
      <c r="T5" s="565">
        <f>R5-Q5</f>
        <v>-106.80111000000001</v>
      </c>
      <c r="U5" s="565">
        <f>U7+U9+U10+U48</f>
        <v>204</v>
      </c>
      <c r="V5" s="566">
        <f>V7+V9+V10+V48</f>
        <v>80.185310000000001</v>
      </c>
      <c r="W5" s="565">
        <f>V5/U5*100</f>
        <v>39.306524509803921</v>
      </c>
      <c r="X5" s="574">
        <f>V5-U5</f>
        <v>-123.81469</v>
      </c>
      <c r="Y5" s="565">
        <f>Y7+Y9+Y10+Y48</f>
        <v>182</v>
      </c>
      <c r="Z5" s="566">
        <f>Z7+Z9+Z10+Z48</f>
        <v>184.15340999999998</v>
      </c>
      <c r="AA5" s="565">
        <f>Z5/Y5*100</f>
        <v>101.18319230769231</v>
      </c>
      <c r="AB5" s="574">
        <f t="shared" ref="AB5:AB19" si="1">Z5-Y5</f>
        <v>2.1534099999999796</v>
      </c>
      <c r="AC5" s="565">
        <f>AC7+AC9+AC10+AC48</f>
        <v>177</v>
      </c>
      <c r="AD5" s="566">
        <f>AD7+AD9+AD10+AD48</f>
        <v>39.043239999999997</v>
      </c>
      <c r="AE5" s="565">
        <f>AD5/AC5*100</f>
        <v>22.058327683615815</v>
      </c>
      <c r="AF5" s="574">
        <f t="shared" ref="AF5:AF19" si="2">AD5-AC5</f>
        <v>-137.95676</v>
      </c>
      <c r="AG5" s="565">
        <f t="shared" ref="AG5:AH74" si="3">E5+I5+M5+Q5+U5+Y5+AC5</f>
        <v>1299</v>
      </c>
      <c r="AH5" s="566">
        <f>AH7+AH9+AH10+AH48</f>
        <v>678.02630000000011</v>
      </c>
      <c r="AI5" s="565">
        <f>AH5/AG5*100</f>
        <v>52.196020015396471</v>
      </c>
      <c r="AJ5" s="565">
        <f>AH5-AG5</f>
        <v>-620.97369999999989</v>
      </c>
      <c r="AK5" s="565">
        <f>AK7+AK9+AK10+AK48</f>
        <v>43</v>
      </c>
      <c r="AL5" s="566">
        <f>AL7+AL9+AL10+AL48</f>
        <v>0.45504</v>
      </c>
      <c r="AM5" s="565">
        <f>AL5/AK5*100</f>
        <v>1.0582325581395349</v>
      </c>
      <c r="AN5" s="565">
        <f t="shared" ref="AN5:AN17" si="4">AL5-AK5</f>
        <v>-42.544960000000003</v>
      </c>
      <c r="AO5" s="565">
        <f>AO7+AO9+AO10+AO48</f>
        <v>13</v>
      </c>
      <c r="AP5" s="565">
        <f>AP7+AP9+AP10+AP48</f>
        <v>2.0499999999999998</v>
      </c>
      <c r="AQ5" s="565">
        <f>AP5/AO5*100</f>
        <v>15.769230769230768</v>
      </c>
      <c r="AR5" s="565">
        <f t="shared" ref="AR5:AR13" si="5">AP5-AO5</f>
        <v>-10.95</v>
      </c>
      <c r="AS5" s="565">
        <f>AS7+AS9+AS10+AS48+AS6</f>
        <v>43</v>
      </c>
      <c r="AT5" s="566">
        <f>AT7+AT9+AT10+AT48+AT6</f>
        <v>36.4</v>
      </c>
      <c r="AU5" s="565">
        <f>AT5/AS5*100</f>
        <v>84.651162790697683</v>
      </c>
      <c r="AV5" s="565">
        <f t="shared" ref="AV5:AV13" si="6">AT5-AS5</f>
        <v>-6.6000000000000014</v>
      </c>
      <c r="AW5" s="565">
        <f>AW7+AW9+AW10+AW48</f>
        <v>48</v>
      </c>
      <c r="AX5" s="566">
        <f>AX7+AX9+AX10+AX48</f>
        <v>9.1959999999999997</v>
      </c>
      <c r="AY5" s="565">
        <f>AX5/AW5*100</f>
        <v>19.158333333333331</v>
      </c>
      <c r="AZ5" s="565">
        <f t="shared" ref="AZ5:AZ13" si="7">AX5-AW5</f>
        <v>-38.804000000000002</v>
      </c>
      <c r="BA5" s="565">
        <f t="shared" ref="BA5:BA74" si="8">AK5+AO5+AS5+AW5</f>
        <v>147</v>
      </c>
      <c r="BB5" s="566">
        <f t="shared" ref="BB5:BB25" si="9">+AL5+AP5+AT5+AX5</f>
        <v>48.101039999999998</v>
      </c>
      <c r="BC5" s="565">
        <f>BB5/BA5*100</f>
        <v>32.721795918367349</v>
      </c>
      <c r="BD5" s="565">
        <f t="shared" ref="BD5:BD13" si="10">BB5-BA5</f>
        <v>-98.898960000000002</v>
      </c>
      <c r="BE5" s="565">
        <f>BE7+BE9+BE10+BE48</f>
        <v>7</v>
      </c>
      <c r="BF5" s="565">
        <f>BF7+BF9+BF10+BF48</f>
        <v>10.398999999999999</v>
      </c>
      <c r="BG5" s="565">
        <f>BF5/BE5*100</f>
        <v>148.55714285714285</v>
      </c>
      <c r="BH5" s="565">
        <f t="shared" ref="BH5:BH13" si="11">BF5-BE5</f>
        <v>3.3989999999999991</v>
      </c>
      <c r="BI5" s="565">
        <f>BI7+BI9+BI10+BI48</f>
        <v>7</v>
      </c>
      <c r="BJ5" s="565">
        <f>BJ7+BJ9+BJ10+BJ48</f>
        <v>0</v>
      </c>
      <c r="BK5" s="565">
        <f>BJ5/BI5*100</f>
        <v>0</v>
      </c>
      <c r="BL5" s="565">
        <f>BJ5-BI5</f>
        <v>-7</v>
      </c>
      <c r="BM5" s="565">
        <f>BM7+BM9+BM10+BM48</f>
        <v>7</v>
      </c>
      <c r="BN5" s="565">
        <f>BN7+BN9+BN10+BN48</f>
        <v>34.880000000000003</v>
      </c>
      <c r="BO5" s="565">
        <f>BN5/BM5*100</f>
        <v>498.28571428571433</v>
      </c>
      <c r="BP5" s="565">
        <f>BN5-BM5</f>
        <v>27.880000000000003</v>
      </c>
      <c r="BQ5" s="565">
        <f>BQ7+BQ9+BQ10+BQ48</f>
        <v>20</v>
      </c>
      <c r="BR5" s="565">
        <f>BR7+BR9+BR10+BR48</f>
        <v>0</v>
      </c>
      <c r="BS5" s="565">
        <f>BR5/BQ5*100</f>
        <v>0</v>
      </c>
      <c r="BT5" s="565">
        <f>BR5-BQ5</f>
        <v>-20</v>
      </c>
      <c r="BU5" s="565">
        <f>BU7+BU9+BU10+BU48</f>
        <v>34.299999999999997</v>
      </c>
      <c r="BV5" s="565">
        <f>BV7+BV9+BV10+BV48</f>
        <v>7.2669999999999995</v>
      </c>
      <c r="BW5" s="565">
        <f t="shared" ref="BW5:BW8" si="12">BV5/BU5*100</f>
        <v>21.186588921282798</v>
      </c>
      <c r="BX5" s="574">
        <f>BV5-BU5</f>
        <v>-27.032999999999998</v>
      </c>
      <c r="BY5" s="565">
        <f>BY7+BY9+BY10+BY48</f>
        <v>1695</v>
      </c>
      <c r="BZ5" s="566">
        <f>BZ7+BZ9+BZ10+BZ48</f>
        <v>452.55849999999998</v>
      </c>
      <c r="CA5" s="575">
        <f>BZ5/BY5*100</f>
        <v>26.69961651917404</v>
      </c>
      <c r="CB5" s="574">
        <f>BZ5-BY5</f>
        <v>-1242.4414999999999</v>
      </c>
      <c r="CC5" s="566">
        <f>CC7+CC9+CC10+CC48</f>
        <v>20.5</v>
      </c>
      <c r="CD5" s="566">
        <f>CD7+CD9+CD10+CD48</f>
        <v>0</v>
      </c>
      <c r="CE5" s="575">
        <f>CD5/CC5*100</f>
        <v>0</v>
      </c>
      <c r="CF5" s="574">
        <f>CD5-CC5</f>
        <v>-20.5</v>
      </c>
      <c r="CG5" s="566">
        <f>CG7+CG9+CG10+CG48</f>
        <v>138</v>
      </c>
      <c r="CH5" s="566">
        <f>CH7+CH9+CH10+CH48</f>
        <v>62.009659999999997</v>
      </c>
      <c r="CI5" s="575">
        <f>CH5/CG5*100</f>
        <v>44.934536231884053</v>
      </c>
      <c r="CJ5" s="574">
        <f>CH5-CG5</f>
        <v>-75.990340000000003</v>
      </c>
      <c r="CK5" s="566">
        <f>CK7+CK9+CK10+CK48</f>
        <v>3374.8</v>
      </c>
      <c r="CL5" s="565">
        <f>CL7+CL9+CL10+CL48+CL6</f>
        <v>1293.2415000000001</v>
      </c>
      <c r="CM5" s="565">
        <f t="shared" ref="CM5:CM75" si="13">CL5/CK5*100</f>
        <v>38.320537513334124</v>
      </c>
      <c r="CN5" s="565">
        <f t="shared" ref="CN5:CN75" si="14">CL5-CK5</f>
        <v>-2081.5585000000001</v>
      </c>
      <c r="CP5" s="609">
        <f t="shared" ref="CP5:CP39" si="15">F5+J5+N5+R5+V5+Z5+AD5+AL5+AP5+AT5+AX5+BF5+BJ5+BN5+BV5+BZ5+CD5</f>
        <v>1231.2318399999999</v>
      </c>
      <c r="CQ5" s="609">
        <f t="shared" ref="CQ5:CQ39" si="16">E5+I5+M5+Q5+U5+Y5+AC5+AG5+AK5+AO5+AS5+AW5+BE5+BI5+BM5+BU5+BY5+CC5-AG5</f>
        <v>3216.8</v>
      </c>
      <c r="CS5" s="609">
        <f t="shared" ref="CS5:CS39" si="17">F5+J5+N5+R5+V5+Z5+AD5+AL5+AP5+AT5+AX5+BF5+BJ5+BN5+BV5+BZ5+CD5</f>
        <v>1231.2318399999999</v>
      </c>
      <c r="CT5" s="609">
        <f>F5+J5+N5+R5+V5+Z5+AD5+AL5+AP5+AT5+AX5+BF5+BJ5+BN5+BR5+BV5+BZ5+CD5+CH5</f>
        <v>1293.2414999999999</v>
      </c>
      <c r="CU5" s="609">
        <f>F5+J5+N5+R5+V5+Z5+AD5+AL5+AP5+AT5+AX5+BF5+BJ5+BN5+BV5+BZ5+CD5+CH5</f>
        <v>1293.2414999999999</v>
      </c>
      <c r="CV5" s="609">
        <f>F5+J5+N5+R5+V5+Z5+AD5+AL5+AP5+AT5+AX5+BF5+BJ5+BN5</f>
        <v>771.40634</v>
      </c>
      <c r="CW5" s="609">
        <f>E5+I5+M5+Q5+U5+Y5+AC5+AK5+AO5+AS5+AW5+BE5+BI5+BM5+BQ5+BU5+BY5+CC5+CG5</f>
        <v>3374.8</v>
      </c>
    </row>
    <row r="6" spans="1:183" s="137" customFormat="1" hidden="1">
      <c r="A6" s="114">
        <v>211</v>
      </c>
      <c r="B6" s="362" t="s">
        <v>420</v>
      </c>
      <c r="C6" s="363"/>
      <c r="D6" s="364"/>
      <c r="E6" s="113">
        <v>0</v>
      </c>
      <c r="F6" s="15">
        <v>0</v>
      </c>
      <c r="G6" s="113" t="e">
        <f>F6/E6*100</f>
        <v>#DIV/0!</v>
      </c>
      <c r="H6" s="113">
        <f t="shared" si="0"/>
        <v>0</v>
      </c>
      <c r="I6" s="113"/>
      <c r="J6" s="15"/>
      <c r="K6" s="113"/>
      <c r="L6" s="114"/>
      <c r="M6" s="113"/>
      <c r="N6" s="15"/>
      <c r="O6" s="113"/>
      <c r="P6" s="114"/>
      <c r="Q6" s="113"/>
      <c r="R6" s="15"/>
      <c r="S6" s="113"/>
      <c r="T6" s="113"/>
      <c r="U6" s="113"/>
      <c r="V6" s="15"/>
      <c r="W6" s="113"/>
      <c r="X6" s="114"/>
      <c r="Y6" s="113"/>
      <c r="Z6" s="15"/>
      <c r="AA6" s="113"/>
      <c r="AB6" s="114"/>
      <c r="AC6" s="113"/>
      <c r="AD6" s="15"/>
      <c r="AE6" s="113"/>
      <c r="AF6" s="114"/>
      <c r="AG6" s="113">
        <f t="shared" si="3"/>
        <v>0</v>
      </c>
      <c r="AH6" s="461">
        <f>F6+R6</f>
        <v>0</v>
      </c>
      <c r="AI6" s="113" t="e">
        <f>AH6/AG6*100</f>
        <v>#DIV/0!</v>
      </c>
      <c r="AJ6" s="113">
        <f>AH6-AG6</f>
        <v>0</v>
      </c>
      <c r="AK6" s="113"/>
      <c r="AL6" s="15"/>
      <c r="AM6" s="113"/>
      <c r="AN6" s="113"/>
      <c r="AO6" s="113"/>
      <c r="AP6" s="461"/>
      <c r="AQ6" s="113"/>
      <c r="AR6" s="113"/>
      <c r="AS6" s="113"/>
      <c r="AT6" s="461"/>
      <c r="AU6" s="113" t="e">
        <f>AT6/AS6*100</f>
        <v>#DIV/0!</v>
      </c>
      <c r="AV6" s="113">
        <f t="shared" si="6"/>
        <v>0</v>
      </c>
      <c r="AW6" s="113"/>
      <c r="AX6" s="15"/>
      <c r="AY6" s="113"/>
      <c r="AZ6" s="113"/>
      <c r="BA6" s="113">
        <f t="shared" si="8"/>
        <v>0</v>
      </c>
      <c r="BB6" s="15">
        <f t="shared" si="9"/>
        <v>0</v>
      </c>
      <c r="BC6" s="113"/>
      <c r="BD6" s="113"/>
      <c r="BE6" s="113"/>
      <c r="BF6" s="461"/>
      <c r="BG6" s="113"/>
      <c r="BH6" s="113"/>
      <c r="BI6" s="113"/>
      <c r="BJ6" s="461"/>
      <c r="BK6" s="113"/>
      <c r="BL6" s="113"/>
      <c r="BM6" s="113"/>
      <c r="BN6" s="461"/>
      <c r="BO6" s="113"/>
      <c r="BP6" s="113"/>
      <c r="BQ6" s="113"/>
      <c r="BR6" s="461"/>
      <c r="BS6" s="113" t="e">
        <f t="shared" ref="BS6:BS75" si="18">BR6/BQ6*100</f>
        <v>#DIV/0!</v>
      </c>
      <c r="BT6" s="113">
        <f t="shared" ref="BT6:BT75" si="19">BR6-BQ6</f>
        <v>0</v>
      </c>
      <c r="BU6" s="113"/>
      <c r="BV6" s="461"/>
      <c r="BW6" s="113"/>
      <c r="BX6" s="114"/>
      <c r="BY6" s="113"/>
      <c r="BZ6" s="15"/>
      <c r="CA6" s="115"/>
      <c r="CB6" s="114"/>
      <c r="CC6" s="113"/>
      <c r="CD6" s="461"/>
      <c r="CE6" s="115"/>
      <c r="CF6" s="114"/>
      <c r="CG6" s="113"/>
      <c r="CH6" s="461"/>
      <c r="CI6" s="115"/>
      <c r="CJ6" s="114"/>
      <c r="CK6" s="113">
        <f t="shared" ref="CK6:CK26" si="20">AG6+BA6+BE6+BI6+BM6+BU6+BY6+CC6+BQ6</f>
        <v>0</v>
      </c>
      <c r="CL6" s="113">
        <f>F6+R6+AT6</f>
        <v>0</v>
      </c>
      <c r="CM6" s="113" t="e">
        <f t="shared" si="13"/>
        <v>#DIV/0!</v>
      </c>
      <c r="CN6" s="113">
        <f t="shared" si="14"/>
        <v>0</v>
      </c>
      <c r="CP6" s="137">
        <f t="shared" si="15"/>
        <v>0</v>
      </c>
      <c r="CQ6" s="137">
        <f t="shared" si="16"/>
        <v>0</v>
      </c>
      <c r="CS6" s="137">
        <f t="shared" si="17"/>
        <v>0</v>
      </c>
      <c r="CT6" s="137">
        <f t="shared" ref="CT6:CT75" si="21">F6+J6+N6+R6+V6+Z6+AD6+AL6+AP6+AT6+AX6+BF6+BJ6+BN6+BR6+BV6+BZ6+CD6+CH6</f>
        <v>0</v>
      </c>
      <c r="CU6" s="137">
        <f t="shared" ref="CU6:CU75" si="22">F6+J6+N6+R6+V6+Z6+AD6+AL6+AP6+AT6+AX6+BF6+BJ6+BN6+BV6+BZ6+CD6+CH6</f>
        <v>0</v>
      </c>
      <c r="CV6" s="137">
        <f t="shared" ref="CV6:CV75" si="23">F6+J6+N6+R6+V6+Z6+AD6+AL6+AP6+AT6+AX6+BF6+BJ6+BN6</f>
        <v>0</v>
      </c>
      <c r="CW6" s="137">
        <f t="shared" ref="CW6:CW75" si="24">E6+I6+M6+Q6+U6+Y6+AC6+AK6+AO6+AS6+AW6+BE6+BI6+BM6+BQ6+BU6+BY6+CC6+CG6</f>
        <v>0</v>
      </c>
      <c r="CX6" s="468"/>
      <c r="CY6" s="468"/>
      <c r="CZ6" s="468"/>
      <c r="DA6" s="468"/>
      <c r="DB6" s="468"/>
      <c r="DC6" s="468"/>
      <c r="DD6" s="468"/>
      <c r="DE6" s="468"/>
      <c r="DF6" s="468"/>
      <c r="DG6" s="468"/>
      <c r="DH6" s="468"/>
      <c r="DI6" s="468"/>
      <c r="DJ6" s="468"/>
      <c r="DK6" s="468"/>
      <c r="DL6" s="468"/>
      <c r="DM6" s="468"/>
      <c r="DN6" s="468"/>
      <c r="DO6" s="468"/>
      <c r="DP6" s="468"/>
      <c r="DQ6" s="468"/>
      <c r="DR6" s="468"/>
      <c r="DS6" s="468"/>
      <c r="DT6" s="468"/>
      <c r="DU6" s="468"/>
      <c r="DV6" s="468"/>
      <c r="DW6" s="468"/>
      <c r="DX6" s="468"/>
      <c r="DY6" s="468"/>
      <c r="DZ6" s="468"/>
      <c r="EA6" s="468"/>
      <c r="EB6" s="468"/>
      <c r="EC6" s="468"/>
      <c r="ED6" s="468"/>
      <c r="EE6" s="468"/>
      <c r="EF6" s="468"/>
      <c r="EG6" s="468"/>
      <c r="EH6" s="468"/>
      <c r="EI6" s="468"/>
      <c r="EJ6" s="468"/>
      <c r="EK6" s="468"/>
      <c r="EL6" s="468"/>
      <c r="EM6" s="468"/>
      <c r="EN6" s="468"/>
      <c r="EO6" s="468"/>
      <c r="EP6" s="468"/>
      <c r="EQ6" s="468"/>
      <c r="ER6" s="468"/>
      <c r="ES6" s="468"/>
      <c r="ET6" s="468"/>
      <c r="EU6" s="468"/>
      <c r="EV6" s="468"/>
      <c r="EW6" s="468"/>
      <c r="EX6" s="468"/>
      <c r="EY6" s="468"/>
      <c r="EZ6" s="468"/>
      <c r="FA6" s="468"/>
      <c r="FB6" s="468"/>
      <c r="FC6" s="468"/>
      <c r="FD6" s="468"/>
      <c r="FE6" s="468"/>
      <c r="FF6" s="468"/>
      <c r="FG6" s="468"/>
      <c r="FH6" s="468"/>
      <c r="FI6" s="468"/>
      <c r="FJ6" s="468"/>
      <c r="FK6" s="468"/>
      <c r="FL6" s="468"/>
      <c r="FM6" s="468"/>
      <c r="FN6" s="468"/>
      <c r="FO6" s="468"/>
      <c r="FP6" s="468"/>
      <c r="FQ6" s="468"/>
      <c r="FR6" s="468"/>
      <c r="FS6" s="468"/>
      <c r="FT6" s="468"/>
      <c r="FU6" s="468"/>
      <c r="FV6" s="468"/>
      <c r="FW6" s="468"/>
      <c r="FX6" s="468"/>
      <c r="FY6" s="468"/>
      <c r="FZ6" s="468"/>
      <c r="GA6" s="468"/>
    </row>
    <row r="7" spans="1:183" s="141" customFormat="1" ht="13.5">
      <c r="A7" s="123">
        <v>212</v>
      </c>
      <c r="B7" s="822" t="s">
        <v>102</v>
      </c>
      <c r="C7" s="823"/>
      <c r="D7" s="824"/>
      <c r="E7" s="116">
        <f>E8</f>
        <v>0</v>
      </c>
      <c r="F7" s="154">
        <f>F8</f>
        <v>0</v>
      </c>
      <c r="G7" s="113"/>
      <c r="H7" s="113">
        <f t="shared" si="0"/>
        <v>0</v>
      </c>
      <c r="I7" s="116">
        <f>I8</f>
        <v>0</v>
      </c>
      <c r="J7" s="154">
        <f>J8</f>
        <v>0</v>
      </c>
      <c r="K7" s="123"/>
      <c r="L7" s="123"/>
      <c r="M7" s="116">
        <f>M8</f>
        <v>0</v>
      </c>
      <c r="N7" s="154">
        <f>N8</f>
        <v>0</v>
      </c>
      <c r="O7" s="116"/>
      <c r="P7" s="123">
        <f>N7-M7</f>
        <v>0</v>
      </c>
      <c r="Q7" s="116">
        <f>Q8</f>
        <v>0</v>
      </c>
      <c r="R7" s="154">
        <f>R8</f>
        <v>0</v>
      </c>
      <c r="S7" s="116"/>
      <c r="T7" s="123"/>
      <c r="U7" s="116">
        <f>U8</f>
        <v>0</v>
      </c>
      <c r="V7" s="154">
        <f>V8</f>
        <v>0</v>
      </c>
      <c r="W7" s="123"/>
      <c r="X7" s="123">
        <f>V7-U7</f>
        <v>0</v>
      </c>
      <c r="Y7" s="116">
        <f>Y8</f>
        <v>0</v>
      </c>
      <c r="Z7" s="154">
        <f>Z8</f>
        <v>0</v>
      </c>
      <c r="AA7" s="116"/>
      <c r="AB7" s="123">
        <f t="shared" si="1"/>
        <v>0</v>
      </c>
      <c r="AC7" s="116">
        <f>AC8</f>
        <v>0</v>
      </c>
      <c r="AD7" s="154">
        <f>AD8</f>
        <v>0</v>
      </c>
      <c r="AE7" s="116"/>
      <c r="AF7" s="123"/>
      <c r="AG7" s="113">
        <f t="shared" si="3"/>
        <v>0</v>
      </c>
      <c r="AH7" s="116">
        <f>AH8</f>
        <v>0</v>
      </c>
      <c r="AI7" s="113"/>
      <c r="AJ7" s="113">
        <f>AH7-AG7</f>
        <v>0</v>
      </c>
      <c r="AK7" s="116">
        <f>AK8</f>
        <v>0</v>
      </c>
      <c r="AL7" s="154">
        <f>AL8</f>
        <v>0</v>
      </c>
      <c r="AM7" s="113"/>
      <c r="AN7" s="113">
        <f t="shared" si="4"/>
        <v>0</v>
      </c>
      <c r="AO7" s="116">
        <f>AO8</f>
        <v>0</v>
      </c>
      <c r="AP7" s="116">
        <f>AP8</f>
        <v>0</v>
      </c>
      <c r="AQ7" s="113"/>
      <c r="AR7" s="113">
        <f t="shared" si="5"/>
        <v>0</v>
      </c>
      <c r="AS7" s="116">
        <f>AS8</f>
        <v>0</v>
      </c>
      <c r="AT7" s="116">
        <f>AT8</f>
        <v>0</v>
      </c>
      <c r="AU7" s="113"/>
      <c r="AV7" s="113">
        <f t="shared" si="6"/>
        <v>0</v>
      </c>
      <c r="AW7" s="116">
        <f>AW8</f>
        <v>0</v>
      </c>
      <c r="AX7" s="154">
        <f>AX8</f>
        <v>0</v>
      </c>
      <c r="AY7" s="113"/>
      <c r="AZ7" s="113">
        <f t="shared" si="7"/>
        <v>0</v>
      </c>
      <c r="BA7" s="113">
        <f t="shared" si="8"/>
        <v>0</v>
      </c>
      <c r="BB7" s="78">
        <f t="shared" si="9"/>
        <v>0</v>
      </c>
      <c r="BC7" s="113"/>
      <c r="BD7" s="113">
        <f>BB7-BA7</f>
        <v>0</v>
      </c>
      <c r="BE7" s="116">
        <f>BE8</f>
        <v>0</v>
      </c>
      <c r="BF7" s="116">
        <f>BF8</f>
        <v>0</v>
      </c>
      <c r="BG7" s="113"/>
      <c r="BH7" s="113">
        <f t="shared" si="11"/>
        <v>0</v>
      </c>
      <c r="BI7" s="116">
        <f>BI8</f>
        <v>0</v>
      </c>
      <c r="BJ7" s="116">
        <f>BJ8</f>
        <v>0</v>
      </c>
      <c r="BK7" s="113"/>
      <c r="BL7" s="113">
        <f t="shared" ref="BL7:BL13" si="25">BJ7-BI7</f>
        <v>0</v>
      </c>
      <c r="BM7" s="116">
        <f>BM8</f>
        <v>0</v>
      </c>
      <c r="BN7" s="116">
        <f>BN8</f>
        <v>0</v>
      </c>
      <c r="BO7" s="113"/>
      <c r="BP7" s="113">
        <f t="shared" ref="BP7:BP13" si="26">BN7-BM7</f>
        <v>0</v>
      </c>
      <c r="BQ7" s="116">
        <f>BQ8</f>
        <v>0</v>
      </c>
      <c r="BR7" s="116">
        <f>BR8</f>
        <v>0</v>
      </c>
      <c r="BS7" s="113">
        <v>0</v>
      </c>
      <c r="BT7" s="113">
        <f t="shared" si="19"/>
        <v>0</v>
      </c>
      <c r="BU7" s="116">
        <f>BU8</f>
        <v>1</v>
      </c>
      <c r="BV7" s="480">
        <f>BV8</f>
        <v>0</v>
      </c>
      <c r="BW7" s="480">
        <f t="shared" si="12"/>
        <v>0</v>
      </c>
      <c r="BX7" s="492">
        <f>BV7-BU7</f>
        <v>-1</v>
      </c>
      <c r="BY7" s="480">
        <f>BY8</f>
        <v>30</v>
      </c>
      <c r="BZ7" s="481">
        <f>BZ8</f>
        <v>0</v>
      </c>
      <c r="CA7" s="491">
        <f>BZ7/BY7*100</f>
        <v>0</v>
      </c>
      <c r="CB7" s="492">
        <f t="shared" ref="CB7:CB75" si="27">BZ7-BY7</f>
        <v>-30</v>
      </c>
      <c r="CC7" s="481">
        <f>CC8</f>
        <v>2.5</v>
      </c>
      <c r="CD7" s="481">
        <f>CD8</f>
        <v>0</v>
      </c>
      <c r="CE7" s="491">
        <f>CD7/CC7*100</f>
        <v>0</v>
      </c>
      <c r="CF7" s="492">
        <f>CD7-CC7</f>
        <v>-2.5</v>
      </c>
      <c r="CG7" s="154">
        <f>CG8</f>
        <v>0</v>
      </c>
      <c r="CH7" s="154">
        <f>CH8</f>
        <v>0</v>
      </c>
      <c r="CI7" s="117"/>
      <c r="CJ7" s="123">
        <f>CH7-CG7</f>
        <v>0</v>
      </c>
      <c r="CK7" s="113">
        <f t="shared" si="20"/>
        <v>33.5</v>
      </c>
      <c r="CL7" s="116">
        <f>CL8</f>
        <v>0</v>
      </c>
      <c r="CM7" s="116">
        <f t="shared" si="13"/>
        <v>0</v>
      </c>
      <c r="CN7" s="116">
        <f t="shared" si="14"/>
        <v>-33.5</v>
      </c>
      <c r="CP7" s="137">
        <f t="shared" si="15"/>
        <v>0</v>
      </c>
      <c r="CQ7" s="137">
        <f t="shared" si="16"/>
        <v>33.5</v>
      </c>
      <c r="CS7" s="137">
        <f t="shared" si="17"/>
        <v>0</v>
      </c>
      <c r="CT7" s="137">
        <f t="shared" si="21"/>
        <v>0</v>
      </c>
      <c r="CU7" s="137">
        <f t="shared" si="22"/>
        <v>0</v>
      </c>
      <c r="CV7" s="137">
        <f t="shared" si="23"/>
        <v>0</v>
      </c>
      <c r="CW7" s="137">
        <f t="shared" si="24"/>
        <v>33.5</v>
      </c>
      <c r="CX7" s="137"/>
      <c r="CY7" s="137"/>
    </row>
    <row r="8" spans="1:183">
      <c r="A8" s="122"/>
      <c r="B8" s="828" t="s">
        <v>202</v>
      </c>
      <c r="C8" s="829"/>
      <c r="D8" s="830"/>
      <c r="E8" s="108"/>
      <c r="F8" s="16"/>
      <c r="G8" s="108"/>
      <c r="H8" s="109">
        <f t="shared" si="0"/>
        <v>0</v>
      </c>
      <c r="I8" s="108"/>
      <c r="J8" s="16"/>
      <c r="K8" s="122"/>
      <c r="L8" s="122"/>
      <c r="M8" s="108"/>
      <c r="N8" s="16"/>
      <c r="O8" s="108"/>
      <c r="P8" s="473">
        <f>N8-M8</f>
        <v>0</v>
      </c>
      <c r="Q8" s="472"/>
      <c r="R8" s="216"/>
      <c r="S8" s="108"/>
      <c r="T8" s="122"/>
      <c r="U8" s="108"/>
      <c r="V8" s="16"/>
      <c r="W8" s="122"/>
      <c r="X8" s="122">
        <f>V8-U8</f>
        <v>0</v>
      </c>
      <c r="Y8" s="108"/>
      <c r="Z8" s="16"/>
      <c r="AA8" s="108"/>
      <c r="AB8" s="122">
        <f t="shared" si="1"/>
        <v>0</v>
      </c>
      <c r="AC8" s="108"/>
      <c r="AD8" s="16"/>
      <c r="AE8" s="108"/>
      <c r="AF8" s="122"/>
      <c r="AG8" s="461">
        <f t="shared" si="3"/>
        <v>0</v>
      </c>
      <c r="AH8" s="462">
        <f>F8+J8+N8+R8+V8+Z8+AD8</f>
        <v>0</v>
      </c>
      <c r="AI8" s="461"/>
      <c r="AJ8" s="462">
        <f>AH8-AG8</f>
        <v>0</v>
      </c>
      <c r="AK8" s="108"/>
      <c r="AL8" s="16"/>
      <c r="AM8" s="108"/>
      <c r="AN8" s="109">
        <f t="shared" si="4"/>
        <v>0</v>
      </c>
      <c r="AO8" s="108"/>
      <c r="AP8" s="462"/>
      <c r="AQ8" s="108"/>
      <c r="AR8" s="109">
        <f t="shared" si="5"/>
        <v>0</v>
      </c>
      <c r="AS8" s="108"/>
      <c r="AT8" s="475"/>
      <c r="AU8" s="108"/>
      <c r="AV8" s="109">
        <f t="shared" si="6"/>
        <v>0</v>
      </c>
      <c r="AW8" s="108"/>
      <c r="AX8" s="16"/>
      <c r="AY8" s="108"/>
      <c r="AZ8" s="109">
        <f t="shared" si="7"/>
        <v>0</v>
      </c>
      <c r="BA8" s="461">
        <f t="shared" si="8"/>
        <v>0</v>
      </c>
      <c r="BB8" s="15">
        <f t="shared" si="9"/>
        <v>0</v>
      </c>
      <c r="BC8" s="462"/>
      <c r="BD8" s="462">
        <f>BB8-BA8</f>
        <v>0</v>
      </c>
      <c r="BE8" s="108"/>
      <c r="BF8" s="462"/>
      <c r="BG8" s="108"/>
      <c r="BH8" s="109">
        <f t="shared" si="11"/>
        <v>0</v>
      </c>
      <c r="BI8" s="108"/>
      <c r="BJ8" s="462"/>
      <c r="BK8" s="108"/>
      <c r="BL8" s="109">
        <f t="shared" si="25"/>
        <v>0</v>
      </c>
      <c r="BM8" s="108"/>
      <c r="BN8" s="462"/>
      <c r="BO8" s="108"/>
      <c r="BP8" s="109">
        <f t="shared" si="26"/>
        <v>0</v>
      </c>
      <c r="BQ8" s="108"/>
      <c r="BR8" s="462"/>
      <c r="BS8" s="106">
        <v>0</v>
      </c>
      <c r="BT8" s="106">
        <f t="shared" si="19"/>
        <v>0</v>
      </c>
      <c r="BU8" s="108">
        <v>1</v>
      </c>
      <c r="BV8" s="475"/>
      <c r="BW8" s="472">
        <f t="shared" si="12"/>
        <v>0</v>
      </c>
      <c r="BX8" s="473">
        <f>BV8-BU8</f>
        <v>-1</v>
      </c>
      <c r="BY8" s="472">
        <v>30</v>
      </c>
      <c r="BZ8" s="216"/>
      <c r="CA8" s="484">
        <f>BZ8/BY8*100</f>
        <v>0</v>
      </c>
      <c r="CB8" s="473">
        <f t="shared" si="27"/>
        <v>-30</v>
      </c>
      <c r="CC8" s="219">
        <v>2.5</v>
      </c>
      <c r="CD8" s="220"/>
      <c r="CE8" s="473"/>
      <c r="CF8" s="473"/>
      <c r="CG8" s="156"/>
      <c r="CH8" s="222"/>
      <c r="CI8" s="122"/>
      <c r="CJ8" s="122"/>
      <c r="CK8" s="461">
        <f t="shared" si="20"/>
        <v>33.5</v>
      </c>
      <c r="CL8" s="16">
        <f>AH8+BB8+BF8+BJ8+BN8+BR8+BV8+BZ8+CD8+CH8</f>
        <v>0</v>
      </c>
      <c r="CM8" s="462">
        <f t="shared" si="13"/>
        <v>0</v>
      </c>
      <c r="CN8" s="462">
        <f t="shared" si="14"/>
        <v>-33.5</v>
      </c>
      <c r="CP8" s="142">
        <f t="shared" si="15"/>
        <v>0</v>
      </c>
      <c r="CQ8" s="137">
        <f t="shared" si="16"/>
        <v>33.5</v>
      </c>
      <c r="CS8" s="146">
        <f t="shared" si="17"/>
        <v>0</v>
      </c>
      <c r="CT8" s="137">
        <f t="shared" si="21"/>
        <v>0</v>
      </c>
      <c r="CU8" s="137">
        <f t="shared" si="22"/>
        <v>0</v>
      </c>
      <c r="CV8" s="137">
        <f t="shared" si="23"/>
        <v>0</v>
      </c>
      <c r="CW8" s="137">
        <f t="shared" si="24"/>
        <v>33.5</v>
      </c>
      <c r="CX8" s="468"/>
      <c r="CY8" s="468"/>
    </row>
    <row r="9" spans="1:183" hidden="1">
      <c r="A9" s="122">
        <v>213</v>
      </c>
      <c r="B9" s="819" t="s">
        <v>203</v>
      </c>
      <c r="C9" s="820"/>
      <c r="D9" s="821"/>
      <c r="E9" s="108"/>
      <c r="F9" s="16"/>
      <c r="G9" s="106"/>
      <c r="H9" s="108">
        <f t="shared" si="0"/>
        <v>0</v>
      </c>
      <c r="I9" s="108"/>
      <c r="J9" s="16"/>
      <c r="K9" s="108"/>
      <c r="L9" s="122">
        <f t="shared" ref="L9:L19" si="28">J9-I9</f>
        <v>0</v>
      </c>
      <c r="M9" s="108"/>
      <c r="N9" s="16"/>
      <c r="O9" s="106"/>
      <c r="P9" s="473">
        <f>N9-M9</f>
        <v>0</v>
      </c>
      <c r="Q9" s="472"/>
      <c r="R9" s="216"/>
      <c r="S9" s="108"/>
      <c r="T9" s="122"/>
      <c r="U9" s="108"/>
      <c r="V9" s="16"/>
      <c r="W9" s="122"/>
      <c r="X9" s="122"/>
      <c r="Y9" s="108"/>
      <c r="Z9" s="16"/>
      <c r="AA9" s="108"/>
      <c r="AB9" s="122">
        <f t="shared" si="1"/>
        <v>0</v>
      </c>
      <c r="AC9" s="108"/>
      <c r="AD9" s="16"/>
      <c r="AE9" s="108"/>
      <c r="AF9" s="122"/>
      <c r="AG9" s="283">
        <f t="shared" si="3"/>
        <v>0</v>
      </c>
      <c r="AH9" s="462"/>
      <c r="AI9" s="285"/>
      <c r="AJ9" s="285"/>
      <c r="AK9" s="108"/>
      <c r="AL9" s="16"/>
      <c r="AM9" s="106"/>
      <c r="AN9" s="108">
        <f t="shared" si="4"/>
        <v>0</v>
      </c>
      <c r="AO9" s="108"/>
      <c r="AP9" s="462"/>
      <c r="AQ9" s="106"/>
      <c r="AR9" s="108">
        <f t="shared" si="5"/>
        <v>0</v>
      </c>
      <c r="AS9" s="108"/>
      <c r="AT9" s="462"/>
      <c r="AU9" s="106"/>
      <c r="AV9" s="108">
        <f t="shared" si="6"/>
        <v>0</v>
      </c>
      <c r="AW9" s="108"/>
      <c r="AX9" s="16"/>
      <c r="AY9" s="106"/>
      <c r="AZ9" s="108">
        <f t="shared" si="7"/>
        <v>0</v>
      </c>
      <c r="BA9" s="461">
        <f t="shared" si="8"/>
        <v>0</v>
      </c>
      <c r="BB9" s="15">
        <f t="shared" si="9"/>
        <v>0</v>
      </c>
      <c r="BC9" s="461"/>
      <c r="BD9" s="462">
        <f t="shared" si="10"/>
        <v>0</v>
      </c>
      <c r="BE9" s="108"/>
      <c r="BF9" s="462"/>
      <c r="BG9" s="106"/>
      <c r="BH9" s="108">
        <f t="shared" si="11"/>
        <v>0</v>
      </c>
      <c r="BI9" s="108"/>
      <c r="BJ9" s="462"/>
      <c r="BK9" s="106"/>
      <c r="BL9" s="108">
        <f t="shared" si="25"/>
        <v>0</v>
      </c>
      <c r="BM9" s="108"/>
      <c r="BN9" s="462"/>
      <c r="BO9" s="106"/>
      <c r="BP9" s="108">
        <f t="shared" si="26"/>
        <v>0</v>
      </c>
      <c r="BQ9" s="108"/>
      <c r="BR9" s="462"/>
      <c r="BS9" s="106" t="e">
        <f t="shared" si="18"/>
        <v>#DIV/0!</v>
      </c>
      <c r="BT9" s="106">
        <f t="shared" si="19"/>
        <v>0</v>
      </c>
      <c r="BU9" s="108"/>
      <c r="BV9" s="475"/>
      <c r="BW9" s="472"/>
      <c r="BX9" s="473"/>
      <c r="BY9" s="472"/>
      <c r="BZ9" s="216"/>
      <c r="CA9" s="484"/>
      <c r="CB9" s="473"/>
      <c r="CC9" s="473"/>
      <c r="CD9" s="485"/>
      <c r="CE9" s="473"/>
      <c r="CF9" s="473"/>
      <c r="CG9" s="122"/>
      <c r="CH9" s="471"/>
      <c r="CI9" s="122"/>
      <c r="CJ9" s="122"/>
      <c r="CK9" s="283">
        <f t="shared" si="20"/>
        <v>0</v>
      </c>
      <c r="CL9" s="273">
        <f>R9+V9+Z9+AD9+BV9+BZ9+F9+J9+N9+AL9+CD9+AP9+AT9+AX9+BF9</f>
        <v>0</v>
      </c>
      <c r="CM9" s="285"/>
      <c r="CN9" s="285"/>
      <c r="CP9" s="142">
        <f t="shared" si="15"/>
        <v>0</v>
      </c>
      <c r="CQ9" s="137">
        <f t="shared" si="16"/>
        <v>0</v>
      </c>
      <c r="CS9" s="146">
        <f t="shared" si="17"/>
        <v>0</v>
      </c>
      <c r="CT9" s="137">
        <f t="shared" si="21"/>
        <v>0</v>
      </c>
      <c r="CU9" s="137">
        <f t="shared" si="22"/>
        <v>0</v>
      </c>
      <c r="CV9" s="137">
        <f t="shared" si="23"/>
        <v>0</v>
      </c>
      <c r="CW9" s="137">
        <f t="shared" si="24"/>
        <v>0</v>
      </c>
      <c r="CX9" s="468"/>
      <c r="CY9" s="468"/>
    </row>
    <row r="10" spans="1:183" s="137" customFormat="1">
      <c r="A10" s="114">
        <v>220</v>
      </c>
      <c r="B10" s="816" t="s">
        <v>106</v>
      </c>
      <c r="C10" s="817"/>
      <c r="D10" s="818"/>
      <c r="E10" s="113">
        <f>E11+E12+E16+E27+E14</f>
        <v>126</v>
      </c>
      <c r="F10" s="78">
        <f>F11+F12+F16+F27</f>
        <v>53.779560000000004</v>
      </c>
      <c r="G10" s="113">
        <f>F10/E10*100</f>
        <v>42.682190476190478</v>
      </c>
      <c r="H10" s="113">
        <f t="shared" si="0"/>
        <v>-72.220439999999996</v>
      </c>
      <c r="I10" s="113">
        <f>I11+I12+I16+I27+I14</f>
        <v>178</v>
      </c>
      <c r="J10" s="78">
        <f>J11+J12+J16+J27+J14</f>
        <v>57.216970000000003</v>
      </c>
      <c r="K10" s="113">
        <f>J10/I10*100</f>
        <v>32.144365168539331</v>
      </c>
      <c r="L10" s="114"/>
      <c r="M10" s="113">
        <f>M11+M12+M16+M27+M14</f>
        <v>224</v>
      </c>
      <c r="N10" s="78">
        <f>N11+N12+N16+N27+N14</f>
        <v>171.44891999999999</v>
      </c>
      <c r="O10" s="113">
        <f>N10/M10*100</f>
        <v>76.539696428571418</v>
      </c>
      <c r="P10" s="488">
        <f t="shared" ref="P10:P75" si="29">N10-M10</f>
        <v>-52.551080000000013</v>
      </c>
      <c r="Q10" s="476">
        <f>Q11+Q12+Q16+Q27+Q14</f>
        <v>193</v>
      </c>
      <c r="R10" s="248">
        <f>R11+R12+R16+R27+R14</f>
        <v>92.198889999999992</v>
      </c>
      <c r="S10" s="113">
        <f t="shared" ref="S10:S17" si="30">R10/Q10*100</f>
        <v>47.771445595854914</v>
      </c>
      <c r="T10" s="113">
        <f>R10-Q10</f>
        <v>-100.80111000000001</v>
      </c>
      <c r="U10" s="476">
        <f>U11+U12+U16+U27+U14</f>
        <v>201</v>
      </c>
      <c r="V10" s="248">
        <f>V11+V12+V16+V27+V14</f>
        <v>80.185310000000001</v>
      </c>
      <c r="W10" s="476">
        <f>V10/U10*100</f>
        <v>39.893189054726371</v>
      </c>
      <c r="X10" s="488">
        <f t="shared" ref="X10:X17" si="31">V10-U10</f>
        <v>-120.81469</v>
      </c>
      <c r="Y10" s="476">
        <f>Y11+Y12+Y16+Y27+Y14</f>
        <v>179</v>
      </c>
      <c r="Z10" s="248">
        <f>Z11+Z12+Z16+Z27+Z14</f>
        <v>184.15340999999998</v>
      </c>
      <c r="AA10" s="476">
        <f>Z10/Y10*100</f>
        <v>102.87899999999999</v>
      </c>
      <c r="AB10" s="488">
        <f t="shared" si="1"/>
        <v>5.1534099999999796</v>
      </c>
      <c r="AC10" s="476">
        <f>AC11+AC12+AC16+AC27+AC14</f>
        <v>174</v>
      </c>
      <c r="AD10" s="248">
        <f>AD11+AD12+AD16+AD27</f>
        <v>39.043239999999997</v>
      </c>
      <c r="AE10" s="476">
        <f>AD10/AC10*100</f>
        <v>22.438643678160918</v>
      </c>
      <c r="AF10" s="488">
        <f t="shared" si="2"/>
        <v>-134.95676</v>
      </c>
      <c r="AG10" s="476">
        <f t="shared" si="3"/>
        <v>1275</v>
      </c>
      <c r="AH10" s="248">
        <f>AH11+AH12+AH16+AH27</f>
        <v>678.02630000000011</v>
      </c>
      <c r="AI10" s="476">
        <f>AH10/AG10*100</f>
        <v>53.178533333333341</v>
      </c>
      <c r="AJ10" s="476">
        <f t="shared" ref="AJ10:AJ75" si="32">AH10-AG10</f>
        <v>-596.97369999999989</v>
      </c>
      <c r="AK10" s="476">
        <f>AK11+AK12+AK16+AK27+AK14</f>
        <v>40</v>
      </c>
      <c r="AL10" s="248">
        <f>AL11+AL12+AL16+AL27+AL14</f>
        <v>0.45504</v>
      </c>
      <c r="AM10" s="476">
        <f t="shared" ref="AM10:AM17" si="33">AL10/AK10*100</f>
        <v>1.1376000000000002</v>
      </c>
      <c r="AN10" s="113">
        <f t="shared" si="4"/>
        <v>-39.544960000000003</v>
      </c>
      <c r="AO10" s="113">
        <f>AO11+AO12+AO16+AO27+AO14</f>
        <v>10</v>
      </c>
      <c r="AP10" s="113">
        <f>AP11+AP12+AP16+AP27+AP14</f>
        <v>2.0499999999999998</v>
      </c>
      <c r="AQ10" s="113">
        <f>AP10/AO10*100</f>
        <v>20.5</v>
      </c>
      <c r="AR10" s="113">
        <f t="shared" si="5"/>
        <v>-7.95</v>
      </c>
      <c r="AS10" s="113">
        <f>AS11+AS12+AS16+AS27+AS14</f>
        <v>40</v>
      </c>
      <c r="AT10" s="78">
        <f>AT11+AT12+AT16+AT27+AT14</f>
        <v>36.4</v>
      </c>
      <c r="AU10" s="113">
        <f>AT10/AS10*100</f>
        <v>90.999999999999986</v>
      </c>
      <c r="AV10" s="113">
        <f t="shared" si="6"/>
        <v>-3.6000000000000014</v>
      </c>
      <c r="AW10" s="113">
        <f>AW11+AW12+AW16+AW27+AW14</f>
        <v>45</v>
      </c>
      <c r="AX10" s="78">
        <f>AX11+AX12+AX16+AX27+AX14</f>
        <v>9.1959999999999997</v>
      </c>
      <c r="AY10" s="113">
        <f>AX10/AW10*100</f>
        <v>20.435555555555553</v>
      </c>
      <c r="AZ10" s="113">
        <f t="shared" si="7"/>
        <v>-35.804000000000002</v>
      </c>
      <c r="BA10" s="113">
        <f t="shared" si="8"/>
        <v>135</v>
      </c>
      <c r="BB10" s="78">
        <f t="shared" si="9"/>
        <v>48.101039999999998</v>
      </c>
      <c r="BC10" s="113">
        <f>BB10/BA10*100</f>
        <v>35.630400000000002</v>
      </c>
      <c r="BD10" s="113">
        <f t="shared" si="10"/>
        <v>-86.898960000000002</v>
      </c>
      <c r="BE10" s="113">
        <f>BE11+BE12+BE16+BE27+BE14</f>
        <v>4</v>
      </c>
      <c r="BF10" s="113">
        <f>BF11+BF12+BF16+BF27+BF14</f>
        <v>10.398999999999999</v>
      </c>
      <c r="BG10" s="113">
        <f>BF10/BE10*100</f>
        <v>259.97499999999997</v>
      </c>
      <c r="BH10" s="113">
        <f t="shared" si="11"/>
        <v>6.3989999999999991</v>
      </c>
      <c r="BI10" s="113">
        <f>BI11+BI12+BI16+BI27+BI14</f>
        <v>4</v>
      </c>
      <c r="BJ10" s="113">
        <f>BJ11+BJ12+BJ16+BJ27+BJ14</f>
        <v>0</v>
      </c>
      <c r="BK10" s="113">
        <f>BJ10/BI10*100</f>
        <v>0</v>
      </c>
      <c r="BL10" s="113">
        <f t="shared" si="25"/>
        <v>-4</v>
      </c>
      <c r="BM10" s="113">
        <f>BM11+BM12+BM16+BM27+BM14</f>
        <v>4</v>
      </c>
      <c r="BN10" s="113">
        <f>BN11+BN12+BN16+BN27+BN14</f>
        <v>34.880000000000003</v>
      </c>
      <c r="BO10" s="113">
        <f>BN10/BM10*100</f>
        <v>872.00000000000011</v>
      </c>
      <c r="BP10" s="113">
        <f t="shared" si="26"/>
        <v>30.880000000000003</v>
      </c>
      <c r="BQ10" s="113">
        <f>BQ11+BQ12+BQ16+BQ27</f>
        <v>20</v>
      </c>
      <c r="BR10" s="113">
        <f>BR11+BR12+BR16+BR27</f>
        <v>0</v>
      </c>
      <c r="BS10" s="113">
        <f t="shared" si="18"/>
        <v>0</v>
      </c>
      <c r="BT10" s="113">
        <f t="shared" si="19"/>
        <v>-20</v>
      </c>
      <c r="BU10" s="113">
        <f>BU11+BU12+BU16+BU27</f>
        <v>19.3</v>
      </c>
      <c r="BV10" s="476">
        <f>BV11+BV12+BV16+BV27</f>
        <v>7.2669999999999995</v>
      </c>
      <c r="BW10" s="476">
        <v>0</v>
      </c>
      <c r="BX10" s="488">
        <f t="shared" ref="BX10:BX17" si="34">BV10-BU10</f>
        <v>-12.033000000000001</v>
      </c>
      <c r="BY10" s="476">
        <f>BY11+BY12+BY16+BY27+BY15</f>
        <v>1315</v>
      </c>
      <c r="BZ10" s="248">
        <f>BZ11+BZ12+BZ16+BZ27</f>
        <v>452.55849999999998</v>
      </c>
      <c r="CA10" s="487">
        <f>BZ10/BY10*100</f>
        <v>34.415095057034215</v>
      </c>
      <c r="CB10" s="488">
        <f t="shared" si="27"/>
        <v>-862.44150000000002</v>
      </c>
      <c r="CC10" s="476">
        <f>CC11+CC12+CC16+CC27</f>
        <v>18</v>
      </c>
      <c r="CD10" s="248">
        <f>CD11+CD12+CD16+CD27</f>
        <v>0</v>
      </c>
      <c r="CE10" s="487">
        <f>CD10/CC10*100</f>
        <v>0</v>
      </c>
      <c r="CF10" s="488">
        <f>CD10-CC10</f>
        <v>-18</v>
      </c>
      <c r="CG10" s="113">
        <f>CG11+CG12+CG16+CG27+CG14</f>
        <v>63</v>
      </c>
      <c r="CH10" s="113">
        <f>CH11+CH12+CH16+CH27+CH14</f>
        <v>60.608659999999993</v>
      </c>
      <c r="CI10" s="115">
        <f>CH10/CG10*100</f>
        <v>96.204222222222214</v>
      </c>
      <c r="CJ10" s="114">
        <f>CH10-CG10</f>
        <v>-2.3913400000000067</v>
      </c>
      <c r="CK10" s="113">
        <f>CK11+CK12+CK16+CK27+CK14</f>
        <v>2857.3</v>
      </c>
      <c r="CL10" s="78">
        <f>CL11+CL12+CL16+CL27</f>
        <v>1291.8405</v>
      </c>
      <c r="CM10" s="113">
        <f t="shared" si="13"/>
        <v>45.211930843803586</v>
      </c>
      <c r="CN10" s="113">
        <f t="shared" si="14"/>
        <v>-1565.4595000000002</v>
      </c>
      <c r="CP10" s="137">
        <f t="shared" si="15"/>
        <v>1231.2318399999999</v>
      </c>
      <c r="CQ10" s="137">
        <f t="shared" si="16"/>
        <v>2774.3</v>
      </c>
      <c r="CS10" s="137">
        <f t="shared" si="17"/>
        <v>1231.2318399999999</v>
      </c>
      <c r="CT10" s="137">
        <f t="shared" si="21"/>
        <v>1291.8405</v>
      </c>
      <c r="CU10" s="137">
        <f t="shared" si="22"/>
        <v>1291.8405</v>
      </c>
      <c r="CV10" s="137">
        <f t="shared" si="23"/>
        <v>771.40634</v>
      </c>
      <c r="CW10" s="137">
        <f t="shared" si="24"/>
        <v>2857.3</v>
      </c>
    </row>
    <row r="11" spans="1:183" s="142" customFormat="1" ht="13.5">
      <c r="A11" s="143">
        <v>221</v>
      </c>
      <c r="B11" s="930" t="s">
        <v>107</v>
      </c>
      <c r="C11" s="931"/>
      <c r="D11" s="932"/>
      <c r="E11" s="15">
        <v>32</v>
      </c>
      <c r="F11" s="15">
        <v>26.064720000000001</v>
      </c>
      <c r="G11" s="106">
        <f>F11/E11*100</f>
        <v>81.452250000000006</v>
      </c>
      <c r="H11" s="106">
        <f t="shared" si="0"/>
        <v>-5.9352799999999988</v>
      </c>
      <c r="I11" s="106">
        <v>32</v>
      </c>
      <c r="J11" s="15">
        <v>15.873419999999999</v>
      </c>
      <c r="K11" s="106">
        <f>J11/I11*100</f>
        <v>49.604437499999996</v>
      </c>
      <c r="L11" s="143">
        <f t="shared" si="28"/>
        <v>-16.126580000000001</v>
      </c>
      <c r="M11" s="106">
        <v>37</v>
      </c>
      <c r="N11" s="15">
        <v>1.9105799999999999</v>
      </c>
      <c r="O11" s="106">
        <f>N11/M11*100</f>
        <v>5.16372972972973</v>
      </c>
      <c r="P11" s="494">
        <f t="shared" si="29"/>
        <v>-35.089419999999997</v>
      </c>
      <c r="Q11" s="479">
        <v>37</v>
      </c>
      <c r="R11" s="604">
        <v>23.963999999999999</v>
      </c>
      <c r="S11" s="111">
        <f t="shared" si="30"/>
        <v>64.767567567567568</v>
      </c>
      <c r="T11" s="143">
        <f>R11-Q11</f>
        <v>-13.036000000000001</v>
      </c>
      <c r="U11" s="479">
        <v>32</v>
      </c>
      <c r="V11" s="604">
        <v>9.3556299999999997</v>
      </c>
      <c r="W11" s="479">
        <f>V11/U11*100</f>
        <v>29.23634375</v>
      </c>
      <c r="X11" s="479">
        <f t="shared" si="31"/>
        <v>-22.644370000000002</v>
      </c>
      <c r="Y11" s="479">
        <v>32</v>
      </c>
      <c r="Z11" s="604">
        <v>9.8949599999999993</v>
      </c>
      <c r="AA11" s="479">
        <f>Z11/Y11*100</f>
        <v>30.921749999999999</v>
      </c>
      <c r="AB11" s="494">
        <f t="shared" si="1"/>
        <v>-22.105040000000002</v>
      </c>
      <c r="AC11" s="479">
        <v>32</v>
      </c>
      <c r="AD11" s="604">
        <v>7.5743999999999998</v>
      </c>
      <c r="AE11" s="479">
        <f>AD11/AC11*100</f>
        <v>23.669999999999998</v>
      </c>
      <c r="AF11" s="494">
        <f t="shared" si="2"/>
        <v>-24.425599999999999</v>
      </c>
      <c r="AG11" s="478">
        <f t="shared" si="3"/>
        <v>234</v>
      </c>
      <c r="AH11" s="478">
        <f>F11+J11+N11+R11+V11+Z11+AD11</f>
        <v>94.637710000000013</v>
      </c>
      <c r="AI11" s="478">
        <f>AH11/AG11*100</f>
        <v>40.443465811965815</v>
      </c>
      <c r="AJ11" s="478">
        <f t="shared" si="32"/>
        <v>-139.36228999999997</v>
      </c>
      <c r="AK11" s="479"/>
      <c r="AL11" s="604"/>
      <c r="AM11" s="479">
        <v>0</v>
      </c>
      <c r="AN11" s="106">
        <f t="shared" si="4"/>
        <v>0</v>
      </c>
      <c r="AO11" s="106"/>
      <c r="AP11" s="461"/>
      <c r="AQ11" s="106"/>
      <c r="AR11" s="106">
        <f t="shared" si="5"/>
        <v>0</v>
      </c>
      <c r="AS11" s="106"/>
      <c r="AT11" s="478">
        <v>0</v>
      </c>
      <c r="AU11" s="479">
        <v>0</v>
      </c>
      <c r="AV11" s="479">
        <f t="shared" si="6"/>
        <v>0</v>
      </c>
      <c r="AW11" s="479"/>
      <c r="AX11" s="604"/>
      <c r="AY11" s="106">
        <v>0</v>
      </c>
      <c r="AZ11" s="106">
        <f t="shared" si="7"/>
        <v>0</v>
      </c>
      <c r="BA11" s="461">
        <f t="shared" si="8"/>
        <v>0</v>
      </c>
      <c r="BB11" s="15">
        <f t="shared" si="9"/>
        <v>0</v>
      </c>
      <c r="BC11" s="461"/>
      <c r="BD11" s="461">
        <f t="shared" si="10"/>
        <v>0</v>
      </c>
      <c r="BE11" s="106">
        <v>4</v>
      </c>
      <c r="BF11" s="478"/>
      <c r="BG11" s="106"/>
      <c r="BH11" s="106">
        <f t="shared" si="11"/>
        <v>-4</v>
      </c>
      <c r="BI11" s="106">
        <v>4</v>
      </c>
      <c r="BJ11" s="478"/>
      <c r="BK11" s="106"/>
      <c r="BL11" s="106">
        <f t="shared" si="25"/>
        <v>-4</v>
      </c>
      <c r="BM11" s="106">
        <v>4</v>
      </c>
      <c r="BN11" s="478"/>
      <c r="BO11" s="106">
        <f>BN11/BM11*100</f>
        <v>0</v>
      </c>
      <c r="BP11" s="106">
        <f t="shared" si="26"/>
        <v>-4</v>
      </c>
      <c r="BQ11" s="106"/>
      <c r="BR11" s="461"/>
      <c r="BS11" s="106">
        <v>0</v>
      </c>
      <c r="BT11" s="106">
        <f t="shared" si="19"/>
        <v>0</v>
      </c>
      <c r="BU11" s="106"/>
      <c r="BV11" s="478"/>
      <c r="BW11" s="479"/>
      <c r="BX11" s="494">
        <f t="shared" si="34"/>
        <v>0</v>
      </c>
      <c r="BY11" s="479">
        <v>353</v>
      </c>
      <c r="BZ11" s="604">
        <v>134.42954</v>
      </c>
      <c r="CA11" s="495">
        <f>BZ11/BY11*100</f>
        <v>38.082022662889521</v>
      </c>
      <c r="CB11" s="494">
        <f t="shared" si="27"/>
        <v>-218.57046</v>
      </c>
      <c r="CC11" s="494"/>
      <c r="CD11" s="607"/>
      <c r="CE11" s="494"/>
      <c r="CF11" s="494"/>
      <c r="CG11" s="143"/>
      <c r="CH11" s="603"/>
      <c r="CI11" s="143"/>
      <c r="CJ11" s="143"/>
      <c r="CK11" s="461">
        <f t="shared" si="20"/>
        <v>599</v>
      </c>
      <c r="CL11" s="15">
        <f>AH11+BB11+BF11+BJ11+BN11+BR11+BV11+BZ11+CD11+CH11</f>
        <v>229.06725</v>
      </c>
      <c r="CM11" s="461">
        <f t="shared" si="13"/>
        <v>38.24161101836394</v>
      </c>
      <c r="CN11" s="461">
        <f t="shared" si="14"/>
        <v>-369.93275</v>
      </c>
      <c r="CO11" s="142">
        <v>54.6</v>
      </c>
      <c r="CP11" s="142">
        <f t="shared" si="15"/>
        <v>229.06725</v>
      </c>
      <c r="CQ11" s="137">
        <f t="shared" si="16"/>
        <v>599</v>
      </c>
      <c r="CS11" s="146">
        <f t="shared" si="17"/>
        <v>229.06725</v>
      </c>
      <c r="CT11" s="137">
        <f t="shared" si="21"/>
        <v>229.06725</v>
      </c>
      <c r="CU11" s="137">
        <f t="shared" si="22"/>
        <v>229.06725</v>
      </c>
      <c r="CV11" s="137">
        <f t="shared" si="23"/>
        <v>94.637710000000013</v>
      </c>
      <c r="CW11" s="137">
        <f t="shared" si="24"/>
        <v>599</v>
      </c>
      <c r="CX11" s="468"/>
      <c r="CY11" s="468"/>
      <c r="CZ11" s="468"/>
      <c r="DA11" s="468"/>
      <c r="DB11" s="468"/>
      <c r="DC11" s="468"/>
      <c r="DD11" s="468"/>
      <c r="DE11" s="468"/>
      <c r="DF11" s="468"/>
      <c r="DG11" s="468"/>
      <c r="DH11" s="468"/>
      <c r="DI11" s="468"/>
      <c r="DJ11" s="468"/>
      <c r="DK11" s="468"/>
      <c r="DL11" s="468"/>
      <c r="DM11" s="468"/>
      <c r="DN11" s="468"/>
      <c r="DO11" s="468"/>
      <c r="DP11" s="468"/>
      <c r="DQ11" s="468"/>
      <c r="DR11" s="468"/>
      <c r="DS11" s="468"/>
      <c r="DT11" s="468"/>
      <c r="DU11" s="468"/>
      <c r="DV11" s="468"/>
      <c r="DW11" s="468"/>
      <c r="DX11" s="468"/>
      <c r="DY11" s="468"/>
      <c r="DZ11" s="468"/>
      <c r="EA11" s="468"/>
      <c r="EB11" s="468"/>
      <c r="EC11" s="468"/>
      <c r="ED11" s="468"/>
      <c r="EE11" s="468"/>
      <c r="EF11" s="468"/>
      <c r="EG11" s="468"/>
      <c r="EH11" s="468"/>
      <c r="EI11" s="468"/>
      <c r="EJ11" s="468"/>
      <c r="EK11" s="468"/>
      <c r="EL11" s="468"/>
      <c r="EM11" s="468"/>
      <c r="EN11" s="468"/>
      <c r="EO11" s="468"/>
      <c r="EP11" s="468"/>
      <c r="EQ11" s="468"/>
      <c r="ER11" s="468"/>
      <c r="ES11" s="468"/>
      <c r="ET11" s="468"/>
      <c r="EU11" s="468"/>
      <c r="EV11" s="468"/>
      <c r="EW11" s="468"/>
      <c r="EX11" s="468"/>
      <c r="EY11" s="468"/>
      <c r="EZ11" s="468"/>
      <c r="FA11" s="468"/>
      <c r="FB11" s="468"/>
      <c r="FC11" s="468"/>
      <c r="FD11" s="468"/>
      <c r="FE11" s="468"/>
      <c r="FF11" s="468"/>
      <c r="FG11" s="468"/>
      <c r="FH11" s="468"/>
      <c r="FI11" s="468"/>
      <c r="FJ11" s="468"/>
      <c r="FK11" s="468"/>
      <c r="FL11" s="468"/>
      <c r="FM11" s="468"/>
      <c r="FN11" s="468"/>
      <c r="FO11" s="468"/>
      <c r="FP11" s="468"/>
      <c r="FQ11" s="468"/>
      <c r="FR11" s="468"/>
      <c r="FS11" s="468"/>
      <c r="FT11" s="468"/>
      <c r="FU11" s="468"/>
      <c r="FV11" s="468"/>
      <c r="FW11" s="468"/>
      <c r="FX11" s="468"/>
      <c r="FY11" s="468"/>
      <c r="FZ11" s="468"/>
      <c r="GA11" s="468"/>
    </row>
    <row r="12" spans="1:183" s="469" customFormat="1" ht="13.5">
      <c r="A12" s="603">
        <v>222</v>
      </c>
      <c r="B12" s="933" t="s">
        <v>204</v>
      </c>
      <c r="C12" s="934"/>
      <c r="D12" s="935"/>
      <c r="E12" s="557">
        <f>E13</f>
        <v>0</v>
      </c>
      <c r="F12" s="558">
        <f>F13</f>
        <v>0</v>
      </c>
      <c r="G12" s="461"/>
      <c r="H12" s="557">
        <f t="shared" si="0"/>
        <v>0</v>
      </c>
      <c r="I12" s="557">
        <f>I13</f>
        <v>0</v>
      </c>
      <c r="J12" s="558"/>
      <c r="K12" s="557"/>
      <c r="L12" s="556">
        <f t="shared" si="28"/>
        <v>0</v>
      </c>
      <c r="M12" s="557">
        <f>M13</f>
        <v>0</v>
      </c>
      <c r="N12" s="557">
        <f>N13</f>
        <v>0</v>
      </c>
      <c r="O12" s="557"/>
      <c r="P12" s="559">
        <f t="shared" si="29"/>
        <v>0</v>
      </c>
      <c r="Q12" s="483">
        <f>Q13</f>
        <v>0</v>
      </c>
      <c r="R12" s="560">
        <f>R13</f>
        <v>0</v>
      </c>
      <c r="S12" s="557"/>
      <c r="T12" s="557">
        <f>R12-Q12</f>
        <v>0</v>
      </c>
      <c r="U12" s="483">
        <f>U13</f>
        <v>0</v>
      </c>
      <c r="V12" s="560"/>
      <c r="W12" s="483"/>
      <c r="X12" s="559">
        <f t="shared" si="31"/>
        <v>0</v>
      </c>
      <c r="Y12" s="483">
        <f>Y13</f>
        <v>0</v>
      </c>
      <c r="Z12" s="560">
        <f>Z13</f>
        <v>0</v>
      </c>
      <c r="AA12" s="483"/>
      <c r="AB12" s="559">
        <f t="shared" si="1"/>
        <v>0</v>
      </c>
      <c r="AC12" s="483">
        <f>AC13</f>
        <v>0</v>
      </c>
      <c r="AD12" s="560">
        <f>AD13</f>
        <v>0</v>
      </c>
      <c r="AE12" s="483"/>
      <c r="AF12" s="559">
        <f t="shared" si="2"/>
        <v>0</v>
      </c>
      <c r="AG12" s="478">
        <f t="shared" si="3"/>
        <v>0</v>
      </c>
      <c r="AH12" s="560">
        <f>AH13</f>
        <v>0</v>
      </c>
      <c r="AI12" s="483"/>
      <c r="AJ12" s="559">
        <f t="shared" si="32"/>
        <v>0</v>
      </c>
      <c r="AK12" s="483">
        <f>AK13</f>
        <v>0</v>
      </c>
      <c r="AL12" s="560"/>
      <c r="AM12" s="478"/>
      <c r="AN12" s="557">
        <f t="shared" si="4"/>
        <v>0</v>
      </c>
      <c r="AO12" s="557">
        <f>AO13</f>
        <v>0</v>
      </c>
      <c r="AP12" s="557"/>
      <c r="AQ12" s="461"/>
      <c r="AR12" s="557">
        <f t="shared" si="5"/>
        <v>0</v>
      </c>
      <c r="AS12" s="557">
        <f>AS13</f>
        <v>0</v>
      </c>
      <c r="AT12" s="557">
        <f>AT13</f>
        <v>0</v>
      </c>
      <c r="AU12" s="461"/>
      <c r="AV12" s="557">
        <f t="shared" si="6"/>
        <v>0</v>
      </c>
      <c r="AW12" s="557">
        <f>AW13</f>
        <v>0</v>
      </c>
      <c r="AX12" s="558"/>
      <c r="AY12" s="461"/>
      <c r="AZ12" s="557">
        <f t="shared" si="7"/>
        <v>0</v>
      </c>
      <c r="BA12" s="461">
        <f t="shared" si="8"/>
        <v>0</v>
      </c>
      <c r="BB12" s="15">
        <f t="shared" si="9"/>
        <v>0</v>
      </c>
      <c r="BC12" s="461"/>
      <c r="BD12" s="557">
        <f t="shared" si="10"/>
        <v>0</v>
      </c>
      <c r="BE12" s="557">
        <f>BE13</f>
        <v>0</v>
      </c>
      <c r="BF12" s="557">
        <f>BF13</f>
        <v>0</v>
      </c>
      <c r="BG12" s="461"/>
      <c r="BH12" s="557">
        <f t="shared" si="11"/>
        <v>0</v>
      </c>
      <c r="BI12" s="557">
        <f>BI13</f>
        <v>0</v>
      </c>
      <c r="BJ12" s="557">
        <f>BJ13</f>
        <v>0</v>
      </c>
      <c r="BK12" s="461"/>
      <c r="BL12" s="557">
        <f t="shared" si="25"/>
        <v>0</v>
      </c>
      <c r="BM12" s="557">
        <f>BM13</f>
        <v>0</v>
      </c>
      <c r="BN12" s="557">
        <f>BN13</f>
        <v>0</v>
      </c>
      <c r="BO12" s="461"/>
      <c r="BP12" s="557">
        <f t="shared" si="26"/>
        <v>0</v>
      </c>
      <c r="BQ12" s="557">
        <f>BQ13</f>
        <v>20</v>
      </c>
      <c r="BR12" s="557">
        <f>BR13</f>
        <v>0</v>
      </c>
      <c r="BS12" s="461">
        <f t="shared" si="18"/>
        <v>0</v>
      </c>
      <c r="BT12" s="461">
        <f t="shared" si="19"/>
        <v>-20</v>
      </c>
      <c r="BU12" s="557">
        <f>BU13</f>
        <v>11.1</v>
      </c>
      <c r="BV12" s="560">
        <f>BV13</f>
        <v>0</v>
      </c>
      <c r="BW12" s="483">
        <v>0</v>
      </c>
      <c r="BX12" s="559">
        <f>BV12-BU12</f>
        <v>-11.1</v>
      </c>
      <c r="BY12" s="483">
        <f>BY13</f>
        <v>35</v>
      </c>
      <c r="BZ12" s="604">
        <f>BZ13</f>
        <v>22.375</v>
      </c>
      <c r="CA12" s="561">
        <f>BZ12/BY12*100</f>
        <v>63.928571428571423</v>
      </c>
      <c r="CB12" s="559">
        <f t="shared" si="27"/>
        <v>-12.625</v>
      </c>
      <c r="CC12" s="483">
        <f>CC13</f>
        <v>7</v>
      </c>
      <c r="CD12" s="560">
        <f>CD13</f>
        <v>0</v>
      </c>
      <c r="CE12" s="561">
        <f>CD12/CC12*100</f>
        <v>0</v>
      </c>
      <c r="CF12" s="559">
        <f>CD12-CC12</f>
        <v>-7</v>
      </c>
      <c r="CG12" s="557">
        <f>CG13</f>
        <v>0</v>
      </c>
      <c r="CH12" s="558">
        <f>CH13</f>
        <v>10.048999999999999</v>
      </c>
      <c r="CI12" s="562"/>
      <c r="CJ12" s="556">
        <f>CH12-CG12</f>
        <v>10.048999999999999</v>
      </c>
      <c r="CK12" s="461">
        <f t="shared" si="20"/>
        <v>73.099999999999994</v>
      </c>
      <c r="CL12" s="558">
        <f>CL13</f>
        <v>32.423999999999999</v>
      </c>
      <c r="CM12" s="557">
        <f t="shared" si="13"/>
        <v>44.355677154582764</v>
      </c>
      <c r="CN12" s="557">
        <f t="shared" si="14"/>
        <v>-40.675999999999995</v>
      </c>
      <c r="CP12" s="468">
        <f t="shared" si="15"/>
        <v>22.375</v>
      </c>
      <c r="CQ12" s="468">
        <f t="shared" si="16"/>
        <v>53.1</v>
      </c>
      <c r="CS12" s="468">
        <f t="shared" si="17"/>
        <v>22.375</v>
      </c>
      <c r="CT12" s="468">
        <f t="shared" si="21"/>
        <v>32.423999999999999</v>
      </c>
      <c r="CU12" s="468">
        <f t="shared" si="22"/>
        <v>32.423999999999999</v>
      </c>
      <c r="CV12" s="468">
        <f t="shared" si="23"/>
        <v>0</v>
      </c>
      <c r="CW12" s="468">
        <f t="shared" si="24"/>
        <v>73.099999999999994</v>
      </c>
      <c r="CX12" s="468"/>
      <c r="CY12" s="468"/>
    </row>
    <row r="13" spans="1:183" ht="24" customHeight="1">
      <c r="A13" s="122"/>
      <c r="B13" s="825" t="s">
        <v>205</v>
      </c>
      <c r="C13" s="826"/>
      <c r="D13" s="827"/>
      <c r="E13" s="108"/>
      <c r="F13" s="16"/>
      <c r="G13" s="108"/>
      <c r="H13" s="108">
        <f t="shared" si="0"/>
        <v>0</v>
      </c>
      <c r="I13" s="108"/>
      <c r="J13" s="16"/>
      <c r="K13" s="108"/>
      <c r="L13" s="122">
        <f t="shared" si="28"/>
        <v>0</v>
      </c>
      <c r="M13" s="108"/>
      <c r="N13" s="16"/>
      <c r="O13" s="108"/>
      <c r="P13" s="473">
        <f t="shared" si="29"/>
        <v>0</v>
      </c>
      <c r="Q13" s="472">
        <v>0</v>
      </c>
      <c r="R13" s="216"/>
      <c r="S13" s="109"/>
      <c r="T13" s="108">
        <f>R13-Q13</f>
        <v>0</v>
      </c>
      <c r="U13" s="472"/>
      <c r="V13" s="216"/>
      <c r="W13" s="472"/>
      <c r="X13" s="473">
        <f t="shared" si="31"/>
        <v>0</v>
      </c>
      <c r="Y13" s="472"/>
      <c r="Z13" s="216"/>
      <c r="AA13" s="472"/>
      <c r="AB13" s="473">
        <f t="shared" si="1"/>
        <v>0</v>
      </c>
      <c r="AC13" s="472"/>
      <c r="AD13" s="216"/>
      <c r="AE13" s="472"/>
      <c r="AF13" s="473">
        <f t="shared" si="2"/>
        <v>0</v>
      </c>
      <c r="AG13" s="478">
        <f t="shared" si="3"/>
        <v>0</v>
      </c>
      <c r="AH13" s="475">
        <f>F13+J13+N13+R13+V13+Z13+AD13</f>
        <v>0</v>
      </c>
      <c r="AI13" s="475"/>
      <c r="AJ13" s="485">
        <f t="shared" si="32"/>
        <v>0</v>
      </c>
      <c r="AK13" s="472"/>
      <c r="AL13" s="216"/>
      <c r="AM13" s="472"/>
      <c r="AN13" s="108">
        <f t="shared" si="4"/>
        <v>0</v>
      </c>
      <c r="AO13" s="108"/>
      <c r="AP13" s="462"/>
      <c r="AQ13" s="108"/>
      <c r="AR13" s="108">
        <f t="shared" si="5"/>
        <v>0</v>
      </c>
      <c r="AS13" s="108"/>
      <c r="AT13" s="475"/>
      <c r="AU13" s="108"/>
      <c r="AV13" s="108">
        <f t="shared" si="6"/>
        <v>0</v>
      </c>
      <c r="AW13" s="108"/>
      <c r="AX13" s="16"/>
      <c r="AY13" s="108"/>
      <c r="AZ13" s="108">
        <f t="shared" si="7"/>
        <v>0</v>
      </c>
      <c r="BA13" s="461">
        <f t="shared" si="8"/>
        <v>0</v>
      </c>
      <c r="BB13" s="15">
        <f t="shared" si="9"/>
        <v>0</v>
      </c>
      <c r="BC13" s="462"/>
      <c r="BD13" s="462">
        <f t="shared" si="10"/>
        <v>0</v>
      </c>
      <c r="BE13" s="108"/>
      <c r="BF13" s="462"/>
      <c r="BG13" s="108"/>
      <c r="BH13" s="108">
        <f t="shared" si="11"/>
        <v>0</v>
      </c>
      <c r="BI13" s="108"/>
      <c r="BJ13" s="462"/>
      <c r="BK13" s="108"/>
      <c r="BL13" s="108">
        <f t="shared" si="25"/>
        <v>0</v>
      </c>
      <c r="BM13" s="108"/>
      <c r="BN13" s="462"/>
      <c r="BO13" s="108"/>
      <c r="BP13" s="108">
        <f t="shared" si="26"/>
        <v>0</v>
      </c>
      <c r="BQ13" s="108">
        <v>20</v>
      </c>
      <c r="BR13" s="462"/>
      <c r="BS13" s="106">
        <f t="shared" si="18"/>
        <v>0</v>
      </c>
      <c r="BT13" s="106">
        <f t="shared" si="19"/>
        <v>-20</v>
      </c>
      <c r="BU13" s="108">
        <v>11.1</v>
      </c>
      <c r="BV13" s="216"/>
      <c r="BW13" s="472">
        <v>0</v>
      </c>
      <c r="BX13" s="473">
        <f t="shared" si="34"/>
        <v>-11.1</v>
      </c>
      <c r="BY13" s="472">
        <v>35</v>
      </c>
      <c r="BZ13" s="216">
        <v>22.375</v>
      </c>
      <c r="CA13" s="484">
        <f>BZ13/BY13*100</f>
        <v>63.928571428571423</v>
      </c>
      <c r="CB13" s="473">
        <f t="shared" si="27"/>
        <v>-12.625</v>
      </c>
      <c r="CC13" s="473">
        <v>7</v>
      </c>
      <c r="CD13" s="220"/>
      <c r="CE13" s="473"/>
      <c r="CF13" s="473"/>
      <c r="CG13" s="122"/>
      <c r="CH13" s="16">
        <v>10.048999999999999</v>
      </c>
      <c r="CI13" s="122"/>
      <c r="CJ13" s="122"/>
      <c r="CK13" s="461">
        <f t="shared" si="20"/>
        <v>73.099999999999994</v>
      </c>
      <c r="CL13" s="16">
        <f>AH13+BB13+BF13+BJ13+BN13+BR13+BV13+BZ13+CD13+CH13</f>
        <v>32.423999999999999</v>
      </c>
      <c r="CM13" s="462">
        <f t="shared" si="13"/>
        <v>44.355677154582764</v>
      </c>
      <c r="CN13" s="462">
        <f t="shared" si="14"/>
        <v>-40.675999999999995</v>
      </c>
      <c r="CP13" s="142">
        <f t="shared" si="15"/>
        <v>22.375</v>
      </c>
      <c r="CQ13" s="137">
        <f t="shared" si="16"/>
        <v>53.1</v>
      </c>
      <c r="CS13" s="146">
        <f t="shared" si="17"/>
        <v>22.375</v>
      </c>
      <c r="CT13" s="137">
        <f t="shared" si="21"/>
        <v>32.423999999999999</v>
      </c>
      <c r="CU13" s="137">
        <f t="shared" si="22"/>
        <v>32.423999999999999</v>
      </c>
      <c r="CV13" s="137">
        <f t="shared" si="23"/>
        <v>0</v>
      </c>
      <c r="CW13" s="137">
        <f t="shared" si="24"/>
        <v>73.099999999999994</v>
      </c>
      <c r="CX13" s="468"/>
      <c r="CY13" s="468"/>
    </row>
    <row r="14" spans="1:183" s="142" customFormat="1" ht="13.5" hidden="1">
      <c r="A14" s="124">
        <v>223</v>
      </c>
      <c r="B14" s="834" t="s">
        <v>622</v>
      </c>
      <c r="C14" s="835"/>
      <c r="D14" s="836"/>
      <c r="E14" s="106"/>
      <c r="F14" s="15"/>
      <c r="G14" s="106"/>
      <c r="H14" s="106"/>
      <c r="I14" s="106"/>
      <c r="J14" s="15"/>
      <c r="K14" s="106"/>
      <c r="L14" s="143"/>
      <c r="M14" s="106"/>
      <c r="N14" s="15"/>
      <c r="O14" s="106"/>
      <c r="P14" s="494"/>
      <c r="Q14" s="479"/>
      <c r="R14" s="604"/>
      <c r="S14" s="111"/>
      <c r="T14" s="106"/>
      <c r="U14" s="479"/>
      <c r="V14" s="604"/>
      <c r="W14" s="479"/>
      <c r="X14" s="494"/>
      <c r="Y14" s="479"/>
      <c r="Z14" s="604"/>
      <c r="AA14" s="479"/>
      <c r="AB14" s="494"/>
      <c r="AC14" s="479"/>
      <c r="AD14" s="604"/>
      <c r="AE14" s="479"/>
      <c r="AF14" s="494"/>
      <c r="AG14" s="477">
        <f t="shared" si="3"/>
        <v>0</v>
      </c>
      <c r="AH14" s="478">
        <f>F14+J14+N14+R14+V14+Z14+AD14</f>
        <v>0</v>
      </c>
      <c r="AI14" s="477"/>
      <c r="AJ14" s="497">
        <f t="shared" si="32"/>
        <v>0</v>
      </c>
      <c r="AK14" s="479"/>
      <c r="AL14" s="604"/>
      <c r="AM14" s="479"/>
      <c r="AN14" s="106"/>
      <c r="AO14" s="106"/>
      <c r="AP14" s="461"/>
      <c r="AQ14" s="106"/>
      <c r="AR14" s="106"/>
      <c r="AS14" s="106"/>
      <c r="AT14" s="461"/>
      <c r="AU14" s="106"/>
      <c r="AV14" s="106"/>
      <c r="AW14" s="106"/>
      <c r="AX14" s="15"/>
      <c r="AY14" s="106"/>
      <c r="AZ14" s="106"/>
      <c r="BA14" s="461">
        <f t="shared" si="8"/>
        <v>0</v>
      </c>
      <c r="BB14" s="15">
        <f t="shared" si="9"/>
        <v>0</v>
      </c>
      <c r="BC14" s="461"/>
      <c r="BD14" s="461"/>
      <c r="BE14" s="106"/>
      <c r="BF14" s="461"/>
      <c r="BG14" s="106"/>
      <c r="BH14" s="106"/>
      <c r="BI14" s="106"/>
      <c r="BJ14" s="461"/>
      <c r="BK14" s="106"/>
      <c r="BL14" s="106"/>
      <c r="BM14" s="106"/>
      <c r="BN14" s="461"/>
      <c r="BO14" s="108"/>
      <c r="BP14" s="106"/>
      <c r="BQ14" s="106"/>
      <c r="BR14" s="461"/>
      <c r="BS14" s="106" t="e">
        <f t="shared" si="18"/>
        <v>#DIV/0!</v>
      </c>
      <c r="BT14" s="106">
        <f t="shared" si="19"/>
        <v>0</v>
      </c>
      <c r="BU14" s="106"/>
      <c r="BV14" s="478"/>
      <c r="BW14" s="479"/>
      <c r="BX14" s="494"/>
      <c r="BY14" s="479"/>
      <c r="BZ14" s="604"/>
      <c r="CA14" s="495"/>
      <c r="CB14" s="494"/>
      <c r="CC14" s="494"/>
      <c r="CD14" s="607"/>
      <c r="CE14" s="494"/>
      <c r="CF14" s="494"/>
      <c r="CG14" s="143"/>
      <c r="CH14" s="603"/>
      <c r="CI14" s="143"/>
      <c r="CJ14" s="143"/>
      <c r="CK14" s="461">
        <f t="shared" si="20"/>
        <v>0</v>
      </c>
      <c r="CL14" s="15">
        <f>R14+V14+Z14+AD14+BV14+BZ14+F14+J14+N14+AL14+CD14+AP14+AT14+AX14+BF14</f>
        <v>0</v>
      </c>
      <c r="CM14" s="283" t="e">
        <f>CL14/CK14*100</f>
        <v>#DIV/0!</v>
      </c>
      <c r="CN14" s="283">
        <f>CL14-CK14</f>
        <v>0</v>
      </c>
      <c r="CP14" s="142">
        <f t="shared" si="15"/>
        <v>0</v>
      </c>
      <c r="CQ14" s="137">
        <f t="shared" si="16"/>
        <v>0</v>
      </c>
      <c r="CS14" s="146">
        <f t="shared" si="17"/>
        <v>0</v>
      </c>
      <c r="CT14" s="137">
        <f t="shared" si="21"/>
        <v>0</v>
      </c>
      <c r="CU14" s="137">
        <f t="shared" si="22"/>
        <v>0</v>
      </c>
      <c r="CV14" s="137">
        <f t="shared" si="23"/>
        <v>0</v>
      </c>
      <c r="CW14" s="137">
        <f t="shared" si="24"/>
        <v>0</v>
      </c>
      <c r="CX14" s="468"/>
      <c r="CY14" s="468"/>
      <c r="CZ14" s="468"/>
      <c r="DA14" s="468"/>
      <c r="DB14" s="468"/>
      <c r="DC14" s="468"/>
      <c r="DD14" s="468"/>
      <c r="DE14" s="468"/>
      <c r="DF14" s="468"/>
      <c r="DG14" s="468"/>
      <c r="DH14" s="468"/>
      <c r="DI14" s="468"/>
      <c r="DJ14" s="468"/>
      <c r="DK14" s="468"/>
      <c r="DL14" s="468"/>
      <c r="DM14" s="468"/>
      <c r="DN14" s="468"/>
      <c r="DO14" s="468"/>
      <c r="DP14" s="468"/>
      <c r="DQ14" s="468"/>
      <c r="DR14" s="468"/>
      <c r="DS14" s="468"/>
      <c r="DT14" s="468"/>
      <c r="DU14" s="468"/>
      <c r="DV14" s="468"/>
      <c r="DW14" s="468"/>
      <c r="DX14" s="468"/>
      <c r="DY14" s="468"/>
      <c r="DZ14" s="468"/>
      <c r="EA14" s="468"/>
      <c r="EB14" s="468"/>
      <c r="EC14" s="468"/>
      <c r="ED14" s="468"/>
      <c r="EE14" s="468"/>
      <c r="EF14" s="468"/>
      <c r="EG14" s="468"/>
      <c r="EH14" s="468"/>
      <c r="EI14" s="468"/>
      <c r="EJ14" s="468"/>
      <c r="EK14" s="468"/>
      <c r="EL14" s="468"/>
      <c r="EM14" s="468"/>
      <c r="EN14" s="468"/>
      <c r="EO14" s="468"/>
      <c r="EP14" s="468"/>
      <c r="EQ14" s="468"/>
      <c r="ER14" s="468"/>
      <c r="ES14" s="468"/>
      <c r="ET14" s="468"/>
      <c r="EU14" s="468"/>
      <c r="EV14" s="468"/>
      <c r="EW14" s="468"/>
      <c r="EX14" s="468"/>
      <c r="EY14" s="468"/>
      <c r="EZ14" s="468"/>
      <c r="FA14" s="468"/>
      <c r="FB14" s="468"/>
      <c r="FC14" s="468"/>
      <c r="FD14" s="468"/>
      <c r="FE14" s="468"/>
      <c r="FF14" s="468"/>
      <c r="FG14" s="468"/>
      <c r="FH14" s="468"/>
      <c r="FI14" s="468"/>
      <c r="FJ14" s="468"/>
      <c r="FK14" s="468"/>
      <c r="FL14" s="468"/>
      <c r="FM14" s="468"/>
      <c r="FN14" s="468"/>
      <c r="FO14" s="468"/>
      <c r="FP14" s="468"/>
      <c r="FQ14" s="468"/>
      <c r="FR14" s="468"/>
      <c r="FS14" s="468"/>
      <c r="FT14" s="468"/>
      <c r="FU14" s="468"/>
      <c r="FV14" s="468"/>
      <c r="FW14" s="468"/>
      <c r="FX14" s="468"/>
      <c r="FY14" s="468"/>
      <c r="FZ14" s="468"/>
      <c r="GA14" s="468"/>
    </row>
    <row r="15" spans="1:183" hidden="1">
      <c r="A15" s="125">
        <v>224</v>
      </c>
      <c r="B15" s="837" t="s">
        <v>401</v>
      </c>
      <c r="C15" s="838"/>
      <c r="D15" s="839"/>
      <c r="E15" s="108"/>
      <c r="F15" s="16"/>
      <c r="G15" s="108"/>
      <c r="H15" s="108"/>
      <c r="I15" s="108"/>
      <c r="J15" s="16"/>
      <c r="K15" s="108"/>
      <c r="L15" s="122"/>
      <c r="M15" s="108"/>
      <c r="N15" s="16"/>
      <c r="O15" s="108"/>
      <c r="P15" s="473"/>
      <c r="Q15" s="472"/>
      <c r="R15" s="216"/>
      <c r="S15" s="109"/>
      <c r="T15" s="108"/>
      <c r="U15" s="472"/>
      <c r="V15" s="216"/>
      <c r="W15" s="472"/>
      <c r="X15" s="473"/>
      <c r="Y15" s="472"/>
      <c r="Z15" s="216"/>
      <c r="AA15" s="472"/>
      <c r="AB15" s="473"/>
      <c r="AC15" s="472"/>
      <c r="AD15" s="216"/>
      <c r="AE15" s="472"/>
      <c r="AF15" s="473"/>
      <c r="AG15" s="477">
        <f t="shared" si="3"/>
        <v>0</v>
      </c>
      <c r="AH15" s="475"/>
      <c r="AI15" s="498"/>
      <c r="AJ15" s="499"/>
      <c r="AK15" s="472"/>
      <c r="AL15" s="216"/>
      <c r="AM15" s="472"/>
      <c r="AN15" s="108"/>
      <c r="AO15" s="108"/>
      <c r="AP15" s="462"/>
      <c r="AQ15" s="108"/>
      <c r="AR15" s="108"/>
      <c r="AS15" s="108"/>
      <c r="AT15" s="462"/>
      <c r="AU15" s="108"/>
      <c r="AV15" s="108"/>
      <c r="AW15" s="108"/>
      <c r="AX15" s="16"/>
      <c r="AY15" s="108"/>
      <c r="AZ15" s="108"/>
      <c r="BA15" s="461">
        <f t="shared" si="8"/>
        <v>0</v>
      </c>
      <c r="BB15" s="15">
        <f t="shared" si="9"/>
        <v>0</v>
      </c>
      <c r="BC15" s="462"/>
      <c r="BD15" s="462"/>
      <c r="BE15" s="108"/>
      <c r="BF15" s="462"/>
      <c r="BG15" s="108"/>
      <c r="BH15" s="108"/>
      <c r="BI15" s="108"/>
      <c r="BJ15" s="462"/>
      <c r="BK15" s="108"/>
      <c r="BL15" s="108"/>
      <c r="BM15" s="108"/>
      <c r="BN15" s="462"/>
      <c r="BO15" s="108"/>
      <c r="BP15" s="108"/>
      <c r="BQ15" s="108"/>
      <c r="BR15" s="462"/>
      <c r="BS15" s="106" t="e">
        <f t="shared" si="18"/>
        <v>#DIV/0!</v>
      </c>
      <c r="BT15" s="106">
        <f t="shared" si="19"/>
        <v>0</v>
      </c>
      <c r="BU15" s="108"/>
      <c r="BV15" s="475"/>
      <c r="BW15" s="472"/>
      <c r="BX15" s="473"/>
      <c r="BY15" s="472"/>
      <c r="BZ15" s="216"/>
      <c r="CA15" s="484"/>
      <c r="CB15" s="473"/>
      <c r="CC15" s="473"/>
      <c r="CD15" s="485"/>
      <c r="CE15" s="496"/>
      <c r="CF15" s="473"/>
      <c r="CG15" s="122"/>
      <c r="CH15" s="471"/>
      <c r="CI15" s="144"/>
      <c r="CJ15" s="122"/>
      <c r="CK15" s="461">
        <f t="shared" si="20"/>
        <v>0</v>
      </c>
      <c r="CL15" s="16">
        <f>R15+V15+Z15+AD15+BV15+BZ15+F15+J15+N15+AL15+CD15+AP15+AT15+AX15+BF15</f>
        <v>0</v>
      </c>
      <c r="CM15" s="285"/>
      <c r="CN15" s="285"/>
      <c r="CP15" s="142">
        <f t="shared" si="15"/>
        <v>0</v>
      </c>
      <c r="CQ15" s="137">
        <f t="shared" si="16"/>
        <v>0</v>
      </c>
      <c r="CS15" s="146">
        <f t="shared" si="17"/>
        <v>0</v>
      </c>
      <c r="CT15" s="137">
        <f t="shared" si="21"/>
        <v>0</v>
      </c>
      <c r="CU15" s="137">
        <f t="shared" si="22"/>
        <v>0</v>
      </c>
      <c r="CV15" s="137">
        <f t="shared" si="23"/>
        <v>0</v>
      </c>
      <c r="CW15" s="137">
        <f t="shared" si="24"/>
        <v>0</v>
      </c>
      <c r="CX15" s="468"/>
      <c r="CY15" s="468"/>
    </row>
    <row r="16" spans="1:183" s="469" customFormat="1" ht="13.5">
      <c r="A16" s="471">
        <v>225</v>
      </c>
      <c r="B16" s="946" t="s">
        <v>206</v>
      </c>
      <c r="C16" s="947"/>
      <c r="D16" s="948"/>
      <c r="E16" s="557">
        <f>SUM(E17:E26)</f>
        <v>11</v>
      </c>
      <c r="F16" s="558">
        <f>SUM(F17:F26)</f>
        <v>0</v>
      </c>
      <c r="G16" s="461">
        <f>F16/E16*100</f>
        <v>0</v>
      </c>
      <c r="H16" s="557">
        <f t="shared" si="0"/>
        <v>-11</v>
      </c>
      <c r="I16" s="557">
        <f>SUM(I17:I26)</f>
        <v>15</v>
      </c>
      <c r="J16" s="558">
        <f>SUM(J17:J26)</f>
        <v>6.9</v>
      </c>
      <c r="K16" s="557">
        <f>J16/I16*100</f>
        <v>46</v>
      </c>
      <c r="L16" s="556">
        <f t="shared" si="28"/>
        <v>-8.1</v>
      </c>
      <c r="M16" s="557">
        <f>SUM(M17:M26)</f>
        <v>26</v>
      </c>
      <c r="N16" s="558">
        <f>SUM(N17:N26)</f>
        <v>22.011499999999998</v>
      </c>
      <c r="O16" s="557">
        <f>N16/M16*100</f>
        <v>84.659615384615378</v>
      </c>
      <c r="P16" s="559">
        <f t="shared" si="29"/>
        <v>-3.9885000000000019</v>
      </c>
      <c r="Q16" s="483">
        <f>SUM(Q17:Q26)</f>
        <v>22</v>
      </c>
      <c r="R16" s="560">
        <f>SUM(R17:R26)</f>
        <v>0</v>
      </c>
      <c r="S16" s="557">
        <f t="shared" si="30"/>
        <v>0</v>
      </c>
      <c r="T16" s="557">
        <f>R16-Q16</f>
        <v>-22</v>
      </c>
      <c r="U16" s="483">
        <f>SUM(U17:U26)</f>
        <v>27</v>
      </c>
      <c r="V16" s="560">
        <f>SUM(V17:V26)</f>
        <v>0</v>
      </c>
      <c r="W16" s="483">
        <f>V16/U16*100</f>
        <v>0</v>
      </c>
      <c r="X16" s="559">
        <f t="shared" si="31"/>
        <v>-27</v>
      </c>
      <c r="Y16" s="483">
        <f>SUM(Y17:Y26)</f>
        <v>19</v>
      </c>
      <c r="Z16" s="560">
        <f>SUM(Z17:Z26)</f>
        <v>10.8049</v>
      </c>
      <c r="AA16" s="483"/>
      <c r="AB16" s="559">
        <f t="shared" si="1"/>
        <v>-8.1951000000000001</v>
      </c>
      <c r="AC16" s="483">
        <f>SUM(AC17:AC26)</f>
        <v>14</v>
      </c>
      <c r="AD16" s="560">
        <f>SUM(AD17:AD26)</f>
        <v>0</v>
      </c>
      <c r="AE16" s="483">
        <f>AD16/AC16*100</f>
        <v>0</v>
      </c>
      <c r="AF16" s="559">
        <f t="shared" si="2"/>
        <v>-14</v>
      </c>
      <c r="AG16" s="478">
        <f t="shared" si="3"/>
        <v>134</v>
      </c>
      <c r="AH16" s="560">
        <f>SUM(AH17:AH26)</f>
        <v>39.7164</v>
      </c>
      <c r="AI16" s="483">
        <f t="shared" ref="AI16:AI42" si="35">AH16/AG16*100</f>
        <v>29.639104477611937</v>
      </c>
      <c r="AJ16" s="559">
        <f t="shared" si="32"/>
        <v>-94.283600000000007</v>
      </c>
      <c r="AK16" s="483">
        <f>SUM(AK17:AK25)</f>
        <v>20</v>
      </c>
      <c r="AL16" s="560">
        <f>SUM(AL17:AL25)</f>
        <v>0</v>
      </c>
      <c r="AM16" s="478">
        <f t="shared" si="33"/>
        <v>0</v>
      </c>
      <c r="AN16" s="557">
        <f t="shared" si="4"/>
        <v>-20</v>
      </c>
      <c r="AO16" s="557">
        <f>SUM(AO17:AO25)</f>
        <v>10</v>
      </c>
      <c r="AP16" s="558">
        <f>SUM(AP17:AP26)</f>
        <v>1</v>
      </c>
      <c r="AQ16" s="461">
        <f>AP16/AO16*100</f>
        <v>10</v>
      </c>
      <c r="AR16" s="557">
        <f>AP16-AO16</f>
        <v>-9</v>
      </c>
      <c r="AS16" s="557">
        <f>SUM(AS17:AS25)</f>
        <v>20</v>
      </c>
      <c r="AT16" s="557">
        <f>SUM(AT17:AT25)</f>
        <v>0</v>
      </c>
      <c r="AU16" s="461">
        <f>AT16/AS16*100</f>
        <v>0</v>
      </c>
      <c r="AV16" s="557">
        <f>AT16-AS16</f>
        <v>-20</v>
      </c>
      <c r="AW16" s="557">
        <f>SUM(AW17:AW25)</f>
        <v>20</v>
      </c>
      <c r="AX16" s="557">
        <f>SUM(AX17:AX26)</f>
        <v>0</v>
      </c>
      <c r="AY16" s="461">
        <f>AX16/AW16*100</f>
        <v>0</v>
      </c>
      <c r="AZ16" s="557">
        <f>AX16-AW16</f>
        <v>-20</v>
      </c>
      <c r="BA16" s="461">
        <f t="shared" si="8"/>
        <v>70</v>
      </c>
      <c r="BB16" s="15">
        <f t="shared" si="9"/>
        <v>1</v>
      </c>
      <c r="BC16" s="461">
        <f>BB16/BA16*100</f>
        <v>1.4285714285714286</v>
      </c>
      <c r="BD16" s="557">
        <f>BB16-BA16</f>
        <v>-69</v>
      </c>
      <c r="BE16" s="557">
        <f>SUM(BE17:BE25)</f>
        <v>0</v>
      </c>
      <c r="BF16" s="557">
        <f>SUM(BF17:BF25)</f>
        <v>0</v>
      </c>
      <c r="BG16" s="461"/>
      <c r="BH16" s="557">
        <f>BF16-BE16</f>
        <v>0</v>
      </c>
      <c r="BI16" s="557">
        <f>SUM(BI17:BI25)</f>
        <v>0</v>
      </c>
      <c r="BJ16" s="557">
        <f>SUM(BJ17:BJ25)</f>
        <v>0</v>
      </c>
      <c r="BK16" s="461"/>
      <c r="BL16" s="557">
        <f>BJ16-BI16</f>
        <v>0</v>
      </c>
      <c r="BM16" s="557">
        <f>SUM(BM17:BM25)</f>
        <v>0</v>
      </c>
      <c r="BN16" s="557">
        <f>SUM(BN17:BN25)</f>
        <v>0</v>
      </c>
      <c r="BO16" s="462"/>
      <c r="BP16" s="557">
        <f t="shared" ref="BP16:BP25" si="36">BN16-BM16</f>
        <v>0</v>
      </c>
      <c r="BQ16" s="557">
        <f>SUM(BQ17:BQ25)</f>
        <v>0</v>
      </c>
      <c r="BR16" s="557">
        <f>SUM(BR17:BR25)</f>
        <v>0</v>
      </c>
      <c r="BS16" s="461"/>
      <c r="BT16" s="461">
        <f t="shared" si="19"/>
        <v>0</v>
      </c>
      <c r="BU16" s="557">
        <f>SUM(BU17:BU25)</f>
        <v>2.2000000000000002</v>
      </c>
      <c r="BV16" s="483">
        <f>SUM(BV17:BV25)</f>
        <v>0</v>
      </c>
      <c r="BW16" s="483">
        <v>0</v>
      </c>
      <c r="BX16" s="559">
        <f t="shared" si="34"/>
        <v>-2.2000000000000002</v>
      </c>
      <c r="BY16" s="483">
        <f>SUM(BY19:BY26)</f>
        <v>140</v>
      </c>
      <c r="BZ16" s="560">
        <f>SUM(BZ17:BZ25)</f>
        <v>1.2</v>
      </c>
      <c r="CA16" s="561">
        <f>BZ16/BY16*100</f>
        <v>0.85714285714285721</v>
      </c>
      <c r="CB16" s="559">
        <f t="shared" si="27"/>
        <v>-138.80000000000001</v>
      </c>
      <c r="CC16" s="483">
        <f>SUM(CC17:CC25)</f>
        <v>1.5</v>
      </c>
      <c r="CD16" s="483">
        <f>SUM(CD17:CD25)</f>
        <v>0</v>
      </c>
      <c r="CE16" s="561">
        <f>CD16/CC16*100</f>
        <v>0</v>
      </c>
      <c r="CF16" s="559">
        <f>CD16-CC16</f>
        <v>-1.5</v>
      </c>
      <c r="CG16" s="558">
        <f>SUM(CG17:CG25)</f>
        <v>0</v>
      </c>
      <c r="CH16" s="557">
        <f>SUM(CH17:CH25)</f>
        <v>0</v>
      </c>
      <c r="CI16" s="562"/>
      <c r="CJ16" s="556">
        <f>CH16-CG16</f>
        <v>0</v>
      </c>
      <c r="CK16" s="461">
        <f t="shared" si="20"/>
        <v>347.7</v>
      </c>
      <c r="CL16" s="558">
        <f>SUM(CL17:CL26)</f>
        <v>41.916399999999996</v>
      </c>
      <c r="CM16" s="557">
        <f t="shared" si="13"/>
        <v>12.055335058958871</v>
      </c>
      <c r="CN16" s="557">
        <f t="shared" si="14"/>
        <v>-305.78359999999998</v>
      </c>
      <c r="CO16" s="469">
        <v>66.5</v>
      </c>
      <c r="CP16" s="468">
        <f t="shared" si="15"/>
        <v>41.916399999999996</v>
      </c>
      <c r="CQ16" s="468">
        <f t="shared" si="16"/>
        <v>347.7</v>
      </c>
      <c r="CS16" s="468">
        <f t="shared" si="17"/>
        <v>41.916399999999996</v>
      </c>
      <c r="CT16" s="468">
        <f t="shared" si="21"/>
        <v>41.916399999999996</v>
      </c>
      <c r="CU16" s="468">
        <f t="shared" si="22"/>
        <v>41.916399999999996</v>
      </c>
      <c r="CV16" s="468">
        <f t="shared" si="23"/>
        <v>40.716399999999993</v>
      </c>
      <c r="CW16" s="468">
        <f t="shared" si="24"/>
        <v>347.7</v>
      </c>
      <c r="CX16" s="468"/>
      <c r="CY16" s="468"/>
    </row>
    <row r="17" spans="1:103" ht="12.75" hidden="1" customHeight="1">
      <c r="A17" s="122"/>
      <c r="B17" s="825" t="s">
        <v>266</v>
      </c>
      <c r="C17" s="826"/>
      <c r="D17" s="827"/>
      <c r="E17" s="108"/>
      <c r="F17" s="16"/>
      <c r="G17" s="113" t="e">
        <f>F17/E17*100</f>
        <v>#DIV/0!</v>
      </c>
      <c r="H17" s="108">
        <f t="shared" si="0"/>
        <v>0</v>
      </c>
      <c r="I17" s="108"/>
      <c r="J17" s="16"/>
      <c r="K17" s="108"/>
      <c r="L17" s="122">
        <f t="shared" si="28"/>
        <v>0</v>
      </c>
      <c r="M17" s="108"/>
      <c r="N17" s="16"/>
      <c r="O17" s="108"/>
      <c r="P17" s="473">
        <f t="shared" si="29"/>
        <v>0</v>
      </c>
      <c r="Q17" s="472"/>
      <c r="R17" s="216"/>
      <c r="S17" s="109" t="e">
        <f t="shared" si="30"/>
        <v>#DIV/0!</v>
      </c>
      <c r="T17" s="109">
        <f t="shared" ref="T17:T30" si="37">R17-Q17</f>
        <v>0</v>
      </c>
      <c r="U17" s="472"/>
      <c r="V17" s="216"/>
      <c r="W17" s="472"/>
      <c r="X17" s="473">
        <f t="shared" si="31"/>
        <v>0</v>
      </c>
      <c r="Y17" s="472"/>
      <c r="Z17" s="216"/>
      <c r="AA17" s="472"/>
      <c r="AB17" s="473">
        <f t="shared" si="1"/>
        <v>0</v>
      </c>
      <c r="AC17" s="472"/>
      <c r="AD17" s="216"/>
      <c r="AE17" s="472"/>
      <c r="AF17" s="473">
        <f t="shared" si="2"/>
        <v>0</v>
      </c>
      <c r="AG17" s="477">
        <f t="shared" si="3"/>
        <v>0</v>
      </c>
      <c r="AH17" s="475">
        <f t="shared" si="3"/>
        <v>0</v>
      </c>
      <c r="AI17" s="498" t="e">
        <f t="shared" si="35"/>
        <v>#DIV/0!</v>
      </c>
      <c r="AJ17" s="499">
        <f t="shared" si="32"/>
        <v>0</v>
      </c>
      <c r="AK17" s="472"/>
      <c r="AL17" s="216"/>
      <c r="AM17" s="472" t="e">
        <f t="shared" si="33"/>
        <v>#DIV/0!</v>
      </c>
      <c r="AN17" s="108">
        <f t="shared" si="4"/>
        <v>0</v>
      </c>
      <c r="AO17" s="108"/>
      <c r="AP17" s="462"/>
      <c r="AQ17" s="108" t="e">
        <f>AP17/AO17*100</f>
        <v>#DIV/0!</v>
      </c>
      <c r="AR17" s="108">
        <f>AP17-AO17</f>
        <v>0</v>
      </c>
      <c r="AS17" s="108"/>
      <c r="AT17" s="462"/>
      <c r="AU17" s="108" t="e">
        <f>AT17/AS17*100</f>
        <v>#DIV/0!</v>
      </c>
      <c r="AV17" s="108">
        <f>AT17-AS17</f>
        <v>0</v>
      </c>
      <c r="AW17" s="108"/>
      <c r="AX17" s="16"/>
      <c r="AY17" s="108" t="e">
        <f>AX17/AW17*100</f>
        <v>#DIV/0!</v>
      </c>
      <c r="AZ17" s="108">
        <f>AX17-AW17</f>
        <v>0</v>
      </c>
      <c r="BA17" s="461">
        <f t="shared" si="8"/>
        <v>0</v>
      </c>
      <c r="BB17" s="15">
        <f t="shared" si="9"/>
        <v>0</v>
      </c>
      <c r="BC17" s="462" t="e">
        <f>BB17/BA17*100</f>
        <v>#DIV/0!</v>
      </c>
      <c r="BD17" s="462">
        <f>BB17-BA17</f>
        <v>0</v>
      </c>
      <c r="BE17" s="108"/>
      <c r="BF17" s="462"/>
      <c r="BG17" s="108" t="e">
        <f>BF17/BE17*100</f>
        <v>#DIV/0!</v>
      </c>
      <c r="BH17" s="108">
        <f>BF17-BE17</f>
        <v>0</v>
      </c>
      <c r="BI17" s="108"/>
      <c r="BJ17" s="462"/>
      <c r="BK17" s="108" t="e">
        <f>BJ17/BI17*100</f>
        <v>#DIV/0!</v>
      </c>
      <c r="BL17" s="108">
        <f>BJ17-BI17</f>
        <v>0</v>
      </c>
      <c r="BM17" s="108"/>
      <c r="BN17" s="462"/>
      <c r="BO17" s="108"/>
      <c r="BP17" s="108">
        <f t="shared" si="36"/>
        <v>0</v>
      </c>
      <c r="BQ17" s="108"/>
      <c r="BR17" s="462"/>
      <c r="BS17" s="106" t="e">
        <f t="shared" si="18"/>
        <v>#DIV/0!</v>
      </c>
      <c r="BT17" s="106">
        <f t="shared" si="19"/>
        <v>0</v>
      </c>
      <c r="BU17" s="108"/>
      <c r="BV17" s="475"/>
      <c r="BW17" s="472"/>
      <c r="BX17" s="473">
        <f t="shared" si="34"/>
        <v>0</v>
      </c>
      <c r="BY17" s="472"/>
      <c r="BZ17" s="216"/>
      <c r="CA17" s="484"/>
      <c r="CB17" s="473">
        <f t="shared" si="27"/>
        <v>0</v>
      </c>
      <c r="CC17" s="473"/>
      <c r="CD17" s="485"/>
      <c r="CE17" s="473"/>
      <c r="CF17" s="473"/>
      <c r="CG17" s="122"/>
      <c r="CH17" s="471"/>
      <c r="CI17" s="122"/>
      <c r="CJ17" s="122"/>
      <c r="CK17" s="461">
        <f t="shared" si="20"/>
        <v>0</v>
      </c>
      <c r="CL17" s="16">
        <f t="shared" ref="CL17:CL18" si="38">R17+V17+Z17+AD17+BV17+BZ17+F17+J17+N17+AL17+CD17+AP17+AT17+AX17+BF17+CH17</f>
        <v>0</v>
      </c>
      <c r="CM17" s="290" t="e">
        <f t="shared" si="13"/>
        <v>#DIV/0!</v>
      </c>
      <c r="CN17" s="285">
        <f t="shared" si="14"/>
        <v>0</v>
      </c>
      <c r="CP17" s="142">
        <f t="shared" si="15"/>
        <v>0</v>
      </c>
      <c r="CQ17" s="137">
        <f t="shared" si="16"/>
        <v>0</v>
      </c>
      <c r="CS17" s="146">
        <f t="shared" si="17"/>
        <v>0</v>
      </c>
      <c r="CT17" s="137">
        <f t="shared" si="21"/>
        <v>0</v>
      </c>
      <c r="CU17" s="137">
        <f t="shared" si="22"/>
        <v>0</v>
      </c>
      <c r="CV17" s="137">
        <f t="shared" si="23"/>
        <v>0</v>
      </c>
      <c r="CW17" s="137">
        <f t="shared" si="24"/>
        <v>0</v>
      </c>
      <c r="CX17" s="468"/>
      <c r="CY17" s="468"/>
    </row>
    <row r="18" spans="1:103" ht="13.5" hidden="1" customHeight="1">
      <c r="A18" s="122"/>
      <c r="B18" s="825" t="s">
        <v>407</v>
      </c>
      <c r="C18" s="826"/>
      <c r="D18" s="827"/>
      <c r="E18" s="108"/>
      <c r="F18" s="16"/>
      <c r="G18" s="113" t="e">
        <f>F18/E18*100</f>
        <v>#DIV/0!</v>
      </c>
      <c r="H18" s="108"/>
      <c r="I18" s="108"/>
      <c r="J18" s="16"/>
      <c r="K18" s="108"/>
      <c r="L18" s="122"/>
      <c r="M18" s="108"/>
      <c r="N18" s="16"/>
      <c r="O18" s="108"/>
      <c r="P18" s="473"/>
      <c r="Q18" s="472"/>
      <c r="R18" s="216"/>
      <c r="S18" s="109"/>
      <c r="T18" s="109"/>
      <c r="U18" s="472"/>
      <c r="V18" s="216"/>
      <c r="W18" s="472"/>
      <c r="X18" s="473"/>
      <c r="Y18" s="472"/>
      <c r="Z18" s="216"/>
      <c r="AA18" s="472"/>
      <c r="AB18" s="473"/>
      <c r="AC18" s="472"/>
      <c r="AD18" s="216"/>
      <c r="AE18" s="472"/>
      <c r="AF18" s="473"/>
      <c r="AG18" s="477">
        <f t="shared" si="3"/>
        <v>0</v>
      </c>
      <c r="AH18" s="475">
        <f t="shared" si="3"/>
        <v>0</v>
      </c>
      <c r="AI18" s="498" t="e">
        <f t="shared" si="35"/>
        <v>#DIV/0!</v>
      </c>
      <c r="AJ18" s="499">
        <f t="shared" si="32"/>
        <v>0</v>
      </c>
      <c r="AK18" s="472"/>
      <c r="AL18" s="216"/>
      <c r="AM18" s="472"/>
      <c r="AN18" s="108"/>
      <c r="AO18" s="108"/>
      <c r="AP18" s="462"/>
      <c r="AQ18" s="108"/>
      <c r="AR18" s="108"/>
      <c r="AS18" s="108"/>
      <c r="AT18" s="462"/>
      <c r="AU18" s="108"/>
      <c r="AV18" s="108"/>
      <c r="AW18" s="108"/>
      <c r="AX18" s="16"/>
      <c r="AY18" s="108"/>
      <c r="AZ18" s="108"/>
      <c r="BA18" s="461">
        <f t="shared" si="8"/>
        <v>0</v>
      </c>
      <c r="BB18" s="15">
        <f t="shared" si="9"/>
        <v>0</v>
      </c>
      <c r="BC18" s="462"/>
      <c r="BD18" s="462"/>
      <c r="BE18" s="108"/>
      <c r="BF18" s="462"/>
      <c r="BG18" s="108"/>
      <c r="BH18" s="108"/>
      <c r="BI18" s="108"/>
      <c r="BJ18" s="462"/>
      <c r="BK18" s="108"/>
      <c r="BL18" s="108"/>
      <c r="BM18" s="108"/>
      <c r="BN18" s="462"/>
      <c r="BO18" s="108"/>
      <c r="BP18" s="108">
        <f t="shared" si="36"/>
        <v>0</v>
      </c>
      <c r="BQ18" s="108"/>
      <c r="BR18" s="462"/>
      <c r="BS18" s="106" t="e">
        <f t="shared" si="18"/>
        <v>#DIV/0!</v>
      </c>
      <c r="BT18" s="106">
        <f t="shared" si="19"/>
        <v>0</v>
      </c>
      <c r="BU18" s="108"/>
      <c r="BV18" s="475"/>
      <c r="BW18" s="472"/>
      <c r="BX18" s="473"/>
      <c r="BY18" s="472"/>
      <c r="BZ18" s="216"/>
      <c r="CA18" s="484"/>
      <c r="CB18" s="473"/>
      <c r="CC18" s="473"/>
      <c r="CD18" s="220"/>
      <c r="CE18" s="473"/>
      <c r="CF18" s="473"/>
      <c r="CG18" s="122"/>
      <c r="CH18" s="471"/>
      <c r="CI18" s="122"/>
      <c r="CJ18" s="122"/>
      <c r="CK18" s="461">
        <f t="shared" si="20"/>
        <v>0</v>
      </c>
      <c r="CL18" s="16">
        <f t="shared" si="38"/>
        <v>0</v>
      </c>
      <c r="CM18" s="290" t="e">
        <f t="shared" si="13"/>
        <v>#DIV/0!</v>
      </c>
      <c r="CN18" s="285">
        <f>CL18-CK18</f>
        <v>0</v>
      </c>
      <c r="CP18" s="142">
        <f t="shared" si="15"/>
        <v>0</v>
      </c>
      <c r="CQ18" s="137">
        <f t="shared" si="16"/>
        <v>0</v>
      </c>
      <c r="CS18" s="146">
        <f t="shared" si="17"/>
        <v>0</v>
      </c>
      <c r="CT18" s="137">
        <f t="shared" si="21"/>
        <v>0</v>
      </c>
      <c r="CU18" s="137">
        <f t="shared" si="22"/>
        <v>0</v>
      </c>
      <c r="CV18" s="137">
        <f t="shared" si="23"/>
        <v>0</v>
      </c>
      <c r="CW18" s="137">
        <f t="shared" si="24"/>
        <v>0</v>
      </c>
      <c r="CX18" s="468"/>
      <c r="CY18" s="468"/>
    </row>
    <row r="19" spans="1:103" ht="13.5" customHeight="1">
      <c r="A19" s="122"/>
      <c r="B19" s="825" t="s">
        <v>870</v>
      </c>
      <c r="C19" s="826"/>
      <c r="D19" s="827"/>
      <c r="E19" s="108">
        <v>0</v>
      </c>
      <c r="F19" s="16"/>
      <c r="G19" s="461"/>
      <c r="H19" s="108"/>
      <c r="I19" s="108">
        <v>0</v>
      </c>
      <c r="J19" s="16">
        <v>6.9</v>
      </c>
      <c r="K19" s="108"/>
      <c r="L19" s="122">
        <f t="shared" si="28"/>
        <v>6.9</v>
      </c>
      <c r="M19" s="108"/>
      <c r="N19" s="16">
        <v>9</v>
      </c>
      <c r="O19" s="108"/>
      <c r="P19" s="473">
        <f t="shared" si="29"/>
        <v>9</v>
      </c>
      <c r="Q19" s="472">
        <f>R19</f>
        <v>0</v>
      </c>
      <c r="R19" s="216"/>
      <c r="S19" s="109"/>
      <c r="T19" s="109">
        <f t="shared" si="37"/>
        <v>0</v>
      </c>
      <c r="U19" s="472"/>
      <c r="V19" s="216"/>
      <c r="W19" s="472"/>
      <c r="X19" s="473"/>
      <c r="Y19" s="472"/>
      <c r="Z19" s="216">
        <v>5</v>
      </c>
      <c r="AA19" s="472"/>
      <c r="AB19" s="473">
        <f t="shared" si="1"/>
        <v>5</v>
      </c>
      <c r="AC19" s="472"/>
      <c r="AD19" s="216"/>
      <c r="AE19" s="472"/>
      <c r="AF19" s="473">
        <f t="shared" si="2"/>
        <v>0</v>
      </c>
      <c r="AG19" s="478">
        <f t="shared" si="3"/>
        <v>0</v>
      </c>
      <c r="AH19" s="475">
        <f>F19+J19+N19+R19+V19+Z19+AD19</f>
        <v>20.9</v>
      </c>
      <c r="AI19" s="475"/>
      <c r="AJ19" s="485">
        <f t="shared" si="32"/>
        <v>20.9</v>
      </c>
      <c r="AK19" s="472"/>
      <c r="AL19" s="216"/>
      <c r="AM19" s="472"/>
      <c r="AN19" s="108"/>
      <c r="AO19" s="108"/>
      <c r="AP19" s="462">
        <v>1</v>
      </c>
      <c r="AQ19" s="108"/>
      <c r="AR19" s="108"/>
      <c r="AS19" s="108"/>
      <c r="AT19" s="462"/>
      <c r="AU19" s="108"/>
      <c r="AV19" s="108"/>
      <c r="AW19" s="108"/>
      <c r="AX19" s="16"/>
      <c r="AY19" s="108"/>
      <c r="AZ19" s="108"/>
      <c r="BA19" s="461">
        <f t="shared" si="8"/>
        <v>0</v>
      </c>
      <c r="BB19" s="15">
        <f t="shared" si="9"/>
        <v>1</v>
      </c>
      <c r="BC19" s="462"/>
      <c r="BD19" s="462"/>
      <c r="BE19" s="108"/>
      <c r="BF19" s="462"/>
      <c r="BG19" s="108"/>
      <c r="BH19" s="108"/>
      <c r="BI19" s="108"/>
      <c r="BJ19" s="462"/>
      <c r="BK19" s="108"/>
      <c r="BL19" s="108"/>
      <c r="BM19" s="108"/>
      <c r="BN19" s="462"/>
      <c r="BO19" s="108"/>
      <c r="BP19" s="108">
        <f t="shared" si="36"/>
        <v>0</v>
      </c>
      <c r="BQ19" s="108"/>
      <c r="BR19" s="462"/>
      <c r="BS19" s="106">
        <v>0</v>
      </c>
      <c r="BT19" s="106">
        <f t="shared" si="19"/>
        <v>0</v>
      </c>
      <c r="BU19" s="108"/>
      <c r="BV19" s="475"/>
      <c r="BW19" s="472"/>
      <c r="BX19" s="473"/>
      <c r="BY19" s="472">
        <v>20</v>
      </c>
      <c r="BZ19" s="216">
        <v>1.2</v>
      </c>
      <c r="CA19" s="484"/>
      <c r="CB19" s="473">
        <f t="shared" si="27"/>
        <v>-18.8</v>
      </c>
      <c r="CC19" s="473"/>
      <c r="CD19" s="220"/>
      <c r="CE19" s="473"/>
      <c r="CF19" s="473"/>
      <c r="CG19" s="122"/>
      <c r="CH19" s="471"/>
      <c r="CI19" s="122"/>
      <c r="CJ19" s="122"/>
      <c r="CK19" s="461">
        <f t="shared" si="20"/>
        <v>20</v>
      </c>
      <c r="CL19" s="16">
        <f>+AH19+BB19+BF19+BJ19+BN19+BR19+BV19+BZ19+CD19+CH19</f>
        <v>23.099999999999998</v>
      </c>
      <c r="CM19" s="463">
        <f t="shared" si="13"/>
        <v>115.49999999999999</v>
      </c>
      <c r="CN19" s="462">
        <f>CL19-CK19</f>
        <v>3.0999999999999979</v>
      </c>
      <c r="CP19" s="142">
        <f t="shared" si="15"/>
        <v>23.099999999999998</v>
      </c>
      <c r="CQ19" s="137">
        <f t="shared" si="16"/>
        <v>20</v>
      </c>
      <c r="CS19" s="146">
        <f t="shared" si="17"/>
        <v>23.099999999999998</v>
      </c>
      <c r="CT19" s="137">
        <f t="shared" si="21"/>
        <v>23.099999999999998</v>
      </c>
      <c r="CU19" s="137">
        <f t="shared" si="22"/>
        <v>23.099999999999998</v>
      </c>
      <c r="CV19" s="137">
        <f t="shared" si="23"/>
        <v>21.9</v>
      </c>
      <c r="CW19" s="137">
        <f t="shared" si="24"/>
        <v>20</v>
      </c>
      <c r="CX19" s="468"/>
      <c r="CY19" s="468"/>
    </row>
    <row r="20" spans="1:103" ht="13.5" customHeight="1">
      <c r="A20" s="122"/>
      <c r="B20" s="825" t="s">
        <v>873</v>
      </c>
      <c r="C20" s="826"/>
      <c r="D20" s="827"/>
      <c r="E20" s="108">
        <f t="shared" ref="E20:E25" si="39">F20</f>
        <v>0</v>
      </c>
      <c r="F20" s="16"/>
      <c r="G20" s="108"/>
      <c r="H20" s="108"/>
      <c r="I20" s="108">
        <f t="shared" ref="I20:I25" si="40">J20</f>
        <v>0</v>
      </c>
      <c r="J20" s="16"/>
      <c r="K20" s="108"/>
      <c r="L20" s="122"/>
      <c r="M20" s="108">
        <v>0</v>
      </c>
      <c r="N20" s="16">
        <v>13.0115</v>
      </c>
      <c r="O20" s="108"/>
      <c r="P20" s="473"/>
      <c r="Q20" s="472">
        <v>0</v>
      </c>
      <c r="R20" s="216"/>
      <c r="S20" s="109"/>
      <c r="T20" s="109">
        <f t="shared" si="37"/>
        <v>0</v>
      </c>
      <c r="U20" s="472"/>
      <c r="V20" s="216"/>
      <c r="W20" s="472"/>
      <c r="X20" s="473"/>
      <c r="Y20" s="472"/>
      <c r="Z20" s="216">
        <v>5.8048999999999999</v>
      </c>
      <c r="AA20" s="472"/>
      <c r="AB20" s="473"/>
      <c r="AC20" s="472"/>
      <c r="AD20" s="216"/>
      <c r="AE20" s="472"/>
      <c r="AF20" s="473"/>
      <c r="AG20" s="478">
        <f t="shared" si="3"/>
        <v>0</v>
      </c>
      <c r="AH20" s="475">
        <f t="shared" ref="AH20:AH46" si="41">F20+J20+N20+R20+V20+Z20+AD20</f>
        <v>18.816400000000002</v>
      </c>
      <c r="AI20" s="475"/>
      <c r="AJ20" s="485">
        <f t="shared" si="32"/>
        <v>18.816400000000002</v>
      </c>
      <c r="AK20" s="472"/>
      <c r="AL20" s="216"/>
      <c r="AM20" s="472"/>
      <c r="AN20" s="108"/>
      <c r="AO20" s="108"/>
      <c r="AP20" s="462"/>
      <c r="AQ20" s="108"/>
      <c r="AR20" s="108"/>
      <c r="AS20" s="108"/>
      <c r="AT20" s="462"/>
      <c r="AU20" s="108"/>
      <c r="AV20" s="108"/>
      <c r="AW20" s="108"/>
      <c r="AX20" s="16"/>
      <c r="AY20" s="108"/>
      <c r="AZ20" s="108"/>
      <c r="BA20" s="461">
        <f t="shared" si="8"/>
        <v>0</v>
      </c>
      <c r="BB20" s="15">
        <f t="shared" si="9"/>
        <v>0</v>
      </c>
      <c r="BC20" s="462"/>
      <c r="BD20" s="462"/>
      <c r="BE20" s="108"/>
      <c r="BF20" s="462"/>
      <c r="BG20" s="108"/>
      <c r="BH20" s="108"/>
      <c r="BI20" s="108"/>
      <c r="BJ20" s="462"/>
      <c r="BK20" s="108"/>
      <c r="BL20" s="108"/>
      <c r="BM20" s="108"/>
      <c r="BN20" s="462"/>
      <c r="BO20" s="108"/>
      <c r="BP20" s="108">
        <f t="shared" si="36"/>
        <v>0</v>
      </c>
      <c r="BQ20" s="108"/>
      <c r="BR20" s="462"/>
      <c r="BS20" s="106"/>
      <c r="BT20" s="106">
        <f t="shared" si="19"/>
        <v>0</v>
      </c>
      <c r="BU20" s="108"/>
      <c r="BV20" s="475"/>
      <c r="BW20" s="472"/>
      <c r="BX20" s="473"/>
      <c r="BY20" s="472"/>
      <c r="BZ20" s="216"/>
      <c r="CA20" s="484"/>
      <c r="CB20" s="473">
        <f t="shared" si="27"/>
        <v>0</v>
      </c>
      <c r="CC20" s="473"/>
      <c r="CD20" s="220"/>
      <c r="CE20" s="473"/>
      <c r="CF20" s="473"/>
      <c r="CG20" s="122"/>
      <c r="CH20" s="471"/>
      <c r="CI20" s="122"/>
      <c r="CJ20" s="122"/>
      <c r="CK20" s="461">
        <f t="shared" si="20"/>
        <v>0</v>
      </c>
      <c r="CL20" s="16">
        <f t="shared" ref="CL20:CL26" si="42">+AH20+BB20+BF20+BJ20+BN20+BR20+BV20+BZ20+CD20+CH20</f>
        <v>18.816400000000002</v>
      </c>
      <c r="CM20" s="463">
        <v>0</v>
      </c>
      <c r="CN20" s="462">
        <f>CL20-CK20</f>
        <v>18.816400000000002</v>
      </c>
      <c r="CP20" s="142">
        <f t="shared" si="15"/>
        <v>18.816400000000002</v>
      </c>
      <c r="CQ20" s="137">
        <f t="shared" si="16"/>
        <v>0</v>
      </c>
      <c r="CS20" s="146">
        <f t="shared" si="17"/>
        <v>18.816400000000002</v>
      </c>
      <c r="CT20" s="137">
        <f t="shared" si="21"/>
        <v>18.816400000000002</v>
      </c>
      <c r="CU20" s="137">
        <f t="shared" si="22"/>
        <v>18.816400000000002</v>
      </c>
      <c r="CV20" s="137">
        <f t="shared" si="23"/>
        <v>18.816400000000002</v>
      </c>
      <c r="CW20" s="137">
        <f t="shared" si="24"/>
        <v>0</v>
      </c>
      <c r="CX20" s="468"/>
      <c r="CY20" s="468"/>
    </row>
    <row r="21" spans="1:103" ht="13.5" customHeight="1">
      <c r="A21" s="122"/>
      <c r="B21" s="825" t="s">
        <v>290</v>
      </c>
      <c r="C21" s="826"/>
      <c r="D21" s="827"/>
      <c r="E21" s="108">
        <f t="shared" si="39"/>
        <v>0</v>
      </c>
      <c r="F21" s="16"/>
      <c r="G21" s="108"/>
      <c r="H21" s="108"/>
      <c r="I21" s="108">
        <f t="shared" si="40"/>
        <v>0</v>
      </c>
      <c r="J21" s="16"/>
      <c r="K21" s="108"/>
      <c r="L21" s="122"/>
      <c r="M21" s="108">
        <f t="shared" ref="M21:M25" si="43">N21</f>
        <v>0</v>
      </c>
      <c r="N21" s="16"/>
      <c r="O21" s="108"/>
      <c r="P21" s="473"/>
      <c r="Q21" s="472">
        <f t="shared" ref="Q21:Q25" si="44">R21</f>
        <v>0</v>
      </c>
      <c r="R21" s="216"/>
      <c r="S21" s="109"/>
      <c r="T21" s="109"/>
      <c r="U21" s="472"/>
      <c r="V21" s="216"/>
      <c r="W21" s="472"/>
      <c r="X21" s="473"/>
      <c r="Y21" s="472"/>
      <c r="Z21" s="216"/>
      <c r="AA21" s="472"/>
      <c r="AB21" s="473"/>
      <c r="AC21" s="472"/>
      <c r="AD21" s="216"/>
      <c r="AE21" s="472"/>
      <c r="AF21" s="473"/>
      <c r="AG21" s="478">
        <f t="shared" si="3"/>
        <v>0</v>
      </c>
      <c r="AH21" s="475">
        <f t="shared" si="41"/>
        <v>0</v>
      </c>
      <c r="AI21" s="475"/>
      <c r="AJ21" s="485">
        <f t="shared" si="32"/>
        <v>0</v>
      </c>
      <c r="AK21" s="472">
        <v>20</v>
      </c>
      <c r="AL21" s="216"/>
      <c r="AM21" s="472"/>
      <c r="AN21" s="108"/>
      <c r="AO21" s="108">
        <v>10</v>
      </c>
      <c r="AP21" s="462"/>
      <c r="AQ21" s="108"/>
      <c r="AR21" s="108"/>
      <c r="AS21" s="108">
        <v>20</v>
      </c>
      <c r="AT21" s="462"/>
      <c r="AU21" s="108"/>
      <c r="AV21" s="108"/>
      <c r="AW21" s="108">
        <v>20</v>
      </c>
      <c r="AX21" s="16"/>
      <c r="AY21" s="108"/>
      <c r="AZ21" s="108"/>
      <c r="BA21" s="461">
        <f t="shared" si="8"/>
        <v>70</v>
      </c>
      <c r="BB21" s="15">
        <f t="shared" si="9"/>
        <v>0</v>
      </c>
      <c r="BC21" s="462"/>
      <c r="BD21" s="462"/>
      <c r="BE21" s="108"/>
      <c r="BF21" s="462"/>
      <c r="BG21" s="108"/>
      <c r="BH21" s="108"/>
      <c r="BI21" s="108"/>
      <c r="BJ21" s="462"/>
      <c r="BK21" s="108"/>
      <c r="BL21" s="108"/>
      <c r="BM21" s="108"/>
      <c r="BN21" s="462"/>
      <c r="BO21" s="108"/>
      <c r="BP21" s="108">
        <f t="shared" si="36"/>
        <v>0</v>
      </c>
      <c r="BQ21" s="153"/>
      <c r="BR21" s="16"/>
      <c r="BS21" s="106">
        <v>0</v>
      </c>
      <c r="BT21" s="106">
        <f t="shared" si="19"/>
        <v>0</v>
      </c>
      <c r="BU21" s="153">
        <v>2.2000000000000002</v>
      </c>
      <c r="BV21" s="216"/>
      <c r="BW21" s="472"/>
      <c r="BX21" s="473"/>
      <c r="BY21" s="472">
        <v>20</v>
      </c>
      <c r="BZ21" s="216"/>
      <c r="CA21" s="484"/>
      <c r="CB21" s="473"/>
      <c r="CC21" s="473">
        <v>1.5</v>
      </c>
      <c r="CD21" s="220"/>
      <c r="CE21" s="473"/>
      <c r="CF21" s="473"/>
      <c r="CG21" s="122"/>
      <c r="CH21" s="471"/>
      <c r="CI21" s="122"/>
      <c r="CJ21" s="122"/>
      <c r="CK21" s="461">
        <f t="shared" si="20"/>
        <v>93.7</v>
      </c>
      <c r="CL21" s="16">
        <f t="shared" si="42"/>
        <v>0</v>
      </c>
      <c r="CM21" s="463">
        <f t="shared" si="13"/>
        <v>0</v>
      </c>
      <c r="CN21" s="462">
        <f>CL21-CK21</f>
        <v>-93.7</v>
      </c>
      <c r="CP21" s="142">
        <f t="shared" si="15"/>
        <v>0</v>
      </c>
      <c r="CQ21" s="137">
        <f t="shared" si="16"/>
        <v>93.7</v>
      </c>
      <c r="CS21" s="146">
        <f t="shared" si="17"/>
        <v>0</v>
      </c>
      <c r="CT21" s="137">
        <f t="shared" si="21"/>
        <v>0</v>
      </c>
      <c r="CU21" s="137">
        <f t="shared" si="22"/>
        <v>0</v>
      </c>
      <c r="CV21" s="137">
        <f t="shared" si="23"/>
        <v>0</v>
      </c>
      <c r="CW21" s="137">
        <f t="shared" si="24"/>
        <v>93.7</v>
      </c>
      <c r="CX21" s="468"/>
      <c r="CY21" s="468"/>
    </row>
    <row r="22" spans="1:103" ht="13.5" hidden="1" customHeight="1">
      <c r="A22" s="122"/>
      <c r="B22" s="825" t="s">
        <v>793</v>
      </c>
      <c r="C22" s="826"/>
      <c r="D22" s="827"/>
      <c r="E22" s="108">
        <f t="shared" si="39"/>
        <v>0</v>
      </c>
      <c r="F22" s="16"/>
      <c r="G22" s="108"/>
      <c r="H22" s="108"/>
      <c r="I22" s="108">
        <v>0</v>
      </c>
      <c r="J22" s="16"/>
      <c r="K22" s="108"/>
      <c r="L22" s="122"/>
      <c r="M22" s="108">
        <f t="shared" si="43"/>
        <v>0</v>
      </c>
      <c r="N22" s="16"/>
      <c r="O22" s="108"/>
      <c r="P22" s="473"/>
      <c r="Q22" s="472">
        <v>0</v>
      </c>
      <c r="R22" s="216"/>
      <c r="S22" s="109"/>
      <c r="T22" s="109"/>
      <c r="U22" s="472"/>
      <c r="V22" s="216"/>
      <c r="W22" s="472"/>
      <c r="X22" s="473"/>
      <c r="Y22" s="472"/>
      <c r="Z22" s="216"/>
      <c r="AA22" s="472"/>
      <c r="AB22" s="473"/>
      <c r="AC22" s="472"/>
      <c r="AD22" s="216"/>
      <c r="AE22" s="472"/>
      <c r="AF22" s="473"/>
      <c r="AG22" s="478"/>
      <c r="AH22" s="475">
        <f t="shared" si="41"/>
        <v>0</v>
      </c>
      <c r="AI22" s="475"/>
      <c r="AJ22" s="485"/>
      <c r="AK22" s="472"/>
      <c r="AL22" s="216"/>
      <c r="AM22" s="472"/>
      <c r="AN22" s="108"/>
      <c r="AO22" s="108"/>
      <c r="AP22" s="462"/>
      <c r="AQ22" s="108"/>
      <c r="AR22" s="108"/>
      <c r="AS22" s="108"/>
      <c r="AT22" s="462"/>
      <c r="AU22" s="108"/>
      <c r="AV22" s="108"/>
      <c r="AW22" s="108"/>
      <c r="AX22" s="16"/>
      <c r="AY22" s="108"/>
      <c r="AZ22" s="108"/>
      <c r="BA22" s="461"/>
      <c r="BB22" s="15">
        <f t="shared" si="9"/>
        <v>0</v>
      </c>
      <c r="BC22" s="462"/>
      <c r="BD22" s="462"/>
      <c r="BE22" s="108"/>
      <c r="BF22" s="462"/>
      <c r="BG22" s="108"/>
      <c r="BH22" s="108"/>
      <c r="BI22" s="108"/>
      <c r="BJ22" s="462"/>
      <c r="BK22" s="108"/>
      <c r="BL22" s="108"/>
      <c r="BM22" s="108"/>
      <c r="BN22" s="462"/>
      <c r="BO22" s="108"/>
      <c r="BP22" s="108"/>
      <c r="BQ22" s="153"/>
      <c r="BR22" s="16"/>
      <c r="BS22" s="106"/>
      <c r="BT22" s="106"/>
      <c r="BU22" s="153"/>
      <c r="BV22" s="216"/>
      <c r="BW22" s="472"/>
      <c r="BX22" s="473"/>
      <c r="BY22" s="472"/>
      <c r="BZ22" s="216"/>
      <c r="CA22" s="484"/>
      <c r="CB22" s="473"/>
      <c r="CC22" s="473"/>
      <c r="CD22" s="220"/>
      <c r="CE22" s="473"/>
      <c r="CF22" s="473"/>
      <c r="CG22" s="122"/>
      <c r="CH22" s="471"/>
      <c r="CI22" s="122"/>
      <c r="CJ22" s="122"/>
      <c r="CK22" s="461"/>
      <c r="CL22" s="16">
        <f t="shared" si="42"/>
        <v>0</v>
      </c>
      <c r="CM22" s="463"/>
      <c r="CN22" s="462"/>
      <c r="CP22" s="142"/>
      <c r="CQ22" s="137"/>
      <c r="CS22" s="146"/>
      <c r="CT22" s="137"/>
      <c r="CU22" s="137"/>
      <c r="CV22" s="137"/>
      <c r="CW22" s="137"/>
      <c r="CX22" s="468"/>
      <c r="CY22" s="468"/>
    </row>
    <row r="23" spans="1:103" ht="13.5" hidden="1" customHeight="1">
      <c r="A23" s="122"/>
      <c r="B23" s="825" t="s">
        <v>783</v>
      </c>
      <c r="C23" s="826"/>
      <c r="D23" s="827"/>
      <c r="E23" s="462">
        <v>0</v>
      </c>
      <c r="F23" s="16"/>
      <c r="G23" s="108"/>
      <c r="H23" s="108"/>
      <c r="I23" s="108">
        <v>0</v>
      </c>
      <c r="J23" s="16"/>
      <c r="K23" s="108"/>
      <c r="L23" s="122"/>
      <c r="M23" s="108">
        <f t="shared" si="43"/>
        <v>0</v>
      </c>
      <c r="N23" s="16"/>
      <c r="O23" s="108"/>
      <c r="P23" s="473"/>
      <c r="Q23" s="472">
        <f t="shared" si="44"/>
        <v>0</v>
      </c>
      <c r="R23" s="216"/>
      <c r="S23" s="109"/>
      <c r="T23" s="109"/>
      <c r="U23" s="472"/>
      <c r="V23" s="216"/>
      <c r="W23" s="472"/>
      <c r="X23" s="473"/>
      <c r="Y23" s="472"/>
      <c r="Z23" s="216"/>
      <c r="AA23" s="472"/>
      <c r="AB23" s="473"/>
      <c r="AC23" s="472"/>
      <c r="AD23" s="216"/>
      <c r="AE23" s="472"/>
      <c r="AF23" s="473"/>
      <c r="AG23" s="478"/>
      <c r="AH23" s="475">
        <f t="shared" si="41"/>
        <v>0</v>
      </c>
      <c r="AI23" s="475"/>
      <c r="AJ23" s="485"/>
      <c r="AK23" s="472"/>
      <c r="AL23" s="216"/>
      <c r="AM23" s="472"/>
      <c r="AN23" s="108"/>
      <c r="AO23" s="108"/>
      <c r="AP23" s="462"/>
      <c r="AQ23" s="108"/>
      <c r="AR23" s="108"/>
      <c r="AS23" s="108"/>
      <c r="AT23" s="462"/>
      <c r="AU23" s="108"/>
      <c r="AV23" s="108"/>
      <c r="AW23" s="108"/>
      <c r="AX23" s="16"/>
      <c r="AY23" s="108"/>
      <c r="AZ23" s="108"/>
      <c r="BA23" s="461"/>
      <c r="BB23" s="15">
        <f t="shared" si="9"/>
        <v>0</v>
      </c>
      <c r="BC23" s="462"/>
      <c r="BD23" s="462"/>
      <c r="BE23" s="108"/>
      <c r="BF23" s="462"/>
      <c r="BG23" s="108"/>
      <c r="BH23" s="108"/>
      <c r="BI23" s="108"/>
      <c r="BJ23" s="462"/>
      <c r="BK23" s="108"/>
      <c r="BL23" s="108"/>
      <c r="BM23" s="108"/>
      <c r="BN23" s="462"/>
      <c r="BO23" s="108"/>
      <c r="BP23" s="108"/>
      <c r="BQ23" s="153"/>
      <c r="BR23" s="16"/>
      <c r="BS23" s="106"/>
      <c r="BT23" s="106"/>
      <c r="BU23" s="153"/>
      <c r="BV23" s="16"/>
      <c r="BW23" s="108"/>
      <c r="BX23" s="122"/>
      <c r="BY23" s="108"/>
      <c r="BZ23" s="16"/>
      <c r="CA23" s="110"/>
      <c r="CB23" s="122"/>
      <c r="CC23" s="122"/>
      <c r="CD23" s="222"/>
      <c r="CE23" s="122"/>
      <c r="CF23" s="122"/>
      <c r="CG23" s="122"/>
      <c r="CH23" s="471"/>
      <c r="CI23" s="122"/>
      <c r="CJ23" s="122"/>
      <c r="CK23" s="461"/>
      <c r="CL23" s="16">
        <f t="shared" si="42"/>
        <v>0</v>
      </c>
      <c r="CM23" s="463"/>
      <c r="CN23" s="462"/>
      <c r="CP23" s="142"/>
      <c r="CQ23" s="137"/>
      <c r="CS23" s="146"/>
      <c r="CT23" s="137"/>
      <c r="CU23" s="137"/>
      <c r="CV23" s="137"/>
      <c r="CW23" s="137"/>
      <c r="CX23" s="468"/>
      <c r="CY23" s="468"/>
    </row>
    <row r="24" spans="1:103" ht="12.6" customHeight="1">
      <c r="A24" s="122"/>
      <c r="B24" s="825" t="s">
        <v>891</v>
      </c>
      <c r="C24" s="826"/>
      <c r="D24" s="827"/>
      <c r="E24" s="462">
        <f t="shared" si="39"/>
        <v>0</v>
      </c>
      <c r="F24" s="16"/>
      <c r="G24" s="108"/>
      <c r="H24" s="108"/>
      <c r="I24" s="108">
        <v>0</v>
      </c>
      <c r="J24" s="16"/>
      <c r="K24" s="108"/>
      <c r="L24" s="122">
        <f t="shared" ref="L24:L30" si="45">J24-I24</f>
        <v>0</v>
      </c>
      <c r="M24" s="108">
        <v>0</v>
      </c>
      <c r="N24" s="16"/>
      <c r="O24" s="108"/>
      <c r="P24" s="473">
        <f t="shared" si="29"/>
        <v>0</v>
      </c>
      <c r="Q24" s="472">
        <f t="shared" si="44"/>
        <v>0</v>
      </c>
      <c r="R24" s="216"/>
      <c r="S24" s="108"/>
      <c r="T24" s="108">
        <f t="shared" si="37"/>
        <v>0</v>
      </c>
      <c r="U24" s="472"/>
      <c r="V24" s="216"/>
      <c r="W24" s="472"/>
      <c r="X24" s="473">
        <f>V24-U24</f>
        <v>0</v>
      </c>
      <c r="Y24" s="472"/>
      <c r="Z24" s="216"/>
      <c r="AA24" s="472"/>
      <c r="AB24" s="473">
        <f>Z24-Y24</f>
        <v>0</v>
      </c>
      <c r="AC24" s="472"/>
      <c r="AD24" s="216"/>
      <c r="AE24" s="472"/>
      <c r="AF24" s="473"/>
      <c r="AG24" s="478">
        <f t="shared" si="3"/>
        <v>0</v>
      </c>
      <c r="AH24" s="475">
        <f t="shared" si="41"/>
        <v>0</v>
      </c>
      <c r="AI24" s="475"/>
      <c r="AJ24" s="485">
        <f t="shared" si="32"/>
        <v>0</v>
      </c>
      <c r="AK24" s="472"/>
      <c r="AL24" s="216"/>
      <c r="AM24" s="472"/>
      <c r="AN24" s="108"/>
      <c r="AO24" s="108"/>
      <c r="AP24" s="475"/>
      <c r="AQ24" s="472"/>
      <c r="AR24" s="472"/>
      <c r="AS24" s="472"/>
      <c r="AT24" s="475"/>
      <c r="AU24" s="472"/>
      <c r="AV24" s="472"/>
      <c r="AW24" s="472"/>
      <c r="AX24" s="216"/>
      <c r="AY24" s="472"/>
      <c r="AZ24" s="108"/>
      <c r="BA24" s="461">
        <f t="shared" si="8"/>
        <v>0</v>
      </c>
      <c r="BB24" s="15">
        <f t="shared" si="9"/>
        <v>0</v>
      </c>
      <c r="BC24" s="462"/>
      <c r="BD24" s="462"/>
      <c r="BE24" s="108"/>
      <c r="BF24" s="462"/>
      <c r="BG24" s="108"/>
      <c r="BH24" s="108"/>
      <c r="BI24" s="108"/>
      <c r="BJ24" s="462"/>
      <c r="BK24" s="108"/>
      <c r="BL24" s="108"/>
      <c r="BM24" s="108"/>
      <c r="BN24" s="462"/>
      <c r="BO24" s="108"/>
      <c r="BP24" s="108">
        <f t="shared" si="36"/>
        <v>0</v>
      </c>
      <c r="BQ24" s="108"/>
      <c r="BR24" s="462"/>
      <c r="BS24" s="106">
        <v>0</v>
      </c>
      <c r="BT24" s="106">
        <f t="shared" si="19"/>
        <v>0</v>
      </c>
      <c r="BU24" s="108"/>
      <c r="BV24" s="462"/>
      <c r="BW24" s="108"/>
      <c r="BX24" s="122">
        <f>BV24-BU24</f>
        <v>0</v>
      </c>
      <c r="BY24" s="108">
        <v>100</v>
      </c>
      <c r="BZ24" s="16"/>
      <c r="CA24" s="110">
        <v>0</v>
      </c>
      <c r="CB24" s="122">
        <f t="shared" si="27"/>
        <v>-100</v>
      </c>
      <c r="CC24" s="156"/>
      <c r="CD24" s="222"/>
      <c r="CE24" s="122"/>
      <c r="CF24" s="122"/>
      <c r="CG24" s="156"/>
      <c r="CH24" s="471"/>
      <c r="CI24" s="122"/>
      <c r="CJ24" s="122"/>
      <c r="CK24" s="461">
        <f t="shared" si="20"/>
        <v>100</v>
      </c>
      <c r="CL24" s="16">
        <f t="shared" si="42"/>
        <v>0</v>
      </c>
      <c r="CM24" s="463">
        <f t="shared" si="13"/>
        <v>0</v>
      </c>
      <c r="CN24" s="462">
        <f>CL24-CK24</f>
        <v>-100</v>
      </c>
      <c r="CP24" s="142">
        <f t="shared" si="15"/>
        <v>0</v>
      </c>
      <c r="CQ24" s="137">
        <f t="shared" si="16"/>
        <v>100</v>
      </c>
      <c r="CS24" s="146">
        <f t="shared" si="17"/>
        <v>0</v>
      </c>
      <c r="CT24" s="137">
        <f t="shared" si="21"/>
        <v>0</v>
      </c>
      <c r="CU24" s="137">
        <f t="shared" si="22"/>
        <v>0</v>
      </c>
      <c r="CV24" s="137">
        <f t="shared" si="23"/>
        <v>0</v>
      </c>
      <c r="CW24" s="137">
        <f t="shared" si="24"/>
        <v>100</v>
      </c>
      <c r="CX24" s="468"/>
      <c r="CY24" s="468"/>
    </row>
    <row r="25" spans="1:103" ht="12.75" hidden="1" customHeight="1">
      <c r="A25" s="122"/>
      <c r="B25" s="825" t="s">
        <v>208</v>
      </c>
      <c r="C25" s="826"/>
      <c r="D25" s="827"/>
      <c r="E25" s="462">
        <f t="shared" si="39"/>
        <v>0</v>
      </c>
      <c r="F25" s="16"/>
      <c r="G25" s="108"/>
      <c r="H25" s="108">
        <f t="shared" si="0"/>
        <v>0</v>
      </c>
      <c r="I25" s="108">
        <f t="shared" si="40"/>
        <v>0</v>
      </c>
      <c r="J25" s="16"/>
      <c r="K25" s="108"/>
      <c r="L25" s="122">
        <f t="shared" si="45"/>
        <v>0</v>
      </c>
      <c r="M25" s="108">
        <f t="shared" si="43"/>
        <v>0</v>
      </c>
      <c r="N25" s="16"/>
      <c r="O25" s="108"/>
      <c r="P25" s="473">
        <f t="shared" si="29"/>
        <v>0</v>
      </c>
      <c r="Q25" s="472">
        <f t="shared" si="44"/>
        <v>0</v>
      </c>
      <c r="R25" s="216"/>
      <c r="S25" s="108"/>
      <c r="T25" s="108">
        <f t="shared" si="37"/>
        <v>0</v>
      </c>
      <c r="U25" s="472"/>
      <c r="V25" s="216"/>
      <c r="W25" s="472"/>
      <c r="X25" s="473"/>
      <c r="Y25" s="472"/>
      <c r="Z25" s="216"/>
      <c r="AA25" s="472"/>
      <c r="AB25" s="473">
        <f>Z25-Y25</f>
        <v>0</v>
      </c>
      <c r="AC25" s="472"/>
      <c r="AD25" s="216"/>
      <c r="AE25" s="472"/>
      <c r="AF25" s="473">
        <f>AD25-AC25</f>
        <v>0</v>
      </c>
      <c r="AG25" s="478">
        <f t="shared" si="3"/>
        <v>0</v>
      </c>
      <c r="AH25" s="475">
        <f t="shared" si="41"/>
        <v>0</v>
      </c>
      <c r="AI25" s="475"/>
      <c r="AJ25" s="485">
        <f t="shared" si="32"/>
        <v>0</v>
      </c>
      <c r="AK25" s="472"/>
      <c r="AL25" s="216"/>
      <c r="AM25" s="472"/>
      <c r="AN25" s="108">
        <f>AL25-AK25</f>
        <v>0</v>
      </c>
      <c r="AO25" s="108"/>
      <c r="AP25" s="475"/>
      <c r="AQ25" s="472"/>
      <c r="AR25" s="472">
        <f>AP25-AO25</f>
        <v>0</v>
      </c>
      <c r="AS25" s="472"/>
      <c r="AT25" s="475"/>
      <c r="AU25" s="472"/>
      <c r="AV25" s="472">
        <f>AT25-AS25</f>
        <v>0</v>
      </c>
      <c r="AW25" s="472"/>
      <c r="AX25" s="216"/>
      <c r="AY25" s="472"/>
      <c r="AZ25" s="108">
        <f>AX25-AW25</f>
        <v>0</v>
      </c>
      <c r="BA25" s="461">
        <f t="shared" si="8"/>
        <v>0</v>
      </c>
      <c r="BB25" s="15">
        <f t="shared" si="9"/>
        <v>0</v>
      </c>
      <c r="BC25" s="462"/>
      <c r="BD25" s="462">
        <f>BB25-BA25</f>
        <v>0</v>
      </c>
      <c r="BE25" s="108"/>
      <c r="BF25" s="462"/>
      <c r="BG25" s="108"/>
      <c r="BH25" s="108">
        <f>BF25-BE25</f>
        <v>0</v>
      </c>
      <c r="BI25" s="108"/>
      <c r="BJ25" s="462"/>
      <c r="BK25" s="108"/>
      <c r="BL25" s="108">
        <f>BJ25-BI25</f>
        <v>0</v>
      </c>
      <c r="BM25" s="108"/>
      <c r="BN25" s="462"/>
      <c r="BO25" s="108"/>
      <c r="BP25" s="108">
        <f t="shared" si="36"/>
        <v>0</v>
      </c>
      <c r="BQ25" s="108"/>
      <c r="BR25" s="462"/>
      <c r="BS25" s="106" t="e">
        <f t="shared" si="18"/>
        <v>#DIV/0!</v>
      </c>
      <c r="BT25" s="106">
        <f t="shared" si="19"/>
        <v>0</v>
      </c>
      <c r="BU25" s="108"/>
      <c r="BV25" s="462"/>
      <c r="BW25" s="108"/>
      <c r="BX25" s="122"/>
      <c r="BY25" s="108"/>
      <c r="BZ25" s="16"/>
      <c r="CA25" s="110"/>
      <c r="CB25" s="122"/>
      <c r="CC25" s="122"/>
      <c r="CD25" s="222"/>
      <c r="CE25" s="122"/>
      <c r="CF25" s="122"/>
      <c r="CG25" s="122"/>
      <c r="CH25" s="471"/>
      <c r="CI25" s="122"/>
      <c r="CJ25" s="122"/>
      <c r="CK25" s="461">
        <f t="shared" si="20"/>
        <v>0</v>
      </c>
      <c r="CL25" s="16">
        <f t="shared" si="42"/>
        <v>0</v>
      </c>
      <c r="CM25" s="462"/>
      <c r="CN25" s="462">
        <f t="shared" si="14"/>
        <v>0</v>
      </c>
      <c r="CP25" s="142">
        <f t="shared" si="15"/>
        <v>0</v>
      </c>
      <c r="CQ25" s="137">
        <f t="shared" si="16"/>
        <v>0</v>
      </c>
      <c r="CS25" s="146">
        <f t="shared" si="17"/>
        <v>0</v>
      </c>
      <c r="CT25" s="137">
        <f t="shared" si="21"/>
        <v>0</v>
      </c>
      <c r="CU25" s="137">
        <f t="shared" si="22"/>
        <v>0</v>
      </c>
      <c r="CV25" s="137">
        <f t="shared" si="23"/>
        <v>0</v>
      </c>
      <c r="CW25" s="137">
        <f t="shared" si="24"/>
        <v>0</v>
      </c>
      <c r="CX25" s="468"/>
      <c r="CY25" s="468"/>
    </row>
    <row r="26" spans="1:103" ht="12.75" customHeight="1">
      <c r="A26" s="122"/>
      <c r="B26" s="828" t="s">
        <v>246</v>
      </c>
      <c r="C26" s="829"/>
      <c r="D26" s="830"/>
      <c r="E26" s="462">
        <v>11</v>
      </c>
      <c r="F26" s="16"/>
      <c r="G26" s="108">
        <f>F26/E26*100</f>
        <v>0</v>
      </c>
      <c r="H26" s="108"/>
      <c r="I26" s="108">
        <v>15</v>
      </c>
      <c r="J26" s="16"/>
      <c r="K26" s="109">
        <f>J26/I26*100</f>
        <v>0</v>
      </c>
      <c r="L26" s="108">
        <f>J26-I26</f>
        <v>-15</v>
      </c>
      <c r="M26" s="108">
        <v>26</v>
      </c>
      <c r="N26" s="16"/>
      <c r="O26" s="108"/>
      <c r="P26" s="472"/>
      <c r="Q26" s="472">
        <v>22</v>
      </c>
      <c r="R26" s="216"/>
      <c r="S26" s="108"/>
      <c r="T26" s="122"/>
      <c r="U26" s="472">
        <v>27</v>
      </c>
      <c r="V26" s="216"/>
      <c r="W26" s="472"/>
      <c r="X26" s="473"/>
      <c r="Y26" s="472">
        <v>19</v>
      </c>
      <c r="Z26" s="216"/>
      <c r="AA26" s="472"/>
      <c r="AB26" s="473"/>
      <c r="AC26" s="472">
        <v>14</v>
      </c>
      <c r="AD26" s="216"/>
      <c r="AE26" s="472"/>
      <c r="AF26" s="473"/>
      <c r="AG26" s="478">
        <f>E26+I26+M26+Q26+U26+Y26+AC26</f>
        <v>134</v>
      </c>
      <c r="AH26" s="475">
        <f t="shared" si="41"/>
        <v>0</v>
      </c>
      <c r="AI26" s="475">
        <f>AH26/AG26*100</f>
        <v>0</v>
      </c>
      <c r="AJ26" s="475">
        <f>AH26-AG26</f>
        <v>-134</v>
      </c>
      <c r="AK26" s="472"/>
      <c r="AL26" s="216"/>
      <c r="AM26" s="472"/>
      <c r="AN26" s="108"/>
      <c r="AO26" s="108"/>
      <c r="AP26" s="475"/>
      <c r="AQ26" s="472"/>
      <c r="AR26" s="472"/>
      <c r="AS26" s="472"/>
      <c r="AT26" s="475"/>
      <c r="AU26" s="472"/>
      <c r="AV26" s="472"/>
      <c r="AW26" s="472"/>
      <c r="AX26" s="216"/>
      <c r="AY26" s="472"/>
      <c r="AZ26" s="108"/>
      <c r="BA26" s="461">
        <f>AK26+AO26+AS26+AW26</f>
        <v>0</v>
      </c>
      <c r="BB26" s="15">
        <f t="shared" ref="BB26" si="46">+AL26+AP26+AT26+AX26</f>
        <v>0</v>
      </c>
      <c r="BC26" s="462"/>
      <c r="BD26" s="462"/>
      <c r="BE26" s="108"/>
      <c r="BF26" s="462"/>
      <c r="BG26" s="108"/>
      <c r="BH26" s="108"/>
      <c r="BI26" s="108"/>
      <c r="BJ26" s="462"/>
      <c r="BK26" s="108"/>
      <c r="BL26" s="108"/>
      <c r="BM26" s="108"/>
      <c r="BN26" s="462"/>
      <c r="BO26" s="108"/>
      <c r="BP26" s="108"/>
      <c r="BQ26" s="108"/>
      <c r="BR26" s="462"/>
      <c r="BS26" s="106">
        <v>0</v>
      </c>
      <c r="BT26" s="106">
        <f t="shared" si="19"/>
        <v>0</v>
      </c>
      <c r="BU26" s="108"/>
      <c r="BV26" s="462"/>
      <c r="BW26" s="108"/>
      <c r="BX26" s="122"/>
      <c r="BY26" s="108"/>
      <c r="BZ26" s="16"/>
      <c r="CA26" s="110"/>
      <c r="CB26" s="122"/>
      <c r="CC26" s="122"/>
      <c r="CD26" s="222"/>
      <c r="CE26" s="122"/>
      <c r="CF26" s="122"/>
      <c r="CG26" s="122"/>
      <c r="CH26" s="471"/>
      <c r="CI26" s="122"/>
      <c r="CJ26" s="122"/>
      <c r="CK26" s="461">
        <f t="shared" si="20"/>
        <v>134</v>
      </c>
      <c r="CL26" s="16">
        <f t="shared" si="42"/>
        <v>0</v>
      </c>
      <c r="CM26" s="462">
        <f>CL26/CK26*100</f>
        <v>0</v>
      </c>
      <c r="CN26" s="462">
        <f>CL26-CK26</f>
        <v>-134</v>
      </c>
      <c r="CP26" s="142">
        <f t="shared" si="15"/>
        <v>0</v>
      </c>
      <c r="CQ26" s="137">
        <f t="shared" si="16"/>
        <v>134</v>
      </c>
      <c r="CS26" s="146">
        <f t="shared" si="17"/>
        <v>0</v>
      </c>
      <c r="CT26" s="137">
        <f t="shared" si="21"/>
        <v>0</v>
      </c>
      <c r="CU26" s="137">
        <f t="shared" si="22"/>
        <v>0</v>
      </c>
      <c r="CV26" s="137">
        <f t="shared" si="23"/>
        <v>0</v>
      </c>
      <c r="CW26" s="137">
        <f t="shared" si="24"/>
        <v>134</v>
      </c>
      <c r="CX26" s="468"/>
      <c r="CY26" s="468"/>
    </row>
    <row r="27" spans="1:103" s="468" customFormat="1" ht="15" customHeight="1">
      <c r="A27" s="603">
        <v>226</v>
      </c>
      <c r="B27" s="933" t="s">
        <v>118</v>
      </c>
      <c r="C27" s="934"/>
      <c r="D27" s="935"/>
      <c r="E27" s="461">
        <f>SUM(E28:E47)</f>
        <v>83</v>
      </c>
      <c r="F27" s="15">
        <f>SUM(F28:F47)</f>
        <v>27.714839999999999</v>
      </c>
      <c r="G27" s="461">
        <f>F27/E27*100</f>
        <v>33.391373493975898</v>
      </c>
      <c r="H27" s="461">
        <f t="shared" si="0"/>
        <v>-55.285160000000005</v>
      </c>
      <c r="I27" s="461">
        <f>SUM(I28:I47)</f>
        <v>131</v>
      </c>
      <c r="J27" s="15">
        <f>SUM(J28:J47)</f>
        <v>34.443550000000002</v>
      </c>
      <c r="K27" s="461">
        <f>J27/I27*100</f>
        <v>26.292786259541984</v>
      </c>
      <c r="L27" s="603">
        <f t="shared" si="45"/>
        <v>-96.556449999999998</v>
      </c>
      <c r="M27" s="461">
        <f>SUM(M28:M47)</f>
        <v>161</v>
      </c>
      <c r="N27" s="15">
        <f>SUM(N28:N47)</f>
        <v>147.52683999999999</v>
      </c>
      <c r="O27" s="461">
        <f>N27/M27*100</f>
        <v>91.631577639751555</v>
      </c>
      <c r="P27" s="607">
        <f t="shared" si="29"/>
        <v>-13.473160000000007</v>
      </c>
      <c r="Q27" s="478">
        <f>SUM(Q28:Q47)</f>
        <v>134</v>
      </c>
      <c r="R27" s="604">
        <f>SUM(R28:R46)</f>
        <v>68.234889999999993</v>
      </c>
      <c r="S27" s="461">
        <f>R27/Q27*100</f>
        <v>50.921559701492534</v>
      </c>
      <c r="T27" s="461">
        <f t="shared" si="37"/>
        <v>-65.765110000000007</v>
      </c>
      <c r="U27" s="478">
        <f>SUM(U28:U47)</f>
        <v>142</v>
      </c>
      <c r="V27" s="604">
        <f>SUM(V28:V47)</f>
        <v>70.829679999999996</v>
      </c>
      <c r="W27" s="478">
        <f>V27/U27*100</f>
        <v>49.880056338028169</v>
      </c>
      <c r="X27" s="478">
        <f>V27-U27</f>
        <v>-71.170320000000004</v>
      </c>
      <c r="Y27" s="478">
        <f>SUM(Y28:Y47)</f>
        <v>128</v>
      </c>
      <c r="Z27" s="604">
        <f>SUM(Z28:Z47)</f>
        <v>163.45354999999998</v>
      </c>
      <c r="AA27" s="478">
        <f>Z27/Y27*100</f>
        <v>127.69808593749998</v>
      </c>
      <c r="AB27" s="607">
        <f>Z27-Y27</f>
        <v>35.453549999999979</v>
      </c>
      <c r="AC27" s="478">
        <f>SUM(AC28:AC47)</f>
        <v>128</v>
      </c>
      <c r="AD27" s="604">
        <f>SUM(AD28:AD47)</f>
        <v>31.46884</v>
      </c>
      <c r="AE27" s="478">
        <f>AD27/AC27*100</f>
        <v>24.58503125</v>
      </c>
      <c r="AF27" s="607">
        <f>AD27-AC27</f>
        <v>-96.53116</v>
      </c>
      <c r="AG27" s="478"/>
      <c r="AH27" s="604">
        <f>SUM(AH28:AH47)</f>
        <v>543.67219000000011</v>
      </c>
      <c r="AI27" s="478"/>
      <c r="AJ27" s="478">
        <f t="shared" si="32"/>
        <v>543.67219000000011</v>
      </c>
      <c r="AK27" s="478">
        <f>SUM(AK28:AK47)</f>
        <v>20</v>
      </c>
      <c r="AL27" s="604">
        <f>SUM(AL28:AL47)</f>
        <v>0.45504</v>
      </c>
      <c r="AM27" s="478"/>
      <c r="AN27" s="461">
        <f>AL27-AK27</f>
        <v>-19.54496</v>
      </c>
      <c r="AO27" s="461">
        <f>SUM(AO28:AO47)</f>
        <v>0</v>
      </c>
      <c r="AP27" s="15">
        <f>SUM(AP28:AP47)</f>
        <v>1.05</v>
      </c>
      <c r="AQ27" s="461"/>
      <c r="AR27" s="461">
        <f>AP27-AO27</f>
        <v>1.05</v>
      </c>
      <c r="AS27" s="461">
        <f>SUM(AS28:AS47)</f>
        <v>20</v>
      </c>
      <c r="AT27" s="15">
        <f>SUM(AT28:AT47)</f>
        <v>36.4</v>
      </c>
      <c r="AU27" s="461"/>
      <c r="AV27" s="461">
        <f>AT27-AS27</f>
        <v>16.399999999999999</v>
      </c>
      <c r="AW27" s="461">
        <f>SUM(AW28:AW47)</f>
        <v>25</v>
      </c>
      <c r="AX27" s="15">
        <f>SUM(AX28:AX47)</f>
        <v>9.1959999999999997</v>
      </c>
      <c r="AY27" s="461"/>
      <c r="AZ27" s="461">
        <f>AX27-AW27</f>
        <v>-15.804</v>
      </c>
      <c r="BA27" s="461">
        <f t="shared" si="8"/>
        <v>65</v>
      </c>
      <c r="BB27" s="15">
        <f>SUM(BB28+BB46)</f>
        <v>42.570999999999998</v>
      </c>
      <c r="BC27" s="461"/>
      <c r="BD27" s="461">
        <f>BB27-BA27</f>
        <v>-22.429000000000002</v>
      </c>
      <c r="BE27" s="461">
        <f>SUM(BE28:BE47)</f>
        <v>0</v>
      </c>
      <c r="BF27" s="461">
        <f>SUM(BF28:BF47)</f>
        <v>10.398999999999999</v>
      </c>
      <c r="BG27" s="461"/>
      <c r="BH27" s="461">
        <f>BF27-BE27</f>
        <v>10.398999999999999</v>
      </c>
      <c r="BI27" s="461">
        <f>SUM(BI28:BI47)</f>
        <v>0</v>
      </c>
      <c r="BJ27" s="461">
        <f>SUM(BJ28:BJ47)</f>
        <v>0</v>
      </c>
      <c r="BK27" s="461"/>
      <c r="BL27" s="461">
        <f>BJ27-BI27</f>
        <v>0</v>
      </c>
      <c r="BM27" s="461">
        <f>SUM(BM28:BM47)</f>
        <v>0</v>
      </c>
      <c r="BN27" s="461">
        <f>SUM(BN28:BN47)</f>
        <v>34.880000000000003</v>
      </c>
      <c r="BO27" s="461"/>
      <c r="BP27" s="461">
        <f>BN27-BM27</f>
        <v>34.880000000000003</v>
      </c>
      <c r="BQ27" s="461">
        <f>SUM(BQ28:BQ47)</f>
        <v>0</v>
      </c>
      <c r="BR27" s="461">
        <f>SUM(BR28:BR47)</f>
        <v>0</v>
      </c>
      <c r="BS27" s="461"/>
      <c r="BT27" s="461">
        <f t="shared" si="19"/>
        <v>0</v>
      </c>
      <c r="BU27" s="461">
        <f>SUM(BU28:BU47)</f>
        <v>6</v>
      </c>
      <c r="BV27" s="461">
        <f>SUM(BV28:BV47)</f>
        <v>7.2669999999999995</v>
      </c>
      <c r="BW27" s="461">
        <v>0</v>
      </c>
      <c r="BX27" s="603">
        <f>BV27-BU27</f>
        <v>1.2669999999999995</v>
      </c>
      <c r="BY27" s="461">
        <f>SUM(BY28:BY46)</f>
        <v>787</v>
      </c>
      <c r="BZ27" s="15">
        <f>SUM(BZ28:BZ47)</f>
        <v>294.55395999999996</v>
      </c>
      <c r="CA27" s="678">
        <f>BZ27/BY27*100</f>
        <v>37.42744091486658</v>
      </c>
      <c r="CB27" s="603">
        <f t="shared" si="27"/>
        <v>-492.44604000000004</v>
      </c>
      <c r="CC27" s="15">
        <f>SUM(CC28:CC47)</f>
        <v>9.5</v>
      </c>
      <c r="CD27" s="15">
        <f>SUM(CD28:CD47)</f>
        <v>0</v>
      </c>
      <c r="CE27" s="678">
        <f>CD27/CC27*100</f>
        <v>0</v>
      </c>
      <c r="CF27" s="603">
        <f>CD27-CC27</f>
        <v>-9.5</v>
      </c>
      <c r="CG27" s="15">
        <f>SUM(CG28:CG47)</f>
        <v>63</v>
      </c>
      <c r="CH27" s="15">
        <f>SUM(CH28:CH47)</f>
        <v>50.559659999999994</v>
      </c>
      <c r="CI27" s="678">
        <f>CH27/CG27*100</f>
        <v>80.253428571428572</v>
      </c>
      <c r="CJ27" s="603">
        <f>CH27-CG27</f>
        <v>-12.440340000000006</v>
      </c>
      <c r="CK27" s="15">
        <f>SUM(CK28:CK47)</f>
        <v>1837.5</v>
      </c>
      <c r="CL27" s="15">
        <f>SUM(CL28:CL47)</f>
        <v>988.43285000000003</v>
      </c>
      <c r="CM27" s="461">
        <f t="shared" si="13"/>
        <v>53.792263945578235</v>
      </c>
      <c r="CN27" s="461">
        <f t="shared" si="14"/>
        <v>-849.06714999999997</v>
      </c>
      <c r="CO27" s="468">
        <v>9.6</v>
      </c>
      <c r="CP27" s="468">
        <f t="shared" si="15"/>
        <v>937.87319000000002</v>
      </c>
      <c r="CQ27" s="468">
        <f t="shared" si="16"/>
        <v>1774.5</v>
      </c>
      <c r="CS27" s="468">
        <f t="shared" si="17"/>
        <v>937.87319000000002</v>
      </c>
      <c r="CT27" s="468">
        <f t="shared" si="21"/>
        <v>988.43285000000003</v>
      </c>
      <c r="CU27" s="468">
        <f t="shared" si="22"/>
        <v>988.43285000000003</v>
      </c>
      <c r="CV27" s="468">
        <f t="shared" si="23"/>
        <v>636.05223000000001</v>
      </c>
      <c r="CW27" s="468">
        <f t="shared" si="24"/>
        <v>1837.5</v>
      </c>
    </row>
    <row r="28" spans="1:103" ht="22.5" customHeight="1">
      <c r="A28" s="122"/>
      <c r="B28" s="825" t="s">
        <v>209</v>
      </c>
      <c r="C28" s="826"/>
      <c r="D28" s="827"/>
      <c r="E28" s="462">
        <f>F28</f>
        <v>0</v>
      </c>
      <c r="F28" s="16"/>
      <c r="G28" s="108"/>
      <c r="H28" s="108"/>
      <c r="I28" s="108">
        <f>J28</f>
        <v>0</v>
      </c>
      <c r="J28" s="16"/>
      <c r="K28" s="109"/>
      <c r="L28" s="122">
        <f t="shared" si="45"/>
        <v>0</v>
      </c>
      <c r="M28" s="108">
        <f>N28</f>
        <v>0</v>
      </c>
      <c r="N28" s="16"/>
      <c r="O28" s="108"/>
      <c r="P28" s="473">
        <f t="shared" si="29"/>
        <v>0</v>
      </c>
      <c r="Q28" s="472">
        <f>R28</f>
        <v>0</v>
      </c>
      <c r="R28" s="216"/>
      <c r="S28" s="462"/>
      <c r="T28" s="122">
        <f t="shared" si="37"/>
        <v>0</v>
      </c>
      <c r="U28" s="472"/>
      <c r="V28" s="216"/>
      <c r="W28" s="472"/>
      <c r="X28" s="473">
        <f>V28-U28</f>
        <v>0</v>
      </c>
      <c r="Y28" s="472"/>
      <c r="Z28" s="216"/>
      <c r="AA28" s="472"/>
      <c r="AB28" s="473">
        <f>Z28-Y28</f>
        <v>0</v>
      </c>
      <c r="AC28" s="472"/>
      <c r="AD28" s="216"/>
      <c r="AE28" s="472"/>
      <c r="AF28" s="473"/>
      <c r="AG28" s="478">
        <f t="shared" si="3"/>
        <v>0</v>
      </c>
      <c r="AH28" s="475">
        <f t="shared" si="41"/>
        <v>0</v>
      </c>
      <c r="AI28" s="475">
        <v>0</v>
      </c>
      <c r="AJ28" s="475">
        <f t="shared" si="32"/>
        <v>0</v>
      </c>
      <c r="AK28" s="472"/>
      <c r="AL28" s="216"/>
      <c r="AM28" s="472"/>
      <c r="AN28" s="108"/>
      <c r="AO28" s="108"/>
      <c r="AP28" s="475"/>
      <c r="AQ28" s="472"/>
      <c r="AR28" s="472"/>
      <c r="AS28" s="472"/>
      <c r="AT28" s="475">
        <v>18.399999999999999</v>
      </c>
      <c r="AU28" s="472"/>
      <c r="AV28" s="472"/>
      <c r="AW28" s="472"/>
      <c r="AX28" s="216"/>
      <c r="AY28" s="472"/>
      <c r="AZ28" s="472"/>
      <c r="BA28" s="461">
        <f t="shared" si="8"/>
        <v>0</v>
      </c>
      <c r="BB28" s="15">
        <f t="shared" ref="BB28:BB62" si="47">+AL28+AP28+AT28+AX28</f>
        <v>18.399999999999999</v>
      </c>
      <c r="BC28" s="462"/>
      <c r="BD28" s="462">
        <f>BB28-BA28</f>
        <v>18.399999999999999</v>
      </c>
      <c r="BE28" s="108"/>
      <c r="BF28" s="462"/>
      <c r="BG28" s="108"/>
      <c r="BH28" s="108"/>
      <c r="BI28" s="108"/>
      <c r="BJ28" s="462"/>
      <c r="BK28" s="461"/>
      <c r="BL28" s="462"/>
      <c r="BM28" s="108"/>
      <c r="BN28" s="462"/>
      <c r="BO28" s="108"/>
      <c r="BP28" s="108"/>
      <c r="BQ28" s="108"/>
      <c r="BR28" s="462"/>
      <c r="BS28" s="106">
        <v>0</v>
      </c>
      <c r="BT28" s="106">
        <f t="shared" si="19"/>
        <v>0</v>
      </c>
      <c r="BU28" s="108"/>
      <c r="BV28" s="462"/>
      <c r="BW28" s="108"/>
      <c r="BX28" s="122">
        <f>BV28-BU28</f>
        <v>0</v>
      </c>
      <c r="BY28" s="108"/>
      <c r="BZ28" s="16"/>
      <c r="CA28" s="563"/>
      <c r="CB28" s="122"/>
      <c r="CC28" s="122"/>
      <c r="CD28" s="222"/>
      <c r="CE28" s="122"/>
      <c r="CF28" s="122"/>
      <c r="CG28" s="122"/>
      <c r="CH28" s="471"/>
      <c r="CI28" s="122"/>
      <c r="CJ28" s="122"/>
      <c r="CK28" s="461">
        <f>AG28+BA28+BE28+BI28+BM28+BU28+BY28+CC28+BQ28+CG28</f>
        <v>0</v>
      </c>
      <c r="CL28" s="16">
        <f t="shared" ref="CL28:CL46" si="48">AH28+BB28+BF28+BJ28+BN28+BR28+BV28+BZ28+CD28+CH28</f>
        <v>18.399999999999999</v>
      </c>
      <c r="CM28" s="462">
        <v>0</v>
      </c>
      <c r="CN28" s="462">
        <f>CL28-CK28</f>
        <v>18.399999999999999</v>
      </c>
      <c r="CP28" s="142">
        <f t="shared" si="15"/>
        <v>18.399999999999999</v>
      </c>
      <c r="CQ28" s="137">
        <f t="shared" si="16"/>
        <v>0</v>
      </c>
      <c r="CS28" s="146">
        <f t="shared" si="17"/>
        <v>18.399999999999999</v>
      </c>
      <c r="CT28" s="137">
        <f t="shared" si="21"/>
        <v>18.399999999999999</v>
      </c>
      <c r="CU28" s="137">
        <f t="shared" si="22"/>
        <v>18.399999999999999</v>
      </c>
      <c r="CV28" s="137">
        <f t="shared" si="23"/>
        <v>18.399999999999999</v>
      </c>
      <c r="CW28" s="137">
        <f t="shared" si="24"/>
        <v>0</v>
      </c>
      <c r="CX28" s="468"/>
      <c r="CY28" s="468"/>
    </row>
    <row r="29" spans="1:103" ht="13.5" customHeight="1">
      <c r="A29" s="122"/>
      <c r="B29" s="825" t="s">
        <v>409</v>
      </c>
      <c r="C29" s="826"/>
      <c r="D29" s="827"/>
      <c r="E29" s="462">
        <f t="shared" ref="E29:E45" si="49">F29</f>
        <v>0</v>
      </c>
      <c r="F29" s="16"/>
      <c r="G29" s="108">
        <v>23.714839999999999</v>
      </c>
      <c r="H29" s="108"/>
      <c r="I29" s="108">
        <v>0</v>
      </c>
      <c r="J29" s="16"/>
      <c r="K29" s="109"/>
      <c r="L29" s="122">
        <f t="shared" si="45"/>
        <v>0</v>
      </c>
      <c r="M29" s="472">
        <f t="shared" ref="M29:M44" si="50">N29</f>
        <v>0</v>
      </c>
      <c r="N29" s="216"/>
      <c r="O29" s="472"/>
      <c r="P29" s="473">
        <f t="shared" si="29"/>
        <v>0</v>
      </c>
      <c r="Q29" s="472">
        <v>0</v>
      </c>
      <c r="R29" s="216">
        <v>12.84605</v>
      </c>
      <c r="S29" s="462"/>
      <c r="T29" s="122"/>
      <c r="U29" s="472"/>
      <c r="V29" s="216"/>
      <c r="W29" s="472"/>
      <c r="X29" s="473"/>
      <c r="Y29" s="472"/>
      <c r="Z29" s="216">
        <v>40</v>
      </c>
      <c r="AA29" s="472"/>
      <c r="AB29" s="473"/>
      <c r="AC29" s="472"/>
      <c r="AD29" s="216"/>
      <c r="AE29" s="472"/>
      <c r="AF29" s="473"/>
      <c r="AG29" s="478">
        <f t="shared" si="3"/>
        <v>0</v>
      </c>
      <c r="AH29" s="475">
        <f t="shared" si="41"/>
        <v>52.846049999999998</v>
      </c>
      <c r="AI29" s="475"/>
      <c r="AJ29" s="475">
        <f>AH29-AG29</f>
        <v>52.846049999999998</v>
      </c>
      <c r="AK29" s="472"/>
      <c r="AL29" s="216"/>
      <c r="AM29" s="472"/>
      <c r="AN29" s="108"/>
      <c r="AO29" s="108"/>
      <c r="AP29" s="475"/>
      <c r="AQ29" s="472"/>
      <c r="AR29" s="472"/>
      <c r="AS29" s="472"/>
      <c r="AT29" s="475"/>
      <c r="AU29" s="472"/>
      <c r="AV29" s="472"/>
      <c r="AW29" s="472"/>
      <c r="AX29" s="216"/>
      <c r="AY29" s="472"/>
      <c r="AZ29" s="472"/>
      <c r="BA29" s="461">
        <f t="shared" si="8"/>
        <v>0</v>
      </c>
      <c r="BB29" s="15">
        <f t="shared" si="47"/>
        <v>0</v>
      </c>
      <c r="BC29" s="462"/>
      <c r="BD29" s="462">
        <f>BB29-BA29</f>
        <v>0</v>
      </c>
      <c r="BE29" s="108"/>
      <c r="BF29" s="462"/>
      <c r="BG29" s="108"/>
      <c r="BH29" s="108"/>
      <c r="BI29" s="108"/>
      <c r="BJ29" s="462"/>
      <c r="BK29" s="461"/>
      <c r="BL29" s="462"/>
      <c r="BM29" s="108"/>
      <c r="BN29" s="462"/>
      <c r="BO29" s="108"/>
      <c r="BP29" s="108"/>
      <c r="BQ29" s="108"/>
      <c r="BR29" s="462"/>
      <c r="BS29" s="106"/>
      <c r="BT29" s="106">
        <f t="shared" si="19"/>
        <v>0</v>
      </c>
      <c r="BU29" s="108"/>
      <c r="BV29" s="462"/>
      <c r="BW29" s="108"/>
      <c r="BX29" s="122"/>
      <c r="BY29" s="108"/>
      <c r="BZ29" s="216"/>
      <c r="CA29" s="563"/>
      <c r="CB29" s="122"/>
      <c r="CC29" s="122"/>
      <c r="CD29" s="222"/>
      <c r="CE29" s="122"/>
      <c r="CF29" s="122"/>
      <c r="CG29" s="122">
        <v>50</v>
      </c>
      <c r="CH29" s="471"/>
      <c r="CI29" s="122"/>
      <c r="CJ29" s="122"/>
      <c r="CK29" s="461">
        <f t="shared" ref="CK29:CK46" si="51">AG29+BA29+BE29+BI29+BM29+BU29+BY29+CC29+BQ29+CG29</f>
        <v>50</v>
      </c>
      <c r="CL29" s="16">
        <f t="shared" si="48"/>
        <v>52.846049999999998</v>
      </c>
      <c r="CM29" s="462">
        <f t="shared" si="13"/>
        <v>105.6921</v>
      </c>
      <c r="CN29" s="462">
        <f>CL29-CK29</f>
        <v>2.8460499999999982</v>
      </c>
      <c r="CP29" s="142">
        <f t="shared" si="15"/>
        <v>52.846049999999998</v>
      </c>
      <c r="CQ29" s="137">
        <f t="shared" si="16"/>
        <v>0</v>
      </c>
      <c r="CS29" s="146">
        <f t="shared" si="17"/>
        <v>52.846049999999998</v>
      </c>
      <c r="CT29" s="137">
        <f t="shared" si="21"/>
        <v>52.846049999999998</v>
      </c>
      <c r="CU29" s="137">
        <f t="shared" si="22"/>
        <v>52.846049999999998</v>
      </c>
      <c r="CV29" s="137">
        <f t="shared" si="23"/>
        <v>52.846049999999998</v>
      </c>
      <c r="CW29" s="137">
        <f t="shared" si="24"/>
        <v>50</v>
      </c>
      <c r="CX29" s="468"/>
      <c r="CY29" s="468"/>
    </row>
    <row r="30" spans="1:103" ht="12.75" hidden="1" customHeight="1">
      <c r="A30" s="122"/>
      <c r="B30" s="828" t="s">
        <v>210</v>
      </c>
      <c r="C30" s="829"/>
      <c r="D30" s="830"/>
      <c r="E30" s="462">
        <f t="shared" si="49"/>
        <v>0</v>
      </c>
      <c r="F30" s="16"/>
      <c r="G30" s="108"/>
      <c r="H30" s="108"/>
      <c r="I30" s="108">
        <f t="shared" ref="I30:I45" si="52">J30</f>
        <v>0</v>
      </c>
      <c r="J30" s="16"/>
      <c r="K30" s="109"/>
      <c r="L30" s="122">
        <f t="shared" si="45"/>
        <v>0</v>
      </c>
      <c r="M30" s="472">
        <f t="shared" si="50"/>
        <v>0</v>
      </c>
      <c r="N30" s="216"/>
      <c r="O30" s="472"/>
      <c r="P30" s="473">
        <f t="shared" si="29"/>
        <v>0</v>
      </c>
      <c r="Q30" s="472">
        <f t="shared" ref="Q30:Q47" si="53">R30</f>
        <v>0</v>
      </c>
      <c r="R30" s="216"/>
      <c r="S30" s="462"/>
      <c r="T30" s="122">
        <f t="shared" si="37"/>
        <v>0</v>
      </c>
      <c r="U30" s="472"/>
      <c r="V30" s="216"/>
      <c r="W30" s="472"/>
      <c r="X30" s="473">
        <f>V30-U30</f>
        <v>0</v>
      </c>
      <c r="Y30" s="472"/>
      <c r="Z30" s="216"/>
      <c r="AA30" s="472"/>
      <c r="AB30" s="473">
        <f>Z30-Y30</f>
        <v>0</v>
      </c>
      <c r="AC30" s="472"/>
      <c r="AD30" s="216"/>
      <c r="AE30" s="472"/>
      <c r="AF30" s="473"/>
      <c r="AG30" s="478">
        <f t="shared" si="3"/>
        <v>0</v>
      </c>
      <c r="AH30" s="475">
        <f t="shared" si="41"/>
        <v>0</v>
      </c>
      <c r="AI30" s="475"/>
      <c r="AJ30" s="475">
        <f t="shared" si="32"/>
        <v>0</v>
      </c>
      <c r="AK30" s="472"/>
      <c r="AL30" s="216"/>
      <c r="AM30" s="472"/>
      <c r="AN30" s="108"/>
      <c r="AO30" s="108"/>
      <c r="AP30" s="475"/>
      <c r="AQ30" s="472"/>
      <c r="AR30" s="472"/>
      <c r="AS30" s="472"/>
      <c r="AT30" s="475"/>
      <c r="AU30" s="472"/>
      <c r="AV30" s="472"/>
      <c r="AW30" s="472"/>
      <c r="AX30" s="216"/>
      <c r="AY30" s="472"/>
      <c r="AZ30" s="472"/>
      <c r="BA30" s="461">
        <f t="shared" si="8"/>
        <v>0</v>
      </c>
      <c r="BB30" s="15">
        <f t="shared" si="47"/>
        <v>0</v>
      </c>
      <c r="BC30" s="462"/>
      <c r="BD30" s="462">
        <f>BB30-BA30</f>
        <v>0</v>
      </c>
      <c r="BE30" s="108"/>
      <c r="BF30" s="462"/>
      <c r="BG30" s="108"/>
      <c r="BH30" s="108"/>
      <c r="BI30" s="108"/>
      <c r="BJ30" s="462"/>
      <c r="BK30" s="461"/>
      <c r="BL30" s="462"/>
      <c r="BM30" s="108"/>
      <c r="BN30" s="462"/>
      <c r="BO30" s="108"/>
      <c r="BP30" s="108"/>
      <c r="BQ30" s="108"/>
      <c r="BR30" s="462"/>
      <c r="BS30" s="106"/>
      <c r="BT30" s="106">
        <f t="shared" si="19"/>
        <v>0</v>
      </c>
      <c r="BU30" s="108"/>
      <c r="BV30" s="462"/>
      <c r="BW30" s="108"/>
      <c r="BX30" s="122">
        <f>BV30-BU30</f>
        <v>0</v>
      </c>
      <c r="BY30" s="108"/>
      <c r="BZ30" s="16"/>
      <c r="CA30" s="563"/>
      <c r="CB30" s="122">
        <f t="shared" si="27"/>
        <v>0</v>
      </c>
      <c r="CC30" s="122"/>
      <c r="CD30" s="222"/>
      <c r="CE30" s="122"/>
      <c r="CF30" s="122"/>
      <c r="CG30" s="122"/>
      <c r="CH30" s="471"/>
      <c r="CI30" s="122"/>
      <c r="CJ30" s="122"/>
      <c r="CK30" s="461">
        <f t="shared" si="51"/>
        <v>0</v>
      </c>
      <c r="CL30" s="16">
        <f t="shared" si="48"/>
        <v>0</v>
      </c>
      <c r="CM30" s="462" t="e">
        <f t="shared" si="13"/>
        <v>#DIV/0!</v>
      </c>
      <c r="CN30" s="462">
        <f t="shared" si="14"/>
        <v>0</v>
      </c>
      <c r="CP30" s="142">
        <f t="shared" si="15"/>
        <v>0</v>
      </c>
      <c r="CQ30" s="137">
        <f t="shared" si="16"/>
        <v>0</v>
      </c>
      <c r="CS30" s="146">
        <f t="shared" si="17"/>
        <v>0</v>
      </c>
      <c r="CT30" s="137">
        <f t="shared" si="21"/>
        <v>0</v>
      </c>
      <c r="CU30" s="137">
        <f t="shared" si="22"/>
        <v>0</v>
      </c>
      <c r="CV30" s="137">
        <f t="shared" si="23"/>
        <v>0</v>
      </c>
      <c r="CW30" s="137">
        <f t="shared" si="24"/>
        <v>0</v>
      </c>
      <c r="CX30" s="468"/>
      <c r="CY30" s="468"/>
    </row>
    <row r="31" spans="1:103" ht="12.75" customHeight="1">
      <c r="A31" s="122"/>
      <c r="B31" s="825" t="s">
        <v>784</v>
      </c>
      <c r="C31" s="826"/>
      <c r="D31" s="827"/>
      <c r="E31" s="462">
        <v>0</v>
      </c>
      <c r="F31" s="16"/>
      <c r="G31" s="108"/>
      <c r="H31" s="108"/>
      <c r="I31" s="108">
        <v>0</v>
      </c>
      <c r="J31" s="16"/>
      <c r="K31" s="109"/>
      <c r="L31" s="122"/>
      <c r="M31" s="472">
        <v>0</v>
      </c>
      <c r="N31" s="216"/>
      <c r="O31" s="472"/>
      <c r="P31" s="473"/>
      <c r="Q31" s="472">
        <v>0</v>
      </c>
      <c r="R31" s="216">
        <v>12.38</v>
      </c>
      <c r="S31" s="462"/>
      <c r="T31" s="122"/>
      <c r="U31" s="472"/>
      <c r="V31" s="216"/>
      <c r="W31" s="472"/>
      <c r="X31" s="473"/>
      <c r="Y31" s="472"/>
      <c r="Z31" s="216"/>
      <c r="AA31" s="472"/>
      <c r="AB31" s="473"/>
      <c r="AC31" s="472"/>
      <c r="AD31" s="216"/>
      <c r="AE31" s="472"/>
      <c r="AF31" s="473"/>
      <c r="AG31" s="478"/>
      <c r="AH31" s="475">
        <f t="shared" si="41"/>
        <v>12.38</v>
      </c>
      <c r="AI31" s="475"/>
      <c r="AJ31" s="475"/>
      <c r="AK31" s="472"/>
      <c r="AL31" s="216"/>
      <c r="AM31" s="472"/>
      <c r="AN31" s="108"/>
      <c r="AO31" s="108"/>
      <c r="AP31" s="475"/>
      <c r="AQ31" s="472"/>
      <c r="AR31" s="472"/>
      <c r="AS31" s="472"/>
      <c r="AT31" s="475"/>
      <c r="AU31" s="472"/>
      <c r="AV31" s="472"/>
      <c r="AW31" s="472"/>
      <c r="AX31" s="216"/>
      <c r="AY31" s="472"/>
      <c r="AZ31" s="472"/>
      <c r="BA31" s="461"/>
      <c r="BB31" s="15">
        <f t="shared" si="47"/>
        <v>0</v>
      </c>
      <c r="BC31" s="462"/>
      <c r="BD31" s="462"/>
      <c r="BE31" s="108"/>
      <c r="BF31" s="462"/>
      <c r="BG31" s="108"/>
      <c r="BH31" s="108"/>
      <c r="BI31" s="108"/>
      <c r="BJ31" s="462"/>
      <c r="BK31" s="461"/>
      <c r="BL31" s="462"/>
      <c r="BM31" s="108"/>
      <c r="BN31" s="462"/>
      <c r="BO31" s="108"/>
      <c r="BP31" s="108"/>
      <c r="BQ31" s="108"/>
      <c r="BR31" s="462"/>
      <c r="BS31" s="106"/>
      <c r="BT31" s="106"/>
      <c r="BU31" s="108"/>
      <c r="BV31" s="462"/>
      <c r="BW31" s="108"/>
      <c r="BX31" s="122"/>
      <c r="BY31" s="108"/>
      <c r="BZ31" s="16"/>
      <c r="CA31" s="563"/>
      <c r="CB31" s="122"/>
      <c r="CC31" s="122"/>
      <c r="CD31" s="222"/>
      <c r="CE31" s="122"/>
      <c r="CF31" s="122"/>
      <c r="CG31" s="122"/>
      <c r="CH31" s="462">
        <v>9.48</v>
      </c>
      <c r="CI31" s="122"/>
      <c r="CJ31" s="122"/>
      <c r="CK31" s="949">
        <f t="shared" si="51"/>
        <v>0</v>
      </c>
      <c r="CL31" s="950">
        <f t="shared" si="48"/>
        <v>21.86</v>
      </c>
      <c r="CM31" s="462">
        <v>0</v>
      </c>
      <c r="CN31" s="462">
        <f t="shared" si="14"/>
        <v>21.86</v>
      </c>
      <c r="CP31" s="142"/>
      <c r="CQ31" s="137"/>
      <c r="CS31" s="146"/>
      <c r="CT31" s="137"/>
      <c r="CU31" s="137"/>
      <c r="CV31" s="137"/>
      <c r="CW31" s="137"/>
      <c r="CX31" s="468"/>
      <c r="CY31" s="468"/>
    </row>
    <row r="32" spans="1:103" ht="12.75" customHeight="1">
      <c r="A32" s="122"/>
      <c r="B32" s="828" t="s">
        <v>211</v>
      </c>
      <c r="C32" s="829"/>
      <c r="D32" s="830"/>
      <c r="E32" s="462"/>
      <c r="F32" s="16"/>
      <c r="G32" s="108"/>
      <c r="H32" s="108"/>
      <c r="I32" s="108"/>
      <c r="J32" s="16"/>
      <c r="K32" s="109"/>
      <c r="L32" s="122"/>
      <c r="M32" s="472"/>
      <c r="N32" s="216">
        <v>9.8070000000000004</v>
      </c>
      <c r="O32" s="472"/>
      <c r="P32" s="473">
        <f t="shared" si="29"/>
        <v>9.8070000000000004</v>
      </c>
      <c r="Q32" s="472"/>
      <c r="R32" s="216">
        <v>2</v>
      </c>
      <c r="S32" s="462"/>
      <c r="T32" s="122"/>
      <c r="U32" s="472"/>
      <c r="V32" s="216"/>
      <c r="W32" s="472"/>
      <c r="X32" s="473"/>
      <c r="Y32" s="472"/>
      <c r="Z32" s="216"/>
      <c r="AA32" s="472"/>
      <c r="AB32" s="473"/>
      <c r="AC32" s="472"/>
      <c r="AD32" s="216"/>
      <c r="AE32" s="472"/>
      <c r="AF32" s="473"/>
      <c r="AG32" s="478">
        <f t="shared" si="3"/>
        <v>0</v>
      </c>
      <c r="AH32" s="475">
        <f t="shared" si="41"/>
        <v>11.807</v>
      </c>
      <c r="AI32" s="475"/>
      <c r="AJ32" s="475">
        <f t="shared" si="32"/>
        <v>11.807</v>
      </c>
      <c r="AK32" s="472"/>
      <c r="AL32" s="216"/>
      <c r="AM32" s="472"/>
      <c r="AN32" s="108">
        <f t="shared" ref="AN32:AN46" si="54">AL32-AK32</f>
        <v>0</v>
      </c>
      <c r="AO32" s="108"/>
      <c r="AP32" s="475"/>
      <c r="AQ32" s="472"/>
      <c r="AR32" s="472">
        <f t="shared" ref="AR32:AR46" si="55">AP32-AO32</f>
        <v>0</v>
      </c>
      <c r="AS32" s="472"/>
      <c r="AT32" s="475"/>
      <c r="AU32" s="472"/>
      <c r="AV32" s="472">
        <f t="shared" ref="AV32:AV46" si="56">AT32-AS32</f>
        <v>0</v>
      </c>
      <c r="AW32" s="472"/>
      <c r="AX32" s="216"/>
      <c r="AY32" s="472"/>
      <c r="AZ32" s="472">
        <f t="shared" ref="AZ32:AZ46" si="57">AX32-AW32</f>
        <v>0</v>
      </c>
      <c r="BA32" s="461">
        <f t="shared" si="8"/>
        <v>0</v>
      </c>
      <c r="BB32" s="15">
        <f t="shared" si="47"/>
        <v>0</v>
      </c>
      <c r="BC32" s="462"/>
      <c r="BD32" s="462">
        <f t="shared" ref="BD32:BD46" si="58">BB32-BA32</f>
        <v>0</v>
      </c>
      <c r="BE32" s="108"/>
      <c r="BF32" s="462"/>
      <c r="BG32" s="108"/>
      <c r="BH32" s="108">
        <f t="shared" ref="BH32:BH46" si="59">BF32-BE32</f>
        <v>0</v>
      </c>
      <c r="BI32" s="108"/>
      <c r="BJ32" s="462"/>
      <c r="BK32" s="461"/>
      <c r="BL32" s="462">
        <f t="shared" ref="BL32:BL46" si="60">BJ32-BI32</f>
        <v>0</v>
      </c>
      <c r="BM32" s="108"/>
      <c r="BN32" s="462"/>
      <c r="BO32" s="108"/>
      <c r="BP32" s="108">
        <f t="shared" ref="BP32:BP46" si="61">BN32-BM32</f>
        <v>0</v>
      </c>
      <c r="BQ32" s="108"/>
      <c r="BR32" s="462"/>
      <c r="BS32" s="106">
        <v>0</v>
      </c>
      <c r="BT32" s="106">
        <f t="shared" si="19"/>
        <v>0</v>
      </c>
      <c r="BU32" s="108"/>
      <c r="BV32" s="462"/>
      <c r="BW32" s="108"/>
      <c r="BX32" s="122">
        <f t="shared" ref="BX32:BX43" si="62">BV32-BU32</f>
        <v>0</v>
      </c>
      <c r="BY32" s="108"/>
      <c r="BZ32" s="16"/>
      <c r="CA32" s="563"/>
      <c r="CB32" s="122"/>
      <c r="CC32" s="122"/>
      <c r="CD32" s="222"/>
      <c r="CE32" s="122"/>
      <c r="CF32" s="122"/>
      <c r="CG32" s="122"/>
      <c r="CH32" s="471"/>
      <c r="CI32" s="122"/>
      <c r="CJ32" s="122"/>
      <c r="CK32" s="461">
        <f t="shared" si="51"/>
        <v>0</v>
      </c>
      <c r="CL32" s="16">
        <f t="shared" si="48"/>
        <v>11.807</v>
      </c>
      <c r="CM32" s="462">
        <v>0</v>
      </c>
      <c r="CN32" s="462">
        <f t="shared" si="14"/>
        <v>11.807</v>
      </c>
      <c r="CP32" s="142">
        <f t="shared" si="15"/>
        <v>11.807</v>
      </c>
      <c r="CQ32" s="137">
        <f t="shared" si="16"/>
        <v>0</v>
      </c>
      <c r="CS32" s="146">
        <f t="shared" si="17"/>
        <v>11.807</v>
      </c>
      <c r="CT32" s="137">
        <f t="shared" si="21"/>
        <v>11.807</v>
      </c>
      <c r="CU32" s="137">
        <f t="shared" si="22"/>
        <v>11.807</v>
      </c>
      <c r="CV32" s="137">
        <f t="shared" si="23"/>
        <v>11.807</v>
      </c>
      <c r="CW32" s="137">
        <f t="shared" si="24"/>
        <v>0</v>
      </c>
      <c r="CX32" s="468"/>
      <c r="CY32" s="468"/>
    </row>
    <row r="33" spans="1:103" ht="12.75" hidden="1" customHeight="1">
      <c r="A33" s="122"/>
      <c r="B33" s="828" t="s">
        <v>451</v>
      </c>
      <c r="C33" s="829"/>
      <c r="D33" s="830"/>
      <c r="E33" s="462">
        <f t="shared" si="49"/>
        <v>0</v>
      </c>
      <c r="F33" s="16"/>
      <c r="G33" s="108"/>
      <c r="H33" s="108">
        <f t="shared" si="0"/>
        <v>0</v>
      </c>
      <c r="I33" s="108"/>
      <c r="J33" s="16"/>
      <c r="K33" s="109" t="e">
        <f>J33/I33*100</f>
        <v>#DIV/0!</v>
      </c>
      <c r="L33" s="108">
        <f>J33-I33</f>
        <v>0</v>
      </c>
      <c r="M33" s="472">
        <f t="shared" si="50"/>
        <v>0</v>
      </c>
      <c r="N33" s="216"/>
      <c r="O33" s="472" t="e">
        <f>N33/M33*100</f>
        <v>#DIV/0!</v>
      </c>
      <c r="P33" s="473">
        <f t="shared" si="29"/>
        <v>0</v>
      </c>
      <c r="Q33" s="472"/>
      <c r="R33" s="216"/>
      <c r="S33" s="108" t="e">
        <f>R33/Q33*100</f>
        <v>#DIV/0!</v>
      </c>
      <c r="T33" s="122">
        <f t="shared" ref="T33:T47" si="63">R33-Q33</f>
        <v>0</v>
      </c>
      <c r="U33" s="472"/>
      <c r="V33" s="216"/>
      <c r="W33" s="472"/>
      <c r="X33" s="473">
        <f t="shared" ref="X33:X48" si="64">V33-U33</f>
        <v>0</v>
      </c>
      <c r="Y33" s="472"/>
      <c r="Z33" s="216"/>
      <c r="AA33" s="472" t="e">
        <f>Z33/Y33*100</f>
        <v>#DIV/0!</v>
      </c>
      <c r="AB33" s="473">
        <f>Z33-Y33</f>
        <v>0</v>
      </c>
      <c r="AC33" s="472"/>
      <c r="AD33" s="216"/>
      <c r="AE33" s="472"/>
      <c r="AF33" s="473">
        <f>AD33-AC33</f>
        <v>0</v>
      </c>
      <c r="AG33" s="478">
        <f t="shared" si="3"/>
        <v>0</v>
      </c>
      <c r="AH33" s="475">
        <f t="shared" si="41"/>
        <v>0</v>
      </c>
      <c r="AI33" s="475" t="e">
        <f t="shared" si="35"/>
        <v>#DIV/0!</v>
      </c>
      <c r="AJ33" s="475">
        <f t="shared" si="32"/>
        <v>0</v>
      </c>
      <c r="AK33" s="472"/>
      <c r="AL33" s="216"/>
      <c r="AM33" s="472"/>
      <c r="AN33" s="108">
        <f t="shared" si="54"/>
        <v>0</v>
      </c>
      <c r="AO33" s="108"/>
      <c r="AP33" s="475"/>
      <c r="AQ33" s="472"/>
      <c r="AR33" s="472">
        <f t="shared" si="55"/>
        <v>0</v>
      </c>
      <c r="AS33" s="472"/>
      <c r="AT33" s="475"/>
      <c r="AU33" s="472"/>
      <c r="AV33" s="472">
        <f t="shared" si="56"/>
        <v>0</v>
      </c>
      <c r="AW33" s="472"/>
      <c r="AX33" s="216"/>
      <c r="AY33" s="472"/>
      <c r="AZ33" s="472">
        <f t="shared" si="57"/>
        <v>0</v>
      </c>
      <c r="BA33" s="461">
        <f t="shared" si="8"/>
        <v>0</v>
      </c>
      <c r="BB33" s="15">
        <f t="shared" si="47"/>
        <v>0</v>
      </c>
      <c r="BC33" s="462"/>
      <c r="BD33" s="462">
        <f t="shared" si="58"/>
        <v>0</v>
      </c>
      <c r="BE33" s="108"/>
      <c r="BF33" s="462"/>
      <c r="BG33" s="108"/>
      <c r="BH33" s="108">
        <f t="shared" si="59"/>
        <v>0</v>
      </c>
      <c r="BI33" s="108"/>
      <c r="BJ33" s="462"/>
      <c r="BK33" s="461"/>
      <c r="BL33" s="462">
        <f t="shared" si="60"/>
        <v>0</v>
      </c>
      <c r="BM33" s="108"/>
      <c r="BN33" s="462"/>
      <c r="BO33" s="108"/>
      <c r="BP33" s="108">
        <f t="shared" si="61"/>
        <v>0</v>
      </c>
      <c r="BQ33" s="108"/>
      <c r="BR33" s="462"/>
      <c r="BS33" s="106" t="e">
        <f t="shared" si="18"/>
        <v>#DIV/0!</v>
      </c>
      <c r="BT33" s="106">
        <f t="shared" si="19"/>
        <v>0</v>
      </c>
      <c r="BU33" s="108"/>
      <c r="BV33" s="462"/>
      <c r="BW33" s="108"/>
      <c r="BX33" s="122">
        <f t="shared" si="62"/>
        <v>0</v>
      </c>
      <c r="BY33" s="108"/>
      <c r="BZ33" s="16"/>
      <c r="CA33" s="563" t="e">
        <f t="shared" ref="CA33:CA47" si="65">BZ33/BY33*100</f>
        <v>#DIV/0!</v>
      </c>
      <c r="CB33" s="122">
        <f t="shared" si="27"/>
        <v>0</v>
      </c>
      <c r="CC33" s="122"/>
      <c r="CD33" s="222"/>
      <c r="CE33" s="122"/>
      <c r="CF33" s="122"/>
      <c r="CG33" s="122"/>
      <c r="CH33" s="471"/>
      <c r="CI33" s="122"/>
      <c r="CJ33" s="122"/>
      <c r="CK33" s="461">
        <f t="shared" si="51"/>
        <v>0</v>
      </c>
      <c r="CL33" s="16">
        <f t="shared" si="48"/>
        <v>0</v>
      </c>
      <c r="CM33" s="462" t="e">
        <f t="shared" si="13"/>
        <v>#DIV/0!</v>
      </c>
      <c r="CN33" s="462">
        <f t="shared" si="14"/>
        <v>0</v>
      </c>
      <c r="CP33" s="142">
        <f t="shared" si="15"/>
        <v>0</v>
      </c>
      <c r="CQ33" s="137">
        <f t="shared" si="16"/>
        <v>0</v>
      </c>
      <c r="CS33" s="146">
        <f t="shared" si="17"/>
        <v>0</v>
      </c>
      <c r="CT33" s="137">
        <f t="shared" si="21"/>
        <v>0</v>
      </c>
      <c r="CU33" s="137">
        <f t="shared" si="22"/>
        <v>0</v>
      </c>
      <c r="CV33" s="137">
        <f t="shared" si="23"/>
        <v>0</v>
      </c>
      <c r="CW33" s="137">
        <f t="shared" si="24"/>
        <v>0</v>
      </c>
      <c r="CX33" s="468"/>
      <c r="CY33" s="468"/>
    </row>
    <row r="34" spans="1:103" ht="12.75" customHeight="1">
      <c r="A34" s="122"/>
      <c r="B34" s="840" t="s">
        <v>875</v>
      </c>
      <c r="C34" s="841"/>
      <c r="D34" s="842"/>
      <c r="E34" s="462">
        <v>0</v>
      </c>
      <c r="F34" s="16"/>
      <c r="G34" s="108"/>
      <c r="H34" s="108">
        <f t="shared" si="0"/>
        <v>0</v>
      </c>
      <c r="I34" s="108"/>
      <c r="J34" s="16"/>
      <c r="K34" s="109"/>
      <c r="L34" s="108">
        <f>J34-I34</f>
        <v>0</v>
      </c>
      <c r="M34" s="472">
        <f t="shared" si="50"/>
        <v>0</v>
      </c>
      <c r="N34" s="216"/>
      <c r="O34" s="472"/>
      <c r="P34" s="473">
        <f t="shared" si="29"/>
        <v>0</v>
      </c>
      <c r="Q34" s="472"/>
      <c r="R34" s="216"/>
      <c r="S34" s="108"/>
      <c r="T34" s="122">
        <f t="shared" si="63"/>
        <v>0</v>
      </c>
      <c r="U34" s="472"/>
      <c r="V34" s="216"/>
      <c r="W34" s="472"/>
      <c r="X34" s="473">
        <f t="shared" si="64"/>
        <v>0</v>
      </c>
      <c r="Y34" s="472"/>
      <c r="Z34" s="216"/>
      <c r="AA34" s="472"/>
      <c r="AB34" s="473">
        <f>Z34-Y34</f>
        <v>0</v>
      </c>
      <c r="AC34" s="472"/>
      <c r="AD34" s="216"/>
      <c r="AE34" s="472"/>
      <c r="AF34" s="473"/>
      <c r="AG34" s="478">
        <f t="shared" si="3"/>
        <v>0</v>
      </c>
      <c r="AH34" s="475">
        <f t="shared" si="41"/>
        <v>0</v>
      </c>
      <c r="AI34" s="475"/>
      <c r="AJ34" s="475">
        <f t="shared" si="32"/>
        <v>0</v>
      </c>
      <c r="AK34" s="472"/>
      <c r="AL34" s="216"/>
      <c r="AM34" s="472"/>
      <c r="AN34" s="108">
        <f t="shared" si="54"/>
        <v>0</v>
      </c>
      <c r="AO34" s="108"/>
      <c r="AP34" s="475"/>
      <c r="AQ34" s="472"/>
      <c r="AR34" s="472">
        <f t="shared" si="55"/>
        <v>0</v>
      </c>
      <c r="AS34" s="472"/>
      <c r="AT34" s="475"/>
      <c r="AU34" s="472"/>
      <c r="AV34" s="472">
        <f t="shared" si="56"/>
        <v>0</v>
      </c>
      <c r="AW34" s="472"/>
      <c r="AX34" s="216"/>
      <c r="AY34" s="472"/>
      <c r="AZ34" s="472">
        <f t="shared" si="57"/>
        <v>0</v>
      </c>
      <c r="BA34" s="461">
        <f t="shared" si="8"/>
        <v>0</v>
      </c>
      <c r="BB34" s="15">
        <f t="shared" si="47"/>
        <v>0</v>
      </c>
      <c r="BC34" s="462"/>
      <c r="BD34" s="462">
        <f t="shared" si="58"/>
        <v>0</v>
      </c>
      <c r="BE34" s="108"/>
      <c r="BF34" s="462"/>
      <c r="BG34" s="108"/>
      <c r="BH34" s="108">
        <f t="shared" si="59"/>
        <v>0</v>
      </c>
      <c r="BI34" s="108"/>
      <c r="BJ34" s="462"/>
      <c r="BK34" s="461"/>
      <c r="BL34" s="462">
        <f t="shared" si="60"/>
        <v>0</v>
      </c>
      <c r="BM34" s="108"/>
      <c r="BN34" s="462"/>
      <c r="BO34" s="108"/>
      <c r="BP34" s="108">
        <f t="shared" si="61"/>
        <v>0</v>
      </c>
      <c r="BQ34" s="108"/>
      <c r="BR34" s="462"/>
      <c r="BS34" s="106">
        <v>0</v>
      </c>
      <c r="BT34" s="106">
        <f t="shared" si="19"/>
        <v>0</v>
      </c>
      <c r="BU34" s="108"/>
      <c r="BV34" s="462"/>
      <c r="BW34" s="108"/>
      <c r="BX34" s="122">
        <f t="shared" si="62"/>
        <v>0</v>
      </c>
      <c r="BY34" s="108"/>
      <c r="BZ34" s="16">
        <v>40</v>
      </c>
      <c r="CA34" s="563"/>
      <c r="CB34" s="122">
        <f t="shared" si="27"/>
        <v>40</v>
      </c>
      <c r="CC34" s="122"/>
      <c r="CD34" s="222"/>
      <c r="CE34" s="122"/>
      <c r="CF34" s="122"/>
      <c r="CG34" s="122"/>
      <c r="CH34" s="471"/>
      <c r="CI34" s="122"/>
      <c r="CJ34" s="122"/>
      <c r="CK34" s="951">
        <f t="shared" si="51"/>
        <v>0</v>
      </c>
      <c r="CL34" s="952">
        <f t="shared" si="48"/>
        <v>40</v>
      </c>
      <c r="CM34" s="462">
        <v>0</v>
      </c>
      <c r="CN34" s="462">
        <f t="shared" si="14"/>
        <v>40</v>
      </c>
      <c r="CP34" s="142">
        <f t="shared" si="15"/>
        <v>40</v>
      </c>
      <c r="CQ34" s="137">
        <f t="shared" si="16"/>
        <v>0</v>
      </c>
      <c r="CS34" s="146">
        <f t="shared" si="17"/>
        <v>40</v>
      </c>
      <c r="CT34" s="137">
        <f t="shared" si="21"/>
        <v>40</v>
      </c>
      <c r="CU34" s="137">
        <f t="shared" si="22"/>
        <v>40</v>
      </c>
      <c r="CV34" s="137">
        <f t="shared" si="23"/>
        <v>0</v>
      </c>
      <c r="CW34" s="137">
        <f t="shared" si="24"/>
        <v>0</v>
      </c>
      <c r="CX34" s="468"/>
      <c r="CY34" s="468"/>
    </row>
    <row r="35" spans="1:103" ht="12.75" customHeight="1">
      <c r="A35" s="122"/>
      <c r="B35" s="840" t="s">
        <v>876</v>
      </c>
      <c r="C35" s="841"/>
      <c r="D35" s="842"/>
      <c r="E35" s="108">
        <f t="shared" si="49"/>
        <v>0</v>
      </c>
      <c r="F35" s="16"/>
      <c r="G35" s="108"/>
      <c r="H35" s="108">
        <f t="shared" si="0"/>
        <v>0</v>
      </c>
      <c r="I35" s="108"/>
      <c r="J35" s="16"/>
      <c r="K35" s="109"/>
      <c r="L35" s="108"/>
      <c r="M35" s="472">
        <f t="shared" si="50"/>
        <v>0</v>
      </c>
      <c r="N35" s="216"/>
      <c r="O35" s="472"/>
      <c r="P35" s="473">
        <f t="shared" si="29"/>
        <v>0</v>
      </c>
      <c r="Q35" s="472"/>
      <c r="R35" s="216"/>
      <c r="S35" s="472"/>
      <c r="T35" s="122">
        <f t="shared" si="63"/>
        <v>0</v>
      </c>
      <c r="U35" s="472"/>
      <c r="V35" s="216"/>
      <c r="W35" s="472"/>
      <c r="X35" s="473">
        <f t="shared" si="64"/>
        <v>0</v>
      </c>
      <c r="Y35" s="472"/>
      <c r="Z35" s="216"/>
      <c r="AA35" s="472"/>
      <c r="AB35" s="473"/>
      <c r="AC35" s="472"/>
      <c r="AD35" s="216"/>
      <c r="AE35" s="472"/>
      <c r="AF35" s="473">
        <f>AD35-AC35</f>
        <v>0</v>
      </c>
      <c r="AG35" s="478">
        <f t="shared" si="3"/>
        <v>0</v>
      </c>
      <c r="AH35" s="475">
        <f t="shared" si="41"/>
        <v>0</v>
      </c>
      <c r="AI35" s="475"/>
      <c r="AJ35" s="475">
        <f t="shared" si="32"/>
        <v>0</v>
      </c>
      <c r="AK35" s="472"/>
      <c r="AL35" s="216"/>
      <c r="AM35" s="472"/>
      <c r="AN35" s="108">
        <f t="shared" si="54"/>
        <v>0</v>
      </c>
      <c r="AO35" s="108"/>
      <c r="AP35" s="475"/>
      <c r="AQ35" s="472"/>
      <c r="AR35" s="472">
        <f t="shared" si="55"/>
        <v>0</v>
      </c>
      <c r="AS35" s="472"/>
      <c r="AT35" s="475"/>
      <c r="AU35" s="472"/>
      <c r="AV35" s="472">
        <f t="shared" si="56"/>
        <v>0</v>
      </c>
      <c r="AW35" s="472"/>
      <c r="AX35" s="216"/>
      <c r="AY35" s="472"/>
      <c r="AZ35" s="472">
        <f t="shared" si="57"/>
        <v>0</v>
      </c>
      <c r="BA35" s="461">
        <f t="shared" si="8"/>
        <v>0</v>
      </c>
      <c r="BB35" s="15">
        <f t="shared" si="47"/>
        <v>0</v>
      </c>
      <c r="BC35" s="462"/>
      <c r="BD35" s="462">
        <f t="shared" si="58"/>
        <v>0</v>
      </c>
      <c r="BE35" s="108"/>
      <c r="BF35" s="475"/>
      <c r="BG35" s="472"/>
      <c r="BH35" s="472">
        <f t="shared" si="59"/>
        <v>0</v>
      </c>
      <c r="BI35" s="472"/>
      <c r="BJ35" s="475"/>
      <c r="BK35" s="478"/>
      <c r="BL35" s="475">
        <f t="shared" si="60"/>
        <v>0</v>
      </c>
      <c r="BM35" s="472"/>
      <c r="BN35" s="475"/>
      <c r="BO35" s="472"/>
      <c r="BP35" s="472">
        <f t="shared" si="61"/>
        <v>0</v>
      </c>
      <c r="BQ35" s="472"/>
      <c r="BR35" s="475"/>
      <c r="BS35" s="479">
        <v>0</v>
      </c>
      <c r="BT35" s="106">
        <f t="shared" si="19"/>
        <v>0</v>
      </c>
      <c r="BU35" s="108"/>
      <c r="BV35" s="462"/>
      <c r="BW35" s="108"/>
      <c r="BX35" s="122">
        <f t="shared" si="62"/>
        <v>0</v>
      </c>
      <c r="BY35" s="217">
        <v>720</v>
      </c>
      <c r="BZ35" s="216">
        <v>174.251</v>
      </c>
      <c r="CA35" s="563">
        <f t="shared" si="65"/>
        <v>24.20152777777778</v>
      </c>
      <c r="CB35" s="473"/>
      <c r="CC35" s="473"/>
      <c r="CD35" s="220"/>
      <c r="CE35" s="473"/>
      <c r="CF35" s="473"/>
      <c r="CG35" s="473"/>
      <c r="CH35" s="485"/>
      <c r="CI35" s="473"/>
      <c r="CJ35" s="473"/>
      <c r="CK35" s="951">
        <f t="shared" si="51"/>
        <v>720</v>
      </c>
      <c r="CL35" s="952">
        <f t="shared" si="48"/>
        <v>174.251</v>
      </c>
      <c r="CM35" s="462">
        <f t="shared" si="13"/>
        <v>24.20152777777778</v>
      </c>
      <c r="CN35" s="462">
        <f t="shared" si="14"/>
        <v>-545.74900000000002</v>
      </c>
      <c r="CP35" s="142">
        <f t="shared" si="15"/>
        <v>174.251</v>
      </c>
      <c r="CQ35" s="137">
        <f t="shared" si="16"/>
        <v>720</v>
      </c>
      <c r="CS35" s="146">
        <f t="shared" si="17"/>
        <v>174.251</v>
      </c>
      <c r="CT35" s="137">
        <f t="shared" si="21"/>
        <v>174.251</v>
      </c>
      <c r="CU35" s="137">
        <f t="shared" si="22"/>
        <v>174.251</v>
      </c>
      <c r="CV35" s="137">
        <f t="shared" si="23"/>
        <v>0</v>
      </c>
      <c r="CW35" s="137">
        <f t="shared" si="24"/>
        <v>720</v>
      </c>
      <c r="CX35" s="468"/>
      <c r="CY35" s="468"/>
    </row>
    <row r="36" spans="1:103">
      <c r="A36" s="122"/>
      <c r="B36" s="840" t="s">
        <v>928</v>
      </c>
      <c r="C36" s="841"/>
      <c r="D36" s="842"/>
      <c r="E36" s="108">
        <f t="shared" si="49"/>
        <v>0</v>
      </c>
      <c r="F36" s="16"/>
      <c r="G36" s="108"/>
      <c r="H36" s="108">
        <f t="shared" si="0"/>
        <v>0</v>
      </c>
      <c r="I36" s="108"/>
      <c r="J36" s="16"/>
      <c r="K36" s="109"/>
      <c r="L36" s="108"/>
      <c r="M36" s="108">
        <f t="shared" si="50"/>
        <v>0</v>
      </c>
      <c r="N36" s="216"/>
      <c r="O36" s="472"/>
      <c r="P36" s="473">
        <f>N36-M36</f>
        <v>0</v>
      </c>
      <c r="Q36" s="472"/>
      <c r="R36" s="216"/>
      <c r="S36" s="472"/>
      <c r="T36" s="122">
        <f t="shared" si="63"/>
        <v>0</v>
      </c>
      <c r="U36" s="472"/>
      <c r="V36" s="216"/>
      <c r="W36" s="472"/>
      <c r="X36" s="473">
        <f t="shared" si="64"/>
        <v>0</v>
      </c>
      <c r="Y36" s="472"/>
      <c r="Z36" s="216"/>
      <c r="AA36" s="472"/>
      <c r="AB36" s="473">
        <f t="shared" ref="AB36:AB49" si="66">Z36-Y36</f>
        <v>0</v>
      </c>
      <c r="AC36" s="472"/>
      <c r="AD36" s="216"/>
      <c r="AE36" s="472"/>
      <c r="AF36" s="473"/>
      <c r="AG36" s="478">
        <f t="shared" si="3"/>
        <v>0</v>
      </c>
      <c r="AH36" s="475">
        <f t="shared" si="41"/>
        <v>0</v>
      </c>
      <c r="AI36" s="475"/>
      <c r="AJ36" s="475">
        <f t="shared" si="32"/>
        <v>0</v>
      </c>
      <c r="AK36" s="472"/>
      <c r="AL36" s="216"/>
      <c r="AM36" s="472"/>
      <c r="AN36" s="108">
        <f t="shared" si="54"/>
        <v>0</v>
      </c>
      <c r="AO36" s="108"/>
      <c r="AP36" s="475"/>
      <c r="AQ36" s="472"/>
      <c r="AR36" s="472">
        <f t="shared" si="55"/>
        <v>0</v>
      </c>
      <c r="AS36" s="472"/>
      <c r="AT36" s="475"/>
      <c r="AU36" s="472"/>
      <c r="AV36" s="472">
        <f t="shared" si="56"/>
        <v>0</v>
      </c>
      <c r="AW36" s="472"/>
      <c r="AX36" s="216"/>
      <c r="AY36" s="472"/>
      <c r="AZ36" s="472">
        <f t="shared" si="57"/>
        <v>0</v>
      </c>
      <c r="BA36" s="461">
        <f t="shared" si="8"/>
        <v>0</v>
      </c>
      <c r="BB36" s="15">
        <f t="shared" si="47"/>
        <v>0</v>
      </c>
      <c r="BC36" s="462"/>
      <c r="BD36" s="462">
        <f t="shared" si="58"/>
        <v>0</v>
      </c>
      <c r="BE36" s="108"/>
      <c r="BF36" s="475"/>
      <c r="BG36" s="472"/>
      <c r="BH36" s="472">
        <f t="shared" si="59"/>
        <v>0</v>
      </c>
      <c r="BI36" s="472"/>
      <c r="BJ36" s="475"/>
      <c r="BK36" s="478"/>
      <c r="BL36" s="475">
        <f t="shared" si="60"/>
        <v>0</v>
      </c>
      <c r="BM36" s="472"/>
      <c r="BN36" s="475"/>
      <c r="BO36" s="472"/>
      <c r="BP36" s="472">
        <f t="shared" si="61"/>
        <v>0</v>
      </c>
      <c r="BQ36" s="472"/>
      <c r="BR36" s="475"/>
      <c r="BS36" s="479"/>
      <c r="BT36" s="106">
        <f t="shared" si="19"/>
        <v>0</v>
      </c>
      <c r="BU36" s="108"/>
      <c r="BV36" s="462">
        <v>2</v>
      </c>
      <c r="BW36" s="108"/>
      <c r="BX36" s="122">
        <f t="shared" si="62"/>
        <v>2</v>
      </c>
      <c r="BY36" s="472"/>
      <c r="BZ36" s="216"/>
      <c r="CA36" s="563"/>
      <c r="CB36" s="473"/>
      <c r="CC36" s="473"/>
      <c r="CD36" s="220"/>
      <c r="CE36" s="473"/>
      <c r="CF36" s="473"/>
      <c r="CG36" s="473"/>
      <c r="CH36" s="485"/>
      <c r="CI36" s="473"/>
      <c r="CJ36" s="473"/>
      <c r="CK36" s="951">
        <f t="shared" si="51"/>
        <v>0</v>
      </c>
      <c r="CL36" s="952">
        <f t="shared" si="48"/>
        <v>2</v>
      </c>
      <c r="CM36" s="462">
        <v>0</v>
      </c>
      <c r="CN36" s="462">
        <f t="shared" si="14"/>
        <v>2</v>
      </c>
      <c r="CP36" s="142">
        <f t="shared" si="15"/>
        <v>2</v>
      </c>
      <c r="CQ36" s="137">
        <f t="shared" si="16"/>
        <v>0</v>
      </c>
      <c r="CS36" s="146">
        <f t="shared" si="17"/>
        <v>2</v>
      </c>
      <c r="CT36" s="137">
        <f t="shared" si="21"/>
        <v>2</v>
      </c>
      <c r="CU36" s="137">
        <f t="shared" si="22"/>
        <v>2</v>
      </c>
      <c r="CV36" s="137">
        <f t="shared" si="23"/>
        <v>0</v>
      </c>
      <c r="CW36" s="137">
        <f t="shared" si="24"/>
        <v>0</v>
      </c>
      <c r="CX36" s="468"/>
      <c r="CY36" s="468"/>
    </row>
    <row r="37" spans="1:103" ht="13.5" customHeight="1">
      <c r="A37" s="122"/>
      <c r="B37" s="840" t="s">
        <v>452</v>
      </c>
      <c r="C37" s="841"/>
      <c r="D37" s="842"/>
      <c r="E37" s="462">
        <v>5</v>
      </c>
      <c r="F37" s="16"/>
      <c r="G37" s="108"/>
      <c r="H37" s="108">
        <f t="shared" si="0"/>
        <v>-5</v>
      </c>
      <c r="I37" s="108">
        <v>28</v>
      </c>
      <c r="J37" s="16"/>
      <c r="K37" s="109"/>
      <c r="L37" s="108">
        <f>J37-I37</f>
        <v>-28</v>
      </c>
      <c r="M37" s="108">
        <v>23</v>
      </c>
      <c r="N37" s="216">
        <v>16.829999999999998</v>
      </c>
      <c r="O37" s="472"/>
      <c r="P37" s="473">
        <f>N37-M37</f>
        <v>-6.1700000000000017</v>
      </c>
      <c r="Q37" s="472">
        <v>36</v>
      </c>
      <c r="R37" s="216"/>
      <c r="S37" s="472"/>
      <c r="T37" s="122">
        <f t="shared" si="63"/>
        <v>-36</v>
      </c>
      <c r="U37" s="472">
        <v>10</v>
      </c>
      <c r="V37" s="216"/>
      <c r="W37" s="472"/>
      <c r="X37" s="473">
        <f t="shared" si="64"/>
        <v>-10</v>
      </c>
      <c r="Y37" s="472">
        <v>15</v>
      </c>
      <c r="Z37" s="216">
        <v>16.829999999999998</v>
      </c>
      <c r="AA37" s="472"/>
      <c r="AB37" s="473">
        <f t="shared" si="66"/>
        <v>1.8299999999999983</v>
      </c>
      <c r="AC37" s="472">
        <v>15</v>
      </c>
      <c r="AD37" s="216"/>
      <c r="AE37" s="472"/>
      <c r="AF37" s="473">
        <f>AD37-AC37</f>
        <v>-15</v>
      </c>
      <c r="AG37" s="478">
        <f t="shared" si="3"/>
        <v>132</v>
      </c>
      <c r="AH37" s="475">
        <f t="shared" si="41"/>
        <v>33.659999999999997</v>
      </c>
      <c r="AI37" s="475">
        <f t="shared" si="35"/>
        <v>25.499999999999996</v>
      </c>
      <c r="AJ37" s="475">
        <f t="shared" si="32"/>
        <v>-98.34</v>
      </c>
      <c r="AK37" s="472"/>
      <c r="AL37" s="216"/>
      <c r="AM37" s="472"/>
      <c r="AN37" s="108">
        <f t="shared" si="54"/>
        <v>0</v>
      </c>
      <c r="AO37" s="108"/>
      <c r="AP37" s="475"/>
      <c r="AQ37" s="472"/>
      <c r="AR37" s="472">
        <f t="shared" si="55"/>
        <v>0</v>
      </c>
      <c r="AS37" s="472"/>
      <c r="AT37" s="475"/>
      <c r="AU37" s="472"/>
      <c r="AV37" s="472">
        <f t="shared" si="56"/>
        <v>0</v>
      </c>
      <c r="AW37" s="472"/>
      <c r="AX37" s="216"/>
      <c r="AY37" s="472"/>
      <c r="AZ37" s="472">
        <f t="shared" si="57"/>
        <v>0</v>
      </c>
      <c r="BA37" s="461">
        <f t="shared" si="8"/>
        <v>0</v>
      </c>
      <c r="BB37" s="15">
        <f t="shared" si="47"/>
        <v>0</v>
      </c>
      <c r="BC37" s="462"/>
      <c r="BD37" s="462">
        <f t="shared" si="58"/>
        <v>0</v>
      </c>
      <c r="BE37" s="108"/>
      <c r="BF37" s="475"/>
      <c r="BG37" s="472"/>
      <c r="BH37" s="472">
        <f t="shared" si="59"/>
        <v>0</v>
      </c>
      <c r="BI37" s="472"/>
      <c r="BJ37" s="475"/>
      <c r="BK37" s="478"/>
      <c r="BL37" s="475">
        <f t="shared" si="60"/>
        <v>0</v>
      </c>
      <c r="BM37" s="472"/>
      <c r="BN37" s="475"/>
      <c r="BO37" s="472"/>
      <c r="BP37" s="472">
        <f t="shared" si="61"/>
        <v>0</v>
      </c>
      <c r="BQ37" s="472"/>
      <c r="BR37" s="475"/>
      <c r="BS37" s="479">
        <v>0</v>
      </c>
      <c r="BT37" s="106">
        <f t="shared" si="19"/>
        <v>0</v>
      </c>
      <c r="BU37" s="108"/>
      <c r="BV37" s="462"/>
      <c r="BW37" s="108"/>
      <c r="BX37" s="122">
        <f t="shared" si="62"/>
        <v>0</v>
      </c>
      <c r="BY37" s="472"/>
      <c r="BZ37" s="216"/>
      <c r="CA37" s="563"/>
      <c r="CB37" s="473">
        <f t="shared" si="27"/>
        <v>0</v>
      </c>
      <c r="CC37" s="473"/>
      <c r="CD37" s="220"/>
      <c r="CE37" s="473"/>
      <c r="CF37" s="473"/>
      <c r="CG37" s="473"/>
      <c r="CH37" s="485"/>
      <c r="CI37" s="473"/>
      <c r="CJ37" s="473"/>
      <c r="CK37" s="461">
        <f t="shared" si="51"/>
        <v>132</v>
      </c>
      <c r="CL37" s="216">
        <f t="shared" si="48"/>
        <v>33.659999999999997</v>
      </c>
      <c r="CM37" s="462">
        <f t="shared" si="13"/>
        <v>25.499999999999996</v>
      </c>
      <c r="CN37" s="462">
        <f t="shared" si="14"/>
        <v>-98.34</v>
      </c>
      <c r="CP37" s="142">
        <f t="shared" si="15"/>
        <v>33.659999999999997</v>
      </c>
      <c r="CQ37" s="137">
        <f t="shared" si="16"/>
        <v>132</v>
      </c>
      <c r="CS37" s="146">
        <f t="shared" si="17"/>
        <v>33.659999999999997</v>
      </c>
      <c r="CT37" s="137">
        <f t="shared" si="21"/>
        <v>33.659999999999997</v>
      </c>
      <c r="CU37" s="137">
        <f t="shared" si="22"/>
        <v>33.659999999999997</v>
      </c>
      <c r="CV37" s="137">
        <f t="shared" si="23"/>
        <v>33.659999999999997</v>
      </c>
      <c r="CW37" s="137">
        <f t="shared" si="24"/>
        <v>132</v>
      </c>
      <c r="CX37" s="468"/>
      <c r="CY37" s="468"/>
    </row>
    <row r="38" spans="1:103">
      <c r="A38" s="122"/>
      <c r="B38" s="840" t="s">
        <v>212</v>
      </c>
      <c r="C38" s="841"/>
      <c r="D38" s="842"/>
      <c r="E38" s="462">
        <f t="shared" si="49"/>
        <v>0</v>
      </c>
      <c r="F38" s="16"/>
      <c r="G38" s="108"/>
      <c r="H38" s="108">
        <f t="shared" si="0"/>
        <v>0</v>
      </c>
      <c r="I38" s="108"/>
      <c r="J38" s="16"/>
      <c r="K38" s="109"/>
      <c r="L38" s="108">
        <f>J38-I38</f>
        <v>0</v>
      </c>
      <c r="M38" s="108">
        <f t="shared" si="50"/>
        <v>0</v>
      </c>
      <c r="N38" s="216"/>
      <c r="O38" s="472"/>
      <c r="P38" s="473">
        <f t="shared" si="29"/>
        <v>0</v>
      </c>
      <c r="Q38" s="472"/>
      <c r="R38" s="216"/>
      <c r="S38" s="472"/>
      <c r="T38" s="122">
        <f t="shared" si="63"/>
        <v>0</v>
      </c>
      <c r="U38" s="472"/>
      <c r="V38" s="216"/>
      <c r="W38" s="472"/>
      <c r="X38" s="473">
        <f t="shared" si="64"/>
        <v>0</v>
      </c>
      <c r="Y38" s="472"/>
      <c r="Z38" s="216"/>
      <c r="AA38" s="472"/>
      <c r="AB38" s="473">
        <f t="shared" si="66"/>
        <v>0</v>
      </c>
      <c r="AC38" s="472"/>
      <c r="AD38" s="216"/>
      <c r="AE38" s="472"/>
      <c r="AF38" s="473">
        <f>AD38-AC38</f>
        <v>0</v>
      </c>
      <c r="AG38" s="478">
        <f t="shared" si="3"/>
        <v>0</v>
      </c>
      <c r="AH38" s="475">
        <f t="shared" si="41"/>
        <v>0</v>
      </c>
      <c r="AI38" s="475"/>
      <c r="AJ38" s="475">
        <f t="shared" si="32"/>
        <v>0</v>
      </c>
      <c r="AK38" s="472"/>
      <c r="AL38" s="216"/>
      <c r="AM38" s="472"/>
      <c r="AN38" s="108">
        <f t="shared" si="54"/>
        <v>0</v>
      </c>
      <c r="AO38" s="108"/>
      <c r="AP38" s="475"/>
      <c r="AQ38" s="472"/>
      <c r="AR38" s="472">
        <f t="shared" si="55"/>
        <v>0</v>
      </c>
      <c r="AS38" s="472"/>
      <c r="AT38" s="475"/>
      <c r="AU38" s="472"/>
      <c r="AV38" s="472">
        <f t="shared" si="56"/>
        <v>0</v>
      </c>
      <c r="AW38" s="472"/>
      <c r="AX38" s="216"/>
      <c r="AY38" s="472"/>
      <c r="AZ38" s="472">
        <f t="shared" si="57"/>
        <v>0</v>
      </c>
      <c r="BA38" s="461">
        <f t="shared" si="8"/>
        <v>0</v>
      </c>
      <c r="BB38" s="15">
        <f t="shared" si="47"/>
        <v>0</v>
      </c>
      <c r="BC38" s="462"/>
      <c r="BD38" s="462">
        <f t="shared" si="58"/>
        <v>0</v>
      </c>
      <c r="BE38" s="108"/>
      <c r="BF38" s="475"/>
      <c r="BG38" s="472"/>
      <c r="BH38" s="472">
        <f t="shared" si="59"/>
        <v>0</v>
      </c>
      <c r="BI38" s="472"/>
      <c r="BJ38" s="475"/>
      <c r="BK38" s="478"/>
      <c r="BL38" s="475">
        <f t="shared" si="60"/>
        <v>0</v>
      </c>
      <c r="BM38" s="472"/>
      <c r="BN38" s="475"/>
      <c r="BO38" s="472"/>
      <c r="BP38" s="472">
        <f t="shared" si="61"/>
        <v>0</v>
      </c>
      <c r="BQ38" s="472"/>
      <c r="BR38" s="475"/>
      <c r="BS38" s="479">
        <v>0</v>
      </c>
      <c r="BT38" s="106">
        <f t="shared" si="19"/>
        <v>0</v>
      </c>
      <c r="BU38" s="108">
        <v>6</v>
      </c>
      <c r="BV38" s="462"/>
      <c r="BW38" s="109"/>
      <c r="BX38" s="122">
        <f t="shared" si="62"/>
        <v>-6</v>
      </c>
      <c r="BY38" s="217">
        <v>20</v>
      </c>
      <c r="BZ38" s="216">
        <v>11.6</v>
      </c>
      <c r="CA38" s="563">
        <f t="shared" si="65"/>
        <v>57.999999999999993</v>
      </c>
      <c r="CB38" s="473">
        <f t="shared" si="27"/>
        <v>-8.4</v>
      </c>
      <c r="CC38" s="219">
        <v>9.5</v>
      </c>
      <c r="CD38" s="220"/>
      <c r="CE38" s="473"/>
      <c r="CF38" s="473"/>
      <c r="CG38" s="219">
        <v>13</v>
      </c>
      <c r="CH38" s="485"/>
      <c r="CI38" s="473"/>
      <c r="CJ38" s="473"/>
      <c r="CK38" s="949">
        <f t="shared" si="51"/>
        <v>48.5</v>
      </c>
      <c r="CL38" s="950">
        <f t="shared" si="48"/>
        <v>11.6</v>
      </c>
      <c r="CM38" s="462">
        <f t="shared" si="13"/>
        <v>23.917525773195873</v>
      </c>
      <c r="CN38" s="462">
        <f t="shared" si="14"/>
        <v>-36.9</v>
      </c>
      <c r="CP38" s="142">
        <f t="shared" si="15"/>
        <v>11.6</v>
      </c>
      <c r="CQ38" s="137">
        <f t="shared" si="16"/>
        <v>35.5</v>
      </c>
      <c r="CS38" s="146">
        <f t="shared" si="17"/>
        <v>11.6</v>
      </c>
      <c r="CT38" s="137">
        <f t="shared" si="21"/>
        <v>11.6</v>
      </c>
      <c r="CU38" s="137">
        <f t="shared" si="22"/>
        <v>11.6</v>
      </c>
      <c r="CV38" s="137">
        <f t="shared" si="23"/>
        <v>0</v>
      </c>
      <c r="CW38" s="137">
        <f t="shared" si="24"/>
        <v>48.5</v>
      </c>
      <c r="CX38" s="468"/>
      <c r="CY38" s="468"/>
    </row>
    <row r="39" spans="1:103">
      <c r="A39" s="122"/>
      <c r="B39" s="840" t="s">
        <v>874</v>
      </c>
      <c r="C39" s="841"/>
      <c r="D39" s="842"/>
      <c r="E39" s="462"/>
      <c r="F39" s="16">
        <v>4</v>
      </c>
      <c r="G39" s="108"/>
      <c r="H39" s="108">
        <f t="shared" si="0"/>
        <v>4</v>
      </c>
      <c r="I39" s="108"/>
      <c r="J39" s="16"/>
      <c r="K39" s="109"/>
      <c r="L39" s="108"/>
      <c r="M39" s="108">
        <f t="shared" si="50"/>
        <v>0</v>
      </c>
      <c r="N39" s="216"/>
      <c r="O39" s="472"/>
      <c r="P39" s="473"/>
      <c r="Q39" s="472"/>
      <c r="R39" s="216"/>
      <c r="S39" s="472"/>
      <c r="T39" s="122"/>
      <c r="U39" s="472"/>
      <c r="V39" s="216"/>
      <c r="W39" s="472"/>
      <c r="X39" s="473">
        <f t="shared" si="64"/>
        <v>0</v>
      </c>
      <c r="Y39" s="472"/>
      <c r="Z39" s="216">
        <v>70</v>
      </c>
      <c r="AA39" s="472"/>
      <c r="AB39" s="473">
        <f t="shared" si="66"/>
        <v>70</v>
      </c>
      <c r="AC39" s="472"/>
      <c r="AD39" s="216"/>
      <c r="AE39" s="472"/>
      <c r="AF39" s="473"/>
      <c r="AG39" s="478">
        <f t="shared" si="3"/>
        <v>0</v>
      </c>
      <c r="AH39" s="475">
        <f t="shared" si="41"/>
        <v>74</v>
      </c>
      <c r="AI39" s="475"/>
      <c r="AJ39" s="475">
        <f t="shared" si="32"/>
        <v>74</v>
      </c>
      <c r="AK39" s="472"/>
      <c r="AL39" s="216"/>
      <c r="AM39" s="472"/>
      <c r="AN39" s="108">
        <f t="shared" si="54"/>
        <v>0</v>
      </c>
      <c r="AO39" s="108"/>
      <c r="AP39" s="475"/>
      <c r="AQ39" s="472"/>
      <c r="AR39" s="472">
        <f t="shared" si="55"/>
        <v>0</v>
      </c>
      <c r="AS39" s="472"/>
      <c r="AT39" s="475"/>
      <c r="AU39" s="472"/>
      <c r="AV39" s="472">
        <f t="shared" si="56"/>
        <v>0</v>
      </c>
      <c r="AW39" s="472"/>
      <c r="AX39" s="216"/>
      <c r="AY39" s="472"/>
      <c r="AZ39" s="472">
        <f t="shared" si="57"/>
        <v>0</v>
      </c>
      <c r="BA39" s="461">
        <f t="shared" si="8"/>
        <v>0</v>
      </c>
      <c r="BB39" s="15">
        <f t="shared" si="47"/>
        <v>0</v>
      </c>
      <c r="BC39" s="462"/>
      <c r="BD39" s="462">
        <f t="shared" si="58"/>
        <v>0</v>
      </c>
      <c r="BE39" s="108"/>
      <c r="BF39" s="475"/>
      <c r="BG39" s="472"/>
      <c r="BH39" s="472">
        <f t="shared" si="59"/>
        <v>0</v>
      </c>
      <c r="BI39" s="472"/>
      <c r="BJ39" s="475"/>
      <c r="BK39" s="478"/>
      <c r="BL39" s="475">
        <f t="shared" si="60"/>
        <v>0</v>
      </c>
      <c r="BM39" s="472"/>
      <c r="BN39" s="475"/>
      <c r="BO39" s="472"/>
      <c r="BP39" s="472">
        <f t="shared" si="61"/>
        <v>0</v>
      </c>
      <c r="BQ39" s="472"/>
      <c r="BR39" s="475"/>
      <c r="BS39" s="479"/>
      <c r="BT39" s="106">
        <f t="shared" si="19"/>
        <v>0</v>
      </c>
      <c r="BU39" s="108"/>
      <c r="BV39" s="462"/>
      <c r="BW39" s="108"/>
      <c r="BX39" s="122">
        <f t="shared" si="62"/>
        <v>0</v>
      </c>
      <c r="BY39" s="472"/>
      <c r="BZ39" s="216"/>
      <c r="CA39" s="563"/>
      <c r="CB39" s="473"/>
      <c r="CC39" s="473"/>
      <c r="CD39" s="220"/>
      <c r="CE39" s="473"/>
      <c r="CF39" s="473"/>
      <c r="CG39" s="473"/>
      <c r="CH39" s="485"/>
      <c r="CI39" s="473"/>
      <c r="CJ39" s="473"/>
      <c r="CK39" s="951">
        <f t="shared" si="51"/>
        <v>0</v>
      </c>
      <c r="CL39" s="952">
        <f t="shared" si="48"/>
        <v>74</v>
      </c>
      <c r="CM39" s="462">
        <v>0</v>
      </c>
      <c r="CN39" s="462">
        <f t="shared" si="14"/>
        <v>74</v>
      </c>
      <c r="CP39" s="142">
        <f t="shared" si="15"/>
        <v>74</v>
      </c>
      <c r="CQ39" s="137">
        <f t="shared" si="16"/>
        <v>0</v>
      </c>
      <c r="CS39" s="146">
        <f t="shared" si="17"/>
        <v>74</v>
      </c>
      <c r="CT39" s="137">
        <f t="shared" si="21"/>
        <v>74</v>
      </c>
      <c r="CU39" s="137">
        <f t="shared" si="22"/>
        <v>74</v>
      </c>
      <c r="CV39" s="137">
        <f t="shared" si="23"/>
        <v>74</v>
      </c>
      <c r="CW39" s="137">
        <f t="shared" si="24"/>
        <v>0</v>
      </c>
      <c r="CX39" s="468"/>
      <c r="CY39" s="468"/>
    </row>
    <row r="40" spans="1:103">
      <c r="A40" s="122"/>
      <c r="B40" s="840" t="s">
        <v>877</v>
      </c>
      <c r="C40" s="841"/>
      <c r="D40" s="842"/>
      <c r="E40" s="462">
        <f t="shared" si="49"/>
        <v>0</v>
      </c>
      <c r="F40" s="16"/>
      <c r="G40" s="108"/>
      <c r="H40" s="108">
        <f t="shared" si="0"/>
        <v>0</v>
      </c>
      <c r="I40" s="108"/>
      <c r="J40" s="16"/>
      <c r="K40" s="109"/>
      <c r="L40" s="108">
        <f>J40-I40</f>
        <v>0</v>
      </c>
      <c r="M40" s="108">
        <f t="shared" si="50"/>
        <v>0</v>
      </c>
      <c r="N40" s="216"/>
      <c r="O40" s="472"/>
      <c r="P40" s="473">
        <f t="shared" si="29"/>
        <v>0</v>
      </c>
      <c r="Q40" s="472"/>
      <c r="R40" s="216"/>
      <c r="S40" s="472"/>
      <c r="T40" s="122">
        <f t="shared" si="63"/>
        <v>0</v>
      </c>
      <c r="U40" s="472"/>
      <c r="V40" s="216"/>
      <c r="W40" s="472"/>
      <c r="X40" s="473">
        <f t="shared" si="64"/>
        <v>0</v>
      </c>
      <c r="Y40" s="472"/>
      <c r="Z40" s="216"/>
      <c r="AA40" s="472"/>
      <c r="AB40" s="473">
        <f t="shared" si="66"/>
        <v>0</v>
      </c>
      <c r="AC40" s="472"/>
      <c r="AD40" s="216"/>
      <c r="AE40" s="472"/>
      <c r="AF40" s="473"/>
      <c r="AG40" s="478">
        <f t="shared" si="3"/>
        <v>0</v>
      </c>
      <c r="AH40" s="475">
        <f t="shared" si="41"/>
        <v>0</v>
      </c>
      <c r="AI40" s="475"/>
      <c r="AJ40" s="475">
        <f t="shared" si="32"/>
        <v>0</v>
      </c>
      <c r="AK40" s="472"/>
      <c r="AL40" s="216"/>
      <c r="AM40" s="472"/>
      <c r="AN40" s="108">
        <f t="shared" si="54"/>
        <v>0</v>
      </c>
      <c r="AO40" s="108"/>
      <c r="AP40" s="475"/>
      <c r="AQ40" s="472"/>
      <c r="AR40" s="472">
        <f t="shared" si="55"/>
        <v>0</v>
      </c>
      <c r="AS40" s="472"/>
      <c r="AT40" s="475"/>
      <c r="AU40" s="472"/>
      <c r="AV40" s="472">
        <f t="shared" si="56"/>
        <v>0</v>
      </c>
      <c r="AW40" s="472"/>
      <c r="AX40" s="216"/>
      <c r="AY40" s="472"/>
      <c r="AZ40" s="472">
        <f t="shared" si="57"/>
        <v>0</v>
      </c>
      <c r="BA40" s="461">
        <f t="shared" si="8"/>
        <v>0</v>
      </c>
      <c r="BB40" s="15">
        <f t="shared" si="47"/>
        <v>0</v>
      </c>
      <c r="BC40" s="462"/>
      <c r="BD40" s="462">
        <f t="shared" si="58"/>
        <v>0</v>
      </c>
      <c r="BE40" s="108"/>
      <c r="BF40" s="475"/>
      <c r="BG40" s="472"/>
      <c r="BH40" s="472">
        <f t="shared" si="59"/>
        <v>0</v>
      </c>
      <c r="BI40" s="472"/>
      <c r="BJ40" s="475"/>
      <c r="BK40" s="478"/>
      <c r="BL40" s="475">
        <f t="shared" si="60"/>
        <v>0</v>
      </c>
      <c r="BM40" s="472"/>
      <c r="BN40" s="475"/>
      <c r="BO40" s="472"/>
      <c r="BP40" s="472">
        <f t="shared" si="61"/>
        <v>0</v>
      </c>
      <c r="BQ40" s="472"/>
      <c r="BR40" s="475"/>
      <c r="BS40" s="479"/>
      <c r="BT40" s="106">
        <f t="shared" si="19"/>
        <v>0</v>
      </c>
      <c r="BU40" s="108"/>
      <c r="BV40" s="462"/>
      <c r="BW40" s="108"/>
      <c r="BX40" s="122">
        <f t="shared" si="62"/>
        <v>0</v>
      </c>
      <c r="BY40" s="472"/>
      <c r="BZ40" s="216">
        <v>15.798</v>
      </c>
      <c r="CA40" s="563"/>
      <c r="CB40" s="473">
        <f t="shared" si="27"/>
        <v>15.798</v>
      </c>
      <c r="CC40" s="473"/>
      <c r="CD40" s="220"/>
      <c r="CE40" s="473"/>
      <c r="CF40" s="473"/>
      <c r="CG40" s="473"/>
      <c r="CH40" s="485"/>
      <c r="CI40" s="473"/>
      <c r="CJ40" s="473"/>
      <c r="CK40" s="951">
        <f t="shared" si="51"/>
        <v>0</v>
      </c>
      <c r="CL40" s="952">
        <f t="shared" si="48"/>
        <v>15.798</v>
      </c>
      <c r="CM40" s="462">
        <v>0</v>
      </c>
      <c r="CN40" s="462">
        <f t="shared" si="14"/>
        <v>15.798</v>
      </c>
      <c r="CP40" s="142">
        <f t="shared" ref="CP40:CP74" si="67">F40+J40+N40+R40+V40+Z40+AD40+AL40+AP40+AT40+AX40+BF40+BJ40+BN40+BV40+BZ40+CD40</f>
        <v>15.798</v>
      </c>
      <c r="CQ40" s="137">
        <f t="shared" ref="CQ40:CQ75" si="68">E40+I40+M40+Q40+U40+Y40+AC40+AG40+AK40+AO40+AS40+AW40+BE40+BI40+BM40+BU40+BY40+CC40-AG40</f>
        <v>0</v>
      </c>
      <c r="CS40" s="146">
        <f t="shared" ref="CS40:CS75" si="69">F40+J40+N40+R40+V40+Z40+AD40+AL40+AP40+AT40+AX40+BF40+BJ40+BN40+BV40+BZ40+CD40</f>
        <v>15.798</v>
      </c>
      <c r="CT40" s="137">
        <f t="shared" si="21"/>
        <v>15.798</v>
      </c>
      <c r="CU40" s="137">
        <f t="shared" si="22"/>
        <v>15.798</v>
      </c>
      <c r="CV40" s="137">
        <f t="shared" si="23"/>
        <v>0</v>
      </c>
      <c r="CW40" s="137">
        <f t="shared" si="24"/>
        <v>0</v>
      </c>
      <c r="CX40" s="468"/>
      <c r="CY40" s="468"/>
    </row>
    <row r="41" spans="1:103" ht="12.75" customHeight="1">
      <c r="A41" s="122"/>
      <c r="B41" s="828" t="s">
        <v>881</v>
      </c>
      <c r="C41" s="829"/>
      <c r="D41" s="830"/>
      <c r="E41" s="462">
        <f t="shared" si="49"/>
        <v>0</v>
      </c>
      <c r="F41" s="16"/>
      <c r="G41" s="108"/>
      <c r="H41" s="108">
        <f t="shared" si="0"/>
        <v>0</v>
      </c>
      <c r="I41" s="108"/>
      <c r="J41" s="16"/>
      <c r="K41" s="109"/>
      <c r="L41" s="108">
        <f>J41-I41</f>
        <v>0</v>
      </c>
      <c r="M41" s="108">
        <f t="shared" si="50"/>
        <v>0</v>
      </c>
      <c r="N41" s="216"/>
      <c r="O41" s="472"/>
      <c r="P41" s="473">
        <f t="shared" si="29"/>
        <v>0</v>
      </c>
      <c r="Q41" s="472"/>
      <c r="R41" s="216"/>
      <c r="S41" s="472"/>
      <c r="T41" s="122">
        <f t="shared" si="63"/>
        <v>0</v>
      </c>
      <c r="U41" s="108"/>
      <c r="V41" s="216"/>
      <c r="W41" s="472"/>
      <c r="X41" s="473">
        <f t="shared" si="64"/>
        <v>0</v>
      </c>
      <c r="Y41" s="472"/>
      <c r="Z41" s="216"/>
      <c r="AA41" s="472"/>
      <c r="AB41" s="473">
        <f t="shared" si="66"/>
        <v>0</v>
      </c>
      <c r="AC41" s="472"/>
      <c r="AD41" s="216"/>
      <c r="AE41" s="472"/>
      <c r="AF41" s="473"/>
      <c r="AG41" s="461">
        <f t="shared" si="3"/>
        <v>0</v>
      </c>
      <c r="AH41" s="475">
        <f t="shared" si="41"/>
        <v>0</v>
      </c>
      <c r="AI41" s="475"/>
      <c r="AJ41" s="462">
        <f t="shared" si="32"/>
        <v>0</v>
      </c>
      <c r="AK41" s="108"/>
      <c r="AL41" s="216"/>
      <c r="AM41" s="108"/>
      <c r="AN41" s="108">
        <f t="shared" si="54"/>
        <v>0</v>
      </c>
      <c r="AO41" s="108"/>
      <c r="AP41" s="475"/>
      <c r="AQ41" s="472"/>
      <c r="AR41" s="472">
        <f t="shared" si="55"/>
        <v>0</v>
      </c>
      <c r="AS41" s="472"/>
      <c r="AT41" s="475"/>
      <c r="AU41" s="472"/>
      <c r="AV41" s="472">
        <f t="shared" si="56"/>
        <v>0</v>
      </c>
      <c r="AW41" s="472"/>
      <c r="AX41" s="216"/>
      <c r="AY41" s="472"/>
      <c r="AZ41" s="472">
        <f t="shared" si="57"/>
        <v>0</v>
      </c>
      <c r="BA41" s="461">
        <f t="shared" si="8"/>
        <v>0</v>
      </c>
      <c r="BB41" s="15">
        <f t="shared" si="47"/>
        <v>0</v>
      </c>
      <c r="BC41" s="462"/>
      <c r="BD41" s="462">
        <f t="shared" si="58"/>
        <v>0</v>
      </c>
      <c r="BE41" s="108"/>
      <c r="BF41" s="475"/>
      <c r="BG41" s="472"/>
      <c r="BH41" s="472">
        <f t="shared" si="59"/>
        <v>0</v>
      </c>
      <c r="BI41" s="472"/>
      <c r="BJ41" s="475"/>
      <c r="BK41" s="478"/>
      <c r="BL41" s="475">
        <f t="shared" si="60"/>
        <v>0</v>
      </c>
      <c r="BM41" s="472"/>
      <c r="BN41" s="475"/>
      <c r="BO41" s="472"/>
      <c r="BP41" s="472">
        <f t="shared" si="61"/>
        <v>0</v>
      </c>
      <c r="BQ41" s="472"/>
      <c r="BR41" s="475"/>
      <c r="BS41" s="479"/>
      <c r="BT41" s="106">
        <f t="shared" si="19"/>
        <v>0</v>
      </c>
      <c r="BU41" s="108"/>
      <c r="BV41" s="462"/>
      <c r="BW41" s="108"/>
      <c r="BX41" s="122">
        <f t="shared" si="62"/>
        <v>0</v>
      </c>
      <c r="BY41" s="472"/>
      <c r="BZ41" s="216"/>
      <c r="CA41" s="563"/>
      <c r="CB41" s="473">
        <f t="shared" si="27"/>
        <v>0</v>
      </c>
      <c r="CC41" s="473"/>
      <c r="CD41" s="220"/>
      <c r="CE41" s="473"/>
      <c r="CF41" s="473"/>
      <c r="CG41" s="473"/>
      <c r="CH41" s="475">
        <v>41.079659999999997</v>
      </c>
      <c r="CI41" s="473"/>
      <c r="CJ41" s="473"/>
      <c r="CK41" s="951">
        <f t="shared" si="51"/>
        <v>0</v>
      </c>
      <c r="CL41" s="952">
        <f t="shared" si="48"/>
        <v>41.079659999999997</v>
      </c>
      <c r="CM41" s="462">
        <v>0</v>
      </c>
      <c r="CN41" s="462">
        <f t="shared" si="14"/>
        <v>41.079659999999997</v>
      </c>
      <c r="CP41" s="142">
        <f t="shared" si="67"/>
        <v>0</v>
      </c>
      <c r="CQ41" s="137">
        <f t="shared" si="68"/>
        <v>0</v>
      </c>
      <c r="CS41" s="146">
        <f t="shared" si="69"/>
        <v>0</v>
      </c>
      <c r="CT41" s="137">
        <f t="shared" si="21"/>
        <v>41.079659999999997</v>
      </c>
      <c r="CU41" s="137">
        <f t="shared" si="22"/>
        <v>41.079659999999997</v>
      </c>
      <c r="CV41" s="137">
        <f t="shared" si="23"/>
        <v>0</v>
      </c>
      <c r="CW41" s="137">
        <f t="shared" si="24"/>
        <v>0</v>
      </c>
      <c r="CX41" s="468"/>
      <c r="CY41" s="468"/>
    </row>
    <row r="42" spans="1:103" ht="12.75" customHeight="1">
      <c r="A42" s="122"/>
      <c r="B42" s="828" t="s">
        <v>785</v>
      </c>
      <c r="C42" s="829"/>
      <c r="D42" s="830"/>
      <c r="E42" s="462">
        <v>53</v>
      </c>
      <c r="F42" s="16">
        <v>23.714839999999999</v>
      </c>
      <c r="G42" s="108">
        <f t="shared" ref="G42:G47" si="70">F42/E42*100</f>
        <v>44.744981132075466</v>
      </c>
      <c r="H42" s="108">
        <f t="shared" si="0"/>
        <v>-29.285160000000001</v>
      </c>
      <c r="I42" s="108">
        <v>53</v>
      </c>
      <c r="J42" s="16">
        <v>29.643550000000001</v>
      </c>
      <c r="K42" s="109"/>
      <c r="L42" s="108"/>
      <c r="M42" s="108">
        <v>53</v>
      </c>
      <c r="N42" s="216">
        <v>25.214839999999999</v>
      </c>
      <c r="O42" s="472"/>
      <c r="P42" s="473"/>
      <c r="Q42" s="472">
        <v>53</v>
      </c>
      <c r="R42" s="216">
        <v>23.714839999999999</v>
      </c>
      <c r="S42" s="472"/>
      <c r="T42" s="122">
        <f t="shared" si="63"/>
        <v>-29.285160000000001</v>
      </c>
      <c r="U42" s="108">
        <v>107</v>
      </c>
      <c r="V42" s="216">
        <v>47.429679999999998</v>
      </c>
      <c r="W42" s="472"/>
      <c r="X42" s="473">
        <f t="shared" si="64"/>
        <v>-59.570320000000002</v>
      </c>
      <c r="Y42" s="472">
        <v>53</v>
      </c>
      <c r="Z42" s="216">
        <v>32.643549999999998</v>
      </c>
      <c r="AA42" s="472"/>
      <c r="AB42" s="473">
        <f t="shared" si="66"/>
        <v>-20.356450000000002</v>
      </c>
      <c r="AC42" s="472">
        <v>53</v>
      </c>
      <c r="AD42" s="216">
        <v>23.714839999999999</v>
      </c>
      <c r="AE42" s="472"/>
      <c r="AF42" s="473"/>
      <c r="AG42" s="461">
        <f t="shared" si="3"/>
        <v>425</v>
      </c>
      <c r="AH42" s="475">
        <f t="shared" si="41"/>
        <v>206.07614000000001</v>
      </c>
      <c r="AI42" s="475">
        <f t="shared" si="35"/>
        <v>48.488503529411773</v>
      </c>
      <c r="AJ42" s="462">
        <f t="shared" si="32"/>
        <v>-218.92385999999999</v>
      </c>
      <c r="AK42" s="108"/>
      <c r="AL42" s="216"/>
      <c r="AM42" s="108"/>
      <c r="AN42" s="108">
        <f t="shared" si="54"/>
        <v>0</v>
      </c>
      <c r="AO42" s="108"/>
      <c r="AP42" s="475"/>
      <c r="AQ42" s="472"/>
      <c r="AR42" s="472">
        <f t="shared" si="55"/>
        <v>0</v>
      </c>
      <c r="AS42" s="472"/>
      <c r="AT42" s="475"/>
      <c r="AU42" s="472"/>
      <c r="AV42" s="472">
        <f t="shared" si="56"/>
        <v>0</v>
      </c>
      <c r="AW42" s="472"/>
      <c r="AX42" s="216"/>
      <c r="AY42" s="472"/>
      <c r="AZ42" s="472">
        <f t="shared" si="57"/>
        <v>0</v>
      </c>
      <c r="BA42" s="461">
        <f t="shared" si="8"/>
        <v>0</v>
      </c>
      <c r="BB42" s="15">
        <f t="shared" si="47"/>
        <v>0</v>
      </c>
      <c r="BC42" s="462"/>
      <c r="BD42" s="462">
        <f t="shared" si="58"/>
        <v>0</v>
      </c>
      <c r="BE42" s="108"/>
      <c r="BF42" s="475"/>
      <c r="BG42" s="472"/>
      <c r="BH42" s="472">
        <f t="shared" si="59"/>
        <v>0</v>
      </c>
      <c r="BI42" s="472"/>
      <c r="BJ42" s="475"/>
      <c r="BK42" s="478"/>
      <c r="BL42" s="475">
        <f t="shared" si="60"/>
        <v>0</v>
      </c>
      <c r="BM42" s="472"/>
      <c r="BN42" s="475"/>
      <c r="BO42" s="472"/>
      <c r="BP42" s="472">
        <f t="shared" si="61"/>
        <v>0</v>
      </c>
      <c r="BQ42" s="472"/>
      <c r="BR42" s="475"/>
      <c r="BS42" s="479">
        <v>0</v>
      </c>
      <c r="BT42" s="106">
        <f t="shared" si="19"/>
        <v>0</v>
      </c>
      <c r="BU42" s="108"/>
      <c r="BV42" s="462"/>
      <c r="BW42" s="108"/>
      <c r="BX42" s="122">
        <f t="shared" si="62"/>
        <v>0</v>
      </c>
      <c r="BY42" s="472">
        <v>47</v>
      </c>
      <c r="BZ42" s="216">
        <v>7.90496</v>
      </c>
      <c r="CA42" s="563">
        <f t="shared" si="65"/>
        <v>16.819063829787233</v>
      </c>
      <c r="CB42" s="473">
        <f t="shared" si="27"/>
        <v>-39.095039999999997</v>
      </c>
      <c r="CC42" s="473"/>
      <c r="CD42" s="220"/>
      <c r="CE42" s="473"/>
      <c r="CF42" s="473"/>
      <c r="CG42" s="473"/>
      <c r="CH42" s="485"/>
      <c r="CI42" s="473"/>
      <c r="CJ42" s="473"/>
      <c r="CK42" s="461">
        <f t="shared" si="51"/>
        <v>472</v>
      </c>
      <c r="CL42" s="216">
        <f t="shared" si="48"/>
        <v>213.9811</v>
      </c>
      <c r="CM42" s="462">
        <f t="shared" si="13"/>
        <v>45.334978813559324</v>
      </c>
      <c r="CN42" s="462">
        <f t="shared" si="14"/>
        <v>-258.01890000000003</v>
      </c>
      <c r="CP42" s="142">
        <f t="shared" si="67"/>
        <v>213.9811</v>
      </c>
      <c r="CQ42" s="137">
        <f t="shared" si="68"/>
        <v>472</v>
      </c>
      <c r="CS42" s="146">
        <f t="shared" si="69"/>
        <v>213.9811</v>
      </c>
      <c r="CT42" s="137">
        <f t="shared" si="21"/>
        <v>213.9811</v>
      </c>
      <c r="CU42" s="137">
        <f t="shared" si="22"/>
        <v>213.9811</v>
      </c>
      <c r="CV42" s="137">
        <f t="shared" si="23"/>
        <v>206.07614000000001</v>
      </c>
      <c r="CW42" s="137">
        <f t="shared" si="24"/>
        <v>472</v>
      </c>
      <c r="CX42" s="468"/>
      <c r="CY42" s="468"/>
    </row>
    <row r="43" spans="1:103" ht="12.75" customHeight="1">
      <c r="A43" s="122"/>
      <c r="B43" s="828" t="s">
        <v>871</v>
      </c>
      <c r="C43" s="829"/>
      <c r="D43" s="830"/>
      <c r="E43" s="462">
        <v>25</v>
      </c>
      <c r="F43" s="16"/>
      <c r="G43" s="108">
        <f t="shared" si="70"/>
        <v>0</v>
      </c>
      <c r="H43" s="108">
        <f t="shared" si="0"/>
        <v>-25</v>
      </c>
      <c r="I43" s="108">
        <v>50</v>
      </c>
      <c r="J43" s="16"/>
      <c r="K43" s="109">
        <f>J43/I43*100</f>
        <v>0</v>
      </c>
      <c r="L43" s="108">
        <f t="shared" ref="L43:L49" si="71">J43-I43</f>
        <v>-50</v>
      </c>
      <c r="M43" s="108">
        <v>85</v>
      </c>
      <c r="N43" s="216">
        <v>92.7</v>
      </c>
      <c r="O43" s="472"/>
      <c r="P43" s="473"/>
      <c r="Q43" s="472">
        <v>45</v>
      </c>
      <c r="R43" s="216"/>
      <c r="S43" s="472">
        <f>R43/Q43*100</f>
        <v>0</v>
      </c>
      <c r="T43" s="122">
        <f t="shared" si="63"/>
        <v>-45</v>
      </c>
      <c r="U43" s="108">
        <v>25</v>
      </c>
      <c r="V43" s="216">
        <v>23.4</v>
      </c>
      <c r="W43" s="472"/>
      <c r="X43" s="473">
        <f t="shared" si="64"/>
        <v>-1.6000000000000014</v>
      </c>
      <c r="Y43" s="472">
        <v>60</v>
      </c>
      <c r="Z43" s="216"/>
      <c r="AA43" s="472">
        <f>Z43/Y43*100</f>
        <v>0</v>
      </c>
      <c r="AB43" s="473">
        <f t="shared" si="66"/>
        <v>-60</v>
      </c>
      <c r="AC43" s="472">
        <v>60</v>
      </c>
      <c r="AD43" s="216">
        <v>7.7539999999999996</v>
      </c>
      <c r="AE43" s="472">
        <f>AD43/AC43*100</f>
        <v>12.923333333333334</v>
      </c>
      <c r="AF43" s="473">
        <f>AD43-AC43</f>
        <v>-52.246000000000002</v>
      </c>
      <c r="AG43" s="461">
        <f t="shared" si="3"/>
        <v>350</v>
      </c>
      <c r="AH43" s="475">
        <f t="shared" si="41"/>
        <v>123.854</v>
      </c>
      <c r="AI43" s="462">
        <f>AH43/AG43*100</f>
        <v>35.386857142857139</v>
      </c>
      <c r="AJ43" s="462">
        <f t="shared" si="32"/>
        <v>-226.14600000000002</v>
      </c>
      <c r="AK43" s="108">
        <v>20</v>
      </c>
      <c r="AL43" s="216"/>
      <c r="AM43" s="108"/>
      <c r="AN43" s="108">
        <f t="shared" si="54"/>
        <v>-20</v>
      </c>
      <c r="AO43" s="108"/>
      <c r="AP43" s="475"/>
      <c r="AQ43" s="472"/>
      <c r="AR43" s="472">
        <f t="shared" si="55"/>
        <v>0</v>
      </c>
      <c r="AS43" s="472">
        <v>20</v>
      </c>
      <c r="AT43" s="475"/>
      <c r="AU43" s="472"/>
      <c r="AV43" s="472">
        <f t="shared" si="56"/>
        <v>-20</v>
      </c>
      <c r="AW43" s="472">
        <v>25</v>
      </c>
      <c r="AX43" s="216"/>
      <c r="AY43" s="472"/>
      <c r="AZ43" s="472">
        <f t="shared" si="57"/>
        <v>-25</v>
      </c>
      <c r="BA43" s="461">
        <f t="shared" si="8"/>
        <v>65</v>
      </c>
      <c r="BB43" s="15">
        <f t="shared" si="47"/>
        <v>0</v>
      </c>
      <c r="BC43" s="462"/>
      <c r="BD43" s="462">
        <f t="shared" si="58"/>
        <v>-65</v>
      </c>
      <c r="BE43" s="108"/>
      <c r="BF43" s="475"/>
      <c r="BG43" s="472"/>
      <c r="BH43" s="472">
        <f t="shared" si="59"/>
        <v>0</v>
      </c>
      <c r="BI43" s="472"/>
      <c r="BJ43" s="475"/>
      <c r="BK43" s="478"/>
      <c r="BL43" s="475">
        <f t="shared" si="60"/>
        <v>0</v>
      </c>
      <c r="BM43" s="472"/>
      <c r="BN43" s="475"/>
      <c r="BO43" s="472"/>
      <c r="BP43" s="472">
        <f t="shared" si="61"/>
        <v>0</v>
      </c>
      <c r="BQ43" s="472"/>
      <c r="BR43" s="475"/>
      <c r="BS43" s="479">
        <v>0</v>
      </c>
      <c r="BT43" s="106">
        <f t="shared" si="19"/>
        <v>0</v>
      </c>
      <c r="BU43" s="108"/>
      <c r="BV43" s="462"/>
      <c r="BW43" s="108"/>
      <c r="BX43" s="122">
        <f t="shared" si="62"/>
        <v>0</v>
      </c>
      <c r="BY43" s="472"/>
      <c r="BZ43" s="216"/>
      <c r="CA43" s="563"/>
      <c r="CB43" s="473">
        <f t="shared" si="27"/>
        <v>0</v>
      </c>
      <c r="CC43" s="473"/>
      <c r="CD43" s="220"/>
      <c r="CE43" s="473"/>
      <c r="CF43" s="473"/>
      <c r="CG43" s="473"/>
      <c r="CH43" s="485"/>
      <c r="CI43" s="473"/>
      <c r="CJ43" s="473"/>
      <c r="CK43" s="951">
        <f t="shared" si="51"/>
        <v>415</v>
      </c>
      <c r="CL43" s="952">
        <f t="shared" si="48"/>
        <v>123.854</v>
      </c>
      <c r="CM43" s="462">
        <f t="shared" si="13"/>
        <v>29.844337349397591</v>
      </c>
      <c r="CN43" s="462">
        <f t="shared" si="14"/>
        <v>-291.14600000000002</v>
      </c>
      <c r="CP43" s="142">
        <f t="shared" si="67"/>
        <v>123.854</v>
      </c>
      <c r="CQ43" s="137">
        <f t="shared" si="68"/>
        <v>415</v>
      </c>
      <c r="CS43" s="146">
        <f t="shared" si="69"/>
        <v>123.854</v>
      </c>
      <c r="CT43" s="137">
        <f t="shared" si="21"/>
        <v>123.854</v>
      </c>
      <c r="CU43" s="137">
        <f t="shared" si="22"/>
        <v>123.854</v>
      </c>
      <c r="CV43" s="137">
        <f t="shared" si="23"/>
        <v>123.854</v>
      </c>
      <c r="CW43" s="137">
        <f t="shared" si="24"/>
        <v>415</v>
      </c>
      <c r="CX43" s="468"/>
      <c r="CY43" s="468"/>
    </row>
    <row r="44" spans="1:103">
      <c r="A44" s="122"/>
      <c r="B44" s="828" t="s">
        <v>879</v>
      </c>
      <c r="C44" s="829"/>
      <c r="D44" s="830"/>
      <c r="E44" s="462">
        <f t="shared" si="49"/>
        <v>0</v>
      </c>
      <c r="F44" s="16"/>
      <c r="G44" s="108">
        <v>0</v>
      </c>
      <c r="H44" s="108">
        <f>F44-E44</f>
        <v>0</v>
      </c>
      <c r="I44" s="108">
        <f t="shared" si="52"/>
        <v>0</v>
      </c>
      <c r="J44" s="16"/>
      <c r="K44" s="109"/>
      <c r="L44" s="108">
        <f t="shared" si="71"/>
        <v>0</v>
      </c>
      <c r="M44" s="108">
        <f t="shared" si="50"/>
        <v>0</v>
      </c>
      <c r="N44" s="216"/>
      <c r="O44" s="472"/>
      <c r="P44" s="473">
        <f t="shared" ref="P44:P49" si="72">N44-M44</f>
        <v>0</v>
      </c>
      <c r="Q44" s="472">
        <v>0</v>
      </c>
      <c r="R44" s="216"/>
      <c r="S44" s="472"/>
      <c r="T44" s="122">
        <f>R44-Q44</f>
        <v>0</v>
      </c>
      <c r="U44" s="108"/>
      <c r="V44" s="216"/>
      <c r="W44" s="472"/>
      <c r="X44" s="473">
        <f>V44-U44</f>
        <v>0</v>
      </c>
      <c r="Y44" s="472"/>
      <c r="Z44" s="216"/>
      <c r="AA44" s="472"/>
      <c r="AB44" s="473">
        <f t="shared" si="66"/>
        <v>0</v>
      </c>
      <c r="AC44" s="472"/>
      <c r="AD44" s="216"/>
      <c r="AE44" s="472"/>
      <c r="AF44" s="473">
        <f>AD44-AC44</f>
        <v>0</v>
      </c>
      <c r="AG44" s="461">
        <f>E44+I44+M44+Q44+U44+Y44+AC44</f>
        <v>0</v>
      </c>
      <c r="AH44" s="475">
        <f t="shared" si="41"/>
        <v>0</v>
      </c>
      <c r="AI44" s="462"/>
      <c r="AJ44" s="462">
        <f t="shared" si="32"/>
        <v>0</v>
      </c>
      <c r="AK44" s="108"/>
      <c r="AL44" s="216"/>
      <c r="AM44" s="108"/>
      <c r="AN44" s="108">
        <f>AL44-AK44</f>
        <v>0</v>
      </c>
      <c r="AO44" s="108"/>
      <c r="AP44" s="475"/>
      <c r="AQ44" s="472"/>
      <c r="AR44" s="472">
        <f>AP44-AO44</f>
        <v>0</v>
      </c>
      <c r="AS44" s="472"/>
      <c r="AT44" s="475"/>
      <c r="AU44" s="472"/>
      <c r="AV44" s="472">
        <f>AT44-AS44</f>
        <v>0</v>
      </c>
      <c r="AW44" s="472"/>
      <c r="AX44" s="216"/>
      <c r="AY44" s="472"/>
      <c r="AZ44" s="472">
        <f>AX44-AW44</f>
        <v>0</v>
      </c>
      <c r="BA44" s="461">
        <f>AK44+AO44+AS44+AW44</f>
        <v>0</v>
      </c>
      <c r="BB44" s="15">
        <f t="shared" si="47"/>
        <v>0</v>
      </c>
      <c r="BC44" s="462"/>
      <c r="BD44" s="462">
        <f>BB44-BA44</f>
        <v>0</v>
      </c>
      <c r="BE44" s="108"/>
      <c r="BF44" s="475"/>
      <c r="BG44" s="472"/>
      <c r="BH44" s="472">
        <f>BF44-BE44</f>
        <v>0</v>
      </c>
      <c r="BI44" s="472"/>
      <c r="BJ44" s="475"/>
      <c r="BK44" s="478"/>
      <c r="BL44" s="475">
        <f>BJ44-BI44</f>
        <v>0</v>
      </c>
      <c r="BM44" s="472"/>
      <c r="BN44" s="475"/>
      <c r="BO44" s="472"/>
      <c r="BP44" s="472">
        <f>BN44-BM44</f>
        <v>0</v>
      </c>
      <c r="BQ44" s="472"/>
      <c r="BR44" s="475"/>
      <c r="BS44" s="479">
        <v>0</v>
      </c>
      <c r="BT44" s="106">
        <f t="shared" si="19"/>
        <v>0</v>
      </c>
      <c r="BU44" s="108"/>
      <c r="BV44" s="462"/>
      <c r="BW44" s="108"/>
      <c r="BX44" s="122">
        <f>BV44-BU44</f>
        <v>0</v>
      </c>
      <c r="BY44" s="472"/>
      <c r="BZ44" s="216">
        <v>45</v>
      </c>
      <c r="CA44" s="563"/>
      <c r="CB44" s="473">
        <f t="shared" si="27"/>
        <v>45</v>
      </c>
      <c r="CC44" s="473"/>
      <c r="CD44" s="485"/>
      <c r="CE44" s="473"/>
      <c r="CF44" s="473"/>
      <c r="CG44" s="473"/>
      <c r="CH44" s="485"/>
      <c r="CI44" s="473"/>
      <c r="CJ44" s="473"/>
      <c r="CK44" s="951">
        <f t="shared" si="51"/>
        <v>0</v>
      </c>
      <c r="CL44" s="952">
        <f t="shared" si="48"/>
        <v>45</v>
      </c>
      <c r="CM44" s="462">
        <v>0</v>
      </c>
      <c r="CN44" s="462">
        <f>CL44-CK44</f>
        <v>45</v>
      </c>
      <c r="CP44" s="142">
        <f t="shared" si="67"/>
        <v>45</v>
      </c>
      <c r="CQ44" s="137">
        <f t="shared" si="68"/>
        <v>0</v>
      </c>
      <c r="CS44" s="146">
        <f t="shared" si="69"/>
        <v>45</v>
      </c>
      <c r="CT44" s="137">
        <f t="shared" si="21"/>
        <v>45</v>
      </c>
      <c r="CU44" s="137">
        <f t="shared" si="22"/>
        <v>45</v>
      </c>
      <c r="CV44" s="137">
        <f t="shared" si="23"/>
        <v>0</v>
      </c>
      <c r="CW44" s="137">
        <f t="shared" si="24"/>
        <v>0</v>
      </c>
      <c r="CX44" s="468"/>
      <c r="CY44" s="468"/>
    </row>
    <row r="45" spans="1:103">
      <c r="A45" s="122"/>
      <c r="B45" s="828" t="s">
        <v>872</v>
      </c>
      <c r="C45" s="829"/>
      <c r="D45" s="830"/>
      <c r="E45" s="108">
        <f t="shared" si="49"/>
        <v>0</v>
      </c>
      <c r="F45" s="16"/>
      <c r="G45" s="108"/>
      <c r="H45" s="108">
        <f>F45-E45</f>
        <v>0</v>
      </c>
      <c r="I45" s="108">
        <f t="shared" si="52"/>
        <v>0</v>
      </c>
      <c r="J45" s="16"/>
      <c r="K45" s="109"/>
      <c r="L45" s="108">
        <f t="shared" si="71"/>
        <v>0</v>
      </c>
      <c r="M45" s="108"/>
      <c r="N45" s="216">
        <v>2.9750000000000001</v>
      </c>
      <c r="O45" s="472"/>
      <c r="P45" s="473">
        <f t="shared" si="72"/>
        <v>2.9750000000000001</v>
      </c>
      <c r="Q45" s="472">
        <f t="shared" si="53"/>
        <v>0</v>
      </c>
      <c r="R45" s="216"/>
      <c r="S45" s="472"/>
      <c r="T45" s="122">
        <f>R45-Q45</f>
        <v>0</v>
      </c>
      <c r="U45" s="108"/>
      <c r="V45" s="216"/>
      <c r="W45" s="472"/>
      <c r="X45" s="473">
        <f>V45-U45</f>
        <v>0</v>
      </c>
      <c r="Y45" s="472"/>
      <c r="Z45" s="216">
        <v>3.98</v>
      </c>
      <c r="AA45" s="472"/>
      <c r="AB45" s="473">
        <f t="shared" si="66"/>
        <v>3.98</v>
      </c>
      <c r="AC45" s="472"/>
      <c r="AD45" s="216"/>
      <c r="AE45" s="472"/>
      <c r="AF45" s="473">
        <f>AD45-AC45</f>
        <v>0</v>
      </c>
      <c r="AG45" s="461"/>
      <c r="AH45" s="475">
        <f t="shared" si="41"/>
        <v>6.9550000000000001</v>
      </c>
      <c r="AI45" s="462"/>
      <c r="AJ45" s="462">
        <f t="shared" si="32"/>
        <v>6.9550000000000001</v>
      </c>
      <c r="AK45" s="108"/>
      <c r="AL45" s="216">
        <v>0.45504</v>
      </c>
      <c r="AM45" s="108"/>
      <c r="AN45" s="108">
        <f>AL45-AK45</f>
        <v>0.45504</v>
      </c>
      <c r="AO45" s="108"/>
      <c r="AP45" s="475">
        <v>1.05</v>
      </c>
      <c r="AQ45" s="472"/>
      <c r="AR45" s="472">
        <f>AP45-AO45</f>
        <v>1.05</v>
      </c>
      <c r="AS45" s="472"/>
      <c r="AT45" s="475"/>
      <c r="AU45" s="472"/>
      <c r="AV45" s="472">
        <f>AT45-AS45</f>
        <v>0</v>
      </c>
      <c r="AW45" s="472"/>
      <c r="AX45" s="216">
        <v>3.0249999999999999</v>
      </c>
      <c r="AY45" s="472"/>
      <c r="AZ45" s="472">
        <f>AX45-AW45</f>
        <v>3.0249999999999999</v>
      </c>
      <c r="BA45" s="461">
        <f>AK45+AO45+AS45+AW45</f>
        <v>0</v>
      </c>
      <c r="BB45" s="15">
        <f t="shared" si="47"/>
        <v>4.5300399999999996</v>
      </c>
      <c r="BC45" s="462"/>
      <c r="BD45" s="462">
        <f>BB45-BA45</f>
        <v>4.5300399999999996</v>
      </c>
      <c r="BE45" s="108"/>
      <c r="BF45" s="475">
        <v>10.398999999999999</v>
      </c>
      <c r="BG45" s="472"/>
      <c r="BH45" s="472">
        <f>BF45-BE45</f>
        <v>10.398999999999999</v>
      </c>
      <c r="BI45" s="472"/>
      <c r="BJ45" s="475"/>
      <c r="BK45" s="478"/>
      <c r="BL45" s="475">
        <f>BJ45-BI45</f>
        <v>0</v>
      </c>
      <c r="BM45" s="472"/>
      <c r="BN45" s="475"/>
      <c r="BO45" s="472"/>
      <c r="BP45" s="472">
        <f>BN45-BM45</f>
        <v>0</v>
      </c>
      <c r="BQ45" s="472"/>
      <c r="BR45" s="475"/>
      <c r="BS45" s="479">
        <v>0</v>
      </c>
      <c r="BT45" s="106">
        <f t="shared" si="19"/>
        <v>0</v>
      </c>
      <c r="BU45" s="108"/>
      <c r="BV45" s="462">
        <v>2.87</v>
      </c>
      <c r="BW45" s="108"/>
      <c r="BX45" s="122">
        <f>BV45-BU45</f>
        <v>2.87</v>
      </c>
      <c r="BY45" s="472"/>
      <c r="BZ45" s="216"/>
      <c r="CA45" s="563"/>
      <c r="CB45" s="473">
        <f t="shared" si="27"/>
        <v>0</v>
      </c>
      <c r="CC45" s="473"/>
      <c r="CD45" s="485"/>
      <c r="CE45" s="473"/>
      <c r="CF45" s="473"/>
      <c r="CG45" s="473"/>
      <c r="CH45" s="485"/>
      <c r="CI45" s="473"/>
      <c r="CJ45" s="473"/>
      <c r="CK45" s="951">
        <f t="shared" si="51"/>
        <v>0</v>
      </c>
      <c r="CL45" s="952">
        <f t="shared" si="48"/>
        <v>24.75404</v>
      </c>
      <c r="CM45" s="462">
        <v>0</v>
      </c>
      <c r="CN45" s="462">
        <f>CL45-CK45</f>
        <v>24.75404</v>
      </c>
      <c r="CP45" s="142">
        <f t="shared" si="67"/>
        <v>24.75404</v>
      </c>
      <c r="CQ45" s="137">
        <f t="shared" si="68"/>
        <v>0</v>
      </c>
      <c r="CS45" s="146">
        <f t="shared" si="69"/>
        <v>24.75404</v>
      </c>
      <c r="CT45" s="137">
        <f t="shared" si="21"/>
        <v>24.75404</v>
      </c>
      <c r="CU45" s="137">
        <f t="shared" si="22"/>
        <v>24.75404</v>
      </c>
      <c r="CV45" s="137">
        <f t="shared" si="23"/>
        <v>21.884039999999999</v>
      </c>
      <c r="CW45" s="137">
        <f t="shared" si="24"/>
        <v>0</v>
      </c>
      <c r="CX45" s="468"/>
      <c r="CY45" s="468"/>
    </row>
    <row r="46" spans="1:103" ht="12.75" customHeight="1">
      <c r="A46" s="122"/>
      <c r="B46" s="828" t="s">
        <v>577</v>
      </c>
      <c r="C46" s="829"/>
      <c r="D46" s="830"/>
      <c r="E46" s="108">
        <v>0</v>
      </c>
      <c r="F46" s="16"/>
      <c r="G46" s="108"/>
      <c r="H46" s="108">
        <f t="shared" si="0"/>
        <v>0</v>
      </c>
      <c r="I46" s="108">
        <v>0</v>
      </c>
      <c r="J46" s="16">
        <v>4.8</v>
      </c>
      <c r="K46" s="109"/>
      <c r="L46" s="108">
        <f t="shared" si="71"/>
        <v>4.8</v>
      </c>
      <c r="M46" s="108"/>
      <c r="N46" s="216"/>
      <c r="O46" s="472"/>
      <c r="P46" s="472">
        <f t="shared" si="72"/>
        <v>0</v>
      </c>
      <c r="Q46" s="472"/>
      <c r="R46" s="216">
        <v>17.294</v>
      </c>
      <c r="S46" s="472"/>
      <c r="T46" s="122">
        <f t="shared" si="63"/>
        <v>17.294</v>
      </c>
      <c r="U46" s="108"/>
      <c r="V46" s="216"/>
      <c r="W46" s="472"/>
      <c r="X46" s="473">
        <f t="shared" si="64"/>
        <v>0</v>
      </c>
      <c r="Y46" s="472"/>
      <c r="Z46" s="216"/>
      <c r="AA46" s="472"/>
      <c r="AB46" s="473">
        <f t="shared" si="66"/>
        <v>0</v>
      </c>
      <c r="AC46" s="472"/>
      <c r="AD46" s="216"/>
      <c r="AE46" s="472"/>
      <c r="AF46" s="473"/>
      <c r="AG46" s="461">
        <f t="shared" si="3"/>
        <v>0</v>
      </c>
      <c r="AH46" s="475">
        <f t="shared" si="41"/>
        <v>22.094000000000001</v>
      </c>
      <c r="AI46" s="462"/>
      <c r="AJ46" s="462">
        <f t="shared" si="32"/>
        <v>22.094000000000001</v>
      </c>
      <c r="AK46" s="108"/>
      <c r="AL46" s="216"/>
      <c r="AM46" s="108"/>
      <c r="AN46" s="108">
        <f t="shared" si="54"/>
        <v>0</v>
      </c>
      <c r="AO46" s="108"/>
      <c r="AP46" s="475"/>
      <c r="AQ46" s="472"/>
      <c r="AR46" s="472">
        <f t="shared" si="55"/>
        <v>0</v>
      </c>
      <c r="AS46" s="472"/>
      <c r="AT46" s="475">
        <v>18</v>
      </c>
      <c r="AU46" s="472"/>
      <c r="AV46" s="472">
        <f t="shared" si="56"/>
        <v>18</v>
      </c>
      <c r="AW46" s="472"/>
      <c r="AX46" s="216">
        <v>6.1710000000000003</v>
      </c>
      <c r="AY46" s="472"/>
      <c r="AZ46" s="472">
        <f t="shared" si="57"/>
        <v>6.1710000000000003</v>
      </c>
      <c r="BA46" s="461">
        <f t="shared" si="8"/>
        <v>0</v>
      </c>
      <c r="BB46" s="15">
        <f t="shared" si="47"/>
        <v>24.170999999999999</v>
      </c>
      <c r="BC46" s="462"/>
      <c r="BD46" s="462">
        <f t="shared" si="58"/>
        <v>24.170999999999999</v>
      </c>
      <c r="BE46" s="108"/>
      <c r="BF46" s="475"/>
      <c r="BG46" s="472"/>
      <c r="BH46" s="472">
        <f t="shared" si="59"/>
        <v>0</v>
      </c>
      <c r="BI46" s="472"/>
      <c r="BJ46" s="475"/>
      <c r="BK46" s="472"/>
      <c r="BL46" s="472">
        <f t="shared" si="60"/>
        <v>0</v>
      </c>
      <c r="BM46" s="472"/>
      <c r="BN46" s="475">
        <v>34.880000000000003</v>
      </c>
      <c r="BO46" s="472"/>
      <c r="BP46" s="472">
        <f t="shared" si="61"/>
        <v>34.880000000000003</v>
      </c>
      <c r="BQ46" s="472"/>
      <c r="BR46" s="475"/>
      <c r="BS46" s="479">
        <v>0</v>
      </c>
      <c r="BT46" s="106">
        <f t="shared" si="19"/>
        <v>0</v>
      </c>
      <c r="BU46" s="108"/>
      <c r="BV46" s="462">
        <v>2.3969999999999998</v>
      </c>
      <c r="BW46" s="108"/>
      <c r="BX46" s="122"/>
      <c r="BY46" s="472"/>
      <c r="BZ46" s="216"/>
      <c r="CA46" s="563"/>
      <c r="CB46" s="473">
        <f t="shared" si="27"/>
        <v>0</v>
      </c>
      <c r="CC46" s="473"/>
      <c r="CD46" s="485"/>
      <c r="CE46" s="473"/>
      <c r="CF46" s="473"/>
      <c r="CG46" s="473"/>
      <c r="CH46" s="220"/>
      <c r="CI46" s="473"/>
      <c r="CJ46" s="473"/>
      <c r="CK46" s="951">
        <f t="shared" si="51"/>
        <v>0</v>
      </c>
      <c r="CL46" s="952">
        <f t="shared" si="48"/>
        <v>83.542000000000016</v>
      </c>
      <c r="CM46" s="462">
        <v>0</v>
      </c>
      <c r="CN46" s="462">
        <f t="shared" si="14"/>
        <v>83.542000000000016</v>
      </c>
      <c r="CP46" s="142">
        <f t="shared" si="67"/>
        <v>83.542000000000016</v>
      </c>
      <c r="CQ46" s="137">
        <f t="shared" si="68"/>
        <v>0</v>
      </c>
      <c r="CS46" s="146">
        <f t="shared" si="69"/>
        <v>83.542000000000016</v>
      </c>
      <c r="CT46" s="137">
        <f t="shared" si="21"/>
        <v>83.542000000000016</v>
      </c>
      <c r="CU46" s="137">
        <f t="shared" si="22"/>
        <v>83.542000000000016</v>
      </c>
      <c r="CV46" s="137">
        <f t="shared" si="23"/>
        <v>81.14500000000001</v>
      </c>
      <c r="CW46" s="137">
        <f t="shared" si="24"/>
        <v>0</v>
      </c>
      <c r="CX46" s="468"/>
      <c r="CY46" s="468"/>
    </row>
    <row r="47" spans="1:103" hidden="1">
      <c r="A47" s="122"/>
      <c r="B47" s="828" t="s">
        <v>269</v>
      </c>
      <c r="C47" s="829"/>
      <c r="D47" s="830"/>
      <c r="E47" s="108"/>
      <c r="F47" s="16"/>
      <c r="G47" s="108" t="e">
        <f t="shared" si="70"/>
        <v>#DIV/0!</v>
      </c>
      <c r="H47" s="108">
        <f t="shared" si="0"/>
        <v>0</v>
      </c>
      <c r="I47" s="108"/>
      <c r="J47" s="16"/>
      <c r="K47" s="109"/>
      <c r="L47" s="108">
        <f t="shared" si="71"/>
        <v>0</v>
      </c>
      <c r="M47" s="108"/>
      <c r="N47" s="16"/>
      <c r="O47" s="108"/>
      <c r="P47" s="122">
        <f t="shared" si="72"/>
        <v>0</v>
      </c>
      <c r="Q47" s="108">
        <f t="shared" si="53"/>
        <v>0</v>
      </c>
      <c r="R47" s="16"/>
      <c r="S47" s="108"/>
      <c r="T47" s="122">
        <f t="shared" si="63"/>
        <v>0</v>
      </c>
      <c r="U47" s="108"/>
      <c r="V47" s="16"/>
      <c r="W47" s="108"/>
      <c r="X47" s="122">
        <f t="shared" si="64"/>
        <v>0</v>
      </c>
      <c r="Y47" s="108"/>
      <c r="Z47" s="16"/>
      <c r="AA47" s="108"/>
      <c r="AB47" s="122">
        <f t="shared" si="66"/>
        <v>0</v>
      </c>
      <c r="AC47" s="108"/>
      <c r="AD47" s="16"/>
      <c r="AE47" s="108"/>
      <c r="AF47" s="122">
        <f>AD47-AC47</f>
        <v>0</v>
      </c>
      <c r="AG47" s="283">
        <f t="shared" si="3"/>
        <v>0</v>
      </c>
      <c r="AH47" s="462">
        <f t="shared" si="3"/>
        <v>0</v>
      </c>
      <c r="AI47" s="285"/>
      <c r="AJ47" s="285">
        <f t="shared" si="32"/>
        <v>0</v>
      </c>
      <c r="AK47" s="108"/>
      <c r="AL47" s="16"/>
      <c r="AM47" s="108"/>
      <c r="AN47" s="108">
        <f>AL47-AK47</f>
        <v>0</v>
      </c>
      <c r="AO47" s="108"/>
      <c r="AP47" s="462"/>
      <c r="AQ47" s="108"/>
      <c r="AR47" s="108">
        <f>AP47-AO47</f>
        <v>0</v>
      </c>
      <c r="AS47" s="108"/>
      <c r="AT47" s="462"/>
      <c r="AU47" s="108"/>
      <c r="AV47" s="108">
        <f>AT47-AS47</f>
        <v>0</v>
      </c>
      <c r="AW47" s="108"/>
      <c r="AX47" s="16"/>
      <c r="AY47" s="108"/>
      <c r="AZ47" s="108">
        <f>AX47-AW47</f>
        <v>0</v>
      </c>
      <c r="BA47" s="461">
        <f t="shared" si="8"/>
        <v>0</v>
      </c>
      <c r="BB47" s="15">
        <f t="shared" si="47"/>
        <v>0</v>
      </c>
      <c r="BC47" s="462"/>
      <c r="BD47" s="462">
        <f>BB47-BA47</f>
        <v>0</v>
      </c>
      <c r="BE47" s="108"/>
      <c r="BF47" s="475"/>
      <c r="BG47" s="472"/>
      <c r="BH47" s="472">
        <f>BF47-BE47</f>
        <v>0</v>
      </c>
      <c r="BI47" s="472"/>
      <c r="BJ47" s="475"/>
      <c r="BK47" s="472"/>
      <c r="BL47" s="472">
        <f>BJ47-BI47</f>
        <v>0</v>
      </c>
      <c r="BM47" s="472"/>
      <c r="BN47" s="475"/>
      <c r="BO47" s="472"/>
      <c r="BP47" s="472">
        <f>BN47-BM47</f>
        <v>0</v>
      </c>
      <c r="BQ47" s="472"/>
      <c r="BR47" s="475"/>
      <c r="BS47" s="479" t="e">
        <f t="shared" si="18"/>
        <v>#DIV/0!</v>
      </c>
      <c r="BT47" s="106">
        <f t="shared" si="19"/>
        <v>0</v>
      </c>
      <c r="BU47" s="108"/>
      <c r="BV47" s="462"/>
      <c r="BW47" s="108"/>
      <c r="BX47" s="122">
        <f>BV47-BU47</f>
        <v>0</v>
      </c>
      <c r="BY47" s="472"/>
      <c r="BZ47" s="216"/>
      <c r="CA47" s="563" t="e">
        <f t="shared" si="65"/>
        <v>#DIV/0!</v>
      </c>
      <c r="CB47" s="473">
        <f t="shared" si="27"/>
        <v>0</v>
      </c>
      <c r="CC47" s="473"/>
      <c r="CD47" s="485"/>
      <c r="CE47" s="473"/>
      <c r="CF47" s="473"/>
      <c r="CG47" s="473"/>
      <c r="CH47" s="485"/>
      <c r="CI47" s="473"/>
      <c r="CJ47" s="473"/>
      <c r="CK47" s="477">
        <f t="shared" ref="CK47" si="73">AG47+BA47+BE47+BI47+BM47+BU47+BY47+CC47+BQ47</f>
        <v>0</v>
      </c>
      <c r="CL47" s="486">
        <f t="shared" ref="CL47" si="74">R47+V47+Z47+AD47+BV47+BZ47+F47+J47+N47+AL47+CD47+AP47+AT47+AX47+BF47+CH47</f>
        <v>0</v>
      </c>
      <c r="CM47" s="462" t="e">
        <f t="shared" si="13"/>
        <v>#DIV/0!</v>
      </c>
      <c r="CN47" s="285">
        <f t="shared" si="14"/>
        <v>0</v>
      </c>
      <c r="CP47" s="142">
        <f t="shared" si="67"/>
        <v>0</v>
      </c>
      <c r="CQ47" s="137">
        <f t="shared" si="68"/>
        <v>0</v>
      </c>
      <c r="CS47" s="146">
        <f t="shared" si="69"/>
        <v>0</v>
      </c>
      <c r="CT47" s="137">
        <f t="shared" si="21"/>
        <v>0</v>
      </c>
      <c r="CU47" s="137">
        <f t="shared" si="22"/>
        <v>0</v>
      </c>
      <c r="CV47" s="137">
        <f t="shared" si="23"/>
        <v>0</v>
      </c>
      <c r="CW47" s="137">
        <f t="shared" si="24"/>
        <v>0</v>
      </c>
      <c r="CX47" s="468"/>
      <c r="CY47" s="468"/>
    </row>
    <row r="48" spans="1:103" s="141" customFormat="1" ht="13.5">
      <c r="A48" s="123">
        <v>290</v>
      </c>
      <c r="B48" s="822" t="s">
        <v>67</v>
      </c>
      <c r="C48" s="823"/>
      <c r="D48" s="824"/>
      <c r="E48" s="116">
        <f>SUM(E49:E54)</f>
        <v>3</v>
      </c>
      <c r="F48" s="154">
        <f>F49+F54</f>
        <v>0</v>
      </c>
      <c r="G48" s="581"/>
      <c r="H48" s="116">
        <f t="shared" si="0"/>
        <v>-3</v>
      </c>
      <c r="I48" s="116">
        <f>SUM(I49:I54)</f>
        <v>3</v>
      </c>
      <c r="J48" s="154">
        <f>J49+J54</f>
        <v>0</v>
      </c>
      <c r="K48" s="116"/>
      <c r="L48" s="116">
        <f t="shared" si="71"/>
        <v>-3</v>
      </c>
      <c r="M48" s="116">
        <f>SUM(M49:M54)</f>
        <v>3</v>
      </c>
      <c r="N48" s="154">
        <f>N49+N54</f>
        <v>0</v>
      </c>
      <c r="O48" s="116"/>
      <c r="P48" s="123">
        <f t="shared" si="72"/>
        <v>-3</v>
      </c>
      <c r="Q48" s="116">
        <f>SUM(Q49:Q54)</f>
        <v>6</v>
      </c>
      <c r="R48" s="154">
        <f>R49+R54</f>
        <v>0</v>
      </c>
      <c r="S48" s="116"/>
      <c r="T48" s="116">
        <f>R48-Q48</f>
        <v>-6</v>
      </c>
      <c r="U48" s="116">
        <f>SUM(U49:U54)</f>
        <v>3</v>
      </c>
      <c r="V48" s="154">
        <f>V49+V54</f>
        <v>0</v>
      </c>
      <c r="W48" s="123"/>
      <c r="X48" s="114">
        <f t="shared" si="64"/>
        <v>-3</v>
      </c>
      <c r="Y48" s="116">
        <f>SUM(Y49:Y54)</f>
        <v>3</v>
      </c>
      <c r="Z48" s="154">
        <f>Z49+Z54</f>
        <v>0</v>
      </c>
      <c r="AA48" s="116"/>
      <c r="AB48" s="123">
        <f t="shared" si="66"/>
        <v>-3</v>
      </c>
      <c r="AC48" s="116">
        <f>SUM(AC49:AC54)</f>
        <v>3</v>
      </c>
      <c r="AD48" s="154">
        <f>AD49+AD54</f>
        <v>0</v>
      </c>
      <c r="AE48" s="116"/>
      <c r="AF48" s="116">
        <f>AF49+AF50+AF51+AF54</f>
        <v>0</v>
      </c>
      <c r="AG48" s="113">
        <f t="shared" si="3"/>
        <v>24</v>
      </c>
      <c r="AH48" s="154">
        <f>AH49+AH54</f>
        <v>0</v>
      </c>
      <c r="AI48" s="116"/>
      <c r="AJ48" s="116">
        <f t="shared" si="32"/>
        <v>-24</v>
      </c>
      <c r="AK48" s="116">
        <f>SUM(AK49:AK54)</f>
        <v>3</v>
      </c>
      <c r="AL48" s="154">
        <f>AL49+AL54</f>
        <v>0</v>
      </c>
      <c r="AM48" s="113"/>
      <c r="AN48" s="116">
        <f>AL48-AK48</f>
        <v>-3</v>
      </c>
      <c r="AO48" s="116">
        <f>SUM(AO49:AO54)</f>
        <v>3</v>
      </c>
      <c r="AP48" s="116">
        <f>AP49+AP54</f>
        <v>0</v>
      </c>
      <c r="AQ48" s="113"/>
      <c r="AR48" s="116">
        <f>AP48-AO48</f>
        <v>-3</v>
      </c>
      <c r="AS48" s="116">
        <f>SUM(AS49:AS54)</f>
        <v>3</v>
      </c>
      <c r="AT48" s="116">
        <f t="shared" ref="AT48:CF48" si="75">AT49+AT54+AT50</f>
        <v>0</v>
      </c>
      <c r="AU48" s="116">
        <f t="shared" si="75"/>
        <v>0</v>
      </c>
      <c r="AV48" s="116">
        <f t="shared" si="75"/>
        <v>0</v>
      </c>
      <c r="AW48" s="116">
        <f>SUM(AW49:AW54)</f>
        <v>3</v>
      </c>
      <c r="AX48" s="154">
        <f t="shared" si="75"/>
        <v>0</v>
      </c>
      <c r="AY48" s="116">
        <f t="shared" si="75"/>
        <v>0</v>
      </c>
      <c r="AZ48" s="116">
        <f t="shared" si="75"/>
        <v>0</v>
      </c>
      <c r="BA48" s="113">
        <f t="shared" si="8"/>
        <v>12</v>
      </c>
      <c r="BB48" s="78">
        <f t="shared" si="47"/>
        <v>0</v>
      </c>
      <c r="BC48" s="116">
        <f t="shared" si="75"/>
        <v>0</v>
      </c>
      <c r="BD48" s="116">
        <f t="shared" si="75"/>
        <v>0</v>
      </c>
      <c r="BE48" s="116">
        <f>SUM(BE49:BE54)</f>
        <v>3</v>
      </c>
      <c r="BF48" s="480">
        <f t="shared" si="75"/>
        <v>0</v>
      </c>
      <c r="BG48" s="480">
        <f t="shared" si="75"/>
        <v>0</v>
      </c>
      <c r="BH48" s="480">
        <f t="shared" si="75"/>
        <v>0</v>
      </c>
      <c r="BI48" s="116">
        <f>SUM(BI49:BI54)</f>
        <v>3</v>
      </c>
      <c r="BJ48" s="480">
        <f t="shared" si="75"/>
        <v>0</v>
      </c>
      <c r="BK48" s="480">
        <f t="shared" si="75"/>
        <v>0</v>
      </c>
      <c r="BL48" s="480">
        <f t="shared" si="75"/>
        <v>0</v>
      </c>
      <c r="BM48" s="116">
        <f>SUM(BM49:BM54)</f>
        <v>3</v>
      </c>
      <c r="BN48" s="481">
        <f t="shared" si="75"/>
        <v>0</v>
      </c>
      <c r="BO48" s="480">
        <f t="shared" si="75"/>
        <v>0</v>
      </c>
      <c r="BP48" s="480">
        <f t="shared" si="75"/>
        <v>0</v>
      </c>
      <c r="BQ48" s="116">
        <f>SUM(BQ49:BQ54)</f>
        <v>0</v>
      </c>
      <c r="BR48" s="480">
        <f>BR49+BR54+BR50</f>
        <v>0</v>
      </c>
      <c r="BS48" s="476">
        <v>0</v>
      </c>
      <c r="BT48" s="113">
        <f t="shared" si="19"/>
        <v>0</v>
      </c>
      <c r="BU48" s="116">
        <f>SUM(BU49:BU54)</f>
        <v>14</v>
      </c>
      <c r="BV48" s="116">
        <f t="shared" si="75"/>
        <v>0</v>
      </c>
      <c r="BW48" s="116">
        <f t="shared" si="75"/>
        <v>0</v>
      </c>
      <c r="BX48" s="116">
        <f t="shared" si="75"/>
        <v>0</v>
      </c>
      <c r="BY48" s="116">
        <f>SUM(BY49:BY54)</f>
        <v>350</v>
      </c>
      <c r="BZ48" s="481">
        <f>BZ49+BZ54+BZ50+BZ51</f>
        <v>0</v>
      </c>
      <c r="CA48" s="480">
        <f t="shared" si="75"/>
        <v>0</v>
      </c>
      <c r="CB48" s="480">
        <f t="shared" si="75"/>
        <v>-350</v>
      </c>
      <c r="CC48" s="116">
        <f>SUM(CC49:CC54)</f>
        <v>0</v>
      </c>
      <c r="CD48" s="481">
        <f t="shared" si="75"/>
        <v>0</v>
      </c>
      <c r="CE48" s="480">
        <f t="shared" si="75"/>
        <v>0</v>
      </c>
      <c r="CF48" s="480">
        <f t="shared" si="75"/>
        <v>0</v>
      </c>
      <c r="CG48" s="116">
        <f>SUM(CG49:CG54)</f>
        <v>75</v>
      </c>
      <c r="CH48" s="481">
        <f>CH49+CH54+CH50+CH53+CH51</f>
        <v>1.401</v>
      </c>
      <c r="CI48" s="480">
        <f>CI49+CI54+CI50</f>
        <v>0</v>
      </c>
      <c r="CJ48" s="480">
        <f>CJ49+CJ54+CJ50</f>
        <v>0</v>
      </c>
      <c r="CK48" s="476">
        <f>AG48+BA48+BE48+BI48+BM48+BU48+BY48+CC48+BQ48+CG48</f>
        <v>484</v>
      </c>
      <c r="CL48" s="481">
        <f>CL49+CL54+CL50+CL53+CL51</f>
        <v>1.401</v>
      </c>
      <c r="CM48" s="581">
        <f t="shared" si="13"/>
        <v>0.28946280991735535</v>
      </c>
      <c r="CN48" s="116">
        <f>CN49+CN54+CN50</f>
        <v>-364</v>
      </c>
      <c r="CO48" s="116">
        <f>CO49+CO54+CO50</f>
        <v>0</v>
      </c>
      <c r="CP48" s="137">
        <f t="shared" si="67"/>
        <v>0</v>
      </c>
      <c r="CQ48" s="137">
        <f t="shared" si="68"/>
        <v>409</v>
      </c>
      <c r="CS48" s="137">
        <f t="shared" si="69"/>
        <v>0</v>
      </c>
      <c r="CT48" s="137">
        <f t="shared" si="21"/>
        <v>1.401</v>
      </c>
      <c r="CU48" s="137">
        <f t="shared" si="22"/>
        <v>1.401</v>
      </c>
      <c r="CV48" s="137">
        <f t="shared" si="23"/>
        <v>0</v>
      </c>
      <c r="CW48" s="137">
        <f t="shared" si="24"/>
        <v>484</v>
      </c>
      <c r="CX48" s="137"/>
      <c r="CY48" s="137"/>
    </row>
    <row r="49" spans="1:103" hidden="1">
      <c r="A49" s="122"/>
      <c r="B49" s="819" t="s">
        <v>245</v>
      </c>
      <c r="C49" s="820"/>
      <c r="D49" s="821"/>
      <c r="E49" s="108">
        <v>0</v>
      </c>
      <c r="F49" s="16"/>
      <c r="G49" s="108"/>
      <c r="H49" s="108">
        <f t="shared" si="0"/>
        <v>0</v>
      </c>
      <c r="I49" s="108"/>
      <c r="J49" s="16"/>
      <c r="K49" s="108"/>
      <c r="L49" s="108">
        <f t="shared" si="71"/>
        <v>0</v>
      </c>
      <c r="M49" s="108"/>
      <c r="N49" s="16"/>
      <c r="O49" s="108"/>
      <c r="P49" s="122">
        <f t="shared" si="72"/>
        <v>0</v>
      </c>
      <c r="Q49" s="108"/>
      <c r="R49" s="16"/>
      <c r="S49" s="108"/>
      <c r="T49" s="108">
        <f>R49-Q49</f>
        <v>0</v>
      </c>
      <c r="U49" s="108"/>
      <c r="V49" s="16"/>
      <c r="W49" s="122"/>
      <c r="X49" s="122"/>
      <c r="Y49" s="108"/>
      <c r="Z49" s="16"/>
      <c r="AA49" s="108"/>
      <c r="AB49" s="122">
        <f t="shared" si="66"/>
        <v>0</v>
      </c>
      <c r="AC49" s="108"/>
      <c r="AD49" s="16"/>
      <c r="AE49" s="108"/>
      <c r="AF49" s="122"/>
      <c r="AG49" s="461">
        <f t="shared" si="3"/>
        <v>0</v>
      </c>
      <c r="AH49" s="462">
        <f t="shared" si="3"/>
        <v>0</v>
      </c>
      <c r="AI49" s="462"/>
      <c r="AJ49" s="462">
        <f t="shared" si="32"/>
        <v>0</v>
      </c>
      <c r="AK49" s="108"/>
      <c r="AL49" s="16"/>
      <c r="AM49" s="108"/>
      <c r="AN49" s="108">
        <f>AL49-AK49</f>
        <v>0</v>
      </c>
      <c r="AO49" s="108"/>
      <c r="AP49" s="462"/>
      <c r="AQ49" s="108"/>
      <c r="AR49" s="108">
        <f>AP49-AO49</f>
        <v>0</v>
      </c>
      <c r="AS49" s="108"/>
      <c r="AT49" s="475"/>
      <c r="AU49" s="108"/>
      <c r="AV49" s="108">
        <f>AT49-AS49</f>
        <v>0</v>
      </c>
      <c r="AW49" s="108"/>
      <c r="AX49" s="16"/>
      <c r="AY49" s="108"/>
      <c r="AZ49" s="108">
        <f>AX49-AW49</f>
        <v>0</v>
      </c>
      <c r="BA49" s="461">
        <f t="shared" si="8"/>
        <v>0</v>
      </c>
      <c r="BB49" s="15">
        <f t="shared" si="47"/>
        <v>0</v>
      </c>
      <c r="BC49" s="462"/>
      <c r="BD49" s="462">
        <f>BB49-BA49</f>
        <v>0</v>
      </c>
      <c r="BE49" s="108"/>
      <c r="BF49" s="475"/>
      <c r="BG49" s="472"/>
      <c r="BH49" s="472">
        <f>BF49-BE49</f>
        <v>0</v>
      </c>
      <c r="BI49" s="472"/>
      <c r="BJ49" s="475"/>
      <c r="BK49" s="472"/>
      <c r="BL49" s="472">
        <f>BJ49-BI49</f>
        <v>0</v>
      </c>
      <c r="BM49" s="472"/>
      <c r="BN49" s="216"/>
      <c r="BO49" s="472"/>
      <c r="BP49" s="472">
        <f>BN49-BM49</f>
        <v>0</v>
      </c>
      <c r="BQ49" s="472"/>
      <c r="BR49" s="475"/>
      <c r="BS49" s="479">
        <v>0</v>
      </c>
      <c r="BT49" s="106">
        <f t="shared" si="19"/>
        <v>0</v>
      </c>
      <c r="BU49" s="108"/>
      <c r="BV49" s="462"/>
      <c r="BW49" s="108"/>
      <c r="BX49" s="122"/>
      <c r="BY49" s="472"/>
      <c r="BZ49" s="216"/>
      <c r="CA49" s="484"/>
      <c r="CB49" s="473">
        <f t="shared" si="27"/>
        <v>0</v>
      </c>
      <c r="CC49" s="473"/>
      <c r="CD49" s="608"/>
      <c r="CE49" s="473"/>
      <c r="CF49" s="473"/>
      <c r="CG49" s="473"/>
      <c r="CH49" s="220"/>
      <c r="CI49" s="473"/>
      <c r="CJ49" s="473"/>
      <c r="CK49" s="478">
        <f t="shared" ref="CK49:CK50" si="76">AG49+BA49+BE49+BI49+BM49+BU49+BY49+CC49+BQ49+CG49</f>
        <v>0</v>
      </c>
      <c r="CL49" s="216">
        <f t="shared" ref="CL49:CL54" si="77">AH49+BB49+BF49+BJ49+BN49+BR49+BV49+BZ49+CD49+CH49</f>
        <v>0</v>
      </c>
      <c r="CM49" s="462">
        <v>0</v>
      </c>
      <c r="CN49" s="462">
        <f t="shared" si="14"/>
        <v>0</v>
      </c>
      <c r="CP49" s="142">
        <f t="shared" si="67"/>
        <v>0</v>
      </c>
      <c r="CQ49" s="137">
        <f t="shared" si="68"/>
        <v>0</v>
      </c>
      <c r="CS49" s="146">
        <f t="shared" si="69"/>
        <v>0</v>
      </c>
      <c r="CT49" s="137">
        <f t="shared" si="21"/>
        <v>0</v>
      </c>
      <c r="CU49" s="137">
        <f t="shared" si="22"/>
        <v>0</v>
      </c>
      <c r="CV49" s="137">
        <f t="shared" si="23"/>
        <v>0</v>
      </c>
      <c r="CW49" s="137">
        <f t="shared" si="24"/>
        <v>0</v>
      </c>
      <c r="CX49" s="468"/>
      <c r="CY49" s="468"/>
    </row>
    <row r="50" spans="1:103">
      <c r="A50" s="122"/>
      <c r="B50" s="828" t="s">
        <v>215</v>
      </c>
      <c r="C50" s="829"/>
      <c r="D50" s="830"/>
      <c r="E50" s="108">
        <f t="shared" ref="E50:E54" si="78">F50</f>
        <v>0</v>
      </c>
      <c r="F50" s="16"/>
      <c r="G50" s="108"/>
      <c r="H50" s="108"/>
      <c r="I50" s="108"/>
      <c r="J50" s="16"/>
      <c r="K50" s="122"/>
      <c r="L50" s="122"/>
      <c r="M50" s="108"/>
      <c r="N50" s="16"/>
      <c r="O50" s="108"/>
      <c r="P50" s="122"/>
      <c r="Q50" s="108"/>
      <c r="R50" s="16"/>
      <c r="S50" s="108"/>
      <c r="T50" s="108">
        <f>R50-Q50</f>
        <v>0</v>
      </c>
      <c r="U50" s="108"/>
      <c r="V50" s="16"/>
      <c r="W50" s="122"/>
      <c r="X50" s="122"/>
      <c r="Y50" s="108"/>
      <c r="Z50" s="16"/>
      <c r="AA50" s="108"/>
      <c r="AB50" s="122"/>
      <c r="AC50" s="108"/>
      <c r="AD50" s="16"/>
      <c r="AE50" s="108"/>
      <c r="AF50" s="122"/>
      <c r="AG50" s="461">
        <f t="shared" si="3"/>
        <v>0</v>
      </c>
      <c r="AH50" s="462">
        <f t="shared" si="3"/>
        <v>0</v>
      </c>
      <c r="AI50" s="462"/>
      <c r="AJ50" s="462">
        <f t="shared" si="32"/>
        <v>0</v>
      </c>
      <c r="AK50" s="108"/>
      <c r="AL50" s="16"/>
      <c r="AM50" s="108"/>
      <c r="AN50" s="108"/>
      <c r="AO50" s="108"/>
      <c r="AP50" s="462"/>
      <c r="AQ50" s="108"/>
      <c r="AR50" s="108"/>
      <c r="AS50" s="108"/>
      <c r="AT50" s="462"/>
      <c r="AU50" s="108"/>
      <c r="AV50" s="108"/>
      <c r="AW50" s="108"/>
      <c r="AX50" s="16"/>
      <c r="AY50" s="108"/>
      <c r="AZ50" s="108"/>
      <c r="BA50" s="461">
        <f t="shared" si="8"/>
        <v>0</v>
      </c>
      <c r="BB50" s="15">
        <f t="shared" si="47"/>
        <v>0</v>
      </c>
      <c r="BC50" s="462"/>
      <c r="BD50" s="462"/>
      <c r="BE50" s="108"/>
      <c r="BF50" s="475"/>
      <c r="BG50" s="472"/>
      <c r="BH50" s="472"/>
      <c r="BI50" s="472"/>
      <c r="BJ50" s="475"/>
      <c r="BK50" s="472"/>
      <c r="BL50" s="472"/>
      <c r="BM50" s="472"/>
      <c r="BN50" s="475"/>
      <c r="BO50" s="472"/>
      <c r="BP50" s="472"/>
      <c r="BQ50" s="472"/>
      <c r="BR50" s="475"/>
      <c r="BS50" s="479">
        <v>0</v>
      </c>
      <c r="BT50" s="106">
        <f t="shared" si="19"/>
        <v>0</v>
      </c>
      <c r="BU50" s="108">
        <v>14</v>
      </c>
      <c r="BV50" s="462"/>
      <c r="BW50" s="108"/>
      <c r="BX50" s="122"/>
      <c r="BY50" s="472">
        <v>50</v>
      </c>
      <c r="BZ50" s="216"/>
      <c r="CA50" s="484"/>
      <c r="CB50" s="473">
        <f t="shared" si="27"/>
        <v>-50</v>
      </c>
      <c r="CC50" s="473"/>
      <c r="CD50" s="485"/>
      <c r="CE50" s="473"/>
      <c r="CF50" s="473"/>
      <c r="CG50" s="473"/>
      <c r="CH50" s="485"/>
      <c r="CI50" s="473"/>
      <c r="CJ50" s="473"/>
      <c r="CK50" s="478">
        <f t="shared" si="76"/>
        <v>64</v>
      </c>
      <c r="CL50" s="216">
        <f t="shared" si="77"/>
        <v>0</v>
      </c>
      <c r="CM50" s="462">
        <v>0</v>
      </c>
      <c r="CN50" s="462">
        <f t="shared" si="14"/>
        <v>-64</v>
      </c>
      <c r="CP50" s="142">
        <f t="shared" si="67"/>
        <v>0</v>
      </c>
      <c r="CQ50" s="137">
        <f t="shared" si="68"/>
        <v>64</v>
      </c>
      <c r="CS50" s="146">
        <f t="shared" si="69"/>
        <v>0</v>
      </c>
      <c r="CT50" s="137">
        <f t="shared" si="21"/>
        <v>0</v>
      </c>
      <c r="CU50" s="137">
        <f t="shared" si="22"/>
        <v>0</v>
      </c>
      <c r="CV50" s="137">
        <f t="shared" si="23"/>
        <v>0</v>
      </c>
      <c r="CW50" s="137">
        <f t="shared" si="24"/>
        <v>64</v>
      </c>
      <c r="CX50" s="468"/>
      <c r="CY50" s="468"/>
    </row>
    <row r="51" spans="1:103">
      <c r="A51" s="122"/>
      <c r="B51" s="828" t="s">
        <v>245</v>
      </c>
      <c r="C51" s="829"/>
      <c r="D51" s="830"/>
      <c r="E51" s="108">
        <v>3</v>
      </c>
      <c r="F51" s="16"/>
      <c r="G51" s="108"/>
      <c r="H51" s="108"/>
      <c r="I51" s="108">
        <v>3</v>
      </c>
      <c r="J51" s="16"/>
      <c r="K51" s="122"/>
      <c r="L51" s="122"/>
      <c r="M51" s="108">
        <v>3</v>
      </c>
      <c r="N51" s="16"/>
      <c r="O51" s="108"/>
      <c r="P51" s="122"/>
      <c r="Q51" s="108">
        <v>6</v>
      </c>
      <c r="R51" s="16"/>
      <c r="S51" s="108"/>
      <c r="T51" s="122"/>
      <c r="U51" s="108">
        <v>3</v>
      </c>
      <c r="V51" s="16"/>
      <c r="W51" s="122"/>
      <c r="X51" s="122"/>
      <c r="Y51" s="108">
        <v>3</v>
      </c>
      <c r="Z51" s="16"/>
      <c r="AA51" s="108"/>
      <c r="AB51" s="122"/>
      <c r="AC51" s="108">
        <v>3</v>
      </c>
      <c r="AD51" s="16"/>
      <c r="AE51" s="108"/>
      <c r="AF51" s="122"/>
      <c r="AG51" s="461">
        <f t="shared" si="3"/>
        <v>24</v>
      </c>
      <c r="AH51" s="462">
        <f t="shared" si="3"/>
        <v>0</v>
      </c>
      <c r="AI51" s="462">
        <f>AH51/AG51*100</f>
        <v>0</v>
      </c>
      <c r="AJ51" s="462">
        <f t="shared" si="32"/>
        <v>-24</v>
      </c>
      <c r="AK51" s="108">
        <v>3</v>
      </c>
      <c r="AL51" s="16"/>
      <c r="AM51" s="108"/>
      <c r="AN51" s="108"/>
      <c r="AO51" s="108">
        <v>3</v>
      </c>
      <c r="AP51" s="462"/>
      <c r="AQ51" s="108"/>
      <c r="AR51" s="108"/>
      <c r="AS51" s="108">
        <v>3</v>
      </c>
      <c r="AT51" s="462"/>
      <c r="AU51" s="108"/>
      <c r="AV51" s="108"/>
      <c r="AW51" s="108">
        <v>3</v>
      </c>
      <c r="AX51" s="16"/>
      <c r="AY51" s="108"/>
      <c r="AZ51" s="108"/>
      <c r="BA51" s="461">
        <f t="shared" si="8"/>
        <v>12</v>
      </c>
      <c r="BB51" s="15">
        <f t="shared" si="47"/>
        <v>0</v>
      </c>
      <c r="BC51" s="462"/>
      <c r="BD51" s="462"/>
      <c r="BE51" s="108">
        <v>3</v>
      </c>
      <c r="BF51" s="475"/>
      <c r="BG51" s="472"/>
      <c r="BH51" s="472"/>
      <c r="BI51" s="472">
        <v>3</v>
      </c>
      <c r="BJ51" s="475"/>
      <c r="BK51" s="472"/>
      <c r="BL51" s="472"/>
      <c r="BM51" s="472">
        <v>3</v>
      </c>
      <c r="BN51" s="475"/>
      <c r="BO51" s="472"/>
      <c r="BP51" s="472"/>
      <c r="BQ51" s="472"/>
      <c r="BR51" s="475"/>
      <c r="BS51" s="479">
        <v>0</v>
      </c>
      <c r="BT51" s="106">
        <f t="shared" si="19"/>
        <v>0</v>
      </c>
      <c r="BU51" s="108"/>
      <c r="BV51" s="462"/>
      <c r="BW51" s="108"/>
      <c r="BX51" s="122"/>
      <c r="BY51" s="472"/>
      <c r="BZ51" s="216"/>
      <c r="CA51" s="484"/>
      <c r="CB51" s="473">
        <f t="shared" si="27"/>
        <v>0</v>
      </c>
      <c r="CC51" s="473"/>
      <c r="CD51" s="485"/>
      <c r="CE51" s="473"/>
      <c r="CF51" s="473"/>
      <c r="CG51" s="473"/>
      <c r="CH51" s="485">
        <f>1.401</f>
        <v>1.401</v>
      </c>
      <c r="CI51" s="473"/>
      <c r="CJ51" s="473"/>
      <c r="CK51" s="478">
        <f>AG51+BA51+BE51+BI51+BM51+BU51+BY51+CC51+BQ51+CG51</f>
        <v>45</v>
      </c>
      <c r="CL51" s="216">
        <f t="shared" si="77"/>
        <v>1.401</v>
      </c>
      <c r="CM51" s="462">
        <f t="shared" si="13"/>
        <v>3.1133333333333333</v>
      </c>
      <c r="CN51" s="462">
        <f t="shared" si="14"/>
        <v>-43.598999999999997</v>
      </c>
      <c r="CP51" s="142">
        <f t="shared" si="67"/>
        <v>0</v>
      </c>
      <c r="CQ51" s="137">
        <f t="shared" si="68"/>
        <v>45</v>
      </c>
      <c r="CS51" s="146">
        <f t="shared" si="69"/>
        <v>0</v>
      </c>
      <c r="CT51" s="137">
        <f t="shared" si="21"/>
        <v>1.401</v>
      </c>
      <c r="CU51" s="137">
        <f t="shared" si="22"/>
        <v>1.401</v>
      </c>
      <c r="CV51" s="137">
        <f t="shared" si="23"/>
        <v>0</v>
      </c>
      <c r="CW51" s="137">
        <f t="shared" si="24"/>
        <v>45</v>
      </c>
      <c r="CX51" s="468"/>
      <c r="CY51" s="468"/>
    </row>
    <row r="52" spans="1:103" hidden="1">
      <c r="A52" s="122"/>
      <c r="B52" s="828" t="s">
        <v>241</v>
      </c>
      <c r="C52" s="829"/>
      <c r="D52" s="830"/>
      <c r="E52" s="108">
        <f t="shared" si="78"/>
        <v>0</v>
      </c>
      <c r="F52" s="16"/>
      <c r="G52" s="108"/>
      <c r="H52" s="108"/>
      <c r="I52" s="108"/>
      <c r="J52" s="16"/>
      <c r="K52" s="122"/>
      <c r="L52" s="122"/>
      <c r="M52" s="108"/>
      <c r="N52" s="16"/>
      <c r="O52" s="108"/>
      <c r="P52" s="122"/>
      <c r="Q52" s="108"/>
      <c r="R52" s="16"/>
      <c r="S52" s="108"/>
      <c r="T52" s="122"/>
      <c r="U52" s="108"/>
      <c r="V52" s="16"/>
      <c r="W52" s="122"/>
      <c r="X52" s="122"/>
      <c r="Y52" s="108"/>
      <c r="Z52" s="16"/>
      <c r="AA52" s="108"/>
      <c r="AB52" s="122"/>
      <c r="AC52" s="108"/>
      <c r="AD52" s="16"/>
      <c r="AE52" s="108"/>
      <c r="AF52" s="122"/>
      <c r="AG52" s="461">
        <f t="shared" si="3"/>
        <v>0</v>
      </c>
      <c r="AH52" s="462">
        <f t="shared" si="3"/>
        <v>0</v>
      </c>
      <c r="AI52" s="462" t="e">
        <f>AH52/AG52*100</f>
        <v>#DIV/0!</v>
      </c>
      <c r="AJ52" s="462">
        <f t="shared" si="32"/>
        <v>0</v>
      </c>
      <c r="AK52" s="108"/>
      <c r="AL52" s="16"/>
      <c r="AM52" s="108"/>
      <c r="AN52" s="108"/>
      <c r="AO52" s="108"/>
      <c r="AP52" s="462"/>
      <c r="AQ52" s="108"/>
      <c r="AR52" s="108"/>
      <c r="AS52" s="108"/>
      <c r="AT52" s="462"/>
      <c r="AU52" s="108"/>
      <c r="AV52" s="108"/>
      <c r="AW52" s="108"/>
      <c r="AX52" s="16"/>
      <c r="AY52" s="108"/>
      <c r="AZ52" s="108"/>
      <c r="BA52" s="461">
        <f t="shared" si="8"/>
        <v>0</v>
      </c>
      <c r="BB52" s="15">
        <f t="shared" si="47"/>
        <v>0</v>
      </c>
      <c r="BC52" s="462"/>
      <c r="BD52" s="462"/>
      <c r="BE52" s="108"/>
      <c r="BF52" s="475"/>
      <c r="BG52" s="472"/>
      <c r="BH52" s="472"/>
      <c r="BI52" s="472"/>
      <c r="BJ52" s="475"/>
      <c r="BK52" s="472"/>
      <c r="BL52" s="472"/>
      <c r="BM52" s="472"/>
      <c r="BN52" s="475"/>
      <c r="BO52" s="472"/>
      <c r="BP52" s="472"/>
      <c r="BQ52" s="472"/>
      <c r="BR52" s="475"/>
      <c r="BS52" s="479" t="e">
        <f t="shared" si="18"/>
        <v>#DIV/0!</v>
      </c>
      <c r="BT52" s="106">
        <f t="shared" si="19"/>
        <v>0</v>
      </c>
      <c r="BU52" s="108"/>
      <c r="BV52" s="462"/>
      <c r="BW52" s="108"/>
      <c r="BX52" s="122"/>
      <c r="BY52" s="472"/>
      <c r="BZ52" s="216"/>
      <c r="CA52" s="484"/>
      <c r="CB52" s="473"/>
      <c r="CC52" s="473"/>
      <c r="CD52" s="485"/>
      <c r="CE52" s="473"/>
      <c r="CF52" s="473"/>
      <c r="CG52" s="473"/>
      <c r="CH52" s="485"/>
      <c r="CI52" s="473"/>
      <c r="CJ52" s="473"/>
      <c r="CK52" s="478">
        <f t="shared" ref="CK52:CK54" si="79">AG52+BA52+BE52+BI52+BM52+BU52+BY52+CC52+BQ52+CG52</f>
        <v>0</v>
      </c>
      <c r="CL52" s="216">
        <f t="shared" si="77"/>
        <v>0</v>
      </c>
      <c r="CM52" s="462" t="e">
        <f t="shared" si="13"/>
        <v>#DIV/0!</v>
      </c>
      <c r="CN52" s="462">
        <f t="shared" si="14"/>
        <v>0</v>
      </c>
      <c r="CP52" s="142">
        <f t="shared" si="67"/>
        <v>0</v>
      </c>
      <c r="CQ52" s="137">
        <f t="shared" si="68"/>
        <v>0</v>
      </c>
      <c r="CS52" s="146">
        <f t="shared" si="69"/>
        <v>0</v>
      </c>
      <c r="CT52" s="137">
        <f t="shared" si="21"/>
        <v>0</v>
      </c>
      <c r="CU52" s="137">
        <f t="shared" si="22"/>
        <v>0</v>
      </c>
      <c r="CV52" s="137">
        <f t="shared" si="23"/>
        <v>0</v>
      </c>
      <c r="CW52" s="137">
        <f t="shared" si="24"/>
        <v>0</v>
      </c>
      <c r="CX52" s="468"/>
      <c r="CY52" s="468"/>
    </row>
    <row r="53" spans="1:103">
      <c r="A53" s="122"/>
      <c r="B53" s="578" t="s">
        <v>892</v>
      </c>
      <c r="C53" s="579"/>
      <c r="D53" s="580"/>
      <c r="E53" s="108"/>
      <c r="F53" s="16"/>
      <c r="G53" s="108"/>
      <c r="H53" s="108"/>
      <c r="I53" s="108"/>
      <c r="J53" s="16"/>
      <c r="K53" s="122"/>
      <c r="L53" s="122"/>
      <c r="M53" s="108"/>
      <c r="N53" s="16"/>
      <c r="O53" s="108"/>
      <c r="P53" s="122"/>
      <c r="Q53" s="108"/>
      <c r="R53" s="16"/>
      <c r="S53" s="108"/>
      <c r="T53" s="122"/>
      <c r="U53" s="108"/>
      <c r="V53" s="16"/>
      <c r="W53" s="122"/>
      <c r="X53" s="122"/>
      <c r="Y53" s="108"/>
      <c r="Z53" s="16"/>
      <c r="AA53" s="108"/>
      <c r="AB53" s="122"/>
      <c r="AC53" s="108"/>
      <c r="AD53" s="16"/>
      <c r="AE53" s="108"/>
      <c r="AF53" s="122"/>
      <c r="AG53" s="461"/>
      <c r="AH53" s="462"/>
      <c r="AI53" s="462"/>
      <c r="AJ53" s="462"/>
      <c r="AK53" s="108"/>
      <c r="AL53" s="16"/>
      <c r="AM53" s="108"/>
      <c r="AN53" s="108"/>
      <c r="AO53" s="108"/>
      <c r="AP53" s="462"/>
      <c r="AQ53" s="108"/>
      <c r="AR53" s="108"/>
      <c r="AS53" s="108"/>
      <c r="AT53" s="462"/>
      <c r="AU53" s="108"/>
      <c r="AV53" s="108"/>
      <c r="AW53" s="108"/>
      <c r="AX53" s="16"/>
      <c r="AY53" s="108"/>
      <c r="AZ53" s="108"/>
      <c r="BA53" s="461"/>
      <c r="BB53" s="15"/>
      <c r="BC53" s="462"/>
      <c r="BD53" s="462"/>
      <c r="BE53" s="108"/>
      <c r="BF53" s="475"/>
      <c r="BG53" s="472"/>
      <c r="BH53" s="472"/>
      <c r="BI53" s="472"/>
      <c r="BJ53" s="475"/>
      <c r="BK53" s="472"/>
      <c r="BL53" s="472"/>
      <c r="BM53" s="472"/>
      <c r="BN53" s="475"/>
      <c r="BO53" s="472"/>
      <c r="BP53" s="472"/>
      <c r="BQ53" s="472"/>
      <c r="BR53" s="475"/>
      <c r="BS53" s="479"/>
      <c r="BT53" s="106"/>
      <c r="BU53" s="108"/>
      <c r="BV53" s="462"/>
      <c r="BW53" s="108"/>
      <c r="BX53" s="122"/>
      <c r="BY53" s="472"/>
      <c r="BZ53" s="216"/>
      <c r="CA53" s="484"/>
      <c r="CB53" s="473"/>
      <c r="CC53" s="473"/>
      <c r="CD53" s="485"/>
      <c r="CE53" s="473"/>
      <c r="CF53" s="473"/>
      <c r="CG53" s="473">
        <v>75</v>
      </c>
      <c r="CH53" s="485"/>
      <c r="CI53" s="473"/>
      <c r="CJ53" s="473"/>
      <c r="CK53" s="478">
        <f t="shared" si="79"/>
        <v>75</v>
      </c>
      <c r="CL53" s="216">
        <f t="shared" si="77"/>
        <v>0</v>
      </c>
      <c r="CM53" s="462">
        <v>0</v>
      </c>
      <c r="CN53" s="462">
        <f t="shared" si="14"/>
        <v>-75</v>
      </c>
      <c r="CP53" s="142"/>
      <c r="CQ53" s="137"/>
      <c r="CS53" s="146"/>
      <c r="CT53" s="137"/>
      <c r="CU53" s="137"/>
      <c r="CV53" s="137"/>
      <c r="CW53" s="137"/>
      <c r="CX53" s="468"/>
      <c r="CY53" s="468"/>
    </row>
    <row r="54" spans="1:103" ht="16.5" customHeight="1">
      <c r="A54" s="122"/>
      <c r="B54" s="825" t="s">
        <v>210</v>
      </c>
      <c r="C54" s="826"/>
      <c r="D54" s="827"/>
      <c r="E54" s="108">
        <f t="shared" si="78"/>
        <v>0</v>
      </c>
      <c r="F54" s="16"/>
      <c r="G54" s="108"/>
      <c r="H54" s="108"/>
      <c r="I54" s="108"/>
      <c r="J54" s="16"/>
      <c r="K54" s="122"/>
      <c r="L54" s="122"/>
      <c r="M54" s="108"/>
      <c r="N54" s="16"/>
      <c r="O54" s="108"/>
      <c r="P54" s="122">
        <f t="shared" si="29"/>
        <v>0</v>
      </c>
      <c r="Q54" s="108"/>
      <c r="R54" s="16"/>
      <c r="S54" s="108"/>
      <c r="T54" s="108">
        <f>R54-Q54</f>
        <v>0</v>
      </c>
      <c r="U54" s="108"/>
      <c r="V54" s="16"/>
      <c r="W54" s="122"/>
      <c r="X54" s="122">
        <f>V54-U54</f>
        <v>0</v>
      </c>
      <c r="Y54" s="108"/>
      <c r="Z54" s="16"/>
      <c r="AA54" s="108"/>
      <c r="AB54" s="122">
        <f t="shared" ref="AB54:AB74" si="80">Z54-Y54</f>
        <v>0</v>
      </c>
      <c r="AC54" s="108"/>
      <c r="AD54" s="16"/>
      <c r="AE54" s="108"/>
      <c r="AF54" s="122">
        <f>AD54-AC54</f>
        <v>0</v>
      </c>
      <c r="AG54" s="461">
        <f t="shared" si="3"/>
        <v>0</v>
      </c>
      <c r="AH54" s="462">
        <f t="shared" si="3"/>
        <v>0</v>
      </c>
      <c r="AI54" s="462"/>
      <c r="AJ54" s="462">
        <f t="shared" si="32"/>
        <v>0</v>
      </c>
      <c r="AK54" s="108"/>
      <c r="AL54" s="16"/>
      <c r="AM54" s="108"/>
      <c r="AN54" s="108"/>
      <c r="AO54" s="108"/>
      <c r="AP54" s="462"/>
      <c r="AQ54" s="108"/>
      <c r="AR54" s="108"/>
      <c r="AS54" s="108"/>
      <c r="AT54" s="462"/>
      <c r="AU54" s="108"/>
      <c r="AV54" s="108"/>
      <c r="AW54" s="108"/>
      <c r="AX54" s="16"/>
      <c r="AY54" s="108"/>
      <c r="AZ54" s="108"/>
      <c r="BA54" s="461">
        <f t="shared" si="8"/>
        <v>0</v>
      </c>
      <c r="BB54" s="15">
        <f t="shared" si="47"/>
        <v>0</v>
      </c>
      <c r="BC54" s="462"/>
      <c r="BD54" s="462"/>
      <c r="BE54" s="108"/>
      <c r="BF54" s="475"/>
      <c r="BG54" s="472"/>
      <c r="BH54" s="472"/>
      <c r="BI54" s="472"/>
      <c r="BJ54" s="475"/>
      <c r="BK54" s="472"/>
      <c r="BL54" s="472"/>
      <c r="BM54" s="472"/>
      <c r="BN54" s="475"/>
      <c r="BO54" s="472"/>
      <c r="BP54" s="472"/>
      <c r="BQ54" s="472"/>
      <c r="BR54" s="475"/>
      <c r="BS54" s="479">
        <v>0</v>
      </c>
      <c r="BT54" s="106">
        <f t="shared" si="19"/>
        <v>0</v>
      </c>
      <c r="BU54" s="108"/>
      <c r="BV54" s="462"/>
      <c r="BW54" s="108"/>
      <c r="BX54" s="122">
        <f t="shared" ref="BX54:BX66" si="81">BV54-BU54</f>
        <v>0</v>
      </c>
      <c r="BY54" s="475">
        <v>300</v>
      </c>
      <c r="BZ54" s="216"/>
      <c r="CA54" s="472"/>
      <c r="CB54" s="473">
        <f t="shared" si="27"/>
        <v>-300</v>
      </c>
      <c r="CC54" s="473"/>
      <c r="CD54" s="485"/>
      <c r="CE54" s="473"/>
      <c r="CF54" s="473"/>
      <c r="CG54" s="473"/>
      <c r="CH54" s="485"/>
      <c r="CI54" s="473"/>
      <c r="CJ54" s="473"/>
      <c r="CK54" s="478">
        <f t="shared" si="79"/>
        <v>300</v>
      </c>
      <c r="CL54" s="216">
        <f t="shared" si="77"/>
        <v>0</v>
      </c>
      <c r="CM54" s="462">
        <f t="shared" si="13"/>
        <v>0</v>
      </c>
      <c r="CN54" s="462">
        <f t="shared" si="14"/>
        <v>-300</v>
      </c>
      <c r="CP54" s="142">
        <f t="shared" si="67"/>
        <v>0</v>
      </c>
      <c r="CQ54" s="137">
        <f t="shared" si="68"/>
        <v>300</v>
      </c>
      <c r="CS54" s="146">
        <f t="shared" si="69"/>
        <v>0</v>
      </c>
      <c r="CT54" s="137">
        <f t="shared" si="21"/>
        <v>0</v>
      </c>
      <c r="CU54" s="137">
        <f t="shared" si="22"/>
        <v>0</v>
      </c>
      <c r="CV54" s="137">
        <f t="shared" si="23"/>
        <v>0</v>
      </c>
      <c r="CW54" s="137">
        <f t="shared" si="24"/>
        <v>300</v>
      </c>
      <c r="CX54" s="468"/>
      <c r="CY54" s="468"/>
    </row>
    <row r="55" spans="1:103" s="610" customFormat="1" ht="27" customHeight="1">
      <c r="A55" s="564">
        <v>300</v>
      </c>
      <c r="B55" s="939" t="s">
        <v>217</v>
      </c>
      <c r="C55" s="940"/>
      <c r="D55" s="941"/>
      <c r="E55" s="565">
        <f>E56+E64</f>
        <v>1532</v>
      </c>
      <c r="F55" s="566">
        <f>F56+F64</f>
        <v>290.93599999999998</v>
      </c>
      <c r="G55" s="565">
        <f>F55/E55*100</f>
        <v>18.990600522193208</v>
      </c>
      <c r="H55" s="567">
        <f>F55-E55</f>
        <v>-1241.0640000000001</v>
      </c>
      <c r="I55" s="565">
        <f>I56+I64</f>
        <v>3457</v>
      </c>
      <c r="J55" s="566">
        <f>J56+J64</f>
        <v>1120.11762</v>
      </c>
      <c r="K55" s="565">
        <f>J55/I55*100</f>
        <v>32.401435348568128</v>
      </c>
      <c r="L55" s="568">
        <f t="shared" ref="L55:L74" si="82">J55-I55</f>
        <v>-2336.88238</v>
      </c>
      <c r="M55" s="565">
        <f>M56+M64</f>
        <v>6662</v>
      </c>
      <c r="N55" s="566">
        <f>N56+N64</f>
        <v>1655.1416800000002</v>
      </c>
      <c r="O55" s="565">
        <f t="shared" ref="O55:O68" si="83">N55/M55*100</f>
        <v>24.844516361453021</v>
      </c>
      <c r="P55" s="568">
        <f t="shared" si="29"/>
        <v>-5006.8583199999994</v>
      </c>
      <c r="Q55" s="565">
        <f>Q56+Q64</f>
        <v>5594</v>
      </c>
      <c r="R55" s="566">
        <f>R56+R64</f>
        <v>1574.02135</v>
      </c>
      <c r="S55" s="565">
        <f t="shared" ref="S55:S66" si="84">R55/Q55*100</f>
        <v>28.137671612441899</v>
      </c>
      <c r="T55" s="565">
        <f>R55-Q55</f>
        <v>-4019.97865</v>
      </c>
      <c r="U55" s="565">
        <f>U56+U64</f>
        <v>1352</v>
      </c>
      <c r="V55" s="566">
        <f>V56+V64</f>
        <v>192.67599999999999</v>
      </c>
      <c r="W55" s="565">
        <f>V55/U55*100</f>
        <v>14.251183431952663</v>
      </c>
      <c r="X55" s="568">
        <f>V55-U55</f>
        <v>-1159.3240000000001</v>
      </c>
      <c r="Y55" s="565">
        <f>Y56+Y64</f>
        <v>4552</v>
      </c>
      <c r="Z55" s="566">
        <f>Z56+Z64</f>
        <v>1032.2868100000001</v>
      </c>
      <c r="AA55" s="565">
        <f t="shared" ref="AA55:AA68" si="85">Z55/Y55*100</f>
        <v>22.67765399824253</v>
      </c>
      <c r="AB55" s="568">
        <f t="shared" si="80"/>
        <v>-3519.7131899999999</v>
      </c>
      <c r="AC55" s="565">
        <f>AC56+AC64</f>
        <v>3457</v>
      </c>
      <c r="AD55" s="566">
        <f>AD56+AD64</f>
        <v>1045.8398</v>
      </c>
      <c r="AE55" s="565">
        <f t="shared" ref="AE55:AE67" si="86">AD55/AC55*100</f>
        <v>30.25281457911484</v>
      </c>
      <c r="AF55" s="568">
        <f>AD55-AC55</f>
        <v>-2411.1602000000003</v>
      </c>
      <c r="AG55" s="565">
        <f t="shared" si="3"/>
        <v>26606</v>
      </c>
      <c r="AH55" s="566">
        <f>AH56+AH64</f>
        <v>6911.01926</v>
      </c>
      <c r="AI55" s="565">
        <f t="shared" ref="AI55:AI75" si="87">AH55/AG55*100</f>
        <v>25.975416297075849</v>
      </c>
      <c r="AJ55" s="568">
        <f t="shared" si="32"/>
        <v>-19694.980739999999</v>
      </c>
      <c r="AK55" s="565">
        <f>AK56+AK64</f>
        <v>502</v>
      </c>
      <c r="AL55" s="566">
        <f>AL56+AL64</f>
        <v>147.67871</v>
      </c>
      <c r="AM55" s="565">
        <f>AL55/AK55*100</f>
        <v>29.418069721115536</v>
      </c>
      <c r="AN55" s="567">
        <f>AL55-AK55</f>
        <v>-354.32128999999998</v>
      </c>
      <c r="AO55" s="565">
        <f>AO56+AO64</f>
        <v>137</v>
      </c>
      <c r="AP55" s="566">
        <f>AP56+AP64</f>
        <v>9.35</v>
      </c>
      <c r="AQ55" s="565">
        <f>AP55/AO55*100</f>
        <v>6.8248175182481745</v>
      </c>
      <c r="AR55" s="567">
        <f>AP55-AO55</f>
        <v>-127.65</v>
      </c>
      <c r="AS55" s="565">
        <f>AS56+AS64</f>
        <v>427</v>
      </c>
      <c r="AT55" s="566">
        <f>AT56+AT64</f>
        <v>55.215000000000003</v>
      </c>
      <c r="AU55" s="565">
        <f t="shared" ref="AU55:AU65" si="88">AT55/AS55*100</f>
        <v>12.930913348946135</v>
      </c>
      <c r="AV55" s="567">
        <f t="shared" ref="AV55:AV74" si="89">AT55-AS55</f>
        <v>-371.78499999999997</v>
      </c>
      <c r="AW55" s="565">
        <f>AW56+AW64</f>
        <v>397</v>
      </c>
      <c r="AX55" s="566">
        <f>AX56+AX64</f>
        <v>147.70645000000002</v>
      </c>
      <c r="AY55" s="565">
        <f>AX55/AW55*100</f>
        <v>37.205654911838799</v>
      </c>
      <c r="AZ55" s="567">
        <f>AX55-AW55</f>
        <v>-249.29354999999998</v>
      </c>
      <c r="BA55" s="565">
        <f t="shared" si="8"/>
        <v>1463</v>
      </c>
      <c r="BB55" s="566">
        <f>BB56+BB64</f>
        <v>359.95015999999998</v>
      </c>
      <c r="BC55" s="565">
        <f>BB55/BA55*100</f>
        <v>24.603565276828434</v>
      </c>
      <c r="BD55" s="567">
        <f>BB55-BA55</f>
        <v>-1103.0498400000001</v>
      </c>
      <c r="BE55" s="565">
        <f>BE56+BE64</f>
        <v>67</v>
      </c>
      <c r="BF55" s="566">
        <f>BF56+BF64</f>
        <v>13.6</v>
      </c>
      <c r="BG55" s="569">
        <f>BF55/BE55*100</f>
        <v>20.298507462686565</v>
      </c>
      <c r="BH55" s="570">
        <f>BF55-BE55</f>
        <v>-53.4</v>
      </c>
      <c r="BI55" s="569">
        <f>BI56+BI64</f>
        <v>32</v>
      </c>
      <c r="BJ55" s="566">
        <f>BJ56</f>
        <v>0</v>
      </c>
      <c r="BK55" s="569">
        <f>BJ55/BI55*100</f>
        <v>0</v>
      </c>
      <c r="BL55" s="570">
        <f>BJ55-BI55</f>
        <v>-32</v>
      </c>
      <c r="BM55" s="569">
        <f>BM56+BM64</f>
        <v>47</v>
      </c>
      <c r="BN55" s="566">
        <f>BN56+BN64</f>
        <v>6.12</v>
      </c>
      <c r="BO55" s="569">
        <f>BN55/BM55*100</f>
        <v>13.021276595744682</v>
      </c>
      <c r="BP55" s="570">
        <f t="shared" ref="BP55:BP74" si="90">BN55-BM55</f>
        <v>-40.880000000000003</v>
      </c>
      <c r="BQ55" s="569">
        <f>BQ56+BQ64</f>
        <v>685</v>
      </c>
      <c r="BR55" s="566">
        <f>BR56</f>
        <v>0</v>
      </c>
      <c r="BS55" s="569">
        <f t="shared" si="18"/>
        <v>0</v>
      </c>
      <c r="BT55" s="565">
        <f t="shared" si="19"/>
        <v>-685</v>
      </c>
      <c r="BU55" s="565">
        <f>BU56+BU64</f>
        <v>14.3</v>
      </c>
      <c r="BV55" s="565">
        <f>BV56+BV64</f>
        <v>5.9215999999999998</v>
      </c>
      <c r="BW55" s="565">
        <f t="shared" ref="BW55:BW66" si="91">BV55/BU55*100</f>
        <v>41.409790209790202</v>
      </c>
      <c r="BX55" s="568">
        <f t="shared" si="81"/>
        <v>-8.378400000000001</v>
      </c>
      <c r="BY55" s="569">
        <f>BY56+BY64</f>
        <v>805</v>
      </c>
      <c r="BZ55" s="571">
        <f>BZ56+BZ64</f>
        <v>246.8605</v>
      </c>
      <c r="CA55" s="572">
        <f>BZ55/BY55*100</f>
        <v>30.665900621118013</v>
      </c>
      <c r="CB55" s="573">
        <f t="shared" si="27"/>
        <v>-558.1395</v>
      </c>
      <c r="CC55" s="569">
        <f>CC56+CC64</f>
        <v>16.5</v>
      </c>
      <c r="CD55" s="569">
        <f>CD56+CD64</f>
        <v>6.5</v>
      </c>
      <c r="CE55" s="572">
        <f>CD55/CC55*100</f>
        <v>39.393939393939391</v>
      </c>
      <c r="CF55" s="573">
        <f>CD55-CC55</f>
        <v>-10</v>
      </c>
      <c r="CG55" s="569">
        <f>CG56+CG64</f>
        <v>795</v>
      </c>
      <c r="CH55" s="569">
        <f>CH56+CH64</f>
        <v>384.43500000000006</v>
      </c>
      <c r="CI55" s="572">
        <f>CH55/CG55*100</f>
        <v>48.356603773584908</v>
      </c>
      <c r="CJ55" s="573">
        <f>CH55-CG55</f>
        <v>-410.56499999999994</v>
      </c>
      <c r="CK55" s="571">
        <f>CK56+CK64</f>
        <v>30530.799999999999</v>
      </c>
      <c r="CL55" s="571">
        <f>+CL56+CL64</f>
        <v>7934.4065200000005</v>
      </c>
      <c r="CM55" s="565">
        <f t="shared" si="13"/>
        <v>25.988203781099745</v>
      </c>
      <c r="CN55" s="565">
        <f t="shared" si="14"/>
        <v>-22596.393479999999</v>
      </c>
      <c r="CP55" s="609">
        <f t="shared" si="67"/>
        <v>7549.971520000001</v>
      </c>
      <c r="CQ55" s="609">
        <f t="shared" si="68"/>
        <v>29050.800000000003</v>
      </c>
      <c r="CS55" s="609">
        <f t="shared" si="69"/>
        <v>7549.971520000001</v>
      </c>
      <c r="CT55" s="609">
        <f t="shared" si="21"/>
        <v>7934.4065200000014</v>
      </c>
      <c r="CU55" s="609">
        <f t="shared" si="22"/>
        <v>7934.4065200000014</v>
      </c>
      <c r="CV55" s="609">
        <f t="shared" si="23"/>
        <v>7290.6894200000015</v>
      </c>
      <c r="CW55" s="609">
        <f t="shared" si="24"/>
        <v>30530.799999999999</v>
      </c>
      <c r="CX55" s="609"/>
      <c r="CY55" s="609"/>
    </row>
    <row r="56" spans="1:103" s="145" customFormat="1">
      <c r="A56" s="127"/>
      <c r="B56" s="843" t="s">
        <v>864</v>
      </c>
      <c r="C56" s="844"/>
      <c r="D56" s="845"/>
      <c r="E56" s="194">
        <f>SUM(E57:E63)</f>
        <v>160</v>
      </c>
      <c r="F56" s="194">
        <f>SUM(F57:F63)</f>
        <v>0</v>
      </c>
      <c r="G56" s="118">
        <v>0</v>
      </c>
      <c r="H56" s="118">
        <f>F56-E56</f>
        <v>-160</v>
      </c>
      <c r="I56" s="194">
        <f>SUM(I57:I63)</f>
        <v>200</v>
      </c>
      <c r="J56" s="194">
        <f>SUM(J57:J63)</f>
        <v>248.52799999999999</v>
      </c>
      <c r="K56" s="118"/>
      <c r="L56" s="134">
        <f t="shared" si="82"/>
        <v>48.527999999999992</v>
      </c>
      <c r="M56" s="194">
        <f>SUM(M57:M63)</f>
        <v>300</v>
      </c>
      <c r="N56" s="194">
        <f>SUM(N57:N63)</f>
        <v>53.19</v>
      </c>
      <c r="O56" s="118">
        <v>0</v>
      </c>
      <c r="P56" s="118">
        <f t="shared" si="29"/>
        <v>-246.81</v>
      </c>
      <c r="Q56" s="194">
        <f>SUM(Q57:Q63)</f>
        <v>200</v>
      </c>
      <c r="R56" s="194">
        <f>SUM(R57:R63)</f>
        <v>61.094000000000001</v>
      </c>
      <c r="S56" s="118"/>
      <c r="T56" s="118">
        <f>R56-Q56</f>
        <v>-138.90600000000001</v>
      </c>
      <c r="U56" s="194">
        <f>SUM(U57:U63)</f>
        <v>150</v>
      </c>
      <c r="V56" s="194">
        <f>SUM(V57:V63)</f>
        <v>27</v>
      </c>
      <c r="W56" s="118"/>
      <c r="X56" s="118">
        <f>V56-U56</f>
        <v>-123</v>
      </c>
      <c r="Y56" s="194">
        <f>SUM(Y57:Y63)</f>
        <v>200</v>
      </c>
      <c r="Z56" s="194">
        <f>SUM(Z57:Z63)</f>
        <v>58.26</v>
      </c>
      <c r="AA56" s="581"/>
      <c r="AB56" s="134">
        <f t="shared" si="80"/>
        <v>-141.74</v>
      </c>
      <c r="AC56" s="194">
        <f>SUM(AC57:AC63)</f>
        <v>100</v>
      </c>
      <c r="AD56" s="194">
        <f>SUM(AD57:AD63)</f>
        <v>111.2</v>
      </c>
      <c r="AE56" s="118"/>
      <c r="AF56" s="118">
        <f>AD56-AC56</f>
        <v>11.200000000000003</v>
      </c>
      <c r="AG56" s="113">
        <f t="shared" si="3"/>
        <v>1310</v>
      </c>
      <c r="AH56" s="194">
        <f>+F56+J56+N56+R56+V56+Z56+AD56</f>
        <v>559.27199999999993</v>
      </c>
      <c r="AI56" s="118"/>
      <c r="AJ56" s="127">
        <f t="shared" si="32"/>
        <v>-750.72800000000007</v>
      </c>
      <c r="AK56" s="194">
        <f>SUM(AK57:AK63)</f>
        <v>50</v>
      </c>
      <c r="AL56" s="194">
        <f>SUM(AL57:AL63)</f>
        <v>24.25</v>
      </c>
      <c r="AM56" s="118">
        <f>AL56/AK56*100</f>
        <v>48.5</v>
      </c>
      <c r="AN56" s="118">
        <f>AL56-AK56</f>
        <v>-25.75</v>
      </c>
      <c r="AO56" s="194">
        <f>SUM(AO57:AO63)</f>
        <v>0</v>
      </c>
      <c r="AP56" s="194">
        <f>SUM(AP57:AP63)</f>
        <v>0</v>
      </c>
      <c r="AQ56" s="118"/>
      <c r="AR56" s="118">
        <f>AP56-AO56</f>
        <v>0</v>
      </c>
      <c r="AS56" s="194">
        <f>SUM(AS57:AS63)</f>
        <v>0</v>
      </c>
      <c r="AT56" s="194">
        <f>SUM(AT57:AT63)</f>
        <v>0</v>
      </c>
      <c r="AU56" s="118"/>
      <c r="AV56" s="118">
        <f t="shared" si="89"/>
        <v>0</v>
      </c>
      <c r="AW56" s="118">
        <f>AW57+AW62</f>
        <v>0</v>
      </c>
      <c r="AX56" s="194">
        <f>SUM(AX57:AX63)</f>
        <v>40.620000000000005</v>
      </c>
      <c r="AY56" s="118"/>
      <c r="AZ56" s="118">
        <f>AX56-AW56</f>
        <v>40.620000000000005</v>
      </c>
      <c r="BA56" s="113">
        <f t="shared" si="8"/>
        <v>50</v>
      </c>
      <c r="BB56" s="78">
        <f t="shared" si="47"/>
        <v>64.87</v>
      </c>
      <c r="BC56" s="118"/>
      <c r="BD56" s="118">
        <f>BB56-BA56</f>
        <v>14.870000000000005</v>
      </c>
      <c r="BE56" s="118">
        <f>BE57+BE62</f>
        <v>0</v>
      </c>
      <c r="BF56" s="482">
        <f>SUM(BF57:BF63)</f>
        <v>0</v>
      </c>
      <c r="BG56" s="482"/>
      <c r="BH56" s="482">
        <f>BF56-BE56</f>
        <v>0</v>
      </c>
      <c r="BI56" s="482">
        <f>BI57+BI62</f>
        <v>0</v>
      </c>
      <c r="BJ56" s="482">
        <f>BJ57+BJ63</f>
        <v>0</v>
      </c>
      <c r="BK56" s="482"/>
      <c r="BL56" s="482">
        <f>BJ56-BI56</f>
        <v>0</v>
      </c>
      <c r="BM56" s="482">
        <f>BM57+BM62</f>
        <v>0</v>
      </c>
      <c r="BN56" s="482">
        <f>BN57+BN63</f>
        <v>0</v>
      </c>
      <c r="BO56" s="482"/>
      <c r="BP56" s="482">
        <f t="shared" si="90"/>
        <v>0</v>
      </c>
      <c r="BQ56" s="194">
        <f>SUM(BQ57:BQ63)</f>
        <v>100</v>
      </c>
      <c r="BR56" s="482">
        <f>BR57+BR63</f>
        <v>0</v>
      </c>
      <c r="BS56" s="476">
        <v>0</v>
      </c>
      <c r="BT56" s="113">
        <f t="shared" si="19"/>
        <v>-100</v>
      </c>
      <c r="BU56" s="118">
        <f>BU57+BU63</f>
        <v>9</v>
      </c>
      <c r="BV56" s="118">
        <f>BV57+BV63</f>
        <v>0</v>
      </c>
      <c r="BW56" s="118"/>
      <c r="BX56" s="127">
        <f t="shared" si="81"/>
        <v>-9</v>
      </c>
      <c r="BY56" s="601">
        <f>BY57+BY63</f>
        <v>200</v>
      </c>
      <c r="BZ56" s="601">
        <f>BZ57+BZ63</f>
        <v>84.676000000000002</v>
      </c>
      <c r="CA56" s="489">
        <v>0</v>
      </c>
      <c r="CB56" s="490">
        <f t="shared" si="27"/>
        <v>-115.324</v>
      </c>
      <c r="CC56" s="601">
        <f>CC57+CC63</f>
        <v>8</v>
      </c>
      <c r="CD56" s="482">
        <f>CD57+CD62</f>
        <v>0</v>
      </c>
      <c r="CE56" s="489">
        <f>CD56/CC56*100</f>
        <v>0</v>
      </c>
      <c r="CF56" s="490">
        <f>CD56-CC56</f>
        <v>-8</v>
      </c>
      <c r="CG56" s="601">
        <f>CG57+CG63</f>
        <v>195</v>
      </c>
      <c r="CH56" s="482">
        <f>SUM(CH57:CH63)</f>
        <v>53.893000000000001</v>
      </c>
      <c r="CI56" s="489">
        <f>CH56/CG56*100</f>
        <v>27.637435897435896</v>
      </c>
      <c r="CJ56" s="490">
        <f>CH56-CG56</f>
        <v>-141.107</v>
      </c>
      <c r="CK56" s="601">
        <f>CK57+CK63</f>
        <v>1872</v>
      </c>
      <c r="CL56" s="517">
        <f>AH56+BB56+BF56+BJ56+BN56+BR56+BV56+BZ56+CD56+CH56</f>
        <v>762.71100000000001</v>
      </c>
      <c r="CM56" s="118">
        <f t="shared" si="13"/>
        <v>40.743108974358975</v>
      </c>
      <c r="CN56" s="118">
        <f t="shared" si="14"/>
        <v>-1109.289</v>
      </c>
      <c r="CP56" s="137">
        <f>F56+J56+N56+R56+V56+Z56+AD56+AL56+AP56+AT56+AX56+BF56+BJ56+BN56+BV56+BZ56+CD56</f>
        <v>708.81799999999998</v>
      </c>
      <c r="CQ56" s="137">
        <f t="shared" si="68"/>
        <v>1577</v>
      </c>
      <c r="CS56" s="137">
        <f>F56+J56+N56+R56+V56+Z56+AD56+AL56+AP56+AT56+AX56+BF56+BJ56+BN56+BV56+BZ56+CD56</f>
        <v>708.81799999999998</v>
      </c>
      <c r="CT56" s="137">
        <f>F56+J56+N56+R56+V56+Z56+AD56+AL56+AP56+AT56+AX56+BF56+BJ56+BN56+BR56+BV56+BZ56+CD56+CH56</f>
        <v>762.71100000000001</v>
      </c>
      <c r="CU56" s="137">
        <f>F56+J56+N56+R56+V56+Z56+AD56+AL56+AP56+AT56+AX56+BF56+BJ56+BN56+BV56+BZ56+CD56+CH56</f>
        <v>762.71100000000001</v>
      </c>
      <c r="CV56" s="137">
        <f t="shared" si="23"/>
        <v>624.14199999999994</v>
      </c>
      <c r="CW56" s="137">
        <f t="shared" si="24"/>
        <v>1872</v>
      </c>
      <c r="CX56" s="137"/>
      <c r="CY56" s="137"/>
    </row>
    <row r="57" spans="1:103">
      <c r="A57" s="122"/>
      <c r="B57" s="942" t="s">
        <v>865</v>
      </c>
      <c r="C57" s="943"/>
      <c r="D57" s="944"/>
      <c r="E57" s="108"/>
      <c r="F57" s="16"/>
      <c r="G57" s="463">
        <v>0</v>
      </c>
      <c r="H57" s="108">
        <f>F57-E57</f>
        <v>0</v>
      </c>
      <c r="I57" s="108"/>
      <c r="J57" s="16">
        <v>33.036000000000001</v>
      </c>
      <c r="K57" s="108"/>
      <c r="L57" s="122">
        <f t="shared" si="82"/>
        <v>33.036000000000001</v>
      </c>
      <c r="M57" s="108"/>
      <c r="N57" s="216"/>
      <c r="O57" s="474">
        <v>0</v>
      </c>
      <c r="P57" s="474">
        <f t="shared" si="29"/>
        <v>0</v>
      </c>
      <c r="Q57" s="472"/>
      <c r="R57" s="216"/>
      <c r="S57" s="472"/>
      <c r="T57" s="474">
        <f>R57-Q57</f>
        <v>0</v>
      </c>
      <c r="U57" s="472"/>
      <c r="V57" s="216"/>
      <c r="W57" s="472"/>
      <c r="X57" s="473">
        <f>V57-U57</f>
        <v>0</v>
      </c>
      <c r="Y57" s="472"/>
      <c r="Z57" s="216"/>
      <c r="AA57" s="472"/>
      <c r="AB57" s="473">
        <f t="shared" si="80"/>
        <v>0</v>
      </c>
      <c r="AC57" s="472"/>
      <c r="AD57" s="216"/>
      <c r="AE57" s="472"/>
      <c r="AF57" s="122">
        <f>AD57-AC57</f>
        <v>0</v>
      </c>
      <c r="AG57" s="461">
        <f t="shared" si="3"/>
        <v>0</v>
      </c>
      <c r="AH57" s="606">
        <f t="shared" ref="AH57:AH63" si="92">+F57+J57+N57+R57+V57+Z57+AD57</f>
        <v>33.036000000000001</v>
      </c>
      <c r="AI57" s="463"/>
      <c r="AJ57" s="471">
        <f t="shared" si="32"/>
        <v>33.036000000000001</v>
      </c>
      <c r="AK57" s="108"/>
      <c r="AL57" s="16"/>
      <c r="AM57" s="108"/>
      <c r="AN57" s="108">
        <f>AL57-AK57</f>
        <v>0</v>
      </c>
      <c r="AO57" s="108"/>
      <c r="AP57" s="475"/>
      <c r="AQ57" s="472"/>
      <c r="AR57" s="472">
        <f>AP57-AO57</f>
        <v>0</v>
      </c>
      <c r="AS57" s="472"/>
      <c r="AT57" s="475"/>
      <c r="AU57" s="108"/>
      <c r="AV57" s="108">
        <f t="shared" si="89"/>
        <v>0</v>
      </c>
      <c r="AW57" s="108"/>
      <c r="AX57" s="216"/>
      <c r="AY57" s="108"/>
      <c r="AZ57" s="108">
        <f>AX57-AW57</f>
        <v>0</v>
      </c>
      <c r="BA57" s="461">
        <f t="shared" si="8"/>
        <v>0</v>
      </c>
      <c r="BB57" s="15">
        <f t="shared" si="47"/>
        <v>0</v>
      </c>
      <c r="BC57" s="462"/>
      <c r="BD57" s="462">
        <f>BB57-BA57</f>
        <v>0</v>
      </c>
      <c r="BE57" s="108"/>
      <c r="BF57" s="475"/>
      <c r="BG57" s="472"/>
      <c r="BH57" s="472">
        <f>BF57-BE57</f>
        <v>0</v>
      </c>
      <c r="BI57" s="472"/>
      <c r="BJ57" s="475"/>
      <c r="BK57" s="472"/>
      <c r="BL57" s="472">
        <f>BJ57-BI57</f>
        <v>0</v>
      </c>
      <c r="BM57" s="472"/>
      <c r="BN57" s="475"/>
      <c r="BO57" s="493"/>
      <c r="BP57" s="472">
        <f t="shared" si="90"/>
        <v>0</v>
      </c>
      <c r="BQ57" s="472"/>
      <c r="BR57" s="475"/>
      <c r="BS57" s="479">
        <v>0</v>
      </c>
      <c r="BT57" s="106">
        <f t="shared" si="19"/>
        <v>0</v>
      </c>
      <c r="BU57" s="108"/>
      <c r="BV57" s="462"/>
      <c r="BW57" s="108"/>
      <c r="BX57" s="122">
        <f t="shared" si="81"/>
        <v>0</v>
      </c>
      <c r="BY57" s="472"/>
      <c r="BZ57" s="216"/>
      <c r="CA57" s="484">
        <v>0</v>
      </c>
      <c r="CB57" s="473">
        <f t="shared" si="27"/>
        <v>0</v>
      </c>
      <c r="CC57" s="485"/>
      <c r="CD57" s="485"/>
      <c r="CE57" s="473"/>
      <c r="CF57" s="473"/>
      <c r="CG57" s="473"/>
      <c r="CH57" s="677"/>
      <c r="CI57" s="473"/>
      <c r="CJ57" s="473"/>
      <c r="CK57" s="478">
        <f>+AG57+BA57+BE57+BI57+BM57+BQ57+BU57+BY57+CC57+CG57</f>
        <v>0</v>
      </c>
      <c r="CL57" s="216">
        <f>AH57+BB57+BF57+BJ57+BN57+BR57+BV57+BZ57+CD57+CH57</f>
        <v>33.036000000000001</v>
      </c>
      <c r="CM57" s="463">
        <v>0</v>
      </c>
      <c r="CN57" s="462">
        <f t="shared" si="14"/>
        <v>33.036000000000001</v>
      </c>
      <c r="CO57" s="112">
        <v>60</v>
      </c>
      <c r="CP57" s="142">
        <f>F57+J57+N57+R57+V57+Z57+AD57+AL57+AP57+AT57+AX57+BF57+BJ57+BN57+BV57+BZ57+CD57</f>
        <v>33.036000000000001</v>
      </c>
      <c r="CQ57" s="137">
        <f t="shared" si="68"/>
        <v>0</v>
      </c>
      <c r="CS57" s="146">
        <f>F57+J57+N57+R57+V57+Z57+AD57+AL57+AP57+AT57+AX57+BF57+BJ57+BN57+BV57+BZ57+CD57</f>
        <v>33.036000000000001</v>
      </c>
      <c r="CT57" s="137">
        <f>F57+J57+N57+R57+V57+Z57+AD57+AL57+AP57+AT57+AX57+BF57+BJ57+BN57+BR57+BV57+BZ57+CD57+CH57</f>
        <v>33.036000000000001</v>
      </c>
      <c r="CU57" s="137">
        <f>F57+J57+N57+R57+V57+Z57+AD57+AL57+AP57+AT57+AX57+BF57+BJ57+BN57+BV57+BZ57+CD57+CH57</f>
        <v>33.036000000000001</v>
      </c>
      <c r="CV57" s="137">
        <f t="shared" si="23"/>
        <v>33.036000000000001</v>
      </c>
      <c r="CW57" s="137">
        <f t="shared" si="24"/>
        <v>0</v>
      </c>
      <c r="CX57" s="468"/>
      <c r="CY57" s="468"/>
    </row>
    <row r="58" spans="1:103">
      <c r="A58" s="122"/>
      <c r="B58" s="825" t="s">
        <v>754</v>
      </c>
      <c r="C58" s="826"/>
      <c r="D58" s="827"/>
      <c r="E58" s="108"/>
      <c r="F58" s="16"/>
      <c r="G58" s="463"/>
      <c r="H58" s="108"/>
      <c r="I58" s="108"/>
      <c r="J58" s="16">
        <v>71.5</v>
      </c>
      <c r="K58" s="108"/>
      <c r="L58" s="122"/>
      <c r="M58" s="108"/>
      <c r="N58" s="216"/>
      <c r="O58" s="474"/>
      <c r="P58" s="474"/>
      <c r="Q58" s="472"/>
      <c r="R58" s="216">
        <v>3</v>
      </c>
      <c r="S58" s="472"/>
      <c r="T58" s="474"/>
      <c r="U58" s="472"/>
      <c r="V58" s="216">
        <v>19</v>
      </c>
      <c r="W58" s="472"/>
      <c r="X58" s="473"/>
      <c r="Y58" s="472"/>
      <c r="Z58" s="216">
        <v>4.45</v>
      </c>
      <c r="AA58" s="472"/>
      <c r="AB58" s="473"/>
      <c r="AC58" s="472"/>
      <c r="AD58" s="216">
        <v>111.2</v>
      </c>
      <c r="AE58" s="472"/>
      <c r="AF58" s="122"/>
      <c r="AG58" s="461">
        <f t="shared" si="3"/>
        <v>0</v>
      </c>
      <c r="AH58" s="606">
        <f t="shared" si="92"/>
        <v>209.15</v>
      </c>
      <c r="AI58" s="463"/>
      <c r="AJ58" s="471"/>
      <c r="AK58" s="108"/>
      <c r="AL58" s="16"/>
      <c r="AM58" s="108"/>
      <c r="AN58" s="108"/>
      <c r="AO58" s="108"/>
      <c r="AP58" s="475"/>
      <c r="AQ58" s="472"/>
      <c r="AR58" s="472"/>
      <c r="AS58" s="472"/>
      <c r="AT58" s="475"/>
      <c r="AU58" s="108"/>
      <c r="AV58" s="108"/>
      <c r="AW58" s="108"/>
      <c r="AX58" s="216">
        <v>25.8</v>
      </c>
      <c r="AY58" s="108"/>
      <c r="AZ58" s="108"/>
      <c r="BA58" s="461">
        <f t="shared" si="8"/>
        <v>0</v>
      </c>
      <c r="BB58" s="15">
        <f t="shared" si="47"/>
        <v>25.8</v>
      </c>
      <c r="BC58" s="462"/>
      <c r="BD58" s="462"/>
      <c r="BE58" s="108"/>
      <c r="BF58" s="475"/>
      <c r="BG58" s="472"/>
      <c r="BH58" s="472"/>
      <c r="BI58" s="472"/>
      <c r="BJ58" s="475"/>
      <c r="BK58" s="472"/>
      <c r="BL58" s="472"/>
      <c r="BM58" s="472"/>
      <c r="BN58" s="475"/>
      <c r="BO58" s="493"/>
      <c r="BP58" s="472"/>
      <c r="BQ58" s="472"/>
      <c r="BR58" s="475"/>
      <c r="BS58" s="479"/>
      <c r="BT58" s="106"/>
      <c r="BU58" s="108"/>
      <c r="BV58" s="462"/>
      <c r="BW58" s="108"/>
      <c r="BX58" s="122"/>
      <c r="BY58" s="472"/>
      <c r="BZ58" s="216"/>
      <c r="CA58" s="484"/>
      <c r="CB58" s="473"/>
      <c r="CC58" s="473"/>
      <c r="CD58" s="485"/>
      <c r="CE58" s="473"/>
      <c r="CF58" s="473"/>
      <c r="CG58" s="473"/>
      <c r="CH58" s="485"/>
      <c r="CI58" s="473"/>
      <c r="CJ58" s="473"/>
      <c r="CK58" s="478">
        <f t="shared" ref="CK58:CK63" si="93">AG58+BA58+BE58+BI58+BM58+BU58+BY58+CC58+BQ58+CG58</f>
        <v>0</v>
      </c>
      <c r="CL58" s="216">
        <f t="shared" ref="CL58:CL74" si="94">AH58+BB58+BF58+BJ58+BN58+BR58+BV58+BZ58+CD58+CH58</f>
        <v>234.95000000000002</v>
      </c>
      <c r="CM58" s="463">
        <v>0</v>
      </c>
      <c r="CN58" s="462">
        <f t="shared" si="14"/>
        <v>234.95000000000002</v>
      </c>
      <c r="CP58" s="142"/>
      <c r="CQ58" s="137"/>
      <c r="CS58" s="146"/>
      <c r="CT58" s="137"/>
      <c r="CU58" s="137"/>
      <c r="CV58" s="137"/>
      <c r="CW58" s="137"/>
      <c r="CX58" s="468"/>
      <c r="CY58" s="468"/>
    </row>
    <row r="59" spans="1:103">
      <c r="A59" s="122"/>
      <c r="B59" s="825" t="s">
        <v>866</v>
      </c>
      <c r="C59" s="826"/>
      <c r="D59" s="827"/>
      <c r="E59" s="108"/>
      <c r="F59" s="16"/>
      <c r="G59" s="463"/>
      <c r="H59" s="108"/>
      <c r="I59" s="108"/>
      <c r="J59" s="16">
        <v>143.99199999999999</v>
      </c>
      <c r="K59" s="108"/>
      <c r="L59" s="122"/>
      <c r="M59" s="108"/>
      <c r="N59" s="216">
        <v>53.19</v>
      </c>
      <c r="O59" s="474"/>
      <c r="P59" s="474"/>
      <c r="Q59" s="472"/>
      <c r="R59" s="216">
        <v>7.63</v>
      </c>
      <c r="S59" s="472"/>
      <c r="T59" s="474"/>
      <c r="U59" s="472"/>
      <c r="V59" s="216"/>
      <c r="W59" s="472"/>
      <c r="X59" s="473"/>
      <c r="Y59" s="472"/>
      <c r="Z59" s="216">
        <v>39.369999999999997</v>
      </c>
      <c r="AA59" s="472"/>
      <c r="AB59" s="473"/>
      <c r="AC59" s="472"/>
      <c r="AD59" s="216"/>
      <c r="AE59" s="472"/>
      <c r="AF59" s="122"/>
      <c r="AG59" s="461">
        <f t="shared" si="3"/>
        <v>0</v>
      </c>
      <c r="AH59" s="606">
        <f t="shared" si="92"/>
        <v>244.18199999999999</v>
      </c>
      <c r="AI59" s="463"/>
      <c r="AJ59" s="471"/>
      <c r="AK59" s="108"/>
      <c r="AL59" s="16"/>
      <c r="AM59" s="108"/>
      <c r="AN59" s="108"/>
      <c r="AO59" s="108"/>
      <c r="AP59" s="475"/>
      <c r="AQ59" s="472"/>
      <c r="AR59" s="472"/>
      <c r="AS59" s="472"/>
      <c r="AT59" s="475"/>
      <c r="AU59" s="108"/>
      <c r="AV59" s="108"/>
      <c r="AW59" s="108"/>
      <c r="AX59" s="216">
        <v>14.82</v>
      </c>
      <c r="AY59" s="108"/>
      <c r="AZ59" s="108"/>
      <c r="BA59" s="461">
        <f t="shared" si="8"/>
        <v>0</v>
      </c>
      <c r="BB59" s="15">
        <f t="shared" si="47"/>
        <v>14.82</v>
      </c>
      <c r="BC59" s="462"/>
      <c r="BD59" s="462"/>
      <c r="BE59" s="108"/>
      <c r="BF59" s="475"/>
      <c r="BG59" s="472"/>
      <c r="BH59" s="472"/>
      <c r="BI59" s="472"/>
      <c r="BJ59" s="475"/>
      <c r="BK59" s="472"/>
      <c r="BL59" s="472"/>
      <c r="BM59" s="472"/>
      <c r="BN59" s="475"/>
      <c r="BO59" s="493"/>
      <c r="BP59" s="472"/>
      <c r="BQ59" s="472"/>
      <c r="BR59" s="475"/>
      <c r="BS59" s="479"/>
      <c r="BT59" s="106"/>
      <c r="BU59" s="108"/>
      <c r="BV59" s="462"/>
      <c r="BW59" s="108"/>
      <c r="BX59" s="122"/>
      <c r="BY59" s="472"/>
      <c r="BZ59" s="216"/>
      <c r="CA59" s="484"/>
      <c r="CB59" s="473"/>
      <c r="CC59" s="473"/>
      <c r="CD59" s="485"/>
      <c r="CE59" s="473"/>
      <c r="CF59" s="473"/>
      <c r="CG59" s="473"/>
      <c r="CH59" s="485">
        <v>53.893000000000001</v>
      </c>
      <c r="CI59" s="473"/>
      <c r="CJ59" s="473"/>
      <c r="CK59" s="478">
        <f t="shared" si="93"/>
        <v>0</v>
      </c>
      <c r="CL59" s="216">
        <f t="shared" si="94"/>
        <v>312.89499999999998</v>
      </c>
      <c r="CM59" s="463">
        <v>0</v>
      </c>
      <c r="CN59" s="462">
        <f t="shared" si="14"/>
        <v>312.89499999999998</v>
      </c>
      <c r="CP59" s="142"/>
      <c r="CQ59" s="137"/>
      <c r="CS59" s="146"/>
      <c r="CT59" s="137"/>
      <c r="CU59" s="137"/>
      <c r="CV59" s="137"/>
      <c r="CW59" s="137"/>
      <c r="CX59" s="468"/>
      <c r="CY59" s="468"/>
    </row>
    <row r="60" spans="1:103">
      <c r="A60" s="122"/>
      <c r="B60" s="825" t="s">
        <v>867</v>
      </c>
      <c r="C60" s="826"/>
      <c r="D60" s="827"/>
      <c r="E60" s="108"/>
      <c r="F60" s="16"/>
      <c r="G60" s="463"/>
      <c r="H60" s="108"/>
      <c r="I60" s="108"/>
      <c r="J60" s="16"/>
      <c r="K60" s="108"/>
      <c r="L60" s="122"/>
      <c r="M60" s="108"/>
      <c r="N60" s="216"/>
      <c r="O60" s="474"/>
      <c r="P60" s="474"/>
      <c r="Q60" s="472"/>
      <c r="R60" s="216">
        <v>35.479999999999997</v>
      </c>
      <c r="S60" s="472"/>
      <c r="T60" s="474"/>
      <c r="U60" s="472"/>
      <c r="V60" s="216"/>
      <c r="W60" s="472"/>
      <c r="X60" s="473"/>
      <c r="Y60" s="472"/>
      <c r="Z60" s="216">
        <v>14.44</v>
      </c>
      <c r="AA60" s="472"/>
      <c r="AB60" s="473"/>
      <c r="AC60" s="472"/>
      <c r="AD60" s="216"/>
      <c r="AE60" s="472"/>
      <c r="AF60" s="122"/>
      <c r="AG60" s="461">
        <f t="shared" si="3"/>
        <v>0</v>
      </c>
      <c r="AH60" s="606">
        <f t="shared" si="92"/>
        <v>49.919999999999995</v>
      </c>
      <c r="AI60" s="463"/>
      <c r="AJ60" s="471"/>
      <c r="AK60" s="108"/>
      <c r="AL60" s="16">
        <v>24.25</v>
      </c>
      <c r="AM60" s="108"/>
      <c r="AN60" s="108"/>
      <c r="AO60" s="108"/>
      <c r="AP60" s="475"/>
      <c r="AQ60" s="472"/>
      <c r="AR60" s="472"/>
      <c r="AS60" s="472"/>
      <c r="AT60" s="475"/>
      <c r="AU60" s="108"/>
      <c r="AV60" s="108"/>
      <c r="AW60" s="108"/>
      <c r="AX60" s="216"/>
      <c r="AY60" s="108"/>
      <c r="AZ60" s="108"/>
      <c r="BA60" s="461">
        <f t="shared" si="8"/>
        <v>0</v>
      </c>
      <c r="BB60" s="15">
        <f t="shared" si="47"/>
        <v>24.25</v>
      </c>
      <c r="BC60" s="462"/>
      <c r="BD60" s="462"/>
      <c r="BE60" s="108"/>
      <c r="BF60" s="475"/>
      <c r="BG60" s="472"/>
      <c r="BH60" s="472"/>
      <c r="BI60" s="472"/>
      <c r="BJ60" s="475"/>
      <c r="BK60" s="472"/>
      <c r="BL60" s="472"/>
      <c r="BM60" s="472"/>
      <c r="BN60" s="475"/>
      <c r="BO60" s="493"/>
      <c r="BP60" s="472"/>
      <c r="BQ60" s="472"/>
      <c r="BR60" s="475"/>
      <c r="BS60" s="479"/>
      <c r="BT60" s="106"/>
      <c r="BU60" s="108"/>
      <c r="BV60" s="462"/>
      <c r="BW60" s="108"/>
      <c r="BX60" s="122"/>
      <c r="BY60" s="472"/>
      <c r="BZ60" s="216"/>
      <c r="CA60" s="484"/>
      <c r="CB60" s="473"/>
      <c r="CC60" s="473"/>
      <c r="CD60" s="485"/>
      <c r="CE60" s="473"/>
      <c r="CF60" s="473"/>
      <c r="CG60" s="473"/>
      <c r="CH60" s="485"/>
      <c r="CI60" s="473"/>
      <c r="CJ60" s="473"/>
      <c r="CK60" s="478">
        <f t="shared" si="93"/>
        <v>0</v>
      </c>
      <c r="CL60" s="216">
        <f t="shared" si="94"/>
        <v>74.169999999999987</v>
      </c>
      <c r="CM60" s="463">
        <v>0</v>
      </c>
      <c r="CN60" s="462">
        <f t="shared" si="14"/>
        <v>74.169999999999987</v>
      </c>
      <c r="CP60" s="142"/>
      <c r="CQ60" s="137"/>
      <c r="CS60" s="146"/>
      <c r="CT60" s="137"/>
      <c r="CU60" s="137"/>
      <c r="CV60" s="137"/>
      <c r="CW60" s="137"/>
      <c r="CX60" s="468"/>
      <c r="CY60" s="468"/>
    </row>
    <row r="61" spans="1:103">
      <c r="A61" s="122"/>
      <c r="B61" s="825" t="s">
        <v>868</v>
      </c>
      <c r="C61" s="826"/>
      <c r="D61" s="827"/>
      <c r="E61" s="108"/>
      <c r="F61" s="16"/>
      <c r="G61" s="463"/>
      <c r="H61" s="108"/>
      <c r="I61" s="108"/>
      <c r="J61" s="16"/>
      <c r="K61" s="108"/>
      <c r="L61" s="122"/>
      <c r="M61" s="108"/>
      <c r="N61" s="216"/>
      <c r="O61" s="474"/>
      <c r="P61" s="474"/>
      <c r="Q61" s="472"/>
      <c r="R61" s="216">
        <v>14.984</v>
      </c>
      <c r="S61" s="472"/>
      <c r="T61" s="474"/>
      <c r="U61" s="472"/>
      <c r="V61" s="216"/>
      <c r="W61" s="472"/>
      <c r="X61" s="473"/>
      <c r="Y61" s="472"/>
      <c r="Z61" s="216"/>
      <c r="AA61" s="472"/>
      <c r="AB61" s="473"/>
      <c r="AC61" s="472"/>
      <c r="AD61" s="216"/>
      <c r="AE61" s="472"/>
      <c r="AF61" s="122"/>
      <c r="AG61" s="461">
        <f t="shared" si="3"/>
        <v>0</v>
      </c>
      <c r="AH61" s="606">
        <f t="shared" si="92"/>
        <v>14.984</v>
      </c>
      <c r="AI61" s="463"/>
      <c r="AJ61" s="471"/>
      <c r="AK61" s="108"/>
      <c r="AL61" s="16"/>
      <c r="AM61" s="108"/>
      <c r="AN61" s="108"/>
      <c r="AO61" s="108"/>
      <c r="AP61" s="475"/>
      <c r="AQ61" s="472"/>
      <c r="AR61" s="472"/>
      <c r="AS61" s="472"/>
      <c r="AT61" s="475"/>
      <c r="AU61" s="108"/>
      <c r="AV61" s="108"/>
      <c r="AW61" s="108"/>
      <c r="AX61" s="216"/>
      <c r="AY61" s="108"/>
      <c r="AZ61" s="108"/>
      <c r="BA61" s="461">
        <f t="shared" si="8"/>
        <v>0</v>
      </c>
      <c r="BB61" s="15">
        <f t="shared" si="47"/>
        <v>0</v>
      </c>
      <c r="BC61" s="462"/>
      <c r="BD61" s="462"/>
      <c r="BE61" s="108"/>
      <c r="BF61" s="475"/>
      <c r="BG61" s="472"/>
      <c r="BH61" s="472"/>
      <c r="BI61" s="472"/>
      <c r="BJ61" s="475"/>
      <c r="BK61" s="472"/>
      <c r="BL61" s="472"/>
      <c r="BM61" s="472"/>
      <c r="BN61" s="475"/>
      <c r="BO61" s="493"/>
      <c r="BP61" s="472"/>
      <c r="BQ61" s="472"/>
      <c r="BR61" s="475"/>
      <c r="BS61" s="479"/>
      <c r="BT61" s="106"/>
      <c r="BU61" s="108"/>
      <c r="BV61" s="462"/>
      <c r="BW61" s="108"/>
      <c r="BX61" s="122"/>
      <c r="BY61" s="472"/>
      <c r="BZ61" s="216"/>
      <c r="CA61" s="484"/>
      <c r="CB61" s="473"/>
      <c r="CC61" s="473"/>
      <c r="CD61" s="485"/>
      <c r="CE61" s="473"/>
      <c r="CF61" s="473"/>
      <c r="CG61" s="473"/>
      <c r="CH61" s="485"/>
      <c r="CI61" s="473"/>
      <c r="CJ61" s="473"/>
      <c r="CK61" s="478">
        <f t="shared" si="93"/>
        <v>0</v>
      </c>
      <c r="CL61" s="216">
        <f t="shared" si="94"/>
        <v>14.984</v>
      </c>
      <c r="CM61" s="463">
        <v>0</v>
      </c>
      <c r="CN61" s="462">
        <f t="shared" si="14"/>
        <v>14.984</v>
      </c>
      <c r="CP61" s="142"/>
      <c r="CQ61" s="137"/>
      <c r="CS61" s="146"/>
      <c r="CT61" s="137"/>
      <c r="CU61" s="137"/>
      <c r="CV61" s="137"/>
      <c r="CW61" s="137"/>
      <c r="CX61" s="468"/>
      <c r="CY61" s="468"/>
    </row>
    <row r="62" spans="1:103">
      <c r="A62" s="122"/>
      <c r="B62" s="825" t="s">
        <v>869</v>
      </c>
      <c r="C62" s="826"/>
      <c r="D62" s="827"/>
      <c r="E62" s="108">
        <f>F62</f>
        <v>0</v>
      </c>
      <c r="F62" s="16"/>
      <c r="G62" s="108"/>
      <c r="H62" s="108"/>
      <c r="I62" s="108">
        <v>0</v>
      </c>
      <c r="J62" s="16"/>
      <c r="K62" s="108"/>
      <c r="L62" s="122">
        <f t="shared" si="82"/>
        <v>0</v>
      </c>
      <c r="M62" s="108">
        <v>0</v>
      </c>
      <c r="N62" s="216"/>
      <c r="O62" s="474"/>
      <c r="P62" s="474">
        <f t="shared" si="29"/>
        <v>0</v>
      </c>
      <c r="Q62" s="472"/>
      <c r="R62" s="216"/>
      <c r="S62" s="472"/>
      <c r="T62" s="472"/>
      <c r="U62" s="472"/>
      <c r="V62" s="216">
        <v>8</v>
      </c>
      <c r="W62" s="472"/>
      <c r="X62" s="473"/>
      <c r="Y62" s="472"/>
      <c r="Z62" s="216"/>
      <c r="AA62" s="472"/>
      <c r="AB62" s="473">
        <f t="shared" si="80"/>
        <v>0</v>
      </c>
      <c r="AC62" s="472"/>
      <c r="AD62" s="216"/>
      <c r="AE62" s="472"/>
      <c r="AF62" s="122"/>
      <c r="AG62" s="461">
        <f t="shared" si="3"/>
        <v>0</v>
      </c>
      <c r="AH62" s="606">
        <f t="shared" si="92"/>
        <v>8</v>
      </c>
      <c r="AI62" s="463"/>
      <c r="AJ62" s="471">
        <f t="shared" si="32"/>
        <v>8</v>
      </c>
      <c r="AK62" s="108"/>
      <c r="AL62" s="216"/>
      <c r="AM62" s="108"/>
      <c r="AN62" s="108"/>
      <c r="AO62" s="108"/>
      <c r="AP62" s="462"/>
      <c r="AQ62" s="108"/>
      <c r="AR62" s="108"/>
      <c r="AS62" s="108"/>
      <c r="AT62" s="462"/>
      <c r="AU62" s="108"/>
      <c r="AV62" s="108">
        <f t="shared" si="89"/>
        <v>0</v>
      </c>
      <c r="AW62" s="108"/>
      <c r="AX62" s="16"/>
      <c r="AY62" s="108"/>
      <c r="AZ62" s="108"/>
      <c r="BA62" s="461">
        <f t="shared" si="8"/>
        <v>0</v>
      </c>
      <c r="BB62" s="15">
        <f t="shared" si="47"/>
        <v>0</v>
      </c>
      <c r="BC62" s="462"/>
      <c r="BD62" s="462"/>
      <c r="BE62" s="108"/>
      <c r="BF62" s="475"/>
      <c r="BG62" s="472"/>
      <c r="BH62" s="472"/>
      <c r="BI62" s="472"/>
      <c r="BJ62" s="475"/>
      <c r="BK62" s="472"/>
      <c r="BL62" s="472"/>
      <c r="BM62" s="472"/>
      <c r="BN62" s="475"/>
      <c r="BO62" s="493"/>
      <c r="BP62" s="472">
        <f t="shared" si="90"/>
        <v>0</v>
      </c>
      <c r="BQ62" s="472"/>
      <c r="BR62" s="475"/>
      <c r="BS62" s="479">
        <v>0</v>
      </c>
      <c r="BT62" s="106">
        <f t="shared" si="19"/>
        <v>0</v>
      </c>
      <c r="BU62" s="108"/>
      <c r="BV62" s="462"/>
      <c r="BW62" s="106"/>
      <c r="BX62" s="122">
        <f t="shared" si="81"/>
        <v>0</v>
      </c>
      <c r="BY62" s="472"/>
      <c r="BZ62" s="216"/>
      <c r="CA62" s="484"/>
      <c r="CB62" s="473"/>
      <c r="CC62" s="473"/>
      <c r="CD62" s="485"/>
      <c r="CE62" s="473"/>
      <c r="CF62" s="473"/>
      <c r="CG62" s="473"/>
      <c r="CH62" s="485"/>
      <c r="CI62" s="473"/>
      <c r="CJ62" s="473"/>
      <c r="CK62" s="478">
        <f t="shared" si="93"/>
        <v>0</v>
      </c>
      <c r="CL62" s="216">
        <f t="shared" si="94"/>
        <v>8</v>
      </c>
      <c r="CM62" s="463">
        <v>0</v>
      </c>
      <c r="CN62" s="462">
        <f t="shared" si="14"/>
        <v>8</v>
      </c>
      <c r="CP62" s="142">
        <f t="shared" si="67"/>
        <v>8</v>
      </c>
      <c r="CQ62" s="137">
        <f t="shared" si="68"/>
        <v>0</v>
      </c>
      <c r="CS62" s="146">
        <f t="shared" si="69"/>
        <v>8</v>
      </c>
      <c r="CT62" s="137">
        <f t="shared" si="21"/>
        <v>8</v>
      </c>
      <c r="CU62" s="137">
        <f t="shared" si="22"/>
        <v>8</v>
      </c>
      <c r="CV62" s="137">
        <f t="shared" si="23"/>
        <v>8</v>
      </c>
      <c r="CW62" s="137">
        <f t="shared" si="24"/>
        <v>0</v>
      </c>
      <c r="CX62" s="468"/>
      <c r="CY62" s="468"/>
    </row>
    <row r="63" spans="1:103">
      <c r="A63" s="122"/>
      <c r="B63" s="552" t="s">
        <v>878</v>
      </c>
      <c r="C63" s="553"/>
      <c r="D63" s="554"/>
      <c r="E63" s="108">
        <v>160</v>
      </c>
      <c r="F63" s="16"/>
      <c r="G63" s="108"/>
      <c r="H63" s="108"/>
      <c r="I63" s="108">
        <v>200</v>
      </c>
      <c r="J63" s="16"/>
      <c r="K63" s="108"/>
      <c r="L63" s="122"/>
      <c r="M63" s="108">
        <v>300</v>
      </c>
      <c r="N63" s="216"/>
      <c r="O63" s="474"/>
      <c r="P63" s="474"/>
      <c r="Q63" s="472">
        <v>200</v>
      </c>
      <c r="R63" s="216"/>
      <c r="S63" s="472"/>
      <c r="T63" s="472"/>
      <c r="U63" s="472">
        <v>150</v>
      </c>
      <c r="V63" s="216"/>
      <c r="W63" s="472"/>
      <c r="X63" s="473"/>
      <c r="Y63" s="472">
        <v>200</v>
      </c>
      <c r="Z63" s="216"/>
      <c r="AA63" s="472"/>
      <c r="AB63" s="473"/>
      <c r="AC63" s="472">
        <v>100</v>
      </c>
      <c r="AD63" s="216"/>
      <c r="AE63" s="472"/>
      <c r="AF63" s="122"/>
      <c r="AG63" s="461">
        <f t="shared" si="3"/>
        <v>1310</v>
      </c>
      <c r="AH63" s="606">
        <f t="shared" si="92"/>
        <v>0</v>
      </c>
      <c r="AI63" s="463"/>
      <c r="AJ63" s="471"/>
      <c r="AK63" s="108">
        <v>50</v>
      </c>
      <c r="AL63" s="216"/>
      <c r="AM63" s="108"/>
      <c r="AN63" s="108"/>
      <c r="AO63" s="108"/>
      <c r="AP63" s="462"/>
      <c r="AQ63" s="108"/>
      <c r="AR63" s="108"/>
      <c r="AS63" s="108"/>
      <c r="AT63" s="462"/>
      <c r="AU63" s="108"/>
      <c r="AV63" s="108"/>
      <c r="AW63" s="108"/>
      <c r="AX63" s="16"/>
      <c r="AY63" s="108"/>
      <c r="AZ63" s="108"/>
      <c r="BA63" s="461">
        <f t="shared" si="8"/>
        <v>50</v>
      </c>
      <c r="BB63" s="15"/>
      <c r="BC63" s="462"/>
      <c r="BD63" s="462"/>
      <c r="BE63" s="108"/>
      <c r="BF63" s="475"/>
      <c r="BG63" s="472"/>
      <c r="BH63" s="472"/>
      <c r="BI63" s="472"/>
      <c r="BJ63" s="475"/>
      <c r="BK63" s="472"/>
      <c r="BL63" s="472"/>
      <c r="BM63" s="472"/>
      <c r="BN63" s="475"/>
      <c r="BO63" s="493"/>
      <c r="BP63" s="472"/>
      <c r="BQ63" s="472">
        <v>100</v>
      </c>
      <c r="BR63" s="475"/>
      <c r="BS63" s="479"/>
      <c r="BT63" s="106"/>
      <c r="BU63" s="108">
        <v>9</v>
      </c>
      <c r="BV63" s="462"/>
      <c r="BW63" s="106"/>
      <c r="BX63" s="122"/>
      <c r="BY63" s="472">
        <v>200</v>
      </c>
      <c r="BZ63" s="216">
        <v>84.676000000000002</v>
      </c>
      <c r="CA63" s="484"/>
      <c r="CB63" s="473"/>
      <c r="CC63" s="473">
        <v>8</v>
      </c>
      <c r="CD63" s="485"/>
      <c r="CE63" s="496"/>
      <c r="CF63" s="473"/>
      <c r="CG63" s="472">
        <v>195</v>
      </c>
      <c r="CH63" s="485"/>
      <c r="CI63" s="496"/>
      <c r="CJ63" s="473"/>
      <c r="CK63" s="478">
        <f t="shared" si="93"/>
        <v>1872</v>
      </c>
      <c r="CL63" s="216">
        <f t="shared" si="94"/>
        <v>84.676000000000002</v>
      </c>
      <c r="CM63" s="463">
        <f t="shared" si="13"/>
        <v>4.5232905982905987</v>
      </c>
      <c r="CN63" s="462">
        <f t="shared" si="14"/>
        <v>-1787.3240000000001</v>
      </c>
      <c r="CP63" s="142"/>
      <c r="CQ63" s="137"/>
      <c r="CS63" s="146"/>
      <c r="CT63" s="137"/>
      <c r="CU63" s="137"/>
      <c r="CV63" s="137"/>
      <c r="CW63" s="137"/>
      <c r="CX63" s="468"/>
      <c r="CY63" s="468"/>
    </row>
    <row r="64" spans="1:103" s="141" customFormat="1" ht="24.75" customHeight="1">
      <c r="A64" s="127">
        <v>340</v>
      </c>
      <c r="B64" s="936" t="s">
        <v>141</v>
      </c>
      <c r="C64" s="937"/>
      <c r="D64" s="938"/>
      <c r="E64" s="154">
        <f>SUM(E65:E74)</f>
        <v>1372</v>
      </c>
      <c r="F64" s="154">
        <f>SUM(F65:F74)</f>
        <v>290.93599999999998</v>
      </c>
      <c r="G64" s="116">
        <f t="shared" ref="G64:G68" si="95">F64/E64*100</f>
        <v>21.205247813411077</v>
      </c>
      <c r="H64" s="116">
        <f>F64-E64</f>
        <v>-1081.0640000000001</v>
      </c>
      <c r="I64" s="116">
        <f>SUM(I65:I74)</f>
        <v>3257</v>
      </c>
      <c r="J64" s="154">
        <f>SUM(J65:J74)</f>
        <v>871.58962000000008</v>
      </c>
      <c r="K64" s="116">
        <f t="shared" ref="K64:K68" si="96">J64/I64*100</f>
        <v>26.760504144918642</v>
      </c>
      <c r="L64" s="134">
        <f t="shared" si="82"/>
        <v>-2385.4103799999998</v>
      </c>
      <c r="M64" s="116">
        <f>SUM(M65:M74)</f>
        <v>6362</v>
      </c>
      <c r="N64" s="154">
        <f>SUM(N65:N74)</f>
        <v>1601.9516800000001</v>
      </c>
      <c r="O64" s="116">
        <f t="shared" si="83"/>
        <v>25.180001257466206</v>
      </c>
      <c r="P64" s="116">
        <f>N64-M64</f>
        <v>-4760.0483199999999</v>
      </c>
      <c r="Q64" s="116">
        <f>SUM(Q65:Q74)</f>
        <v>5394</v>
      </c>
      <c r="R64" s="154">
        <f>SUM(R65:R74)</f>
        <v>1512.9273499999999</v>
      </c>
      <c r="S64" s="116">
        <f>R64/Q64*100</f>
        <v>28.048337968112719</v>
      </c>
      <c r="T64" s="116">
        <f>R64-Q64</f>
        <v>-3881.0726500000001</v>
      </c>
      <c r="U64" s="116">
        <f>SUM(U65:U74)</f>
        <v>1202</v>
      </c>
      <c r="V64" s="154">
        <f>SUM(V65:V74)</f>
        <v>165.67599999999999</v>
      </c>
      <c r="W64" s="116">
        <f t="shared" ref="W64:W68" si="97">V64/U64*100</f>
        <v>13.783361064891848</v>
      </c>
      <c r="X64" s="116">
        <f>V64-U64</f>
        <v>-1036.3240000000001</v>
      </c>
      <c r="Y64" s="116">
        <f>SUM(Y65:Y74)</f>
        <v>4352</v>
      </c>
      <c r="Z64" s="154">
        <f>SUM(Z65:Z74)</f>
        <v>974.02681000000007</v>
      </c>
      <c r="AA64" s="113">
        <f t="shared" si="85"/>
        <v>22.381130744485294</v>
      </c>
      <c r="AB64" s="114">
        <f t="shared" si="80"/>
        <v>-3377.9731899999997</v>
      </c>
      <c r="AC64" s="116">
        <f>SUM(AC65:AC74)</f>
        <v>3357</v>
      </c>
      <c r="AD64" s="154">
        <f>SUM(AD65:AD74)</f>
        <v>934.63979999999992</v>
      </c>
      <c r="AE64" s="116">
        <f>AD64/AC64*100</f>
        <v>27.841519213583553</v>
      </c>
      <c r="AF64" s="116">
        <f>AD64-AC64</f>
        <v>-2422.3602000000001</v>
      </c>
      <c r="AG64" s="113">
        <f t="shared" si="3"/>
        <v>25296</v>
      </c>
      <c r="AH64" s="154">
        <f>SUM(AH65:AH74)</f>
        <v>6351.7472600000001</v>
      </c>
      <c r="AI64" s="116">
        <f t="shared" si="87"/>
        <v>25.109690306767867</v>
      </c>
      <c r="AJ64" s="123">
        <f t="shared" si="32"/>
        <v>-18944.25274</v>
      </c>
      <c r="AK64" s="116">
        <f>SUM(AK65:AK74)</f>
        <v>452</v>
      </c>
      <c r="AL64" s="154">
        <f>SUM(AL65:AL74)</f>
        <v>123.42871</v>
      </c>
      <c r="AM64" s="116">
        <f>AL64/AK64*100</f>
        <v>27.307236725663714</v>
      </c>
      <c r="AN64" s="116">
        <f>AL64-AK64</f>
        <v>-328.57128999999998</v>
      </c>
      <c r="AO64" s="116">
        <f>SUM(AO65:AO74)</f>
        <v>137</v>
      </c>
      <c r="AP64" s="116">
        <f>SUM(AP65:AP74)</f>
        <v>9.35</v>
      </c>
      <c r="AQ64" s="116">
        <f>AP64/AO64*100</f>
        <v>6.8248175182481745</v>
      </c>
      <c r="AR64" s="116">
        <f>AP64-AO64</f>
        <v>-127.65</v>
      </c>
      <c r="AS64" s="116">
        <f>SUM(AS65:AS74)</f>
        <v>427</v>
      </c>
      <c r="AT64" s="116">
        <f>SUM(AT65:AT74)</f>
        <v>55.215000000000003</v>
      </c>
      <c r="AU64" s="116">
        <f t="shared" si="88"/>
        <v>12.930913348946135</v>
      </c>
      <c r="AV64" s="116">
        <f t="shared" si="89"/>
        <v>-371.78499999999997</v>
      </c>
      <c r="AW64" s="116">
        <f>SUM(AW65:AW74)</f>
        <v>397</v>
      </c>
      <c r="AX64" s="154">
        <f>SUM(AX65:AX74)</f>
        <v>107.08645</v>
      </c>
      <c r="AY64" s="116">
        <f>AX64/AW64*100</f>
        <v>26.973916876574304</v>
      </c>
      <c r="AZ64" s="116">
        <f>AX64-AW64</f>
        <v>-289.91354999999999</v>
      </c>
      <c r="BA64" s="113">
        <f t="shared" si="8"/>
        <v>1413</v>
      </c>
      <c r="BB64" s="154">
        <f>SUM(BB65:BB74)</f>
        <v>295.08015999999998</v>
      </c>
      <c r="BC64" s="116">
        <f>BB64/BA64*100</f>
        <v>20.883238499646144</v>
      </c>
      <c r="BD64" s="116">
        <f>BB64-BA64</f>
        <v>-1117.91984</v>
      </c>
      <c r="BE64" s="154">
        <f>SUM(BE65:BE74)</f>
        <v>67</v>
      </c>
      <c r="BF64" s="481">
        <f>SUM(BF65:BF74)</f>
        <v>13.6</v>
      </c>
      <c r="BG64" s="480">
        <f>BF64/BE64*100</f>
        <v>20.298507462686565</v>
      </c>
      <c r="BH64" s="480">
        <f>BF64-BE64</f>
        <v>-53.4</v>
      </c>
      <c r="BI64" s="480">
        <f>SUM(BI65:BI74)</f>
        <v>32</v>
      </c>
      <c r="BJ64" s="480">
        <f>SUM(BJ65:BJ74)</f>
        <v>0</v>
      </c>
      <c r="BK64" s="480">
        <f>BJ64/BI64*100</f>
        <v>0</v>
      </c>
      <c r="BL64" s="480">
        <f>BJ64-BI64</f>
        <v>-32</v>
      </c>
      <c r="BM64" s="480">
        <f>SUM(BM65:BM74)</f>
        <v>47</v>
      </c>
      <c r="BN64" s="480">
        <f>SUM(BN65:BN74)</f>
        <v>6.12</v>
      </c>
      <c r="BO64" s="480"/>
      <c r="BP64" s="480">
        <f t="shared" si="90"/>
        <v>-40.880000000000003</v>
      </c>
      <c r="BQ64" s="480">
        <f>SUM(BQ65:BQ74)</f>
        <v>585</v>
      </c>
      <c r="BR64" s="480">
        <f>SUM(BR65:BR74)</f>
        <v>0</v>
      </c>
      <c r="BS64" s="476">
        <f t="shared" si="18"/>
        <v>0</v>
      </c>
      <c r="BT64" s="113">
        <f t="shared" si="19"/>
        <v>-585</v>
      </c>
      <c r="BU64" s="116">
        <f>SUM(BU65:BU74)</f>
        <v>5.3</v>
      </c>
      <c r="BV64" s="154">
        <f>SUM(BV65:BV74)</f>
        <v>5.9215999999999998</v>
      </c>
      <c r="BW64" s="116">
        <f t="shared" si="91"/>
        <v>111.72830188679245</v>
      </c>
      <c r="BX64" s="123">
        <f t="shared" si="81"/>
        <v>0.62159999999999993</v>
      </c>
      <c r="BY64" s="480">
        <f>SUM(BY65:BY74)</f>
        <v>605</v>
      </c>
      <c r="BZ64" s="481">
        <f>SUM(BZ65:BZ74)</f>
        <v>162.18449999999999</v>
      </c>
      <c r="CA64" s="491">
        <f>BZ64/BY64*100</f>
        <v>26.807355371900826</v>
      </c>
      <c r="CB64" s="492">
        <f t="shared" si="27"/>
        <v>-442.81550000000004</v>
      </c>
      <c r="CC64" s="480">
        <f>SUM(CC65:CC74)</f>
        <v>8.5</v>
      </c>
      <c r="CD64" s="481">
        <f>SUM(CD65:CD74)</f>
        <v>6.5</v>
      </c>
      <c r="CE64" s="491">
        <f>CD64/CC64*100</f>
        <v>76.470588235294116</v>
      </c>
      <c r="CF64" s="492">
        <f>CD64-CC64</f>
        <v>-2</v>
      </c>
      <c r="CG64" s="480">
        <f>SUM(CG65:CG74)</f>
        <v>600</v>
      </c>
      <c r="CH64" s="481">
        <f>SUM(CH65:CH74)</f>
        <v>330.54200000000003</v>
      </c>
      <c r="CI64" s="491">
        <f>CH64/CG64*100</f>
        <v>55.090333333333341</v>
      </c>
      <c r="CJ64" s="492">
        <f>CH64-CG64</f>
        <v>-269.45799999999997</v>
      </c>
      <c r="CK64" s="480">
        <f>SUM(CK65:CK74)</f>
        <v>28658.799999999999</v>
      </c>
      <c r="CL64" s="481">
        <f>CL65+CL66+CL67+CL68+CL69+CL70+CL71+CL72+CL73+CL74</f>
        <v>7171.6955200000002</v>
      </c>
      <c r="CM64" s="116">
        <f t="shared" si="13"/>
        <v>25.024409675213199</v>
      </c>
      <c r="CN64" s="116">
        <f t="shared" si="14"/>
        <v>-21487.104479999998</v>
      </c>
      <c r="CO64" s="141">
        <v>32.200000000000003</v>
      </c>
      <c r="CP64" s="137">
        <f t="shared" si="67"/>
        <v>6841.1535200000017</v>
      </c>
      <c r="CQ64" s="137">
        <f t="shared" si="68"/>
        <v>27473.800000000003</v>
      </c>
      <c r="CS64" s="137">
        <f t="shared" si="69"/>
        <v>6841.1535200000017</v>
      </c>
      <c r="CT64" s="137">
        <f t="shared" si="21"/>
        <v>7171.695520000002</v>
      </c>
      <c r="CU64" s="137">
        <f t="shared" si="22"/>
        <v>7171.695520000002</v>
      </c>
      <c r="CV64" s="137">
        <f t="shared" si="23"/>
        <v>6666.5474200000017</v>
      </c>
      <c r="CW64" s="137">
        <f t="shared" si="24"/>
        <v>28658.799999999999</v>
      </c>
      <c r="CX64" s="137"/>
      <c r="CY64" s="137"/>
    </row>
    <row r="65" spans="1:183" ht="13.5">
      <c r="A65" s="122"/>
      <c r="B65" s="846" t="s">
        <v>221</v>
      </c>
      <c r="C65" s="847"/>
      <c r="D65" s="848"/>
      <c r="E65" s="108">
        <v>1150</v>
      </c>
      <c r="F65" s="16">
        <v>243.636</v>
      </c>
      <c r="G65" s="108">
        <f t="shared" si="95"/>
        <v>21.185739130434783</v>
      </c>
      <c r="H65" s="108">
        <f>F65-E65</f>
        <v>-906.36400000000003</v>
      </c>
      <c r="I65" s="108">
        <v>2800</v>
      </c>
      <c r="J65" s="16">
        <v>723.55362000000002</v>
      </c>
      <c r="K65" s="108">
        <f t="shared" si="96"/>
        <v>25.841200714285716</v>
      </c>
      <c r="L65" s="122">
        <f t="shared" si="82"/>
        <v>-2076.4463799999999</v>
      </c>
      <c r="M65" s="108">
        <v>5700</v>
      </c>
      <c r="N65" s="216">
        <v>1416.69568</v>
      </c>
      <c r="O65" s="472">
        <f t="shared" si="83"/>
        <v>24.854310175438595</v>
      </c>
      <c r="P65" s="473">
        <f t="shared" si="29"/>
        <v>-4283.3043200000002</v>
      </c>
      <c r="Q65" s="472">
        <v>4500</v>
      </c>
      <c r="R65" s="216">
        <v>1102.7550000000001</v>
      </c>
      <c r="S65" s="472">
        <f t="shared" si="84"/>
        <v>24.50566666666667</v>
      </c>
      <c r="T65" s="473">
        <f>R65-Q65</f>
        <v>-3397.2449999999999</v>
      </c>
      <c r="U65" s="472">
        <v>950</v>
      </c>
      <c r="V65" s="216">
        <v>135.67599999999999</v>
      </c>
      <c r="W65" s="472">
        <f t="shared" si="97"/>
        <v>14.281684210526317</v>
      </c>
      <c r="X65" s="473">
        <f>V65-U65</f>
        <v>-814.32400000000007</v>
      </c>
      <c r="Y65" s="472">
        <v>3800</v>
      </c>
      <c r="Z65" s="216">
        <v>698.26665000000003</v>
      </c>
      <c r="AA65" s="472">
        <f t="shared" si="85"/>
        <v>18.375438157894738</v>
      </c>
      <c r="AB65" s="473">
        <f t="shared" si="80"/>
        <v>-3101.73335</v>
      </c>
      <c r="AC65" s="472">
        <v>2900</v>
      </c>
      <c r="AD65" s="216">
        <v>742.17100000000005</v>
      </c>
      <c r="AE65" s="472">
        <f t="shared" si="86"/>
        <v>25.592103448275864</v>
      </c>
      <c r="AF65" s="122">
        <f>AD65-AC65</f>
        <v>-2157.8289999999997</v>
      </c>
      <c r="AG65" s="461">
        <f t="shared" si="3"/>
        <v>21800</v>
      </c>
      <c r="AH65" s="462">
        <f t="shared" si="3"/>
        <v>5062.7539500000003</v>
      </c>
      <c r="AI65" s="462">
        <f t="shared" si="87"/>
        <v>23.223641972477065</v>
      </c>
      <c r="AJ65" s="471">
        <f t="shared" si="32"/>
        <v>-16737.246050000002</v>
      </c>
      <c r="AK65" s="108">
        <v>250</v>
      </c>
      <c r="AL65" s="216"/>
      <c r="AM65" s="472">
        <f>AL65/AK65*100</f>
        <v>0</v>
      </c>
      <c r="AN65" s="108">
        <f>AL65-AK65</f>
        <v>-250</v>
      </c>
      <c r="AO65" s="108">
        <v>75</v>
      </c>
      <c r="AP65" s="475"/>
      <c r="AQ65" s="472"/>
      <c r="AR65" s="472">
        <f>AP65-AO65</f>
        <v>-75</v>
      </c>
      <c r="AS65" s="472">
        <v>250</v>
      </c>
      <c r="AT65" s="475"/>
      <c r="AU65" s="472">
        <f t="shared" si="88"/>
        <v>0</v>
      </c>
      <c r="AV65" s="472">
        <f t="shared" si="89"/>
        <v>-250</v>
      </c>
      <c r="AW65" s="472">
        <v>200</v>
      </c>
      <c r="AX65" s="216"/>
      <c r="AY65" s="472"/>
      <c r="AZ65" s="472">
        <f>AX65-AW65</f>
        <v>-200</v>
      </c>
      <c r="BA65" s="461">
        <f t="shared" si="8"/>
        <v>775</v>
      </c>
      <c r="BB65" s="558">
        <f>AL65+AP65+AT65+AX65</f>
        <v>0</v>
      </c>
      <c r="BC65" s="462">
        <f>BB65/BA65*100</f>
        <v>0</v>
      </c>
      <c r="BD65" s="462">
        <f>BB65-BA65</f>
        <v>-775</v>
      </c>
      <c r="BE65" s="108"/>
      <c r="BF65" s="475"/>
      <c r="BG65" s="472"/>
      <c r="BH65" s="472">
        <f>BF65-BE65</f>
        <v>0</v>
      </c>
      <c r="BI65" s="472"/>
      <c r="BJ65" s="475"/>
      <c r="BK65" s="483"/>
      <c r="BL65" s="472">
        <f>BJ65-BI65</f>
        <v>0</v>
      </c>
      <c r="BM65" s="472"/>
      <c r="BN65" s="475"/>
      <c r="BO65" s="472"/>
      <c r="BP65" s="472">
        <f t="shared" si="90"/>
        <v>0</v>
      </c>
      <c r="BQ65" s="472"/>
      <c r="BR65" s="475"/>
      <c r="BS65" s="479">
        <v>0</v>
      </c>
      <c r="BT65" s="106">
        <f t="shared" si="19"/>
        <v>0</v>
      </c>
      <c r="BU65" s="108"/>
      <c r="BV65" s="462">
        <v>3.5</v>
      </c>
      <c r="BW65" s="108"/>
      <c r="BX65" s="122">
        <f t="shared" si="81"/>
        <v>3.5</v>
      </c>
      <c r="BY65" s="472"/>
      <c r="BZ65" s="216"/>
      <c r="CA65" s="484"/>
      <c r="CB65" s="473">
        <f t="shared" si="27"/>
        <v>0</v>
      </c>
      <c r="CC65" s="473"/>
      <c r="CD65" s="220"/>
      <c r="CE65" s="561"/>
      <c r="CF65" s="473"/>
      <c r="CG65" s="473"/>
      <c r="CH65" s="220"/>
      <c r="CI65" s="561"/>
      <c r="CJ65" s="473"/>
      <c r="CK65" s="478">
        <f>AG65+BA65+BI65+BM65+BQ65+BU65+BY65+CC65+CG65</f>
        <v>22575</v>
      </c>
      <c r="CL65" s="216">
        <f t="shared" si="94"/>
        <v>5066.2539500000003</v>
      </c>
      <c r="CM65" s="462">
        <f t="shared" si="13"/>
        <v>22.441877962347732</v>
      </c>
      <c r="CN65" s="462">
        <f t="shared" si="14"/>
        <v>-17508.746050000002</v>
      </c>
      <c r="CP65" s="142">
        <f t="shared" si="67"/>
        <v>5066.2539500000003</v>
      </c>
      <c r="CQ65" s="137">
        <f t="shared" si="68"/>
        <v>22575</v>
      </c>
      <c r="CS65" s="146">
        <f t="shared" si="69"/>
        <v>5066.2539500000003</v>
      </c>
      <c r="CT65" s="137">
        <f t="shared" si="21"/>
        <v>5066.2539500000003</v>
      </c>
      <c r="CU65" s="137">
        <f t="shared" si="22"/>
        <v>5066.2539500000003</v>
      </c>
      <c r="CV65" s="137">
        <f t="shared" si="23"/>
        <v>5062.7539500000003</v>
      </c>
      <c r="CW65" s="137">
        <f t="shared" si="24"/>
        <v>22575</v>
      </c>
      <c r="CX65" s="468"/>
      <c r="CY65" s="468"/>
    </row>
    <row r="66" spans="1:183" ht="13.5">
      <c r="A66" s="122"/>
      <c r="B66" s="846" t="s">
        <v>455</v>
      </c>
      <c r="C66" s="847"/>
      <c r="D66" s="848"/>
      <c r="E66" s="108">
        <v>97</v>
      </c>
      <c r="F66" s="16">
        <v>17.3</v>
      </c>
      <c r="G66" s="108">
        <f t="shared" si="95"/>
        <v>17.835051546391753</v>
      </c>
      <c r="H66" s="108">
        <f>F66-E66</f>
        <v>-79.7</v>
      </c>
      <c r="I66" s="108">
        <v>197</v>
      </c>
      <c r="J66" s="16">
        <v>66.171999999999997</v>
      </c>
      <c r="K66" s="108">
        <f t="shared" si="96"/>
        <v>33.589847715736035</v>
      </c>
      <c r="L66" s="122">
        <f t="shared" si="82"/>
        <v>-130.828</v>
      </c>
      <c r="M66" s="108">
        <v>197</v>
      </c>
      <c r="N66" s="216">
        <v>70.31</v>
      </c>
      <c r="O66" s="472">
        <f t="shared" si="83"/>
        <v>35.690355329949242</v>
      </c>
      <c r="P66" s="473">
        <f t="shared" si="29"/>
        <v>-126.69</v>
      </c>
      <c r="Q66" s="472">
        <v>444</v>
      </c>
      <c r="R66" s="216">
        <v>122.39234999999999</v>
      </c>
      <c r="S66" s="472">
        <f t="shared" si="84"/>
        <v>27.565844594594591</v>
      </c>
      <c r="T66" s="473">
        <f>R66-Q66</f>
        <v>-321.60765000000004</v>
      </c>
      <c r="U66" s="472">
        <v>97</v>
      </c>
      <c r="V66" s="216">
        <v>17</v>
      </c>
      <c r="W66" s="472">
        <f t="shared" si="97"/>
        <v>17.525773195876287</v>
      </c>
      <c r="X66" s="473">
        <f>V66-U66</f>
        <v>-80</v>
      </c>
      <c r="Y66" s="472">
        <v>247</v>
      </c>
      <c r="Z66" s="216">
        <v>39.523000000000003</v>
      </c>
      <c r="AA66" s="472">
        <f t="shared" si="85"/>
        <v>16.001214574898786</v>
      </c>
      <c r="AB66" s="473">
        <f t="shared" si="80"/>
        <v>-207.477</v>
      </c>
      <c r="AC66" s="472">
        <v>197</v>
      </c>
      <c r="AD66" s="216">
        <v>54.857999999999997</v>
      </c>
      <c r="AE66" s="472">
        <f t="shared" si="86"/>
        <v>27.846700507614212</v>
      </c>
      <c r="AF66" s="122">
        <f>AD66-AC66</f>
        <v>-142.142</v>
      </c>
      <c r="AG66" s="461">
        <f t="shared" si="3"/>
        <v>1476</v>
      </c>
      <c r="AH66" s="462">
        <f t="shared" si="3"/>
        <v>387.55535000000003</v>
      </c>
      <c r="AI66" s="462">
        <f t="shared" si="87"/>
        <v>26.257137533875341</v>
      </c>
      <c r="AJ66" s="471">
        <f t="shared" si="32"/>
        <v>-1088.4446499999999</v>
      </c>
      <c r="AK66" s="108">
        <v>77</v>
      </c>
      <c r="AL66" s="216">
        <v>105.42871</v>
      </c>
      <c r="AM66" s="472">
        <f>AL66/AK66*100</f>
        <v>136.92040259740259</v>
      </c>
      <c r="AN66" s="108">
        <f>AL66-AK66</f>
        <v>28.428709999999995</v>
      </c>
      <c r="AO66" s="108">
        <v>27</v>
      </c>
      <c r="AP66" s="475">
        <v>9.35</v>
      </c>
      <c r="AQ66" s="472">
        <f>AP66/AO66*100</f>
        <v>34.629629629629626</v>
      </c>
      <c r="AR66" s="472">
        <f>AP66-AO66</f>
        <v>-17.649999999999999</v>
      </c>
      <c r="AS66" s="472">
        <v>47</v>
      </c>
      <c r="AT66" s="475">
        <v>39.215000000000003</v>
      </c>
      <c r="AU66" s="472">
        <v>0</v>
      </c>
      <c r="AV66" s="472">
        <f t="shared" si="89"/>
        <v>-7.7849999999999966</v>
      </c>
      <c r="AW66" s="472">
        <v>67</v>
      </c>
      <c r="AX66" s="216">
        <v>33.875</v>
      </c>
      <c r="AY66" s="472">
        <f>AX66/AW66*100</f>
        <v>50.559701492537314</v>
      </c>
      <c r="AZ66" s="472">
        <f>AX66-AW66</f>
        <v>-33.125</v>
      </c>
      <c r="BA66" s="461">
        <f t="shared" si="8"/>
        <v>218</v>
      </c>
      <c r="BB66" s="558">
        <f t="shared" ref="BB66:BB74" si="98">AL66+AP66+AT66+AX66</f>
        <v>187.86870999999999</v>
      </c>
      <c r="BC66" s="462">
        <f>BB66/BA66*100</f>
        <v>86.178307339449532</v>
      </c>
      <c r="BD66" s="462">
        <f>BB66-BA66</f>
        <v>-30.131290000000007</v>
      </c>
      <c r="BE66" s="108">
        <v>42</v>
      </c>
      <c r="BF66" s="475">
        <v>10</v>
      </c>
      <c r="BG66" s="472">
        <f>BF66/BE66*100</f>
        <v>23.809523809523807</v>
      </c>
      <c r="BH66" s="472">
        <f>BF66-BE66</f>
        <v>-32</v>
      </c>
      <c r="BI66" s="472">
        <v>12</v>
      </c>
      <c r="BJ66" s="475"/>
      <c r="BK66" s="483">
        <f>BJ66/BI66*100</f>
        <v>0</v>
      </c>
      <c r="BL66" s="472">
        <f>BJ66-BI66</f>
        <v>-12</v>
      </c>
      <c r="BM66" s="472">
        <v>27</v>
      </c>
      <c r="BN66" s="475"/>
      <c r="BO66" s="472"/>
      <c r="BP66" s="472">
        <f t="shared" si="90"/>
        <v>-27</v>
      </c>
      <c r="BQ66" s="472">
        <v>200</v>
      </c>
      <c r="BR66" s="475"/>
      <c r="BS66" s="479">
        <f t="shared" si="18"/>
        <v>0</v>
      </c>
      <c r="BT66" s="106">
        <f t="shared" si="19"/>
        <v>-200</v>
      </c>
      <c r="BU66" s="108">
        <v>3.3</v>
      </c>
      <c r="BV66" s="216"/>
      <c r="BW66" s="108">
        <f t="shared" si="91"/>
        <v>0</v>
      </c>
      <c r="BX66" s="122">
        <f t="shared" si="81"/>
        <v>-3.3</v>
      </c>
      <c r="BY66" s="472">
        <v>85</v>
      </c>
      <c r="BZ66" s="216">
        <v>23.71</v>
      </c>
      <c r="CA66" s="484">
        <f>BZ66/BY66*100</f>
        <v>27.894117647058824</v>
      </c>
      <c r="CB66" s="473">
        <f t="shared" si="27"/>
        <v>-61.29</v>
      </c>
      <c r="CC66" s="219">
        <v>8.5</v>
      </c>
      <c r="CD66" s="220">
        <v>6.5</v>
      </c>
      <c r="CE66" s="561">
        <f t="shared" ref="CE66" si="99">CD66/CC66*100</f>
        <v>76.470588235294116</v>
      </c>
      <c r="CF66" s="473"/>
      <c r="CG66" s="219"/>
      <c r="CH66" s="216">
        <v>50.222000000000001</v>
      </c>
      <c r="CI66" s="561"/>
      <c r="CJ66" s="473"/>
      <c r="CK66" s="478">
        <f>AG66+BA66+BE66+BI66+BM66+BQ66+BU66+BY66+CC66+CG66</f>
        <v>2071.8000000000002</v>
      </c>
      <c r="CL66" s="216">
        <f t="shared" si="94"/>
        <v>665.85606000000007</v>
      </c>
      <c r="CM66" s="462">
        <f t="shared" si="13"/>
        <v>32.139012452939475</v>
      </c>
      <c r="CN66" s="462">
        <f t="shared" si="14"/>
        <v>-1405.9439400000001</v>
      </c>
      <c r="CP66" s="142">
        <f t="shared" si="67"/>
        <v>615.63406000000009</v>
      </c>
      <c r="CQ66" s="137">
        <f t="shared" si="68"/>
        <v>1871.8000000000002</v>
      </c>
      <c r="CS66" s="146">
        <f t="shared" si="69"/>
        <v>615.63406000000009</v>
      </c>
      <c r="CT66" s="137">
        <f t="shared" si="21"/>
        <v>665.85606000000007</v>
      </c>
      <c r="CU66" s="137">
        <f t="shared" si="22"/>
        <v>665.85606000000007</v>
      </c>
      <c r="CV66" s="137">
        <f t="shared" si="23"/>
        <v>585.42406000000005</v>
      </c>
      <c r="CW66" s="137">
        <f t="shared" si="24"/>
        <v>2071.8000000000002</v>
      </c>
      <c r="CX66" s="468"/>
      <c r="CY66" s="468"/>
    </row>
    <row r="67" spans="1:183" ht="13.5">
      <c r="A67" s="122"/>
      <c r="B67" s="846" t="s">
        <v>222</v>
      </c>
      <c r="C67" s="847"/>
      <c r="D67" s="848"/>
      <c r="E67" s="108">
        <v>15</v>
      </c>
      <c r="F67" s="16"/>
      <c r="G67" s="108">
        <f t="shared" si="95"/>
        <v>0</v>
      </c>
      <c r="H67" s="108">
        <f t="shared" ref="H67:H74" si="100">F67-E67</f>
        <v>-15</v>
      </c>
      <c r="I67" s="108">
        <v>20</v>
      </c>
      <c r="J67" s="16">
        <v>3.99</v>
      </c>
      <c r="K67" s="108">
        <f t="shared" si="96"/>
        <v>19.950000000000003</v>
      </c>
      <c r="L67" s="122">
        <f t="shared" si="82"/>
        <v>-16.009999999999998</v>
      </c>
      <c r="M67" s="108">
        <v>30</v>
      </c>
      <c r="N67" s="216">
        <v>16.995999999999999</v>
      </c>
      <c r="O67" s="472">
        <f t="shared" si="83"/>
        <v>56.653333333333336</v>
      </c>
      <c r="P67" s="473">
        <f t="shared" si="29"/>
        <v>-13.004000000000001</v>
      </c>
      <c r="Q67" s="472">
        <v>30</v>
      </c>
      <c r="R67" s="216">
        <v>14.308999999999999</v>
      </c>
      <c r="S67" s="472">
        <f>R67/Q67*100</f>
        <v>47.696666666666665</v>
      </c>
      <c r="T67" s="473">
        <f t="shared" ref="T67:T74" si="101">R67-Q67</f>
        <v>-15.691000000000001</v>
      </c>
      <c r="U67" s="472">
        <v>15</v>
      </c>
      <c r="V67" s="216"/>
      <c r="W67" s="472">
        <f t="shared" si="97"/>
        <v>0</v>
      </c>
      <c r="X67" s="473">
        <f t="shared" ref="X67:X74" si="102">V67-U67</f>
        <v>-15</v>
      </c>
      <c r="Y67" s="472">
        <v>25</v>
      </c>
      <c r="Z67" s="216">
        <v>9.3610000000000007</v>
      </c>
      <c r="AA67" s="472">
        <f t="shared" si="85"/>
        <v>37.444000000000003</v>
      </c>
      <c r="AB67" s="473">
        <f t="shared" si="80"/>
        <v>-15.638999999999999</v>
      </c>
      <c r="AC67" s="472">
        <v>20</v>
      </c>
      <c r="AD67" s="216">
        <v>7.1840000000000002</v>
      </c>
      <c r="AE67" s="472">
        <f t="shared" si="86"/>
        <v>35.92</v>
      </c>
      <c r="AF67" s="122">
        <f>AD67-AC67</f>
        <v>-12.815999999999999</v>
      </c>
      <c r="AG67" s="461">
        <f t="shared" si="3"/>
        <v>155</v>
      </c>
      <c r="AH67" s="462">
        <f t="shared" si="3"/>
        <v>51.839999999999989</v>
      </c>
      <c r="AI67" s="462">
        <f t="shared" si="87"/>
        <v>33.445161290322574</v>
      </c>
      <c r="AJ67" s="471">
        <f t="shared" si="32"/>
        <v>-103.16000000000001</v>
      </c>
      <c r="AK67" s="108">
        <v>10</v>
      </c>
      <c r="AL67" s="216"/>
      <c r="AM67" s="472">
        <f>AL67/AK67*100</f>
        <v>0</v>
      </c>
      <c r="AN67" s="108">
        <f t="shared" ref="AN67:AN74" si="103">AL67-AK67</f>
        <v>-10</v>
      </c>
      <c r="AO67" s="108">
        <v>5</v>
      </c>
      <c r="AP67" s="475"/>
      <c r="AQ67" s="472"/>
      <c r="AR67" s="472">
        <f t="shared" ref="AR67:AR74" si="104">AP67-AO67</f>
        <v>-5</v>
      </c>
      <c r="AS67" s="472">
        <v>10</v>
      </c>
      <c r="AT67" s="475"/>
      <c r="AU67" s="472"/>
      <c r="AV67" s="472">
        <f t="shared" si="89"/>
        <v>-10</v>
      </c>
      <c r="AW67" s="472">
        <v>10</v>
      </c>
      <c r="AX67" s="216"/>
      <c r="AY67" s="472"/>
      <c r="AZ67" s="472">
        <f t="shared" ref="AZ67:AZ74" si="105">AX67-AW67</f>
        <v>-10</v>
      </c>
      <c r="BA67" s="461">
        <f t="shared" si="8"/>
        <v>35</v>
      </c>
      <c r="BB67" s="558">
        <f t="shared" si="98"/>
        <v>0</v>
      </c>
      <c r="BC67" s="462"/>
      <c r="BD67" s="462">
        <f t="shared" ref="BD67:BD74" si="106">BB67-BA67</f>
        <v>-35</v>
      </c>
      <c r="BE67" s="108">
        <v>5</v>
      </c>
      <c r="BF67" s="475"/>
      <c r="BG67" s="472"/>
      <c r="BH67" s="472">
        <f t="shared" ref="BH67:BH74" si="107">BF67-BE67</f>
        <v>-5</v>
      </c>
      <c r="BI67" s="472">
        <v>5</v>
      </c>
      <c r="BJ67" s="475"/>
      <c r="BK67" s="483"/>
      <c r="BL67" s="472">
        <f t="shared" ref="BL67:BL74" si="108">BJ67-BI67</f>
        <v>-5</v>
      </c>
      <c r="BM67" s="472">
        <v>5</v>
      </c>
      <c r="BN67" s="475"/>
      <c r="BO67" s="472"/>
      <c r="BP67" s="472">
        <f t="shared" si="90"/>
        <v>-5</v>
      </c>
      <c r="BQ67" s="472">
        <v>15</v>
      </c>
      <c r="BR67" s="475"/>
      <c r="BS67" s="479">
        <f t="shared" si="18"/>
        <v>0</v>
      </c>
      <c r="BT67" s="106">
        <f t="shared" si="19"/>
        <v>-15</v>
      </c>
      <c r="BU67" s="108"/>
      <c r="BV67" s="462"/>
      <c r="BW67" s="108"/>
      <c r="BX67" s="122"/>
      <c r="BY67" s="472"/>
      <c r="BZ67" s="216"/>
      <c r="CA67" s="484"/>
      <c r="CB67" s="473">
        <f t="shared" si="27"/>
        <v>0</v>
      </c>
      <c r="CC67" s="473"/>
      <c r="CD67" s="485"/>
      <c r="CE67" s="485"/>
      <c r="CF67" s="473"/>
      <c r="CG67" s="472"/>
      <c r="CH67" s="475"/>
      <c r="CI67" s="561"/>
      <c r="CJ67" s="473"/>
      <c r="CK67" s="478">
        <f t="shared" ref="CK67:CK74" si="109">AG67+BA67+BE67+BI67+BM67+BQ67+BU67+BY67+CC67+CG67</f>
        <v>220</v>
      </c>
      <c r="CL67" s="216">
        <f t="shared" si="94"/>
        <v>51.839999999999989</v>
      </c>
      <c r="CM67" s="462">
        <f t="shared" si="13"/>
        <v>23.563636363636359</v>
      </c>
      <c r="CN67" s="462">
        <f t="shared" si="14"/>
        <v>-168.16000000000003</v>
      </c>
      <c r="CP67" s="142">
        <f t="shared" si="67"/>
        <v>51.839999999999989</v>
      </c>
      <c r="CQ67" s="137">
        <f t="shared" si="68"/>
        <v>205</v>
      </c>
      <c r="CS67" s="146">
        <f t="shared" si="69"/>
        <v>51.839999999999989</v>
      </c>
      <c r="CT67" s="137">
        <f t="shared" si="21"/>
        <v>51.839999999999989</v>
      </c>
      <c r="CU67" s="137">
        <f t="shared" si="22"/>
        <v>51.839999999999989</v>
      </c>
      <c r="CV67" s="137">
        <f t="shared" si="23"/>
        <v>51.839999999999989</v>
      </c>
      <c r="CW67" s="137">
        <f t="shared" si="24"/>
        <v>220</v>
      </c>
      <c r="CX67" s="468"/>
      <c r="CY67" s="468"/>
    </row>
    <row r="68" spans="1:183" ht="13.5">
      <c r="A68" s="122"/>
      <c r="B68" s="846" t="s">
        <v>882</v>
      </c>
      <c r="C68" s="847"/>
      <c r="D68" s="848"/>
      <c r="E68" s="108">
        <v>70</v>
      </c>
      <c r="F68" s="16"/>
      <c r="G68" s="108">
        <f t="shared" si="95"/>
        <v>0</v>
      </c>
      <c r="H68" s="108">
        <f t="shared" si="100"/>
        <v>-70</v>
      </c>
      <c r="I68" s="108">
        <v>140</v>
      </c>
      <c r="J68" s="16">
        <v>77.873999999999995</v>
      </c>
      <c r="K68" s="108">
        <f t="shared" si="96"/>
        <v>55.624285714285712</v>
      </c>
      <c r="L68" s="122">
        <f t="shared" si="82"/>
        <v>-62.126000000000005</v>
      </c>
      <c r="M68" s="108">
        <v>285</v>
      </c>
      <c r="N68" s="216">
        <v>26.95</v>
      </c>
      <c r="O68" s="472">
        <f t="shared" si="83"/>
        <v>9.4561403508771935</v>
      </c>
      <c r="P68" s="473">
        <f t="shared" si="29"/>
        <v>-258.05</v>
      </c>
      <c r="Q68" s="472">
        <v>270</v>
      </c>
      <c r="R68" s="216">
        <v>108.1</v>
      </c>
      <c r="S68" s="472">
        <f>R68/Q68*100</f>
        <v>40.037037037037038</v>
      </c>
      <c r="T68" s="473">
        <f t="shared" si="101"/>
        <v>-161.9</v>
      </c>
      <c r="U68" s="472">
        <v>60</v>
      </c>
      <c r="V68" s="216"/>
      <c r="W68" s="472">
        <f t="shared" si="97"/>
        <v>0</v>
      </c>
      <c r="X68" s="473">
        <f t="shared" si="102"/>
        <v>-60</v>
      </c>
      <c r="Y68" s="472">
        <v>180</v>
      </c>
      <c r="Z68" s="216">
        <v>97.046000000000006</v>
      </c>
      <c r="AA68" s="472">
        <f t="shared" si="85"/>
        <v>53.914444444444442</v>
      </c>
      <c r="AB68" s="473">
        <f t="shared" si="80"/>
        <v>-82.953999999999994</v>
      </c>
      <c r="AC68" s="472">
        <v>140</v>
      </c>
      <c r="AD68" s="216">
        <v>49</v>
      </c>
      <c r="AE68" s="472">
        <f>AD68/AC68*100</f>
        <v>35</v>
      </c>
      <c r="AF68" s="122">
        <f t="shared" ref="AF68:AF74" si="110">AD68-AC68</f>
        <v>-91</v>
      </c>
      <c r="AG68" s="461">
        <f t="shared" si="3"/>
        <v>1145</v>
      </c>
      <c r="AH68" s="462">
        <f t="shared" si="3"/>
        <v>358.96999999999997</v>
      </c>
      <c r="AI68" s="462">
        <f t="shared" si="87"/>
        <v>31.351091703056767</v>
      </c>
      <c r="AJ68" s="471">
        <f t="shared" si="32"/>
        <v>-786.03</v>
      </c>
      <c r="AK68" s="108">
        <v>15</v>
      </c>
      <c r="AL68" s="216">
        <v>6</v>
      </c>
      <c r="AM68" s="472">
        <f>AL68/AK68*100</f>
        <v>40</v>
      </c>
      <c r="AN68" s="108">
        <f t="shared" si="103"/>
        <v>-9</v>
      </c>
      <c r="AO68" s="108">
        <v>10</v>
      </c>
      <c r="AP68" s="475"/>
      <c r="AQ68" s="472"/>
      <c r="AR68" s="472">
        <f t="shared" si="104"/>
        <v>-10</v>
      </c>
      <c r="AS68" s="472">
        <v>20</v>
      </c>
      <c r="AT68" s="475"/>
      <c r="AU68" s="472"/>
      <c r="AV68" s="472">
        <f t="shared" si="89"/>
        <v>-20</v>
      </c>
      <c r="AW68" s="472">
        <v>20</v>
      </c>
      <c r="AX68" s="216">
        <v>2.7114500000000001</v>
      </c>
      <c r="AY68" s="472">
        <f>AX68/AW68*100</f>
        <v>13.557250000000002</v>
      </c>
      <c r="AZ68" s="472">
        <f t="shared" si="105"/>
        <v>-17.288550000000001</v>
      </c>
      <c r="BA68" s="461">
        <f t="shared" si="8"/>
        <v>65</v>
      </c>
      <c r="BB68" s="558">
        <f t="shared" si="98"/>
        <v>8.7114499999999992</v>
      </c>
      <c r="BC68" s="462">
        <f>BB68/BA68*100</f>
        <v>13.402230769230769</v>
      </c>
      <c r="BD68" s="462">
        <f t="shared" si="106"/>
        <v>-56.288550000000001</v>
      </c>
      <c r="BE68" s="108"/>
      <c r="BF68" s="475"/>
      <c r="BG68" s="472"/>
      <c r="BH68" s="472">
        <f t="shared" si="107"/>
        <v>0</v>
      </c>
      <c r="BI68" s="472"/>
      <c r="BJ68" s="475"/>
      <c r="BK68" s="483"/>
      <c r="BL68" s="472">
        <f t="shared" si="108"/>
        <v>0</v>
      </c>
      <c r="BM68" s="472"/>
      <c r="BN68" s="475"/>
      <c r="BO68" s="472"/>
      <c r="BP68" s="472">
        <f t="shared" si="90"/>
        <v>0</v>
      </c>
      <c r="BQ68" s="472">
        <v>150</v>
      </c>
      <c r="BR68" s="475"/>
      <c r="BS68" s="479">
        <f t="shared" si="18"/>
        <v>0</v>
      </c>
      <c r="BT68" s="106">
        <f t="shared" si="19"/>
        <v>-150</v>
      </c>
      <c r="BU68" s="108"/>
      <c r="BV68" s="462">
        <v>2.4216000000000002</v>
      </c>
      <c r="BW68" s="108"/>
      <c r="BX68" s="122"/>
      <c r="BY68" s="472">
        <v>90</v>
      </c>
      <c r="BZ68" s="216"/>
      <c r="CA68" s="484"/>
      <c r="CB68" s="473">
        <f t="shared" si="27"/>
        <v>-90</v>
      </c>
      <c r="CC68" s="473"/>
      <c r="CD68" s="485"/>
      <c r="CE68" s="473"/>
      <c r="CF68" s="473"/>
      <c r="CG68" s="472">
        <v>50</v>
      </c>
      <c r="CH68" s="475">
        <v>17.79</v>
      </c>
      <c r="CI68" s="561">
        <f t="shared" ref="CI68:CI73" si="111">CH68/CG68*100</f>
        <v>35.58</v>
      </c>
      <c r="CJ68" s="473"/>
      <c r="CK68" s="478">
        <f t="shared" si="109"/>
        <v>1500</v>
      </c>
      <c r="CL68" s="216">
        <f t="shared" si="94"/>
        <v>387.89305000000002</v>
      </c>
      <c r="CM68" s="462">
        <f t="shared" si="13"/>
        <v>25.859536666666667</v>
      </c>
      <c r="CN68" s="462">
        <f t="shared" si="14"/>
        <v>-1112.1069499999999</v>
      </c>
      <c r="CP68" s="142">
        <f t="shared" si="67"/>
        <v>370.10305</v>
      </c>
      <c r="CQ68" s="137">
        <f t="shared" si="68"/>
        <v>1300</v>
      </c>
      <c r="CS68" s="146">
        <f t="shared" si="69"/>
        <v>370.10305</v>
      </c>
      <c r="CT68" s="137">
        <f t="shared" si="21"/>
        <v>387.89305000000002</v>
      </c>
      <c r="CU68" s="137">
        <f t="shared" si="22"/>
        <v>387.89305000000002</v>
      </c>
      <c r="CV68" s="137">
        <f t="shared" si="23"/>
        <v>367.68144999999998</v>
      </c>
      <c r="CW68" s="137">
        <f t="shared" si="24"/>
        <v>1500</v>
      </c>
      <c r="CX68" s="468"/>
      <c r="CY68" s="468"/>
    </row>
    <row r="69" spans="1:183" ht="13.5">
      <c r="A69" s="122"/>
      <c r="B69" s="846" t="s">
        <v>224</v>
      </c>
      <c r="C69" s="847"/>
      <c r="D69" s="848"/>
      <c r="E69" s="108"/>
      <c r="F69" s="16">
        <v>30</v>
      </c>
      <c r="G69" s="108">
        <v>0</v>
      </c>
      <c r="H69" s="108">
        <f t="shared" si="100"/>
        <v>30</v>
      </c>
      <c r="I69" s="108"/>
      <c r="J69" s="16"/>
      <c r="K69" s="108">
        <v>0</v>
      </c>
      <c r="L69" s="122">
        <f t="shared" si="82"/>
        <v>0</v>
      </c>
      <c r="M69" s="108"/>
      <c r="N69" s="216">
        <v>71</v>
      </c>
      <c r="O69" s="472">
        <v>0</v>
      </c>
      <c r="P69" s="473">
        <f t="shared" si="29"/>
        <v>71</v>
      </c>
      <c r="Q69" s="472"/>
      <c r="R69" s="216">
        <v>87.067999999999998</v>
      </c>
      <c r="S69" s="472">
        <v>0</v>
      </c>
      <c r="T69" s="473">
        <f t="shared" si="101"/>
        <v>87.067999999999998</v>
      </c>
      <c r="U69" s="472"/>
      <c r="V69" s="216"/>
      <c r="W69" s="472">
        <v>0</v>
      </c>
      <c r="X69" s="473">
        <f t="shared" si="102"/>
        <v>0</v>
      </c>
      <c r="Y69" s="472"/>
      <c r="Z69" s="216">
        <v>69.830160000000006</v>
      </c>
      <c r="AA69" s="472"/>
      <c r="AB69" s="473">
        <f t="shared" si="80"/>
        <v>69.830160000000006</v>
      </c>
      <c r="AC69" s="472"/>
      <c r="AD69" s="216">
        <v>78.4268</v>
      </c>
      <c r="AE69" s="472"/>
      <c r="AF69" s="122">
        <f t="shared" si="110"/>
        <v>78.4268</v>
      </c>
      <c r="AG69" s="461">
        <f t="shared" si="3"/>
        <v>0</v>
      </c>
      <c r="AH69" s="462">
        <f t="shared" si="3"/>
        <v>336.32495999999998</v>
      </c>
      <c r="AI69" s="462"/>
      <c r="AJ69" s="471">
        <f t="shared" si="32"/>
        <v>336.32495999999998</v>
      </c>
      <c r="AK69" s="108"/>
      <c r="AL69" s="216">
        <v>12</v>
      </c>
      <c r="AM69" s="472"/>
      <c r="AN69" s="108">
        <f t="shared" si="103"/>
        <v>12</v>
      </c>
      <c r="AO69" s="108"/>
      <c r="AP69" s="475"/>
      <c r="AQ69" s="472"/>
      <c r="AR69" s="472">
        <f t="shared" si="104"/>
        <v>0</v>
      </c>
      <c r="AS69" s="472"/>
      <c r="AT69" s="475"/>
      <c r="AU69" s="472"/>
      <c r="AV69" s="472">
        <f t="shared" si="89"/>
        <v>0</v>
      </c>
      <c r="AW69" s="472"/>
      <c r="AX69" s="216">
        <v>64</v>
      </c>
      <c r="AY69" s="472"/>
      <c r="AZ69" s="472">
        <f t="shared" si="105"/>
        <v>64</v>
      </c>
      <c r="BA69" s="461">
        <f t="shared" si="8"/>
        <v>0</v>
      </c>
      <c r="BB69" s="558">
        <f t="shared" si="98"/>
        <v>76</v>
      </c>
      <c r="BC69" s="462"/>
      <c r="BD69" s="462">
        <f t="shared" si="106"/>
        <v>76</v>
      </c>
      <c r="BE69" s="108"/>
      <c r="BF69" s="475">
        <v>3.6</v>
      </c>
      <c r="BG69" s="472"/>
      <c r="BH69" s="472">
        <f t="shared" si="107"/>
        <v>3.6</v>
      </c>
      <c r="BI69" s="472"/>
      <c r="BJ69" s="475"/>
      <c r="BK69" s="483"/>
      <c r="BL69" s="472">
        <f t="shared" si="108"/>
        <v>0</v>
      </c>
      <c r="BM69" s="472"/>
      <c r="BN69" s="475">
        <v>6.12</v>
      </c>
      <c r="BO69" s="472"/>
      <c r="BP69" s="472">
        <f t="shared" si="90"/>
        <v>6.12</v>
      </c>
      <c r="BQ69" s="472"/>
      <c r="BR69" s="475"/>
      <c r="BS69" s="479">
        <v>0</v>
      </c>
      <c r="BT69" s="106">
        <f t="shared" si="19"/>
        <v>0</v>
      </c>
      <c r="BU69" s="108">
        <v>2</v>
      </c>
      <c r="BV69" s="462"/>
      <c r="BW69" s="108"/>
      <c r="BX69" s="122"/>
      <c r="BY69" s="472">
        <v>173</v>
      </c>
      <c r="BZ69" s="216">
        <v>81.374499999999998</v>
      </c>
      <c r="CA69" s="484"/>
      <c r="CB69" s="473"/>
      <c r="CC69" s="473"/>
      <c r="CD69" s="485"/>
      <c r="CE69" s="473"/>
      <c r="CF69" s="473"/>
      <c r="CG69" s="472">
        <v>150</v>
      </c>
      <c r="CH69" s="475">
        <v>177.61500000000001</v>
      </c>
      <c r="CI69" s="561">
        <f t="shared" si="111"/>
        <v>118.41000000000001</v>
      </c>
      <c r="CJ69" s="473"/>
      <c r="CK69" s="478">
        <f t="shared" si="109"/>
        <v>325</v>
      </c>
      <c r="CL69" s="216">
        <f t="shared" si="94"/>
        <v>681.03446000000008</v>
      </c>
      <c r="CM69" s="462">
        <f>CL69/CK69*100</f>
        <v>209.54906461538462</v>
      </c>
      <c r="CN69" s="462">
        <f>CL69-CK69</f>
        <v>356.03446000000008</v>
      </c>
      <c r="CP69" s="142">
        <f t="shared" si="67"/>
        <v>503.41946000000002</v>
      </c>
      <c r="CQ69" s="137">
        <f t="shared" si="68"/>
        <v>175</v>
      </c>
      <c r="CS69" s="146">
        <f t="shared" si="69"/>
        <v>503.41946000000002</v>
      </c>
      <c r="CT69" s="137">
        <f t="shared" si="21"/>
        <v>681.03446000000008</v>
      </c>
      <c r="CU69" s="137">
        <f t="shared" si="22"/>
        <v>681.03446000000008</v>
      </c>
      <c r="CV69" s="137">
        <f t="shared" si="23"/>
        <v>422.04496</v>
      </c>
      <c r="CW69" s="137">
        <f t="shared" si="24"/>
        <v>325</v>
      </c>
      <c r="CX69" s="468"/>
      <c r="CY69" s="468"/>
    </row>
    <row r="70" spans="1:183" ht="13.5" hidden="1">
      <c r="A70" s="122"/>
      <c r="B70" s="846" t="s">
        <v>620</v>
      </c>
      <c r="C70" s="847"/>
      <c r="D70" s="848"/>
      <c r="E70" s="108">
        <f t="shared" ref="E70:E74" si="112">F70</f>
        <v>0</v>
      </c>
      <c r="F70" s="16"/>
      <c r="G70" s="108"/>
      <c r="H70" s="108">
        <f t="shared" si="100"/>
        <v>0</v>
      </c>
      <c r="I70" s="108"/>
      <c r="J70" s="16"/>
      <c r="K70" s="108"/>
      <c r="L70" s="122">
        <f t="shared" si="82"/>
        <v>0</v>
      </c>
      <c r="M70" s="108">
        <f t="shared" ref="M70:M74" si="113">N70</f>
        <v>0</v>
      </c>
      <c r="N70" s="216"/>
      <c r="O70" s="472"/>
      <c r="P70" s="473">
        <f t="shared" si="29"/>
        <v>0</v>
      </c>
      <c r="Q70" s="472">
        <v>0</v>
      </c>
      <c r="R70" s="216"/>
      <c r="S70" s="472"/>
      <c r="T70" s="473">
        <f t="shared" si="101"/>
        <v>0</v>
      </c>
      <c r="U70" s="472"/>
      <c r="V70" s="216"/>
      <c r="W70" s="472"/>
      <c r="X70" s="473">
        <f t="shared" si="102"/>
        <v>0</v>
      </c>
      <c r="Y70" s="472"/>
      <c r="Z70" s="216"/>
      <c r="AA70" s="472"/>
      <c r="AB70" s="473">
        <f t="shared" si="80"/>
        <v>0</v>
      </c>
      <c r="AC70" s="472"/>
      <c r="AD70" s="216"/>
      <c r="AE70" s="472"/>
      <c r="AF70" s="122">
        <f t="shared" si="110"/>
        <v>0</v>
      </c>
      <c r="AG70" s="461">
        <f t="shared" si="3"/>
        <v>0</v>
      </c>
      <c r="AH70" s="462">
        <f t="shared" si="3"/>
        <v>0</v>
      </c>
      <c r="AI70" s="462"/>
      <c r="AJ70" s="471">
        <f t="shared" si="32"/>
        <v>0</v>
      </c>
      <c r="AK70" s="108"/>
      <c r="AL70" s="216"/>
      <c r="AM70" s="472"/>
      <c r="AN70" s="108">
        <f t="shared" si="103"/>
        <v>0</v>
      </c>
      <c r="AO70" s="108"/>
      <c r="AP70" s="475"/>
      <c r="AQ70" s="472"/>
      <c r="AR70" s="472">
        <f t="shared" si="104"/>
        <v>0</v>
      </c>
      <c r="AS70" s="472"/>
      <c r="AT70" s="475"/>
      <c r="AU70" s="472"/>
      <c r="AV70" s="472">
        <f t="shared" si="89"/>
        <v>0</v>
      </c>
      <c r="AW70" s="472"/>
      <c r="AX70" s="216"/>
      <c r="AY70" s="472"/>
      <c r="AZ70" s="472">
        <f t="shared" si="105"/>
        <v>0</v>
      </c>
      <c r="BA70" s="461">
        <f t="shared" si="8"/>
        <v>0</v>
      </c>
      <c r="BB70" s="558">
        <f t="shared" si="98"/>
        <v>0</v>
      </c>
      <c r="BC70" s="462"/>
      <c r="BD70" s="462">
        <f t="shared" si="106"/>
        <v>0</v>
      </c>
      <c r="BE70" s="108"/>
      <c r="BF70" s="475"/>
      <c r="BG70" s="472"/>
      <c r="BH70" s="472">
        <f t="shared" si="107"/>
        <v>0</v>
      </c>
      <c r="BI70" s="472"/>
      <c r="BJ70" s="475"/>
      <c r="BK70" s="483"/>
      <c r="BL70" s="472">
        <f t="shared" si="108"/>
        <v>0</v>
      </c>
      <c r="BM70" s="472"/>
      <c r="BN70" s="475"/>
      <c r="BO70" s="472"/>
      <c r="BP70" s="472">
        <f t="shared" si="90"/>
        <v>0</v>
      </c>
      <c r="BQ70" s="472"/>
      <c r="BR70" s="475"/>
      <c r="BS70" s="479">
        <v>0</v>
      </c>
      <c r="BT70" s="106">
        <f t="shared" si="19"/>
        <v>0</v>
      </c>
      <c r="BU70" s="108"/>
      <c r="BV70" s="462"/>
      <c r="BW70" s="108"/>
      <c r="BX70" s="122"/>
      <c r="BY70" s="472"/>
      <c r="BZ70" s="216"/>
      <c r="CA70" s="484"/>
      <c r="CB70" s="473">
        <f t="shared" si="27"/>
        <v>0</v>
      </c>
      <c r="CC70" s="473"/>
      <c r="CD70" s="485"/>
      <c r="CE70" s="473"/>
      <c r="CF70" s="473"/>
      <c r="CG70" s="472"/>
      <c r="CH70" s="475"/>
      <c r="CI70" s="561"/>
      <c r="CJ70" s="473"/>
      <c r="CK70" s="478">
        <f t="shared" si="109"/>
        <v>0</v>
      </c>
      <c r="CL70" s="216">
        <f t="shared" si="94"/>
        <v>0</v>
      </c>
      <c r="CM70" s="462">
        <v>0</v>
      </c>
      <c r="CN70" s="462">
        <f>CL70-CK70</f>
        <v>0</v>
      </c>
      <c r="CP70" s="142">
        <f t="shared" si="67"/>
        <v>0</v>
      </c>
      <c r="CQ70" s="137">
        <f t="shared" si="68"/>
        <v>0</v>
      </c>
      <c r="CS70" s="146">
        <f t="shared" si="69"/>
        <v>0</v>
      </c>
      <c r="CT70" s="137">
        <f t="shared" si="21"/>
        <v>0</v>
      </c>
      <c r="CU70" s="137">
        <f t="shared" si="22"/>
        <v>0</v>
      </c>
      <c r="CV70" s="137">
        <f t="shared" si="23"/>
        <v>0</v>
      </c>
      <c r="CW70" s="137">
        <f t="shared" si="24"/>
        <v>0</v>
      </c>
      <c r="CX70" s="468"/>
      <c r="CY70" s="468"/>
    </row>
    <row r="71" spans="1:183" ht="13.5" hidden="1">
      <c r="A71" s="122"/>
      <c r="B71" s="846" t="s">
        <v>244</v>
      </c>
      <c r="C71" s="847"/>
      <c r="D71" s="848"/>
      <c r="E71" s="108">
        <f t="shared" si="112"/>
        <v>0</v>
      </c>
      <c r="F71" s="16"/>
      <c r="G71" s="108"/>
      <c r="H71" s="108">
        <f t="shared" si="100"/>
        <v>0</v>
      </c>
      <c r="I71" s="108">
        <f t="shared" ref="I71:I74" si="114">J71</f>
        <v>0</v>
      </c>
      <c r="J71" s="16"/>
      <c r="K71" s="108"/>
      <c r="L71" s="122">
        <f t="shared" si="82"/>
        <v>0</v>
      </c>
      <c r="M71" s="108">
        <f t="shared" si="113"/>
        <v>0</v>
      </c>
      <c r="N71" s="216"/>
      <c r="O71" s="472"/>
      <c r="P71" s="473">
        <f t="shared" si="29"/>
        <v>0</v>
      </c>
      <c r="Q71" s="472">
        <f t="shared" ref="Q71:Q74" si="115">R71</f>
        <v>0</v>
      </c>
      <c r="R71" s="216"/>
      <c r="S71" s="472"/>
      <c r="T71" s="473">
        <f t="shared" si="101"/>
        <v>0</v>
      </c>
      <c r="U71" s="472"/>
      <c r="V71" s="216"/>
      <c r="W71" s="472"/>
      <c r="X71" s="473">
        <f t="shared" si="102"/>
        <v>0</v>
      </c>
      <c r="Y71" s="472"/>
      <c r="Z71" s="216"/>
      <c r="AA71" s="472"/>
      <c r="AB71" s="473">
        <f t="shared" si="80"/>
        <v>0</v>
      </c>
      <c r="AC71" s="472"/>
      <c r="AD71" s="216"/>
      <c r="AE71" s="472"/>
      <c r="AF71" s="122">
        <f t="shared" si="110"/>
        <v>0</v>
      </c>
      <c r="AG71" s="461">
        <f t="shared" si="3"/>
        <v>0</v>
      </c>
      <c r="AH71" s="462">
        <f t="shared" si="3"/>
        <v>0</v>
      </c>
      <c r="AI71" s="462" t="e">
        <f t="shared" si="87"/>
        <v>#DIV/0!</v>
      </c>
      <c r="AJ71" s="471">
        <f t="shared" si="32"/>
        <v>0</v>
      </c>
      <c r="AK71" s="108"/>
      <c r="AL71" s="216"/>
      <c r="AM71" s="472"/>
      <c r="AN71" s="108">
        <f t="shared" si="103"/>
        <v>0</v>
      </c>
      <c r="AO71" s="108"/>
      <c r="AP71" s="475"/>
      <c r="AQ71" s="472"/>
      <c r="AR71" s="472">
        <f t="shared" si="104"/>
        <v>0</v>
      </c>
      <c r="AS71" s="472"/>
      <c r="AT71" s="475"/>
      <c r="AU71" s="472"/>
      <c r="AV71" s="472">
        <f t="shared" si="89"/>
        <v>0</v>
      </c>
      <c r="AW71" s="472"/>
      <c r="AX71" s="216"/>
      <c r="AY71" s="472"/>
      <c r="AZ71" s="472">
        <f t="shared" si="105"/>
        <v>0</v>
      </c>
      <c r="BA71" s="461">
        <f t="shared" si="8"/>
        <v>0</v>
      </c>
      <c r="BB71" s="558">
        <f t="shared" si="98"/>
        <v>0</v>
      </c>
      <c r="BC71" s="462"/>
      <c r="BD71" s="462">
        <f t="shared" si="106"/>
        <v>0</v>
      </c>
      <c r="BE71" s="108"/>
      <c r="BF71" s="475"/>
      <c r="BG71" s="472"/>
      <c r="BH71" s="472">
        <f t="shared" si="107"/>
        <v>0</v>
      </c>
      <c r="BI71" s="472"/>
      <c r="BJ71" s="475"/>
      <c r="BK71" s="483"/>
      <c r="BL71" s="472">
        <f t="shared" si="108"/>
        <v>0</v>
      </c>
      <c r="BM71" s="472"/>
      <c r="BN71" s="475"/>
      <c r="BO71" s="472"/>
      <c r="BP71" s="472">
        <f t="shared" si="90"/>
        <v>0</v>
      </c>
      <c r="BQ71" s="472"/>
      <c r="BR71" s="475"/>
      <c r="BS71" s="479" t="e">
        <f t="shared" si="18"/>
        <v>#DIV/0!</v>
      </c>
      <c r="BT71" s="106">
        <f t="shared" si="19"/>
        <v>0</v>
      </c>
      <c r="BU71" s="108"/>
      <c r="BV71" s="462"/>
      <c r="BW71" s="108"/>
      <c r="BX71" s="122"/>
      <c r="BY71" s="472"/>
      <c r="BZ71" s="216"/>
      <c r="CA71" s="484" t="e">
        <f>BZ71/BY71*100</f>
        <v>#DIV/0!</v>
      </c>
      <c r="CB71" s="473"/>
      <c r="CC71" s="473"/>
      <c r="CD71" s="485"/>
      <c r="CE71" s="473"/>
      <c r="CF71" s="473"/>
      <c r="CG71" s="472"/>
      <c r="CH71" s="475"/>
      <c r="CI71" s="561" t="e">
        <f t="shared" si="111"/>
        <v>#DIV/0!</v>
      </c>
      <c r="CJ71" s="473"/>
      <c r="CK71" s="478">
        <f t="shared" si="109"/>
        <v>0</v>
      </c>
      <c r="CL71" s="216">
        <f t="shared" si="94"/>
        <v>0</v>
      </c>
      <c r="CM71" s="462" t="e">
        <f>CL71/CK71*100</f>
        <v>#DIV/0!</v>
      </c>
      <c r="CN71" s="462">
        <f>CL71-CK71</f>
        <v>0</v>
      </c>
      <c r="CP71" s="142">
        <f t="shared" si="67"/>
        <v>0</v>
      </c>
      <c r="CQ71" s="137">
        <f t="shared" si="68"/>
        <v>0</v>
      </c>
      <c r="CS71" s="146">
        <f t="shared" si="69"/>
        <v>0</v>
      </c>
      <c r="CT71" s="137">
        <f t="shared" si="21"/>
        <v>0</v>
      </c>
      <c r="CU71" s="137">
        <f t="shared" si="22"/>
        <v>0</v>
      </c>
      <c r="CV71" s="137">
        <f t="shared" si="23"/>
        <v>0</v>
      </c>
      <c r="CW71" s="137">
        <f t="shared" si="24"/>
        <v>0</v>
      </c>
      <c r="CX71" s="468"/>
      <c r="CY71" s="468"/>
    </row>
    <row r="72" spans="1:183" ht="13.5">
      <c r="A72" s="122"/>
      <c r="B72" s="846" t="s">
        <v>148</v>
      </c>
      <c r="C72" s="847"/>
      <c r="D72" s="848"/>
      <c r="E72" s="108">
        <f t="shared" si="112"/>
        <v>0</v>
      </c>
      <c r="F72" s="16"/>
      <c r="G72" s="108"/>
      <c r="H72" s="108">
        <f t="shared" si="100"/>
        <v>0</v>
      </c>
      <c r="I72" s="108">
        <f t="shared" si="114"/>
        <v>0</v>
      </c>
      <c r="J72" s="16"/>
      <c r="K72" s="108"/>
      <c r="L72" s="122">
        <f t="shared" si="82"/>
        <v>0</v>
      </c>
      <c r="M72" s="108">
        <f t="shared" si="113"/>
        <v>0</v>
      </c>
      <c r="N72" s="216"/>
      <c r="O72" s="472"/>
      <c r="P72" s="473">
        <f t="shared" si="29"/>
        <v>0</v>
      </c>
      <c r="Q72" s="472">
        <f t="shared" si="115"/>
        <v>0</v>
      </c>
      <c r="R72" s="216"/>
      <c r="S72" s="472"/>
      <c r="T72" s="473">
        <f t="shared" si="101"/>
        <v>0</v>
      </c>
      <c r="U72" s="472"/>
      <c r="V72" s="216"/>
      <c r="W72" s="472"/>
      <c r="X72" s="473">
        <f t="shared" si="102"/>
        <v>0</v>
      </c>
      <c r="Y72" s="472"/>
      <c r="Z72" s="216"/>
      <c r="AA72" s="472"/>
      <c r="AB72" s="473">
        <f t="shared" si="80"/>
        <v>0</v>
      </c>
      <c r="AC72" s="472"/>
      <c r="AD72" s="216"/>
      <c r="AE72" s="472"/>
      <c r="AF72" s="122">
        <f t="shared" si="110"/>
        <v>0</v>
      </c>
      <c r="AG72" s="461">
        <f t="shared" si="3"/>
        <v>0</v>
      </c>
      <c r="AH72" s="462">
        <f t="shared" si="3"/>
        <v>0</v>
      </c>
      <c r="AI72" s="462"/>
      <c r="AJ72" s="471">
        <f t="shared" si="32"/>
        <v>0</v>
      </c>
      <c r="AK72" s="108"/>
      <c r="AL72" s="216"/>
      <c r="AM72" s="472"/>
      <c r="AN72" s="108">
        <f t="shared" si="103"/>
        <v>0</v>
      </c>
      <c r="AO72" s="108"/>
      <c r="AP72" s="475"/>
      <c r="AQ72" s="472"/>
      <c r="AR72" s="472">
        <f t="shared" si="104"/>
        <v>0</v>
      </c>
      <c r="AS72" s="472"/>
      <c r="AT72" s="475"/>
      <c r="AU72" s="472"/>
      <c r="AV72" s="472">
        <f t="shared" si="89"/>
        <v>0</v>
      </c>
      <c r="AW72" s="472"/>
      <c r="AX72" s="216"/>
      <c r="AY72" s="472"/>
      <c r="AZ72" s="472">
        <f t="shared" si="105"/>
        <v>0</v>
      </c>
      <c r="BA72" s="461">
        <f t="shared" si="8"/>
        <v>0</v>
      </c>
      <c r="BB72" s="558">
        <f t="shared" si="98"/>
        <v>0</v>
      </c>
      <c r="BC72" s="462"/>
      <c r="BD72" s="462">
        <f t="shared" si="106"/>
        <v>0</v>
      </c>
      <c r="BE72" s="108"/>
      <c r="BF72" s="475"/>
      <c r="BG72" s="472"/>
      <c r="BH72" s="472">
        <f t="shared" si="107"/>
        <v>0</v>
      </c>
      <c r="BI72" s="472"/>
      <c r="BJ72" s="475"/>
      <c r="BK72" s="483"/>
      <c r="BL72" s="472">
        <f t="shared" si="108"/>
        <v>0</v>
      </c>
      <c r="BM72" s="472"/>
      <c r="BN72" s="475"/>
      <c r="BO72" s="472"/>
      <c r="BP72" s="472">
        <f t="shared" si="90"/>
        <v>0</v>
      </c>
      <c r="BQ72" s="472"/>
      <c r="BR72" s="475"/>
      <c r="BS72" s="479">
        <v>0</v>
      </c>
      <c r="BT72" s="106">
        <f t="shared" si="19"/>
        <v>0</v>
      </c>
      <c r="BU72" s="108"/>
      <c r="BV72" s="462"/>
      <c r="BW72" s="108"/>
      <c r="BX72" s="122"/>
      <c r="BY72" s="472">
        <v>25</v>
      </c>
      <c r="BZ72" s="216"/>
      <c r="CA72" s="484">
        <v>0</v>
      </c>
      <c r="CB72" s="473">
        <f t="shared" si="27"/>
        <v>-25</v>
      </c>
      <c r="CC72" s="473"/>
      <c r="CD72" s="485"/>
      <c r="CE72" s="473"/>
      <c r="CF72" s="473"/>
      <c r="CG72" s="472"/>
      <c r="CH72" s="475"/>
      <c r="CI72" s="561"/>
      <c r="CJ72" s="473"/>
      <c r="CK72" s="478">
        <f t="shared" si="109"/>
        <v>25</v>
      </c>
      <c r="CL72" s="216">
        <f t="shared" si="94"/>
        <v>0</v>
      </c>
      <c r="CM72" s="462">
        <v>0</v>
      </c>
      <c r="CN72" s="462">
        <f t="shared" si="14"/>
        <v>-25</v>
      </c>
      <c r="CP72" s="142">
        <f t="shared" si="67"/>
        <v>0</v>
      </c>
      <c r="CQ72" s="137">
        <f t="shared" si="68"/>
        <v>25</v>
      </c>
      <c r="CS72" s="146">
        <f t="shared" si="69"/>
        <v>0</v>
      </c>
      <c r="CT72" s="137">
        <f t="shared" si="21"/>
        <v>0</v>
      </c>
      <c r="CU72" s="137">
        <f t="shared" si="22"/>
        <v>0</v>
      </c>
      <c r="CV72" s="137">
        <f t="shared" si="23"/>
        <v>0</v>
      </c>
      <c r="CW72" s="137">
        <f t="shared" si="24"/>
        <v>25</v>
      </c>
      <c r="CX72" s="468"/>
      <c r="CY72" s="468"/>
    </row>
    <row r="73" spans="1:183" ht="13.5">
      <c r="A73" s="122"/>
      <c r="B73" s="846" t="s">
        <v>226</v>
      </c>
      <c r="C73" s="847"/>
      <c r="D73" s="848"/>
      <c r="E73" s="108">
        <v>40</v>
      </c>
      <c r="F73" s="16"/>
      <c r="G73" s="108"/>
      <c r="H73" s="108">
        <f t="shared" si="100"/>
        <v>-40</v>
      </c>
      <c r="I73" s="108">
        <v>100</v>
      </c>
      <c r="J73" s="16"/>
      <c r="K73" s="108"/>
      <c r="L73" s="122">
        <f t="shared" si="82"/>
        <v>-100</v>
      </c>
      <c r="M73" s="108">
        <v>150</v>
      </c>
      <c r="N73" s="216"/>
      <c r="O73" s="472"/>
      <c r="P73" s="473">
        <f t="shared" si="29"/>
        <v>-150</v>
      </c>
      <c r="Q73" s="472">
        <v>150</v>
      </c>
      <c r="R73" s="216">
        <v>78.302999999999997</v>
      </c>
      <c r="S73" s="472"/>
      <c r="T73" s="473">
        <f t="shared" si="101"/>
        <v>-71.697000000000003</v>
      </c>
      <c r="U73" s="472">
        <v>80</v>
      </c>
      <c r="V73" s="216">
        <v>13</v>
      </c>
      <c r="W73" s="472"/>
      <c r="X73" s="473">
        <f t="shared" si="102"/>
        <v>-67</v>
      </c>
      <c r="Y73" s="472">
        <v>100</v>
      </c>
      <c r="Z73" s="216">
        <v>60</v>
      </c>
      <c r="AA73" s="472"/>
      <c r="AB73" s="473">
        <f t="shared" si="80"/>
        <v>-40</v>
      </c>
      <c r="AC73" s="472">
        <v>100</v>
      </c>
      <c r="AD73" s="216">
        <v>3</v>
      </c>
      <c r="AE73" s="472"/>
      <c r="AF73" s="122">
        <f t="shared" si="110"/>
        <v>-97</v>
      </c>
      <c r="AG73" s="461">
        <f t="shared" si="3"/>
        <v>720</v>
      </c>
      <c r="AH73" s="462">
        <f t="shared" si="3"/>
        <v>154.303</v>
      </c>
      <c r="AI73" s="462"/>
      <c r="AJ73" s="471">
        <f t="shared" si="32"/>
        <v>-565.697</v>
      </c>
      <c r="AK73" s="108">
        <v>100</v>
      </c>
      <c r="AL73" s="216"/>
      <c r="AM73" s="472"/>
      <c r="AN73" s="108">
        <f t="shared" si="103"/>
        <v>-100</v>
      </c>
      <c r="AO73" s="108">
        <v>20</v>
      </c>
      <c r="AP73" s="475"/>
      <c r="AQ73" s="472"/>
      <c r="AR73" s="472">
        <f t="shared" si="104"/>
        <v>-20</v>
      </c>
      <c r="AS73" s="472">
        <v>100</v>
      </c>
      <c r="AT73" s="475">
        <v>16</v>
      </c>
      <c r="AU73" s="472"/>
      <c r="AV73" s="472">
        <f t="shared" si="89"/>
        <v>-84</v>
      </c>
      <c r="AW73" s="472">
        <v>100</v>
      </c>
      <c r="AX73" s="216">
        <v>6.5</v>
      </c>
      <c r="AY73" s="472"/>
      <c r="AZ73" s="472">
        <f t="shared" si="105"/>
        <v>-93.5</v>
      </c>
      <c r="BA73" s="461">
        <f t="shared" si="8"/>
        <v>320</v>
      </c>
      <c r="BB73" s="558">
        <f t="shared" si="98"/>
        <v>22.5</v>
      </c>
      <c r="BC73" s="462"/>
      <c r="BD73" s="462">
        <f t="shared" si="106"/>
        <v>-297.5</v>
      </c>
      <c r="BE73" s="108">
        <v>20</v>
      </c>
      <c r="BF73" s="475"/>
      <c r="BG73" s="472"/>
      <c r="BH73" s="472">
        <f t="shared" si="107"/>
        <v>-20</v>
      </c>
      <c r="BI73" s="472">
        <v>15</v>
      </c>
      <c r="BJ73" s="475"/>
      <c r="BK73" s="483"/>
      <c r="BL73" s="472">
        <f t="shared" si="108"/>
        <v>-15</v>
      </c>
      <c r="BM73" s="472">
        <v>15</v>
      </c>
      <c r="BN73" s="475"/>
      <c r="BO73" s="472"/>
      <c r="BP73" s="472">
        <f t="shared" si="90"/>
        <v>-15</v>
      </c>
      <c r="BQ73" s="472">
        <v>200</v>
      </c>
      <c r="BR73" s="475"/>
      <c r="BS73" s="479">
        <v>0</v>
      </c>
      <c r="BT73" s="106">
        <f t="shared" si="19"/>
        <v>-200</v>
      </c>
      <c r="BU73" s="108"/>
      <c r="BV73" s="462"/>
      <c r="BW73" s="108"/>
      <c r="BX73" s="122"/>
      <c r="BY73" s="472"/>
      <c r="BZ73" s="216">
        <v>17.100000000000001</v>
      </c>
      <c r="CA73" s="484"/>
      <c r="CB73" s="473">
        <f t="shared" si="27"/>
        <v>17.100000000000001</v>
      </c>
      <c r="CC73" s="473"/>
      <c r="CD73" s="485"/>
      <c r="CE73" s="473"/>
      <c r="CF73" s="473"/>
      <c r="CG73" s="472">
        <v>400</v>
      </c>
      <c r="CH73" s="475">
        <v>84.915000000000006</v>
      </c>
      <c r="CI73" s="561">
        <f t="shared" si="111"/>
        <v>21.228750000000002</v>
      </c>
      <c r="CJ73" s="473"/>
      <c r="CK73" s="478">
        <f t="shared" si="109"/>
        <v>1690</v>
      </c>
      <c r="CL73" s="216">
        <f t="shared" si="94"/>
        <v>278.81799999999998</v>
      </c>
      <c r="CM73" s="462">
        <v>0</v>
      </c>
      <c r="CN73" s="462">
        <f t="shared" si="14"/>
        <v>-1411.182</v>
      </c>
      <c r="CP73" s="142">
        <f t="shared" si="67"/>
        <v>193.90299999999999</v>
      </c>
      <c r="CQ73" s="137">
        <f t="shared" si="68"/>
        <v>1090</v>
      </c>
      <c r="CS73" s="146">
        <f t="shared" si="69"/>
        <v>193.90299999999999</v>
      </c>
      <c r="CT73" s="137">
        <f t="shared" si="21"/>
        <v>278.81799999999998</v>
      </c>
      <c r="CU73" s="137">
        <f t="shared" si="22"/>
        <v>278.81799999999998</v>
      </c>
      <c r="CV73" s="137">
        <f t="shared" si="23"/>
        <v>176.803</v>
      </c>
      <c r="CW73" s="137">
        <f t="shared" si="24"/>
        <v>1690</v>
      </c>
      <c r="CX73" s="468"/>
      <c r="CY73" s="468"/>
    </row>
    <row r="74" spans="1:183" ht="13.5">
      <c r="A74" s="122"/>
      <c r="B74" s="846" t="s">
        <v>227</v>
      </c>
      <c r="C74" s="847"/>
      <c r="D74" s="848"/>
      <c r="E74" s="108">
        <f t="shared" si="112"/>
        <v>0</v>
      </c>
      <c r="F74" s="16"/>
      <c r="G74" s="108"/>
      <c r="H74" s="108">
        <f t="shared" si="100"/>
        <v>0</v>
      </c>
      <c r="I74" s="108">
        <f t="shared" si="114"/>
        <v>0</v>
      </c>
      <c r="J74" s="16"/>
      <c r="K74" s="108"/>
      <c r="L74" s="122">
        <f t="shared" si="82"/>
        <v>0</v>
      </c>
      <c r="M74" s="108">
        <f t="shared" si="113"/>
        <v>0</v>
      </c>
      <c r="N74" s="16"/>
      <c r="O74" s="108"/>
      <c r="P74" s="122">
        <f t="shared" si="29"/>
        <v>0</v>
      </c>
      <c r="Q74" s="108">
        <f t="shared" si="115"/>
        <v>0</v>
      </c>
      <c r="R74" s="16"/>
      <c r="S74" s="108"/>
      <c r="T74" s="122">
        <f t="shared" si="101"/>
        <v>0</v>
      </c>
      <c r="U74" s="108"/>
      <c r="V74" s="16"/>
      <c r="W74" s="108"/>
      <c r="X74" s="122">
        <f t="shared" si="102"/>
        <v>0</v>
      </c>
      <c r="Y74" s="108"/>
      <c r="Z74" s="16"/>
      <c r="AA74" s="108"/>
      <c r="AB74" s="122">
        <f t="shared" si="80"/>
        <v>0</v>
      </c>
      <c r="AC74" s="108"/>
      <c r="AD74" s="16"/>
      <c r="AE74" s="108"/>
      <c r="AF74" s="122">
        <f t="shared" si="110"/>
        <v>0</v>
      </c>
      <c r="AG74" s="461">
        <f t="shared" si="3"/>
        <v>0</v>
      </c>
      <c r="AH74" s="462">
        <f t="shared" si="3"/>
        <v>0</v>
      </c>
      <c r="AI74" s="462"/>
      <c r="AJ74" s="471">
        <f t="shared" si="32"/>
        <v>0</v>
      </c>
      <c r="AK74" s="108"/>
      <c r="AL74" s="16"/>
      <c r="AM74" s="108"/>
      <c r="AN74" s="108">
        <f t="shared" si="103"/>
        <v>0</v>
      </c>
      <c r="AO74" s="108"/>
      <c r="AP74" s="475"/>
      <c r="AQ74" s="472"/>
      <c r="AR74" s="472">
        <f t="shared" si="104"/>
        <v>0</v>
      </c>
      <c r="AS74" s="472"/>
      <c r="AT74" s="475"/>
      <c r="AU74" s="472"/>
      <c r="AV74" s="472">
        <f t="shared" si="89"/>
        <v>0</v>
      </c>
      <c r="AW74" s="472"/>
      <c r="AX74" s="216"/>
      <c r="AY74" s="472"/>
      <c r="AZ74" s="472">
        <f t="shared" si="105"/>
        <v>0</v>
      </c>
      <c r="BA74" s="461">
        <f t="shared" si="8"/>
        <v>0</v>
      </c>
      <c r="BB74" s="558">
        <f t="shared" si="98"/>
        <v>0</v>
      </c>
      <c r="BC74" s="462"/>
      <c r="BD74" s="462">
        <f t="shared" si="106"/>
        <v>0</v>
      </c>
      <c r="BE74" s="108"/>
      <c r="BF74" s="475"/>
      <c r="BG74" s="472"/>
      <c r="BH74" s="472">
        <f t="shared" si="107"/>
        <v>0</v>
      </c>
      <c r="BI74" s="472"/>
      <c r="BJ74" s="475"/>
      <c r="BK74" s="483"/>
      <c r="BL74" s="472">
        <f t="shared" si="108"/>
        <v>0</v>
      </c>
      <c r="BM74" s="472"/>
      <c r="BN74" s="475"/>
      <c r="BO74" s="472"/>
      <c r="BP74" s="472">
        <f t="shared" si="90"/>
        <v>0</v>
      </c>
      <c r="BQ74" s="472">
        <v>20</v>
      </c>
      <c r="BR74" s="475"/>
      <c r="BS74" s="479">
        <v>0</v>
      </c>
      <c r="BT74" s="106">
        <f t="shared" si="19"/>
        <v>-20</v>
      </c>
      <c r="BU74" s="108"/>
      <c r="BV74" s="462"/>
      <c r="BW74" s="108"/>
      <c r="BX74" s="122">
        <f>BV74-BU74</f>
        <v>0</v>
      </c>
      <c r="BY74" s="472">
        <v>232</v>
      </c>
      <c r="BZ74" s="216">
        <v>40</v>
      </c>
      <c r="CA74" s="484">
        <f>BZ74/BY74*100</f>
        <v>17.241379310344829</v>
      </c>
      <c r="CB74" s="473">
        <f t="shared" si="27"/>
        <v>-192</v>
      </c>
      <c r="CC74" s="473"/>
      <c r="CD74" s="485"/>
      <c r="CE74" s="473"/>
      <c r="CF74" s="473"/>
      <c r="CG74" s="473"/>
      <c r="CH74" s="485"/>
      <c r="CI74" s="561"/>
      <c r="CJ74" s="473"/>
      <c r="CK74" s="478">
        <f t="shared" si="109"/>
        <v>252</v>
      </c>
      <c r="CL74" s="216">
        <f t="shared" si="94"/>
        <v>40</v>
      </c>
      <c r="CM74" s="462">
        <f t="shared" si="13"/>
        <v>15.873015873015872</v>
      </c>
      <c r="CN74" s="462">
        <f t="shared" si="14"/>
        <v>-212</v>
      </c>
      <c r="CP74" s="142">
        <f t="shared" si="67"/>
        <v>40</v>
      </c>
      <c r="CQ74" s="137">
        <f t="shared" si="68"/>
        <v>232</v>
      </c>
      <c r="CS74" s="146">
        <f t="shared" si="69"/>
        <v>40</v>
      </c>
      <c r="CT74" s="137">
        <f t="shared" si="21"/>
        <v>40</v>
      </c>
      <c r="CU74" s="137">
        <f t="shared" si="22"/>
        <v>40</v>
      </c>
      <c r="CV74" s="137">
        <f t="shared" si="23"/>
        <v>0</v>
      </c>
      <c r="CW74" s="137">
        <f t="shared" si="24"/>
        <v>252</v>
      </c>
      <c r="CX74" s="468"/>
      <c r="CY74" s="468"/>
    </row>
    <row r="75" spans="1:183" s="137" customFormat="1">
      <c r="A75" s="114"/>
      <c r="B75" s="816" t="s">
        <v>228</v>
      </c>
      <c r="C75" s="817"/>
      <c r="D75" s="818"/>
      <c r="E75" s="113">
        <f>E5+E55</f>
        <v>1661</v>
      </c>
      <c r="F75" s="78">
        <f>F5+F55</f>
        <v>344.71555999999998</v>
      </c>
      <c r="G75" s="113">
        <f>F75/E75*100</f>
        <v>20.753495484647804</v>
      </c>
      <c r="H75" s="113">
        <f>F75-E75</f>
        <v>-1316.2844399999999</v>
      </c>
      <c r="I75" s="113">
        <f>I5+I55</f>
        <v>3638</v>
      </c>
      <c r="J75" s="78">
        <f>J5+J55</f>
        <v>1177.3345899999999</v>
      </c>
      <c r="K75" s="113">
        <f>J75/I75*100</f>
        <v>32.362138262781748</v>
      </c>
      <c r="L75" s="114">
        <f>J75-I75</f>
        <v>-2460.6654100000001</v>
      </c>
      <c r="M75" s="113">
        <f>M5+M55</f>
        <v>6889</v>
      </c>
      <c r="N75" s="78">
        <f>N5+N55</f>
        <v>1826.5906000000002</v>
      </c>
      <c r="O75" s="114">
        <f>N75/M75*100</f>
        <v>26.514597183916393</v>
      </c>
      <c r="P75" s="114">
        <f t="shared" si="29"/>
        <v>-5062.4093999999996</v>
      </c>
      <c r="Q75" s="113">
        <f>Q5+Q55</f>
        <v>5793</v>
      </c>
      <c r="R75" s="78">
        <f>R5+R55</f>
        <v>1666.2202399999999</v>
      </c>
      <c r="S75" s="113">
        <f>R75/Q75*100</f>
        <v>28.762648713965127</v>
      </c>
      <c r="T75" s="114">
        <f>R75-Q75</f>
        <v>-4126.7797600000004</v>
      </c>
      <c r="U75" s="113">
        <f>U5+U55</f>
        <v>1556</v>
      </c>
      <c r="V75" s="78">
        <f>V5+V55</f>
        <v>272.86131</v>
      </c>
      <c r="W75" s="113">
        <f>V75/U75*100</f>
        <v>17.536073907455012</v>
      </c>
      <c r="X75" s="114">
        <f>V75-U75</f>
        <v>-1283.13869</v>
      </c>
      <c r="Y75" s="113">
        <f>Y5+Y55</f>
        <v>4734</v>
      </c>
      <c r="Z75" s="78">
        <f>Z5+Z55</f>
        <v>1216.44022</v>
      </c>
      <c r="AA75" s="113">
        <f>Z75/Y75*100</f>
        <v>25.695822137727081</v>
      </c>
      <c r="AB75" s="114">
        <f>Z75-Y75</f>
        <v>-3517.55978</v>
      </c>
      <c r="AC75" s="113">
        <f>AC5+AC55</f>
        <v>3634</v>
      </c>
      <c r="AD75" s="78">
        <f>AD5+AD55</f>
        <v>1084.8830399999999</v>
      </c>
      <c r="AE75" s="113">
        <f>AD75/AC75*100</f>
        <v>29.85368849752339</v>
      </c>
      <c r="AF75" s="114">
        <f>AD75-AC75</f>
        <v>-2549.1169600000003</v>
      </c>
      <c r="AG75" s="113">
        <f>E75+I75+M75+Q75+U75+Y75+AC75</f>
        <v>27905</v>
      </c>
      <c r="AH75" s="78">
        <f>AH5+AH55</f>
        <v>7589.0455600000005</v>
      </c>
      <c r="AI75" s="113">
        <f t="shared" si="87"/>
        <v>27.196006307113425</v>
      </c>
      <c r="AJ75" s="114">
        <f t="shared" si="32"/>
        <v>-20315.954440000001</v>
      </c>
      <c r="AK75" s="113">
        <f>AK5+AK55</f>
        <v>545</v>
      </c>
      <c r="AL75" s="78">
        <f>AL5+AL55</f>
        <v>148.13374999999999</v>
      </c>
      <c r="AM75" s="113">
        <f>AL75/AK75*100</f>
        <v>27.180504587155962</v>
      </c>
      <c r="AN75" s="113">
        <f>AL75-AK75</f>
        <v>-396.86625000000004</v>
      </c>
      <c r="AO75" s="113">
        <f>AO5+AO55</f>
        <v>150</v>
      </c>
      <c r="AP75" s="78">
        <f>AP5+AP55</f>
        <v>11.399999999999999</v>
      </c>
      <c r="AQ75" s="113">
        <f>AP75/AO75*100</f>
        <v>7.5999999999999988</v>
      </c>
      <c r="AR75" s="113">
        <f>AP75-AO75</f>
        <v>-138.6</v>
      </c>
      <c r="AS75" s="113">
        <f>AS5+AS55</f>
        <v>470</v>
      </c>
      <c r="AT75" s="78">
        <f>AT5+AT55</f>
        <v>91.615000000000009</v>
      </c>
      <c r="AU75" s="113">
        <f>AT75/AS75*100</f>
        <v>19.492553191489364</v>
      </c>
      <c r="AV75" s="113">
        <f>AT75-AS75</f>
        <v>-378.38499999999999</v>
      </c>
      <c r="AW75" s="113">
        <f>AW5+AW55</f>
        <v>445</v>
      </c>
      <c r="AX75" s="248">
        <f>AX5+AX55</f>
        <v>156.90245000000002</v>
      </c>
      <c r="AY75" s="113">
        <f>AX75/AW75*100</f>
        <v>35.258977528089893</v>
      </c>
      <c r="AZ75" s="113">
        <f>AX75-AW75</f>
        <v>-288.09754999999996</v>
      </c>
      <c r="BA75" s="113">
        <f>AK75+AO75+AS75+AW75</f>
        <v>1610</v>
      </c>
      <c r="BB75" s="78">
        <f>BB5+BB55</f>
        <v>408.05119999999999</v>
      </c>
      <c r="BC75" s="113">
        <f>BB75/BA75*100</f>
        <v>25.344795031055899</v>
      </c>
      <c r="BD75" s="113">
        <f>BB75-BA75</f>
        <v>-1201.9488000000001</v>
      </c>
      <c r="BE75" s="113">
        <f>BE5+BE55</f>
        <v>74</v>
      </c>
      <c r="BF75" s="248">
        <f>BF5+BF55</f>
        <v>23.998999999999999</v>
      </c>
      <c r="BG75" s="113">
        <f>BF75/BE75*100</f>
        <v>32.431081081081082</v>
      </c>
      <c r="BH75" s="113">
        <f>BF75-BE75</f>
        <v>-50.001000000000005</v>
      </c>
      <c r="BI75" s="113">
        <f>BI5+BI55</f>
        <v>39</v>
      </c>
      <c r="BJ75" s="113">
        <f>BJ5+BJ55</f>
        <v>0</v>
      </c>
      <c r="BK75" s="113">
        <f>BJ75/BI75*100</f>
        <v>0</v>
      </c>
      <c r="BL75" s="113">
        <f>BJ75-BI75</f>
        <v>-39</v>
      </c>
      <c r="BM75" s="113">
        <f>BM5+BM55</f>
        <v>54</v>
      </c>
      <c r="BN75" s="248">
        <f>BN5+BN55</f>
        <v>41</v>
      </c>
      <c r="BO75" s="113">
        <f>BN75/BM75*100</f>
        <v>75.925925925925924</v>
      </c>
      <c r="BP75" s="113">
        <f>BN75-BM75</f>
        <v>-13</v>
      </c>
      <c r="BQ75" s="78">
        <f>BQ5+BQ55</f>
        <v>705</v>
      </c>
      <c r="BR75" s="78">
        <f>BR5+BR55</f>
        <v>0</v>
      </c>
      <c r="BS75" s="113">
        <f t="shared" si="18"/>
        <v>0</v>
      </c>
      <c r="BT75" s="113">
        <f t="shared" si="19"/>
        <v>-705</v>
      </c>
      <c r="BU75" s="113">
        <f>BU5+BU55</f>
        <v>48.599999999999994</v>
      </c>
      <c r="BV75" s="248">
        <f>BV5+BV55</f>
        <v>13.188599999999999</v>
      </c>
      <c r="BW75" s="113">
        <f>BV75/BU75*100</f>
        <v>27.137037037037036</v>
      </c>
      <c r="BX75" s="114">
        <f>BV75-BU75</f>
        <v>-35.411399999999993</v>
      </c>
      <c r="BY75" s="248">
        <f>BY5+BY55</f>
        <v>2500</v>
      </c>
      <c r="BZ75" s="248">
        <f>BZ5+BZ55</f>
        <v>699.41899999999998</v>
      </c>
      <c r="CA75" s="487">
        <f>BZ75/BY75*100</f>
        <v>27.976759999999999</v>
      </c>
      <c r="CB75" s="488">
        <f t="shared" si="27"/>
        <v>-1800.5810000000001</v>
      </c>
      <c r="CC75" s="248">
        <f>CC5+CC55</f>
        <v>37</v>
      </c>
      <c r="CD75" s="248">
        <f>CD5+CD55</f>
        <v>6.5</v>
      </c>
      <c r="CE75" s="487">
        <f>CD75/CC75*100</f>
        <v>17.567567567567568</v>
      </c>
      <c r="CF75" s="488">
        <f>CD75-CC75</f>
        <v>-30.5</v>
      </c>
      <c r="CG75" s="248">
        <f>CG5+CG55</f>
        <v>933</v>
      </c>
      <c r="CH75" s="248">
        <f>CH5+CH55</f>
        <v>446.44466000000006</v>
      </c>
      <c r="CI75" s="487">
        <f>CH75/CG75*100</f>
        <v>47.850445873526262</v>
      </c>
      <c r="CJ75" s="488">
        <f>CH75-CG75</f>
        <v>-486.55533999999994</v>
      </c>
      <c r="CK75" s="476">
        <f>AG75+BA75+BE75+BI75+BM75+BQ75++BU75+BY75+CC75+CG75</f>
        <v>33905.599999999999</v>
      </c>
      <c r="CL75" s="248">
        <f>CL5+CL55</f>
        <v>9227.6480200000005</v>
      </c>
      <c r="CM75" s="113">
        <f t="shared" si="13"/>
        <v>27.215704839318583</v>
      </c>
      <c r="CN75" s="113">
        <f t="shared" si="14"/>
        <v>-24677.951979999998</v>
      </c>
      <c r="CO75" s="133"/>
      <c r="CP75" s="137">
        <f>F75+J75+N75+R75+V75+Z75+AD75+AL75+AP75+AT75+AX75+BF75+BJ75+BN75+BV75+BZ75+CD75</f>
        <v>8781.2033599999995</v>
      </c>
      <c r="CQ75" s="137">
        <f t="shared" si="68"/>
        <v>32267.599999999999</v>
      </c>
      <c r="CS75" s="137">
        <f t="shared" si="69"/>
        <v>8781.2033599999995</v>
      </c>
      <c r="CT75" s="137">
        <f t="shared" si="21"/>
        <v>9227.6480199999987</v>
      </c>
      <c r="CU75" s="137">
        <f t="shared" si="22"/>
        <v>9227.6480199999987</v>
      </c>
      <c r="CV75" s="368">
        <f t="shared" si="23"/>
        <v>8062.0957599999983</v>
      </c>
      <c r="CW75" s="137">
        <f t="shared" si="24"/>
        <v>33905.599999999999</v>
      </c>
      <c r="CY75" s="368"/>
    </row>
    <row r="76" spans="1:183">
      <c r="J76" s="470"/>
      <c r="S76" s="129"/>
      <c r="Z76" s="470"/>
      <c r="CB76" s="129"/>
      <c r="CK76" s="129"/>
      <c r="CL76" s="129"/>
      <c r="CM76" s="129"/>
      <c r="CP76" s="129"/>
      <c r="CQ76" s="129"/>
      <c r="CR76" s="129"/>
      <c r="CS76" s="129"/>
      <c r="CT76" s="129"/>
      <c r="CU76" s="129"/>
      <c r="CV76" s="129"/>
      <c r="CW76" s="129"/>
      <c r="CX76" s="465"/>
      <c r="CY76" s="465"/>
      <c r="CZ76" s="465"/>
      <c r="DA76" s="465"/>
      <c r="DB76" s="465"/>
      <c r="DC76" s="465"/>
      <c r="DD76" s="465"/>
      <c r="DE76" s="465"/>
      <c r="DF76" s="465"/>
      <c r="DG76" s="465"/>
      <c r="DH76" s="465"/>
      <c r="DI76" s="465"/>
      <c r="DJ76" s="465"/>
      <c r="DK76" s="465"/>
      <c r="DL76" s="465"/>
      <c r="DM76" s="465"/>
      <c r="DN76" s="465"/>
      <c r="DO76" s="465"/>
      <c r="DP76" s="465"/>
      <c r="DQ76" s="465"/>
      <c r="DR76" s="465"/>
      <c r="DS76" s="465"/>
      <c r="DT76" s="465"/>
      <c r="DU76" s="465"/>
      <c r="DV76" s="465"/>
      <c r="DW76" s="465"/>
      <c r="DX76" s="465"/>
      <c r="DY76" s="465"/>
      <c r="DZ76" s="465"/>
      <c r="EA76" s="465"/>
      <c r="EB76" s="465"/>
      <c r="EC76" s="465"/>
      <c r="ED76" s="465"/>
      <c r="EE76" s="465"/>
      <c r="EF76" s="465"/>
      <c r="EG76" s="465"/>
      <c r="EH76" s="465"/>
      <c r="EI76" s="465"/>
      <c r="EJ76" s="465"/>
      <c r="EK76" s="465"/>
      <c r="EL76" s="465"/>
      <c r="EM76" s="465"/>
      <c r="EN76" s="465"/>
      <c r="EO76" s="465"/>
      <c r="EP76" s="465"/>
      <c r="EQ76" s="465"/>
      <c r="ER76" s="465"/>
      <c r="ES76" s="465"/>
      <c r="ET76" s="465"/>
      <c r="EU76" s="465"/>
      <c r="EV76" s="465"/>
      <c r="EW76" s="465"/>
      <c r="EX76" s="465"/>
      <c r="EY76" s="465"/>
      <c r="EZ76" s="465"/>
      <c r="FA76" s="465"/>
      <c r="FB76" s="465"/>
      <c r="FC76" s="465"/>
      <c r="FD76" s="465"/>
      <c r="FE76" s="465"/>
      <c r="FF76" s="465"/>
      <c r="FG76" s="465"/>
      <c r="FH76" s="465"/>
      <c r="FI76" s="465"/>
      <c r="FJ76" s="465"/>
      <c r="FK76" s="465"/>
      <c r="FL76" s="465"/>
      <c r="FM76" s="465"/>
      <c r="FN76" s="465"/>
      <c r="FO76" s="465"/>
      <c r="FP76" s="465"/>
      <c r="FQ76" s="465"/>
      <c r="FR76" s="465"/>
      <c r="FS76" s="465"/>
      <c r="FT76" s="465"/>
      <c r="FU76" s="465"/>
      <c r="FV76" s="465"/>
      <c r="FW76" s="465"/>
      <c r="FX76" s="465"/>
      <c r="FY76" s="465"/>
      <c r="FZ76" s="465"/>
      <c r="GA76" s="465"/>
    </row>
    <row r="77" spans="1:183">
      <c r="E77" s="466"/>
      <c r="G77" s="112"/>
      <c r="U77" s="466"/>
      <c r="AC77" s="466"/>
      <c r="AG77" s="466"/>
      <c r="AT77" s="4"/>
      <c r="BA77" s="466"/>
      <c r="CB77" s="129"/>
      <c r="CD77" s="466"/>
      <c r="CH77" s="466"/>
    </row>
    <row r="78" spans="1:183">
      <c r="CB78" s="129"/>
    </row>
    <row r="79" spans="1:183">
      <c r="AH79" s="470"/>
      <c r="CB79" s="129"/>
    </row>
    <row r="80" spans="1:183">
      <c r="B80" s="466"/>
      <c r="CB80" s="129"/>
      <c r="CK80" s="470"/>
    </row>
    <row r="81" spans="2:80">
      <c r="B81" s="466"/>
      <c r="AG81" s="275"/>
      <c r="CB81" s="129"/>
    </row>
    <row r="82" spans="2:80">
      <c r="CB82" s="129"/>
    </row>
    <row r="83" spans="2:80">
      <c r="CB83" s="129"/>
    </row>
    <row r="84" spans="2:80">
      <c r="CB84" s="129"/>
    </row>
    <row r="85" spans="2:80">
      <c r="CB85" s="129"/>
    </row>
    <row r="86" spans="2:80">
      <c r="CB86" s="129"/>
    </row>
    <row r="87" spans="2:80">
      <c r="CB87" s="129"/>
    </row>
    <row r="88" spans="2:80">
      <c r="CB88" s="129"/>
    </row>
    <row r="89" spans="2:80">
      <c r="CB89" s="129"/>
    </row>
    <row r="90" spans="2:80">
      <c r="CB90" s="129"/>
    </row>
    <row r="91" spans="2:80">
      <c r="CB91" s="129"/>
    </row>
    <row r="92" spans="2:80">
      <c r="CB92" s="129"/>
    </row>
    <row r="93" spans="2:80">
      <c r="CB93" s="129"/>
    </row>
    <row r="94" spans="2:80">
      <c r="CB94" s="129"/>
    </row>
    <row r="95" spans="2:80">
      <c r="CB95" s="129"/>
    </row>
    <row r="96" spans="2:80">
      <c r="CB96" s="129"/>
    </row>
    <row r="97" spans="80:80">
      <c r="CB97" s="129"/>
    </row>
    <row r="98" spans="80:80">
      <c r="CB98" s="129"/>
    </row>
    <row r="99" spans="80:80">
      <c r="CB99" s="129"/>
    </row>
    <row r="100" spans="80:80">
      <c r="CB100" s="129"/>
    </row>
    <row r="101" spans="80:80">
      <c r="CB101" s="129"/>
    </row>
    <row r="102" spans="80:80">
      <c r="CB102" s="129"/>
    </row>
    <row r="103" spans="80:80">
      <c r="CB103" s="129"/>
    </row>
    <row r="104" spans="80:80">
      <c r="CB104" s="129"/>
    </row>
    <row r="105" spans="80:80">
      <c r="CB105" s="129"/>
    </row>
    <row r="106" spans="80:80">
      <c r="CB106" s="129"/>
    </row>
    <row r="107" spans="80:80">
      <c r="CB107" s="129"/>
    </row>
    <row r="108" spans="80:80">
      <c r="CB108" s="129"/>
    </row>
    <row r="109" spans="80:80">
      <c r="CB109" s="129"/>
    </row>
    <row r="110" spans="80:80">
      <c r="CB110" s="129"/>
    </row>
    <row r="111" spans="80:80">
      <c r="CB111" s="129"/>
    </row>
    <row r="112" spans="80:80">
      <c r="CB112" s="129"/>
    </row>
    <row r="113" spans="80:80">
      <c r="CB113" s="129"/>
    </row>
    <row r="114" spans="80:80">
      <c r="CB114" s="129"/>
    </row>
    <row r="115" spans="80:80">
      <c r="CB115" s="129"/>
    </row>
    <row r="116" spans="80:80">
      <c r="CB116" s="129"/>
    </row>
    <row r="117" spans="80:80">
      <c r="CB117" s="129"/>
    </row>
    <row r="118" spans="80:80">
      <c r="CB118" s="129"/>
    </row>
    <row r="119" spans="80:80">
      <c r="CB119" s="129"/>
    </row>
    <row r="120" spans="80:80">
      <c r="CB120" s="129"/>
    </row>
    <row r="121" spans="80:80">
      <c r="CB121" s="129"/>
    </row>
    <row r="122" spans="80:80">
      <c r="CB122" s="129"/>
    </row>
    <row r="123" spans="80:80">
      <c r="CB123" s="129"/>
    </row>
    <row r="124" spans="80:80">
      <c r="CB124" s="129"/>
    </row>
    <row r="125" spans="80:80">
      <c r="CB125" s="129"/>
    </row>
    <row r="126" spans="80:80">
      <c r="CB126" s="129"/>
    </row>
    <row r="127" spans="80:80">
      <c r="CB127" s="129"/>
    </row>
    <row r="128" spans="80:80">
      <c r="CB128" s="129"/>
    </row>
    <row r="129" spans="80:80">
      <c r="CB129" s="129"/>
    </row>
    <row r="130" spans="80:80">
      <c r="CB130" s="129"/>
    </row>
    <row r="131" spans="80:80">
      <c r="CB131" s="129"/>
    </row>
    <row r="132" spans="80:80">
      <c r="CB132" s="129"/>
    </row>
    <row r="133" spans="80:80">
      <c r="CB133" s="129"/>
    </row>
    <row r="134" spans="80:80">
      <c r="CB134" s="129"/>
    </row>
    <row r="135" spans="80:80">
      <c r="CB135" s="129"/>
    </row>
    <row r="136" spans="80:80">
      <c r="CB136" s="129"/>
    </row>
    <row r="137" spans="80:80">
      <c r="CB137" s="129"/>
    </row>
    <row r="138" spans="80:80">
      <c r="CB138" s="129"/>
    </row>
    <row r="139" spans="80:80">
      <c r="CB139" s="129"/>
    </row>
    <row r="140" spans="80:80">
      <c r="CB140" s="129"/>
    </row>
    <row r="141" spans="80:80">
      <c r="CB141" s="129"/>
    </row>
    <row r="142" spans="80:80">
      <c r="CB142" s="129"/>
    </row>
    <row r="143" spans="80:80">
      <c r="CB143" s="129"/>
    </row>
    <row r="144" spans="80:80">
      <c r="CB144" s="129"/>
    </row>
    <row r="145" spans="80:80">
      <c r="CB145" s="129"/>
    </row>
    <row r="146" spans="80:80">
      <c r="CB146" s="129"/>
    </row>
    <row r="147" spans="80:80">
      <c r="CB147" s="129"/>
    </row>
    <row r="148" spans="80:80">
      <c r="CB148" s="129"/>
    </row>
    <row r="149" spans="80:80">
      <c r="CB149" s="129"/>
    </row>
    <row r="150" spans="80:80">
      <c r="CB150" s="129"/>
    </row>
    <row r="151" spans="80:80">
      <c r="CB151" s="129"/>
    </row>
    <row r="152" spans="80:80">
      <c r="CB152" s="129"/>
    </row>
    <row r="153" spans="80:80">
      <c r="CB153" s="129"/>
    </row>
    <row r="154" spans="80:80">
      <c r="CB154" s="129"/>
    </row>
    <row r="155" spans="80:80">
      <c r="CB155" s="129"/>
    </row>
    <row r="156" spans="80:80">
      <c r="CB156" s="129"/>
    </row>
    <row r="157" spans="80:80">
      <c r="CB157" s="129"/>
    </row>
    <row r="158" spans="80:80">
      <c r="CB158" s="129"/>
    </row>
    <row r="159" spans="80:80">
      <c r="CB159" s="129"/>
    </row>
    <row r="160" spans="80:80">
      <c r="CB160" s="129"/>
    </row>
    <row r="161" spans="80:80">
      <c r="CB161" s="129"/>
    </row>
    <row r="162" spans="80:80">
      <c r="CB162" s="129"/>
    </row>
    <row r="163" spans="80:80">
      <c r="CB163" s="129"/>
    </row>
    <row r="164" spans="80:80">
      <c r="CB164" s="129"/>
    </row>
    <row r="165" spans="80:80">
      <c r="CB165" s="129"/>
    </row>
    <row r="166" spans="80:80">
      <c r="CB166" s="129"/>
    </row>
    <row r="167" spans="80:80">
      <c r="CB167" s="129"/>
    </row>
    <row r="168" spans="80:80">
      <c r="CB168" s="129"/>
    </row>
    <row r="169" spans="80:80">
      <c r="CB169" s="129"/>
    </row>
    <row r="170" spans="80:80">
      <c r="CB170" s="129"/>
    </row>
    <row r="171" spans="80:80">
      <c r="CB171" s="129"/>
    </row>
    <row r="172" spans="80:80">
      <c r="CB172" s="129"/>
    </row>
    <row r="173" spans="80:80">
      <c r="CB173" s="129"/>
    </row>
    <row r="174" spans="80:80">
      <c r="CB174" s="129"/>
    </row>
    <row r="175" spans="80:80">
      <c r="CB175" s="129"/>
    </row>
    <row r="176" spans="80:80">
      <c r="CB176" s="129"/>
    </row>
    <row r="177" spans="80:80">
      <c r="CB177" s="129"/>
    </row>
    <row r="178" spans="80:80">
      <c r="CB178" s="129"/>
    </row>
    <row r="179" spans="80:80">
      <c r="CB179" s="129"/>
    </row>
    <row r="180" spans="80:80">
      <c r="CB180" s="129"/>
    </row>
    <row r="181" spans="80:80">
      <c r="CB181" s="129"/>
    </row>
    <row r="182" spans="80:80">
      <c r="CB182" s="129"/>
    </row>
    <row r="183" spans="80:80">
      <c r="CB183" s="129"/>
    </row>
    <row r="184" spans="80:80">
      <c r="CB184" s="129"/>
    </row>
    <row r="185" spans="80:80">
      <c r="CB185" s="129"/>
    </row>
    <row r="186" spans="80:80">
      <c r="CB186" s="129"/>
    </row>
    <row r="187" spans="80:80">
      <c r="CB187" s="129"/>
    </row>
    <row r="188" spans="80:80">
      <c r="CB188" s="129"/>
    </row>
    <row r="189" spans="80:80">
      <c r="CB189" s="129"/>
    </row>
    <row r="190" spans="80:80">
      <c r="CB190" s="129"/>
    </row>
    <row r="191" spans="80:80">
      <c r="CB191" s="129"/>
    </row>
    <row r="192" spans="80:80">
      <c r="CB192" s="129"/>
    </row>
    <row r="193" spans="80:80">
      <c r="CB193" s="129"/>
    </row>
    <row r="194" spans="80:80">
      <c r="CB194" s="129"/>
    </row>
    <row r="195" spans="80:80">
      <c r="CB195" s="129"/>
    </row>
    <row r="196" spans="80:80">
      <c r="CB196" s="129"/>
    </row>
    <row r="197" spans="80:80">
      <c r="CB197" s="129"/>
    </row>
    <row r="198" spans="80:80">
      <c r="CB198" s="129"/>
    </row>
    <row r="199" spans="80:80">
      <c r="CB199" s="129"/>
    </row>
    <row r="200" spans="80:80">
      <c r="CB200" s="129"/>
    </row>
    <row r="201" spans="80:80">
      <c r="CB201" s="129"/>
    </row>
    <row r="202" spans="80:80">
      <c r="CB202" s="129"/>
    </row>
    <row r="203" spans="80:80">
      <c r="CB203" s="129"/>
    </row>
    <row r="204" spans="80:80">
      <c r="CB204" s="129"/>
    </row>
    <row r="205" spans="80:80">
      <c r="CB205" s="129"/>
    </row>
    <row r="206" spans="80:80">
      <c r="CB206" s="129"/>
    </row>
    <row r="207" spans="80:80">
      <c r="CB207" s="129"/>
    </row>
    <row r="208" spans="80:80">
      <c r="CB208" s="129"/>
    </row>
    <row r="209" spans="80:80">
      <c r="CB209" s="129"/>
    </row>
    <row r="210" spans="80:80">
      <c r="CB210" s="129"/>
    </row>
    <row r="211" spans="80:80">
      <c r="CB211" s="129"/>
    </row>
    <row r="212" spans="80:80">
      <c r="CB212" s="129"/>
    </row>
    <row r="213" spans="80:80">
      <c r="CB213" s="129"/>
    </row>
    <row r="214" spans="80:80">
      <c r="CB214" s="129"/>
    </row>
    <row r="215" spans="80:80">
      <c r="CB215" s="129"/>
    </row>
    <row r="216" spans="80:80">
      <c r="CB216" s="129"/>
    </row>
    <row r="217" spans="80:80">
      <c r="CB217" s="129"/>
    </row>
    <row r="218" spans="80:80">
      <c r="CB218" s="129"/>
    </row>
    <row r="219" spans="80:80">
      <c r="CB219" s="129"/>
    </row>
    <row r="220" spans="80:80">
      <c r="CB220" s="129"/>
    </row>
    <row r="221" spans="80:80">
      <c r="CB221" s="129"/>
    </row>
    <row r="222" spans="80:80">
      <c r="CB222" s="129"/>
    </row>
    <row r="223" spans="80:80">
      <c r="CB223" s="129"/>
    </row>
    <row r="224" spans="80:80">
      <c r="CB224" s="129"/>
    </row>
    <row r="225" spans="80:80">
      <c r="CB225" s="129"/>
    </row>
    <row r="226" spans="80:80">
      <c r="CB226" s="129"/>
    </row>
    <row r="227" spans="80:80">
      <c r="CB227" s="129"/>
    </row>
    <row r="228" spans="80:80">
      <c r="CB228" s="129"/>
    </row>
    <row r="229" spans="80:80">
      <c r="CB229" s="129"/>
    </row>
    <row r="230" spans="80:80">
      <c r="CB230" s="129"/>
    </row>
    <row r="231" spans="80:80">
      <c r="CB231" s="129"/>
    </row>
    <row r="232" spans="80:80">
      <c r="CB232" s="129"/>
    </row>
    <row r="233" spans="80:80">
      <c r="CB233" s="129"/>
    </row>
    <row r="234" spans="80:80">
      <c r="CB234" s="129"/>
    </row>
    <row r="235" spans="80:80">
      <c r="CB235" s="129"/>
    </row>
    <row r="236" spans="80:80">
      <c r="CB236" s="129"/>
    </row>
    <row r="237" spans="80:80">
      <c r="CB237" s="129"/>
    </row>
    <row r="238" spans="80:80">
      <c r="CB238" s="129"/>
    </row>
    <row r="239" spans="80:80">
      <c r="CB239" s="129"/>
    </row>
    <row r="240" spans="80:80">
      <c r="CB240" s="129"/>
    </row>
    <row r="241" spans="80:80">
      <c r="CB241" s="129"/>
    </row>
    <row r="242" spans="80:80">
      <c r="CB242" s="129"/>
    </row>
    <row r="243" spans="80:80">
      <c r="CB243" s="129"/>
    </row>
    <row r="244" spans="80:80">
      <c r="CB244" s="129"/>
    </row>
    <row r="245" spans="80:80">
      <c r="CB245" s="129"/>
    </row>
    <row r="246" spans="80:80">
      <c r="CB246" s="129"/>
    </row>
    <row r="247" spans="80:80">
      <c r="CB247" s="129"/>
    </row>
    <row r="248" spans="80:80">
      <c r="CB248" s="129"/>
    </row>
    <row r="249" spans="80:80">
      <c r="CB249" s="129"/>
    </row>
    <row r="250" spans="80:80">
      <c r="CB250" s="129"/>
    </row>
    <row r="251" spans="80:80">
      <c r="CB251" s="129"/>
    </row>
    <row r="252" spans="80:80">
      <c r="CB252" s="129"/>
    </row>
    <row r="253" spans="80:80">
      <c r="CB253" s="129"/>
    </row>
    <row r="254" spans="80:80">
      <c r="CB254" s="129"/>
    </row>
    <row r="255" spans="80:80">
      <c r="CB255" s="129"/>
    </row>
    <row r="256" spans="80:80">
      <c r="CB256" s="129"/>
    </row>
    <row r="257" spans="80:80">
      <c r="CB257" s="129"/>
    </row>
    <row r="258" spans="80:80">
      <c r="CB258" s="129"/>
    </row>
    <row r="259" spans="80:80">
      <c r="CB259" s="129"/>
    </row>
    <row r="260" spans="80:80">
      <c r="CB260" s="129"/>
    </row>
    <row r="261" spans="80:80">
      <c r="CB261" s="129"/>
    </row>
    <row r="262" spans="80:80">
      <c r="CB262" s="129"/>
    </row>
    <row r="263" spans="80:80">
      <c r="CB263" s="129"/>
    </row>
    <row r="264" spans="80:80">
      <c r="CB264" s="129"/>
    </row>
    <row r="265" spans="80:80">
      <c r="CB265" s="129"/>
    </row>
    <row r="266" spans="80:80">
      <c r="CB266" s="129"/>
    </row>
    <row r="267" spans="80:80">
      <c r="CB267" s="129"/>
    </row>
    <row r="268" spans="80:80">
      <c r="CB268" s="129"/>
    </row>
    <row r="269" spans="80:80">
      <c r="CB269" s="129"/>
    </row>
    <row r="270" spans="80:80">
      <c r="CB270" s="129"/>
    </row>
    <row r="271" spans="80:80">
      <c r="CB271" s="129"/>
    </row>
    <row r="272" spans="80:80">
      <c r="CB272" s="129"/>
    </row>
    <row r="273" spans="80:80">
      <c r="CB273" s="129"/>
    </row>
    <row r="274" spans="80:80">
      <c r="CB274" s="129"/>
    </row>
    <row r="275" spans="80:80">
      <c r="CB275" s="129"/>
    </row>
    <row r="276" spans="80:80">
      <c r="CB276" s="129"/>
    </row>
    <row r="277" spans="80:80">
      <c r="CB277" s="129"/>
    </row>
    <row r="278" spans="80:80">
      <c r="CB278" s="129"/>
    </row>
    <row r="279" spans="80:80">
      <c r="CB279" s="129"/>
    </row>
    <row r="280" spans="80:80">
      <c r="CB280" s="129"/>
    </row>
    <row r="281" spans="80:80">
      <c r="CB281" s="129"/>
    </row>
    <row r="282" spans="80:80">
      <c r="CB282" s="129"/>
    </row>
    <row r="283" spans="80:80">
      <c r="CB283" s="129"/>
    </row>
    <row r="284" spans="80:80">
      <c r="CB284" s="129"/>
    </row>
    <row r="285" spans="80:80">
      <c r="CB285" s="129"/>
    </row>
    <row r="286" spans="80:80">
      <c r="CB286" s="129"/>
    </row>
    <row r="287" spans="80:80">
      <c r="CB287" s="129"/>
    </row>
    <row r="288" spans="80:80">
      <c r="CB288" s="129"/>
    </row>
    <row r="289" spans="80:80">
      <c r="CB289" s="129"/>
    </row>
    <row r="290" spans="80:80">
      <c r="CB290" s="129"/>
    </row>
    <row r="291" spans="80:80">
      <c r="CB291" s="129"/>
    </row>
    <row r="292" spans="80:80">
      <c r="CB292" s="129"/>
    </row>
    <row r="293" spans="80:80">
      <c r="CB293" s="129"/>
    </row>
    <row r="294" spans="80:80">
      <c r="CB294" s="129"/>
    </row>
    <row r="295" spans="80:80">
      <c r="CB295" s="129"/>
    </row>
    <row r="296" spans="80:80">
      <c r="CB296" s="129"/>
    </row>
    <row r="297" spans="80:80">
      <c r="CB297" s="129"/>
    </row>
    <row r="298" spans="80:80">
      <c r="CB298" s="129"/>
    </row>
    <row r="299" spans="80:80">
      <c r="CB299" s="129"/>
    </row>
    <row r="300" spans="80:80">
      <c r="CB300" s="129"/>
    </row>
    <row r="301" spans="80:80">
      <c r="CB301" s="129"/>
    </row>
    <row r="302" spans="80:80">
      <c r="CB302" s="129"/>
    </row>
    <row r="303" spans="80:80">
      <c r="CB303" s="129"/>
    </row>
    <row r="304" spans="80:80">
      <c r="CB304" s="129"/>
    </row>
    <row r="305" spans="80:80">
      <c r="CB305" s="129"/>
    </row>
    <row r="306" spans="80:80">
      <c r="CB306" s="129"/>
    </row>
    <row r="307" spans="80:80">
      <c r="CB307" s="129"/>
    </row>
    <row r="308" spans="80:80">
      <c r="CB308" s="129"/>
    </row>
    <row r="309" spans="80:80">
      <c r="CB309" s="129"/>
    </row>
    <row r="310" spans="80:80">
      <c r="CB310" s="129"/>
    </row>
    <row r="311" spans="80:80">
      <c r="CB311" s="129"/>
    </row>
    <row r="312" spans="80:80">
      <c r="CB312" s="129"/>
    </row>
    <row r="313" spans="80:80">
      <c r="CB313" s="129"/>
    </row>
    <row r="314" spans="80:80">
      <c r="CB314" s="129"/>
    </row>
    <row r="315" spans="80:80">
      <c r="CB315" s="129"/>
    </row>
    <row r="316" spans="80:80">
      <c r="CB316" s="129"/>
    </row>
    <row r="317" spans="80:80">
      <c r="CB317" s="129"/>
    </row>
    <row r="318" spans="80:80">
      <c r="CB318" s="129"/>
    </row>
    <row r="319" spans="80:80">
      <c r="CB319" s="129"/>
    </row>
    <row r="320" spans="80:80">
      <c r="CB320" s="129"/>
    </row>
    <row r="321" spans="80:80">
      <c r="CB321" s="129"/>
    </row>
    <row r="322" spans="80:80">
      <c r="CB322" s="129"/>
    </row>
    <row r="323" spans="80:80">
      <c r="CB323" s="129"/>
    </row>
    <row r="324" spans="80:80">
      <c r="CB324" s="129"/>
    </row>
    <row r="325" spans="80:80">
      <c r="CB325" s="129"/>
    </row>
    <row r="326" spans="80:80">
      <c r="CB326" s="129"/>
    </row>
    <row r="327" spans="80:80">
      <c r="CB327" s="129"/>
    </row>
    <row r="328" spans="80:80">
      <c r="CB328" s="129"/>
    </row>
    <row r="329" spans="80:80">
      <c r="CB329" s="129"/>
    </row>
    <row r="330" spans="80:80">
      <c r="CB330" s="129"/>
    </row>
    <row r="331" spans="80:80">
      <c r="CB331" s="129"/>
    </row>
    <row r="332" spans="80:80">
      <c r="CB332" s="129"/>
    </row>
    <row r="333" spans="80:80">
      <c r="CB333" s="129"/>
    </row>
    <row r="334" spans="80:80">
      <c r="CB334" s="129"/>
    </row>
    <row r="335" spans="80:80">
      <c r="CB335" s="129"/>
    </row>
    <row r="336" spans="80:80">
      <c r="CB336" s="129"/>
    </row>
    <row r="337" spans="80:80">
      <c r="CB337" s="129"/>
    </row>
    <row r="338" spans="80:80">
      <c r="CB338" s="129"/>
    </row>
    <row r="339" spans="80:80">
      <c r="CB339" s="129"/>
    </row>
    <row r="340" spans="80:80">
      <c r="CB340" s="129"/>
    </row>
    <row r="341" spans="80:80">
      <c r="CB341" s="129"/>
    </row>
    <row r="342" spans="80:80">
      <c r="CB342" s="129"/>
    </row>
    <row r="343" spans="80:80">
      <c r="CB343" s="129"/>
    </row>
    <row r="344" spans="80:80">
      <c r="CB344" s="129"/>
    </row>
    <row r="345" spans="80:80">
      <c r="CB345" s="129"/>
    </row>
    <row r="346" spans="80:80">
      <c r="CB346" s="129"/>
    </row>
    <row r="347" spans="80:80">
      <c r="CB347" s="129"/>
    </row>
    <row r="348" spans="80:80">
      <c r="CB348" s="129"/>
    </row>
    <row r="349" spans="80:80">
      <c r="CB349" s="129"/>
    </row>
    <row r="350" spans="80:80">
      <c r="CB350" s="129"/>
    </row>
    <row r="351" spans="80:80">
      <c r="CB351" s="129"/>
    </row>
    <row r="352" spans="80:80">
      <c r="CB352" s="129"/>
    </row>
    <row r="353" spans="80:80">
      <c r="CB353" s="129"/>
    </row>
    <row r="354" spans="80:80">
      <c r="CB354" s="129"/>
    </row>
    <row r="355" spans="80:80">
      <c r="CB355" s="129"/>
    </row>
    <row r="356" spans="80:80">
      <c r="CB356" s="129"/>
    </row>
    <row r="357" spans="80:80">
      <c r="CB357" s="129"/>
    </row>
    <row r="358" spans="80:80">
      <c r="CB358" s="129"/>
    </row>
    <row r="359" spans="80:80">
      <c r="CB359" s="129"/>
    </row>
    <row r="360" spans="80:80">
      <c r="CB360" s="129"/>
    </row>
    <row r="361" spans="80:80">
      <c r="CB361" s="129"/>
    </row>
    <row r="362" spans="80:80">
      <c r="CB362" s="129"/>
    </row>
    <row r="363" spans="80:80">
      <c r="CB363" s="129"/>
    </row>
    <row r="364" spans="80:80">
      <c r="CB364" s="129"/>
    </row>
    <row r="365" spans="80:80">
      <c r="CB365" s="129"/>
    </row>
    <row r="366" spans="80:80">
      <c r="CB366" s="129"/>
    </row>
    <row r="367" spans="80:80">
      <c r="CB367" s="129"/>
    </row>
    <row r="368" spans="80:80">
      <c r="CB368" s="129"/>
    </row>
    <row r="369" spans="80:80">
      <c r="CB369" s="129"/>
    </row>
    <row r="370" spans="80:80">
      <c r="CB370" s="129"/>
    </row>
    <row r="371" spans="80:80">
      <c r="CB371" s="129"/>
    </row>
    <row r="372" spans="80:80">
      <c r="CB372" s="129"/>
    </row>
    <row r="373" spans="80:80">
      <c r="CB373" s="129"/>
    </row>
    <row r="374" spans="80:80">
      <c r="CB374" s="129"/>
    </row>
    <row r="375" spans="80:80">
      <c r="CB375" s="129"/>
    </row>
    <row r="376" spans="80:80">
      <c r="CB376" s="129"/>
    </row>
    <row r="377" spans="80:80">
      <c r="CB377" s="129"/>
    </row>
    <row r="378" spans="80:80">
      <c r="CB378" s="129"/>
    </row>
    <row r="379" spans="80:80">
      <c r="CB379" s="129"/>
    </row>
    <row r="380" spans="80:80">
      <c r="CB380" s="129"/>
    </row>
    <row r="381" spans="80:80">
      <c r="CB381" s="129"/>
    </row>
    <row r="382" spans="80:80">
      <c r="CB382" s="129"/>
    </row>
    <row r="383" spans="80:80">
      <c r="CB383" s="129"/>
    </row>
    <row r="384" spans="80:80">
      <c r="CB384" s="129"/>
    </row>
    <row r="385" spans="80:80">
      <c r="CB385" s="129"/>
    </row>
    <row r="386" spans="80:80">
      <c r="CB386" s="129"/>
    </row>
    <row r="387" spans="80:80">
      <c r="CB387" s="129"/>
    </row>
    <row r="388" spans="80:80">
      <c r="CB388" s="129"/>
    </row>
    <row r="389" spans="80:80">
      <c r="CB389" s="129"/>
    </row>
    <row r="390" spans="80:80">
      <c r="CB390" s="129"/>
    </row>
    <row r="391" spans="80:80">
      <c r="CB391" s="129"/>
    </row>
    <row r="392" spans="80:80">
      <c r="CB392" s="129"/>
    </row>
    <row r="393" spans="80:80">
      <c r="CB393" s="129"/>
    </row>
    <row r="394" spans="80:80">
      <c r="CB394" s="129"/>
    </row>
    <row r="395" spans="80:80">
      <c r="CB395" s="129"/>
    </row>
    <row r="396" spans="80:80">
      <c r="CB396" s="129"/>
    </row>
    <row r="397" spans="80:80">
      <c r="CB397" s="129"/>
    </row>
    <row r="398" spans="80:80">
      <c r="CB398" s="129"/>
    </row>
    <row r="399" spans="80:80">
      <c r="CB399" s="129"/>
    </row>
    <row r="400" spans="80:80">
      <c r="CB400" s="129"/>
    </row>
    <row r="401" spans="80:80">
      <c r="CB401" s="129"/>
    </row>
    <row r="402" spans="80:80">
      <c r="CB402" s="129"/>
    </row>
    <row r="403" spans="80:80">
      <c r="CB403" s="129"/>
    </row>
    <row r="404" spans="80:80">
      <c r="CB404" s="129"/>
    </row>
    <row r="405" spans="80:80">
      <c r="CB405" s="129"/>
    </row>
    <row r="406" spans="80:80">
      <c r="CB406" s="129"/>
    </row>
    <row r="407" spans="80:80">
      <c r="CB407" s="129"/>
    </row>
    <row r="408" spans="80:80">
      <c r="CB408" s="129"/>
    </row>
    <row r="409" spans="80:80">
      <c r="CB409" s="129"/>
    </row>
    <row r="410" spans="80:80">
      <c r="CB410" s="129"/>
    </row>
    <row r="411" spans="80:80">
      <c r="CB411" s="129"/>
    </row>
    <row r="412" spans="80:80">
      <c r="CB412" s="129"/>
    </row>
    <row r="413" spans="80:80">
      <c r="CB413" s="129"/>
    </row>
    <row r="414" spans="80:80">
      <c r="CB414" s="129"/>
    </row>
    <row r="415" spans="80:80">
      <c r="CB415" s="129"/>
    </row>
    <row r="416" spans="80:80">
      <c r="CB416" s="129"/>
    </row>
    <row r="417" spans="80:80">
      <c r="CB417" s="129"/>
    </row>
    <row r="418" spans="80:80">
      <c r="CB418" s="129"/>
    </row>
    <row r="419" spans="80:80">
      <c r="CB419" s="129"/>
    </row>
    <row r="420" spans="80:80">
      <c r="CB420" s="129"/>
    </row>
    <row r="421" spans="80:80">
      <c r="CB421" s="129"/>
    </row>
    <row r="422" spans="80:80">
      <c r="CB422" s="129"/>
    </row>
    <row r="423" spans="80:80">
      <c r="CB423" s="129"/>
    </row>
    <row r="424" spans="80:80">
      <c r="CB424" s="129"/>
    </row>
    <row r="425" spans="80:80">
      <c r="CB425" s="129"/>
    </row>
    <row r="426" spans="80:80">
      <c r="CB426" s="129"/>
    </row>
    <row r="427" spans="80:80">
      <c r="CB427" s="129"/>
    </row>
    <row r="428" spans="80:80">
      <c r="CB428" s="129"/>
    </row>
    <row r="429" spans="80:80">
      <c r="CB429" s="129"/>
    </row>
    <row r="430" spans="80:80">
      <c r="CB430" s="129"/>
    </row>
    <row r="431" spans="80:80">
      <c r="CB431" s="129"/>
    </row>
    <row r="432" spans="80:80">
      <c r="CB432" s="129"/>
    </row>
    <row r="433" spans="80:80">
      <c r="CB433" s="129"/>
    </row>
    <row r="434" spans="80:80">
      <c r="CB434" s="129"/>
    </row>
    <row r="435" spans="80:80">
      <c r="CB435" s="129"/>
    </row>
    <row r="436" spans="80:80">
      <c r="CB436" s="129"/>
    </row>
    <row r="437" spans="80:80">
      <c r="CB437" s="129"/>
    </row>
    <row r="438" spans="80:80">
      <c r="CB438" s="129"/>
    </row>
    <row r="439" spans="80:80">
      <c r="CB439" s="129"/>
    </row>
    <row r="440" spans="80:80">
      <c r="CB440" s="129"/>
    </row>
    <row r="441" spans="80:80">
      <c r="CB441" s="129"/>
    </row>
    <row r="442" spans="80:80">
      <c r="CB442" s="129"/>
    </row>
    <row r="443" spans="80:80">
      <c r="CB443" s="129"/>
    </row>
    <row r="444" spans="80:80">
      <c r="CB444" s="129"/>
    </row>
    <row r="445" spans="80:80">
      <c r="CB445" s="129"/>
    </row>
    <row r="446" spans="80:80">
      <c r="CB446" s="129"/>
    </row>
    <row r="447" spans="80:80">
      <c r="CB447" s="129"/>
    </row>
    <row r="448" spans="80:80">
      <c r="CB448" s="129"/>
    </row>
    <row r="449" spans="80:80">
      <c r="CB449" s="129"/>
    </row>
    <row r="450" spans="80:80">
      <c r="CB450" s="129"/>
    </row>
    <row r="451" spans="80:80">
      <c r="CB451" s="129"/>
    </row>
    <row r="452" spans="80:80">
      <c r="CB452" s="129"/>
    </row>
    <row r="453" spans="80:80">
      <c r="CB453" s="129"/>
    </row>
    <row r="454" spans="80:80">
      <c r="CB454" s="129"/>
    </row>
    <row r="455" spans="80:80">
      <c r="CB455" s="129"/>
    </row>
    <row r="456" spans="80:80">
      <c r="CB456" s="129"/>
    </row>
    <row r="457" spans="80:80">
      <c r="CB457" s="129"/>
    </row>
    <row r="458" spans="80:80">
      <c r="CB458" s="129"/>
    </row>
    <row r="459" spans="80:80">
      <c r="CB459" s="129"/>
    </row>
    <row r="460" spans="80:80">
      <c r="CB460" s="129"/>
    </row>
    <row r="461" spans="80:80">
      <c r="CB461" s="129"/>
    </row>
    <row r="462" spans="80:80">
      <c r="CB462" s="129"/>
    </row>
    <row r="463" spans="80:80">
      <c r="CB463" s="129"/>
    </row>
    <row r="464" spans="80:80">
      <c r="CB464" s="129"/>
    </row>
    <row r="465" spans="80:80">
      <c r="CB465" s="129"/>
    </row>
    <row r="466" spans="80:80">
      <c r="CB466" s="129"/>
    </row>
    <row r="467" spans="80:80">
      <c r="CB467" s="129"/>
    </row>
    <row r="468" spans="80:80">
      <c r="CB468" s="129"/>
    </row>
    <row r="469" spans="80:80">
      <c r="CB469" s="129"/>
    </row>
    <row r="470" spans="80:80">
      <c r="CB470" s="129"/>
    </row>
    <row r="471" spans="80:80">
      <c r="CB471" s="129"/>
    </row>
    <row r="472" spans="80:80">
      <c r="CB472" s="129"/>
    </row>
    <row r="473" spans="80:80">
      <c r="CB473" s="129"/>
    </row>
    <row r="474" spans="80:80">
      <c r="CB474" s="129"/>
    </row>
    <row r="475" spans="80:80">
      <c r="CB475" s="129"/>
    </row>
    <row r="476" spans="80:80">
      <c r="CB476" s="129"/>
    </row>
    <row r="477" spans="80:80">
      <c r="CB477" s="129"/>
    </row>
    <row r="478" spans="80:80">
      <c r="CB478" s="129"/>
    </row>
    <row r="479" spans="80:80">
      <c r="CB479" s="129"/>
    </row>
    <row r="480" spans="80:80">
      <c r="CB480" s="129"/>
    </row>
    <row r="481" spans="80:80">
      <c r="CB481" s="129"/>
    </row>
    <row r="482" spans="80:80">
      <c r="CB482" s="129"/>
    </row>
    <row r="483" spans="80:80">
      <c r="CB483" s="129"/>
    </row>
    <row r="484" spans="80:80">
      <c r="CB484" s="129"/>
    </row>
    <row r="485" spans="80:80">
      <c r="CB485" s="129"/>
    </row>
    <row r="486" spans="80:80">
      <c r="CB486" s="129"/>
    </row>
    <row r="487" spans="80:80">
      <c r="CB487" s="129"/>
    </row>
    <row r="488" spans="80:80">
      <c r="CB488" s="129"/>
    </row>
    <row r="489" spans="80:80">
      <c r="CB489" s="129"/>
    </row>
    <row r="490" spans="80:80">
      <c r="CB490" s="129"/>
    </row>
    <row r="491" spans="80:80">
      <c r="CB491" s="129"/>
    </row>
    <row r="492" spans="80:80">
      <c r="CB492" s="129"/>
    </row>
    <row r="493" spans="80:80">
      <c r="CB493" s="129"/>
    </row>
    <row r="494" spans="80:80">
      <c r="CB494" s="129"/>
    </row>
    <row r="495" spans="80:80">
      <c r="CB495" s="129"/>
    </row>
    <row r="496" spans="80:80">
      <c r="CB496" s="129"/>
    </row>
    <row r="497" spans="80:80">
      <c r="CB497" s="129"/>
    </row>
    <row r="498" spans="80:80">
      <c r="CB498" s="129"/>
    </row>
    <row r="499" spans="80:80">
      <c r="CB499" s="129"/>
    </row>
    <row r="500" spans="80:80">
      <c r="CB500" s="129"/>
    </row>
    <row r="501" spans="80:80">
      <c r="CB501" s="129"/>
    </row>
    <row r="502" spans="80:80">
      <c r="CB502" s="129"/>
    </row>
    <row r="503" spans="80:80">
      <c r="CB503" s="129"/>
    </row>
    <row r="504" spans="80:80">
      <c r="CB504" s="129"/>
    </row>
    <row r="505" spans="80:80">
      <c r="CB505" s="129"/>
    </row>
    <row r="506" spans="80:80">
      <c r="CB506" s="129"/>
    </row>
    <row r="507" spans="80:80">
      <c r="CB507" s="129"/>
    </row>
    <row r="508" spans="80:80">
      <c r="CB508" s="129"/>
    </row>
    <row r="509" spans="80:80">
      <c r="CB509" s="129"/>
    </row>
    <row r="510" spans="80:80">
      <c r="CB510" s="129"/>
    </row>
    <row r="511" spans="80:80">
      <c r="CB511" s="129"/>
    </row>
    <row r="512" spans="80:80">
      <c r="CB512" s="129"/>
    </row>
    <row r="513" spans="80:80">
      <c r="CB513" s="129"/>
    </row>
    <row r="514" spans="80:80">
      <c r="CB514" s="129"/>
    </row>
    <row r="515" spans="80:80">
      <c r="CB515" s="129"/>
    </row>
    <row r="516" spans="80:80">
      <c r="CB516" s="129"/>
    </row>
    <row r="517" spans="80:80">
      <c r="CB517" s="129"/>
    </row>
    <row r="518" spans="80:80">
      <c r="CB518" s="129"/>
    </row>
    <row r="519" spans="80:80">
      <c r="CB519" s="129"/>
    </row>
    <row r="520" spans="80:80">
      <c r="CB520" s="129"/>
    </row>
    <row r="521" spans="80:80">
      <c r="CB521" s="129"/>
    </row>
    <row r="522" spans="80:80">
      <c r="CB522" s="129"/>
    </row>
    <row r="523" spans="80:80">
      <c r="CB523" s="129"/>
    </row>
    <row r="524" spans="80:80">
      <c r="CB524" s="129"/>
    </row>
    <row r="525" spans="80:80">
      <c r="CB525" s="129"/>
    </row>
    <row r="526" spans="80:80">
      <c r="CB526" s="129"/>
    </row>
    <row r="527" spans="80:80">
      <c r="CB527" s="129"/>
    </row>
    <row r="528" spans="80:80">
      <c r="CB528" s="129"/>
    </row>
    <row r="529" spans="80:80">
      <c r="CB529" s="129"/>
    </row>
    <row r="530" spans="80:80">
      <c r="CB530" s="129"/>
    </row>
    <row r="531" spans="80:80">
      <c r="CB531" s="129"/>
    </row>
    <row r="532" spans="80:80">
      <c r="CB532" s="129"/>
    </row>
    <row r="533" spans="80:80">
      <c r="CB533" s="129"/>
    </row>
    <row r="534" spans="80:80">
      <c r="CB534" s="129"/>
    </row>
    <row r="535" spans="80:80">
      <c r="CB535" s="129"/>
    </row>
    <row r="536" spans="80:80">
      <c r="CB536" s="129"/>
    </row>
    <row r="537" spans="80:80">
      <c r="CB537" s="129"/>
    </row>
    <row r="538" spans="80:80">
      <c r="CB538" s="129"/>
    </row>
    <row r="539" spans="80:80">
      <c r="CB539" s="129"/>
    </row>
    <row r="540" spans="80:80">
      <c r="CB540" s="129"/>
    </row>
    <row r="541" spans="80:80">
      <c r="CB541" s="129"/>
    </row>
    <row r="542" spans="80:80">
      <c r="CB542" s="129"/>
    </row>
    <row r="543" spans="80:80">
      <c r="CB543" s="129"/>
    </row>
    <row r="544" spans="80:80">
      <c r="CB544" s="129"/>
    </row>
    <row r="545" spans="80:80">
      <c r="CB545" s="129"/>
    </row>
    <row r="546" spans="80:80">
      <c r="CB546" s="129"/>
    </row>
    <row r="547" spans="80:80">
      <c r="CB547" s="129"/>
    </row>
    <row r="548" spans="80:80">
      <c r="CB548" s="129"/>
    </row>
    <row r="549" spans="80:80">
      <c r="CB549" s="129"/>
    </row>
    <row r="550" spans="80:80">
      <c r="CB550" s="129"/>
    </row>
    <row r="551" spans="80:80">
      <c r="CB551" s="129"/>
    </row>
    <row r="552" spans="80:80">
      <c r="CB552" s="129"/>
    </row>
    <row r="553" spans="80:80">
      <c r="CB553" s="129"/>
    </row>
    <row r="554" spans="80:80">
      <c r="CB554" s="129"/>
    </row>
    <row r="555" spans="80:80">
      <c r="CB555" s="129"/>
    </row>
    <row r="556" spans="80:80">
      <c r="CB556" s="129"/>
    </row>
    <row r="557" spans="80:80">
      <c r="CB557" s="129"/>
    </row>
    <row r="558" spans="80:80">
      <c r="CB558" s="129"/>
    </row>
    <row r="559" spans="80:80">
      <c r="CB559" s="129"/>
    </row>
    <row r="560" spans="80:80">
      <c r="CB560" s="129"/>
    </row>
    <row r="561" spans="80:80">
      <c r="CB561" s="129"/>
    </row>
    <row r="562" spans="80:80">
      <c r="CB562" s="129"/>
    </row>
    <row r="563" spans="80:80">
      <c r="CB563" s="129"/>
    </row>
    <row r="564" spans="80:80">
      <c r="CB564" s="129"/>
    </row>
    <row r="565" spans="80:80">
      <c r="CB565" s="129"/>
    </row>
    <row r="566" spans="80:80">
      <c r="CB566" s="129"/>
    </row>
    <row r="567" spans="80:80">
      <c r="CB567" s="129"/>
    </row>
    <row r="568" spans="80:80">
      <c r="CB568" s="129"/>
    </row>
    <row r="569" spans="80:80">
      <c r="CB569" s="129"/>
    </row>
    <row r="570" spans="80:80">
      <c r="CB570" s="129"/>
    </row>
    <row r="571" spans="80:80">
      <c r="CB571" s="129"/>
    </row>
    <row r="572" spans="80:80">
      <c r="CB572" s="129"/>
    </row>
    <row r="573" spans="80:80">
      <c r="CB573" s="129"/>
    </row>
    <row r="574" spans="80:80">
      <c r="CB574" s="129"/>
    </row>
    <row r="575" spans="80:80">
      <c r="CB575" s="129"/>
    </row>
    <row r="576" spans="80:80">
      <c r="CB576" s="129"/>
    </row>
    <row r="577" spans="80:80">
      <c r="CB577" s="129"/>
    </row>
    <row r="578" spans="80:80">
      <c r="CB578" s="129"/>
    </row>
    <row r="579" spans="80:80">
      <c r="CB579" s="129"/>
    </row>
    <row r="580" spans="80:80">
      <c r="CB580" s="129"/>
    </row>
    <row r="581" spans="80:80">
      <c r="CB581" s="129"/>
    </row>
    <row r="582" spans="80:80">
      <c r="CB582" s="129"/>
    </row>
    <row r="583" spans="80:80">
      <c r="CB583" s="129"/>
    </row>
    <row r="584" spans="80:80">
      <c r="CB584" s="129"/>
    </row>
    <row r="585" spans="80:80">
      <c r="CB585" s="129"/>
    </row>
    <row r="586" spans="80:80">
      <c r="CB586" s="129"/>
    </row>
    <row r="587" spans="80:80">
      <c r="CB587" s="129"/>
    </row>
    <row r="588" spans="80:80">
      <c r="CB588" s="129"/>
    </row>
    <row r="589" spans="80:80">
      <c r="CB589" s="129"/>
    </row>
    <row r="590" spans="80:80">
      <c r="CB590" s="129"/>
    </row>
    <row r="591" spans="80:80">
      <c r="CB591" s="129"/>
    </row>
    <row r="592" spans="80:80">
      <c r="CB592" s="129"/>
    </row>
    <row r="593" spans="80:80">
      <c r="CB593" s="129"/>
    </row>
    <row r="594" spans="80:80">
      <c r="CB594" s="129"/>
    </row>
    <row r="595" spans="80:80">
      <c r="CB595" s="129"/>
    </row>
    <row r="596" spans="80:80">
      <c r="CB596" s="129"/>
    </row>
    <row r="597" spans="80:80">
      <c r="CB597" s="129"/>
    </row>
    <row r="598" spans="80:80">
      <c r="CB598" s="129"/>
    </row>
    <row r="599" spans="80:80">
      <c r="CB599" s="129"/>
    </row>
    <row r="600" spans="80:80">
      <c r="CB600" s="129"/>
    </row>
    <row r="601" spans="80:80">
      <c r="CB601" s="129"/>
    </row>
    <row r="602" spans="80:80">
      <c r="CB602" s="129"/>
    </row>
    <row r="603" spans="80:80">
      <c r="CB603" s="129"/>
    </row>
    <row r="604" spans="80:80">
      <c r="CB604" s="129"/>
    </row>
    <row r="605" spans="80:80">
      <c r="CB605" s="129"/>
    </row>
    <row r="606" spans="80:80">
      <c r="CB606" s="129"/>
    </row>
    <row r="607" spans="80:80">
      <c r="CB607" s="129"/>
    </row>
    <row r="608" spans="80:80">
      <c r="CB608" s="129"/>
    </row>
    <row r="609" spans="80:80">
      <c r="CB609" s="129"/>
    </row>
    <row r="610" spans="80:80">
      <c r="CB610" s="129"/>
    </row>
    <row r="611" spans="80:80">
      <c r="CB611" s="129"/>
    </row>
    <row r="612" spans="80:80">
      <c r="CB612" s="129"/>
    </row>
    <row r="613" spans="80:80">
      <c r="CB613" s="129"/>
    </row>
    <row r="614" spans="80:80">
      <c r="CB614" s="129"/>
    </row>
    <row r="615" spans="80:80">
      <c r="CB615" s="129"/>
    </row>
    <row r="616" spans="80:80">
      <c r="CB616" s="129"/>
    </row>
    <row r="617" spans="80:80">
      <c r="CB617" s="129"/>
    </row>
    <row r="618" spans="80:80">
      <c r="CB618" s="129"/>
    </row>
    <row r="619" spans="80:80">
      <c r="CB619" s="129"/>
    </row>
    <row r="620" spans="80:80">
      <c r="CB620" s="129"/>
    </row>
    <row r="621" spans="80:80">
      <c r="CB621" s="129"/>
    </row>
    <row r="622" spans="80:80">
      <c r="CB622" s="129"/>
    </row>
    <row r="623" spans="80:80">
      <c r="CB623" s="129"/>
    </row>
    <row r="624" spans="80:80">
      <c r="CB624" s="129"/>
    </row>
    <row r="625" spans="80:80">
      <c r="CB625" s="129"/>
    </row>
    <row r="626" spans="80:80">
      <c r="CB626" s="129"/>
    </row>
    <row r="627" spans="80:80">
      <c r="CB627" s="129"/>
    </row>
    <row r="628" spans="80:80">
      <c r="CB628" s="129"/>
    </row>
    <row r="629" spans="80:80">
      <c r="CB629" s="129"/>
    </row>
    <row r="630" spans="80:80">
      <c r="CB630" s="129"/>
    </row>
    <row r="631" spans="80:80">
      <c r="CB631" s="129"/>
    </row>
    <row r="632" spans="80:80">
      <c r="CB632" s="129"/>
    </row>
    <row r="633" spans="80:80">
      <c r="CB633" s="129"/>
    </row>
    <row r="634" spans="80:80">
      <c r="CB634" s="129"/>
    </row>
    <row r="635" spans="80:80">
      <c r="CB635" s="129"/>
    </row>
    <row r="636" spans="80:80">
      <c r="CB636" s="129"/>
    </row>
    <row r="637" spans="80:80">
      <c r="CB637" s="129"/>
    </row>
    <row r="638" spans="80:80">
      <c r="CB638" s="129"/>
    </row>
    <row r="639" spans="80:80">
      <c r="CB639" s="129"/>
    </row>
    <row r="640" spans="80:80">
      <c r="CB640" s="129"/>
    </row>
    <row r="641" spans="80:80">
      <c r="CB641" s="129"/>
    </row>
    <row r="642" spans="80:80">
      <c r="CB642" s="129"/>
    </row>
    <row r="643" spans="80:80">
      <c r="CB643" s="129"/>
    </row>
    <row r="644" spans="80:80">
      <c r="CB644" s="129"/>
    </row>
    <row r="645" spans="80:80">
      <c r="CB645" s="129"/>
    </row>
    <row r="646" spans="80:80">
      <c r="CB646" s="129"/>
    </row>
    <row r="647" spans="80:80">
      <c r="CB647" s="129"/>
    </row>
    <row r="648" spans="80:80">
      <c r="CB648" s="129"/>
    </row>
    <row r="649" spans="80:80">
      <c r="CB649" s="129"/>
    </row>
    <row r="650" spans="80:80">
      <c r="CB650" s="129"/>
    </row>
    <row r="651" spans="80:80">
      <c r="CB651" s="129"/>
    </row>
    <row r="652" spans="80:80">
      <c r="CB652" s="129"/>
    </row>
    <row r="653" spans="80:80">
      <c r="CB653" s="129"/>
    </row>
    <row r="654" spans="80:80">
      <c r="CB654" s="129"/>
    </row>
    <row r="655" spans="80:80">
      <c r="CB655" s="129"/>
    </row>
    <row r="656" spans="80:80">
      <c r="CB656" s="129"/>
    </row>
    <row r="657" spans="80:80">
      <c r="CB657" s="129"/>
    </row>
    <row r="658" spans="80:80">
      <c r="CB658" s="129"/>
    </row>
    <row r="659" spans="80:80">
      <c r="CB659" s="129"/>
    </row>
    <row r="660" spans="80:80">
      <c r="CB660" s="129"/>
    </row>
    <row r="661" spans="80:80">
      <c r="CB661" s="129"/>
    </row>
    <row r="662" spans="80:80">
      <c r="CB662" s="129"/>
    </row>
    <row r="663" spans="80:80">
      <c r="CB663" s="129"/>
    </row>
    <row r="664" spans="80:80">
      <c r="CB664" s="129"/>
    </row>
    <row r="665" spans="80:80">
      <c r="CB665" s="129"/>
    </row>
    <row r="666" spans="80:80">
      <c r="CB666" s="129"/>
    </row>
    <row r="667" spans="80:80">
      <c r="CB667" s="129"/>
    </row>
    <row r="668" spans="80:80">
      <c r="CB668" s="129"/>
    </row>
    <row r="669" spans="80:80">
      <c r="CB669" s="129"/>
    </row>
    <row r="670" spans="80:80">
      <c r="CB670" s="129"/>
    </row>
    <row r="671" spans="80:80">
      <c r="CB671" s="129"/>
    </row>
    <row r="672" spans="80:80">
      <c r="CB672" s="129"/>
    </row>
    <row r="673" spans="80:80">
      <c r="CB673" s="129"/>
    </row>
    <row r="674" spans="80:80">
      <c r="CB674" s="129"/>
    </row>
    <row r="675" spans="80:80">
      <c r="CB675" s="129"/>
    </row>
    <row r="676" spans="80:80">
      <c r="CB676" s="129"/>
    </row>
    <row r="677" spans="80:80">
      <c r="CB677" s="129"/>
    </row>
    <row r="678" spans="80:80">
      <c r="CB678" s="129"/>
    </row>
    <row r="679" spans="80:80">
      <c r="CB679" s="129"/>
    </row>
    <row r="680" spans="80:80">
      <c r="CB680" s="129"/>
    </row>
    <row r="681" spans="80:80">
      <c r="CB681" s="129"/>
    </row>
    <row r="682" spans="80:80">
      <c r="CB682" s="129"/>
    </row>
    <row r="683" spans="80:80">
      <c r="CB683" s="129"/>
    </row>
    <row r="684" spans="80:80">
      <c r="CB684" s="129"/>
    </row>
    <row r="685" spans="80:80">
      <c r="CB685" s="129"/>
    </row>
    <row r="686" spans="80:80">
      <c r="CB686" s="129"/>
    </row>
    <row r="687" spans="80:80">
      <c r="CB687" s="129"/>
    </row>
    <row r="688" spans="80:80">
      <c r="CB688" s="129"/>
    </row>
    <row r="689" spans="80:80">
      <c r="CB689" s="129"/>
    </row>
    <row r="690" spans="80:80">
      <c r="CB690" s="129"/>
    </row>
    <row r="691" spans="80:80">
      <c r="CB691" s="129"/>
    </row>
    <row r="692" spans="80:80">
      <c r="CB692" s="129"/>
    </row>
    <row r="693" spans="80:80">
      <c r="CB693" s="129"/>
    </row>
    <row r="694" spans="80:80">
      <c r="CB694" s="129"/>
    </row>
    <row r="695" spans="80:80">
      <c r="CB695" s="129"/>
    </row>
    <row r="696" spans="80:80">
      <c r="CB696" s="129"/>
    </row>
    <row r="697" spans="80:80">
      <c r="CB697" s="129"/>
    </row>
    <row r="698" spans="80:80">
      <c r="CB698" s="129"/>
    </row>
    <row r="699" spans="80:80">
      <c r="CB699" s="129"/>
    </row>
    <row r="700" spans="80:80">
      <c r="CB700" s="129"/>
    </row>
    <row r="701" spans="80:80">
      <c r="CB701" s="129"/>
    </row>
    <row r="702" spans="80:80">
      <c r="CB702" s="129"/>
    </row>
    <row r="703" spans="80:80">
      <c r="CB703" s="129"/>
    </row>
    <row r="704" spans="80:80">
      <c r="CB704" s="129"/>
    </row>
    <row r="705" spans="80:80">
      <c r="CB705" s="129"/>
    </row>
    <row r="706" spans="80:80">
      <c r="CB706" s="129"/>
    </row>
    <row r="707" spans="80:80">
      <c r="CB707" s="129"/>
    </row>
    <row r="708" spans="80:80">
      <c r="CB708" s="129"/>
    </row>
    <row r="709" spans="80:80">
      <c r="CB709" s="129"/>
    </row>
    <row r="710" spans="80:80">
      <c r="CB710" s="129"/>
    </row>
    <row r="711" spans="80:80">
      <c r="CB711" s="129"/>
    </row>
    <row r="712" spans="80:80">
      <c r="CB712" s="129"/>
    </row>
    <row r="713" spans="80:80">
      <c r="CB713" s="129"/>
    </row>
    <row r="714" spans="80:80">
      <c r="CB714" s="129"/>
    </row>
    <row r="715" spans="80:80">
      <c r="CB715" s="129"/>
    </row>
    <row r="716" spans="80:80">
      <c r="CB716" s="129"/>
    </row>
    <row r="717" spans="80:80">
      <c r="CB717" s="129"/>
    </row>
    <row r="718" spans="80:80">
      <c r="CB718" s="129"/>
    </row>
    <row r="719" spans="80:80">
      <c r="CB719" s="129"/>
    </row>
    <row r="720" spans="80:80">
      <c r="CB720" s="129"/>
    </row>
    <row r="721" spans="80:80">
      <c r="CB721" s="129"/>
    </row>
    <row r="722" spans="80:80">
      <c r="CB722" s="129"/>
    </row>
    <row r="723" spans="80:80">
      <c r="CB723" s="129"/>
    </row>
    <row r="724" spans="80:80">
      <c r="CB724" s="129"/>
    </row>
    <row r="725" spans="80:80">
      <c r="CB725" s="129"/>
    </row>
    <row r="726" spans="80:80">
      <c r="CB726" s="129"/>
    </row>
    <row r="727" spans="80:80">
      <c r="CB727" s="129"/>
    </row>
    <row r="728" spans="80:80">
      <c r="CB728" s="129"/>
    </row>
    <row r="729" spans="80:80">
      <c r="CB729" s="129"/>
    </row>
    <row r="730" spans="80:80">
      <c r="CB730" s="129"/>
    </row>
    <row r="731" spans="80:80">
      <c r="CB731" s="129"/>
    </row>
    <row r="732" spans="80:80">
      <c r="CB732" s="129"/>
    </row>
    <row r="733" spans="80:80">
      <c r="CB733" s="129"/>
    </row>
    <row r="734" spans="80:80">
      <c r="CB734" s="129"/>
    </row>
    <row r="735" spans="80:80">
      <c r="CB735" s="129"/>
    </row>
    <row r="736" spans="80:80">
      <c r="CB736" s="129"/>
    </row>
    <row r="737" spans="80:80">
      <c r="CB737" s="129"/>
    </row>
    <row r="738" spans="80:80">
      <c r="CB738" s="129"/>
    </row>
    <row r="739" spans="80:80">
      <c r="CB739" s="129"/>
    </row>
    <row r="740" spans="80:80">
      <c r="CB740" s="129"/>
    </row>
    <row r="741" spans="80:80">
      <c r="CB741" s="129"/>
    </row>
    <row r="742" spans="80:80">
      <c r="CB742" s="129"/>
    </row>
    <row r="743" spans="80:80">
      <c r="CB743" s="129"/>
    </row>
    <row r="744" spans="80:80">
      <c r="CB744" s="129"/>
    </row>
    <row r="745" spans="80:80">
      <c r="CB745" s="129"/>
    </row>
    <row r="746" spans="80:80">
      <c r="CB746" s="129"/>
    </row>
    <row r="747" spans="80:80">
      <c r="CB747" s="129"/>
    </row>
    <row r="748" spans="80:80">
      <c r="CB748" s="129"/>
    </row>
    <row r="749" spans="80:80">
      <c r="CB749" s="129"/>
    </row>
    <row r="750" spans="80:80">
      <c r="CB750" s="129"/>
    </row>
    <row r="751" spans="80:80">
      <c r="CB751" s="129"/>
    </row>
    <row r="752" spans="80:80">
      <c r="CB752" s="129"/>
    </row>
    <row r="753" spans="80:80">
      <c r="CB753" s="129"/>
    </row>
    <row r="754" spans="80:80">
      <c r="CB754" s="129"/>
    </row>
    <row r="755" spans="80:80">
      <c r="CB755" s="129"/>
    </row>
    <row r="756" spans="80:80">
      <c r="CB756" s="129"/>
    </row>
    <row r="757" spans="80:80">
      <c r="CB757" s="129"/>
    </row>
    <row r="758" spans="80:80">
      <c r="CB758" s="129"/>
    </row>
    <row r="759" spans="80:80">
      <c r="CB759" s="129"/>
    </row>
    <row r="760" spans="80:80">
      <c r="CB760" s="129"/>
    </row>
    <row r="761" spans="80:80">
      <c r="CB761" s="129"/>
    </row>
    <row r="762" spans="80:80">
      <c r="CB762" s="129"/>
    </row>
    <row r="763" spans="80:80">
      <c r="CB763" s="129"/>
    </row>
    <row r="764" spans="80:80">
      <c r="CB764" s="129"/>
    </row>
    <row r="765" spans="80:80">
      <c r="CB765" s="129"/>
    </row>
    <row r="766" spans="80:80">
      <c r="CB766" s="129"/>
    </row>
    <row r="767" spans="80:80">
      <c r="CB767" s="129"/>
    </row>
    <row r="768" spans="80:80">
      <c r="CB768" s="129"/>
    </row>
    <row r="769" spans="80:80">
      <c r="CB769" s="129"/>
    </row>
    <row r="770" spans="80:80">
      <c r="CB770" s="129"/>
    </row>
    <row r="771" spans="80:80">
      <c r="CB771" s="129"/>
    </row>
    <row r="772" spans="80:80">
      <c r="CB772" s="129"/>
    </row>
    <row r="773" spans="80:80">
      <c r="CB773" s="129"/>
    </row>
    <row r="774" spans="80:80">
      <c r="CB774" s="129"/>
    </row>
    <row r="775" spans="80:80">
      <c r="CB775" s="129"/>
    </row>
    <row r="776" spans="80:80">
      <c r="CB776" s="129"/>
    </row>
    <row r="777" spans="80:80">
      <c r="CB777" s="129"/>
    </row>
    <row r="778" spans="80:80">
      <c r="CB778" s="129"/>
    </row>
    <row r="779" spans="80:80">
      <c r="CB779" s="129"/>
    </row>
    <row r="780" spans="80:80">
      <c r="CB780" s="129"/>
    </row>
    <row r="781" spans="80:80">
      <c r="CB781" s="129"/>
    </row>
    <row r="782" spans="80:80">
      <c r="CB782" s="129"/>
    </row>
    <row r="783" spans="80:80">
      <c r="CB783" s="129"/>
    </row>
    <row r="784" spans="80:80">
      <c r="CB784" s="129"/>
    </row>
    <row r="785" spans="80:80">
      <c r="CB785" s="129"/>
    </row>
    <row r="786" spans="80:80">
      <c r="CB786" s="129"/>
    </row>
    <row r="787" spans="80:80">
      <c r="CB787" s="129"/>
    </row>
    <row r="788" spans="80:80">
      <c r="CB788" s="129"/>
    </row>
    <row r="789" spans="80:80">
      <c r="CB789" s="129"/>
    </row>
    <row r="790" spans="80:80">
      <c r="CB790" s="129"/>
    </row>
    <row r="791" spans="80:80">
      <c r="CB791" s="129"/>
    </row>
    <row r="792" spans="80:80">
      <c r="CB792" s="129"/>
    </row>
    <row r="793" spans="80:80">
      <c r="CB793" s="129"/>
    </row>
    <row r="794" spans="80:80">
      <c r="CB794" s="129"/>
    </row>
    <row r="795" spans="80:80">
      <c r="CB795" s="129"/>
    </row>
    <row r="796" spans="80:80">
      <c r="CB796" s="129"/>
    </row>
    <row r="797" spans="80:80">
      <c r="CB797" s="129"/>
    </row>
    <row r="798" spans="80:80">
      <c r="CB798" s="129"/>
    </row>
    <row r="799" spans="80:80">
      <c r="CB799" s="129"/>
    </row>
    <row r="800" spans="80:80">
      <c r="CB800" s="129"/>
    </row>
    <row r="801" spans="80:80">
      <c r="CB801" s="129"/>
    </row>
    <row r="802" spans="80:80">
      <c r="CB802" s="129"/>
    </row>
    <row r="803" spans="80:80">
      <c r="CB803" s="129"/>
    </row>
    <row r="804" spans="80:80">
      <c r="CB804" s="129"/>
    </row>
    <row r="805" spans="80:80">
      <c r="CB805" s="129"/>
    </row>
    <row r="806" spans="80:80">
      <c r="CB806" s="129"/>
    </row>
    <row r="807" spans="80:80">
      <c r="CB807" s="129"/>
    </row>
    <row r="808" spans="80:80">
      <c r="CB808" s="129"/>
    </row>
    <row r="809" spans="80:80">
      <c r="CB809" s="129"/>
    </row>
    <row r="810" spans="80:80">
      <c r="CB810" s="129"/>
    </row>
    <row r="811" spans="80:80">
      <c r="CB811" s="129"/>
    </row>
    <row r="812" spans="80:80">
      <c r="CB812" s="129"/>
    </row>
    <row r="813" spans="80:80">
      <c r="CB813" s="129"/>
    </row>
    <row r="814" spans="80:80">
      <c r="CB814" s="129"/>
    </row>
    <row r="815" spans="80:80">
      <c r="CB815" s="129"/>
    </row>
    <row r="816" spans="80:80">
      <c r="CB816" s="129"/>
    </row>
    <row r="817" spans="80:80">
      <c r="CB817" s="129"/>
    </row>
    <row r="818" spans="80:80">
      <c r="CB818" s="129"/>
    </row>
    <row r="819" spans="80:80">
      <c r="CB819" s="129"/>
    </row>
    <row r="820" spans="80:80">
      <c r="CB820" s="129"/>
    </row>
    <row r="821" spans="80:80">
      <c r="CB821" s="129"/>
    </row>
    <row r="822" spans="80:80">
      <c r="CB822" s="129"/>
    </row>
    <row r="823" spans="80:80">
      <c r="CB823" s="129"/>
    </row>
    <row r="824" spans="80:80">
      <c r="CB824" s="129"/>
    </row>
    <row r="825" spans="80:80">
      <c r="CB825" s="129"/>
    </row>
    <row r="826" spans="80:80">
      <c r="CB826" s="129"/>
    </row>
    <row r="827" spans="80:80">
      <c r="CB827" s="129"/>
    </row>
    <row r="828" spans="80:80">
      <c r="CB828" s="129"/>
    </row>
    <row r="829" spans="80:80">
      <c r="CB829" s="129"/>
    </row>
    <row r="830" spans="80:80">
      <c r="CB830" s="129"/>
    </row>
    <row r="831" spans="80:80">
      <c r="CB831" s="129"/>
    </row>
    <row r="832" spans="80:80">
      <c r="CB832" s="129"/>
    </row>
    <row r="833" spans="80:80">
      <c r="CB833" s="129"/>
    </row>
    <row r="834" spans="80:80">
      <c r="CB834" s="129"/>
    </row>
    <row r="835" spans="80:80">
      <c r="CB835" s="129"/>
    </row>
    <row r="836" spans="80:80">
      <c r="CB836" s="129"/>
    </row>
    <row r="837" spans="80:80">
      <c r="CB837" s="129"/>
    </row>
    <row r="838" spans="80:80">
      <c r="CB838" s="129"/>
    </row>
    <row r="839" spans="80:80">
      <c r="CB839" s="129"/>
    </row>
    <row r="840" spans="80:80">
      <c r="CB840" s="129"/>
    </row>
    <row r="841" spans="80:80">
      <c r="CB841" s="129"/>
    </row>
    <row r="842" spans="80:80">
      <c r="CB842" s="129"/>
    </row>
    <row r="843" spans="80:80">
      <c r="CB843" s="129"/>
    </row>
    <row r="844" spans="80:80">
      <c r="CB844" s="129"/>
    </row>
    <row r="845" spans="80:80">
      <c r="CB845" s="129"/>
    </row>
    <row r="846" spans="80:80">
      <c r="CB846" s="129"/>
    </row>
    <row r="847" spans="80:80">
      <c r="CB847" s="129"/>
    </row>
    <row r="848" spans="80:80">
      <c r="CB848" s="129"/>
    </row>
    <row r="849" spans="80:80">
      <c r="CB849" s="129"/>
    </row>
    <row r="850" spans="80:80">
      <c r="CB850" s="129"/>
    </row>
    <row r="851" spans="80:80">
      <c r="CB851" s="129"/>
    </row>
    <row r="852" spans="80:80">
      <c r="CB852" s="129"/>
    </row>
    <row r="853" spans="80:80">
      <c r="CB853" s="129"/>
    </row>
    <row r="854" spans="80:80">
      <c r="CB854" s="129"/>
    </row>
    <row r="855" spans="80:80">
      <c r="CB855" s="129"/>
    </row>
    <row r="856" spans="80:80">
      <c r="CB856" s="129"/>
    </row>
    <row r="857" spans="80:80">
      <c r="CB857" s="129"/>
    </row>
    <row r="858" spans="80:80">
      <c r="CB858" s="129"/>
    </row>
    <row r="859" spans="80:80">
      <c r="CB859" s="129"/>
    </row>
    <row r="860" spans="80:80">
      <c r="CB860" s="129"/>
    </row>
    <row r="861" spans="80:80">
      <c r="CB861" s="129"/>
    </row>
    <row r="862" spans="80:80">
      <c r="CB862" s="129"/>
    </row>
    <row r="863" spans="80:80">
      <c r="CB863" s="129"/>
    </row>
    <row r="864" spans="80:80">
      <c r="CB864" s="129"/>
    </row>
    <row r="865" spans="80:80">
      <c r="CB865" s="129"/>
    </row>
    <row r="866" spans="80:80">
      <c r="CB866" s="129"/>
    </row>
    <row r="867" spans="80:80">
      <c r="CB867" s="129"/>
    </row>
    <row r="868" spans="80:80">
      <c r="CB868" s="129"/>
    </row>
    <row r="869" spans="80:80">
      <c r="CB869" s="129"/>
    </row>
    <row r="870" spans="80:80">
      <c r="CB870" s="129"/>
    </row>
    <row r="871" spans="80:80">
      <c r="CB871" s="129"/>
    </row>
    <row r="872" spans="80:80">
      <c r="CB872" s="129"/>
    </row>
    <row r="873" spans="80:80">
      <c r="CB873" s="129"/>
    </row>
    <row r="874" spans="80:80">
      <c r="CB874" s="129"/>
    </row>
    <row r="875" spans="80:80">
      <c r="CB875" s="129"/>
    </row>
    <row r="876" spans="80:80">
      <c r="CB876" s="129"/>
    </row>
    <row r="877" spans="80:80">
      <c r="CB877" s="129"/>
    </row>
    <row r="878" spans="80:80">
      <c r="CB878" s="129"/>
    </row>
    <row r="879" spans="80:80">
      <c r="CB879" s="129"/>
    </row>
    <row r="880" spans="80:80">
      <c r="CB880" s="129"/>
    </row>
    <row r="881" spans="80:80">
      <c r="CB881" s="129"/>
    </row>
    <row r="882" spans="80:80">
      <c r="CB882" s="129"/>
    </row>
    <row r="883" spans="80:80">
      <c r="CB883" s="129"/>
    </row>
    <row r="884" spans="80:80">
      <c r="CB884" s="129"/>
    </row>
    <row r="885" spans="80:80">
      <c r="CB885" s="129"/>
    </row>
    <row r="886" spans="80:80">
      <c r="CB886" s="129"/>
    </row>
    <row r="887" spans="80:80">
      <c r="CB887" s="129"/>
    </row>
    <row r="888" spans="80:80">
      <c r="CB888" s="129"/>
    </row>
    <row r="889" spans="80:80">
      <c r="CB889" s="129"/>
    </row>
  </sheetData>
  <mergeCells count="99">
    <mergeCell ref="B22:D22"/>
    <mergeCell ref="CW3:CW4"/>
    <mergeCell ref="CX3:CX4"/>
    <mergeCell ref="CY3:CY4"/>
    <mergeCell ref="B56:D56"/>
    <mergeCell ref="B27:D27"/>
    <mergeCell ref="B14:D14"/>
    <mergeCell ref="B15:D15"/>
    <mergeCell ref="B16:D16"/>
    <mergeCell ref="B17:D17"/>
    <mergeCell ref="B18:D18"/>
    <mergeCell ref="B19:D19"/>
    <mergeCell ref="B20:D20"/>
    <mergeCell ref="B21:D21"/>
    <mergeCell ref="B24:D24"/>
    <mergeCell ref="B25:D25"/>
    <mergeCell ref="B44:D44"/>
    <mergeCell ref="B45:D45"/>
    <mergeCell ref="B28:D28"/>
    <mergeCell ref="B29:D29"/>
    <mergeCell ref="B30:D30"/>
    <mergeCell ref="B32:D32"/>
    <mergeCell ref="B33:D33"/>
    <mergeCell ref="B34:D34"/>
    <mergeCell ref="B35:D35"/>
    <mergeCell ref="B36:D36"/>
    <mergeCell ref="B37:D37"/>
    <mergeCell ref="B38:D38"/>
    <mergeCell ref="B39:D39"/>
    <mergeCell ref="B31:D31"/>
    <mergeCell ref="B75:D75"/>
    <mergeCell ref="B65:D65"/>
    <mergeCell ref="B66:D66"/>
    <mergeCell ref="B67:D67"/>
    <mergeCell ref="B68:D68"/>
    <mergeCell ref="B69:D69"/>
    <mergeCell ref="B70:D70"/>
    <mergeCell ref="B71:D71"/>
    <mergeCell ref="B72:D72"/>
    <mergeCell ref="B73:D73"/>
    <mergeCell ref="B74:D74"/>
    <mergeCell ref="B64:D64"/>
    <mergeCell ref="B47:D47"/>
    <mergeCell ref="B48:D48"/>
    <mergeCell ref="B46:D46"/>
    <mergeCell ref="B40:D40"/>
    <mergeCell ref="B62:D62"/>
    <mergeCell ref="B52:D52"/>
    <mergeCell ref="B49:D49"/>
    <mergeCell ref="B50:D50"/>
    <mergeCell ref="B51:D51"/>
    <mergeCell ref="B54:D54"/>
    <mergeCell ref="B55:D55"/>
    <mergeCell ref="B41:D41"/>
    <mergeCell ref="B42:D42"/>
    <mergeCell ref="B43:D43"/>
    <mergeCell ref="B57:D57"/>
    <mergeCell ref="B13:D13"/>
    <mergeCell ref="B7:D7"/>
    <mergeCell ref="AW3:AZ3"/>
    <mergeCell ref="BA3:BD3"/>
    <mergeCell ref="BE3:BH3"/>
    <mergeCell ref="B8:D8"/>
    <mergeCell ref="B9:D9"/>
    <mergeCell ref="B10:D10"/>
    <mergeCell ref="B11:D11"/>
    <mergeCell ref="B12:D12"/>
    <mergeCell ref="CU3:CU4"/>
    <mergeCell ref="CV3:CV4"/>
    <mergeCell ref="A1:W1"/>
    <mergeCell ref="AS3:AV3"/>
    <mergeCell ref="CG3:CJ3"/>
    <mergeCell ref="A3:D3"/>
    <mergeCell ref="E3:H3"/>
    <mergeCell ref="I3:L3"/>
    <mergeCell ref="M3:P3"/>
    <mergeCell ref="Q3:T3"/>
    <mergeCell ref="U3:X3"/>
    <mergeCell ref="BM3:BP3"/>
    <mergeCell ref="BU3:BX3"/>
    <mergeCell ref="BQ3:BT3"/>
    <mergeCell ref="BY3:CB3"/>
    <mergeCell ref="BI3:BL3"/>
    <mergeCell ref="B58:D58"/>
    <mergeCell ref="B59:D59"/>
    <mergeCell ref="B60:D60"/>
    <mergeCell ref="B61:D61"/>
    <mergeCell ref="CT3:CT4"/>
    <mergeCell ref="Y3:AB3"/>
    <mergeCell ref="AC3:AF3"/>
    <mergeCell ref="AG3:AJ3"/>
    <mergeCell ref="AK3:AN3"/>
    <mergeCell ref="AO3:AR3"/>
    <mergeCell ref="CC3:CF3"/>
    <mergeCell ref="CK3:CN3"/>
    <mergeCell ref="B4:D4"/>
    <mergeCell ref="B5:D5"/>
    <mergeCell ref="B26:D26"/>
    <mergeCell ref="B23:D23"/>
  </mergeCells>
  <pageMargins left="0" right="0" top="0" bottom="0" header="0" footer="0"/>
  <pageSetup paperSize="9"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13</vt:i4>
      </vt:variant>
    </vt:vector>
  </HeadingPairs>
  <TitlesOfParts>
    <vt:vector size="28" baseType="lpstr">
      <vt:lpstr>июн </vt:lpstr>
      <vt:lpstr>июн корр</vt:lpstr>
      <vt:lpstr>прил9</vt:lpstr>
      <vt:lpstr>9пр (2)</vt:lpstr>
      <vt:lpstr>2.</vt:lpstr>
      <vt:lpstr>5</vt:lpstr>
      <vt:lpstr>6</vt:lpstr>
      <vt:lpstr>9пр</vt:lpstr>
      <vt:lpstr>9</vt:lpstr>
      <vt:lpstr>7</vt:lpstr>
      <vt:lpstr>2.2</vt:lpstr>
      <vt:lpstr>2</vt:lpstr>
      <vt:lpstr>пр7</vt:lpstr>
      <vt:lpstr>6 (3)</vt:lpstr>
      <vt:lpstr>пр6</vt:lpstr>
      <vt:lpstr>'2'!Область_печати</vt:lpstr>
      <vt:lpstr>'2.'!Область_печати</vt:lpstr>
      <vt:lpstr>'2.2'!Область_печати</vt:lpstr>
      <vt:lpstr>'5'!Область_печати</vt:lpstr>
      <vt:lpstr>'6'!Область_печати</vt:lpstr>
      <vt:lpstr>'6 (3)'!Область_печати</vt:lpstr>
      <vt:lpstr>'7'!Область_печати</vt:lpstr>
      <vt:lpstr>'9'!Область_печати</vt:lpstr>
      <vt:lpstr>'июн '!Область_печати</vt:lpstr>
      <vt:lpstr>'июн корр'!Область_печати</vt:lpstr>
      <vt:lpstr>пр6!Область_печати</vt:lpstr>
      <vt:lpstr>пр7!Область_печати</vt:lpstr>
      <vt:lpstr>прил9!Область_печати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fin</cp:lastModifiedBy>
  <cp:lastPrinted>2020-07-31T08:18:33Z</cp:lastPrinted>
  <dcterms:created xsi:type="dcterms:W3CDTF">1996-10-08T23:32:33Z</dcterms:created>
  <dcterms:modified xsi:type="dcterms:W3CDTF">2020-08-11T03:48:34Z</dcterms:modified>
</cp:coreProperties>
</file>