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исполнение 2020\1 кв 2020\Приложения\"/>
    </mc:Choice>
  </mc:AlternateContent>
  <bookViews>
    <workbookView xWindow="120" yWindow="120" windowWidth="9720" windowHeight="7320" tabRatio="602" activeTab="1"/>
  </bookViews>
  <sheets>
    <sheet name="2." sheetId="22" r:id="rId1"/>
    <sheet name="Анализ 2.2" sheetId="24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2.2" sheetId="14" state="hidden" r:id="rId7"/>
    <sheet name="2" sheetId="15" state="hidden" r:id="rId8"/>
    <sheet name="6 (3)" sheetId="19" state="hidden" r:id="rId9"/>
  </sheets>
  <externalReferences>
    <externalReference r:id="rId10"/>
    <externalReference r:id="rId11"/>
    <externalReference r:id="rId12"/>
  </externalReferences>
  <definedNames>
    <definedName name="_xlnm.Print_Area" localSheetId="7">'2'!$A$1:$H$95</definedName>
    <definedName name="_xlnm.Print_Area" localSheetId="0">'2.'!$A$1:$H$101</definedName>
    <definedName name="_xlnm.Print_Area" localSheetId="6">'2.2'!$A$1:$O$38</definedName>
    <definedName name="_xlnm.Print_Area" localSheetId="2">'6'!$A$1:$CF$66</definedName>
    <definedName name="_xlnm.Print_Area" localSheetId="8">'6 (3)'!$A$1:$CJ$66</definedName>
    <definedName name="_xlnm.Print_Area" localSheetId="5">'7'!$A$1:$S$245</definedName>
    <definedName name="_xlnm.Print_Area" localSheetId="4">'9'!$A$1:$CQ$140</definedName>
    <definedName name="_xlnm.Print_Area" localSheetId="1">'Анализ 2.2'!$A$1:$M$38</definedName>
  </definedNames>
  <calcPr calcId="162913"/>
  <fileRecoveryPr autoRecover="0"/>
</workbook>
</file>

<file path=xl/calcChain.xml><?xml version="1.0" encoding="utf-8"?>
<calcChain xmlns="http://schemas.openxmlformats.org/spreadsheetml/2006/main">
  <c r="N37" i="24" l="1"/>
  <c r="L37" i="24"/>
  <c r="F37" i="24"/>
  <c r="N36" i="24"/>
  <c r="M36" i="24"/>
  <c r="L36" i="24"/>
  <c r="G36" i="24"/>
  <c r="F36" i="24"/>
  <c r="N35" i="24"/>
  <c r="L35" i="24"/>
  <c r="F35" i="24"/>
  <c r="N34" i="24"/>
  <c r="M34" i="24"/>
  <c r="L34" i="24"/>
  <c r="G34" i="24"/>
  <c r="E34" i="24"/>
  <c r="H34" i="24" s="1"/>
  <c r="N33" i="24"/>
  <c r="M33" i="24"/>
  <c r="L33" i="24"/>
  <c r="E33" i="24"/>
  <c r="H33" i="24" s="1"/>
  <c r="N32" i="24"/>
  <c r="M32" i="24"/>
  <c r="L32" i="24"/>
  <c r="H32" i="24"/>
  <c r="G32" i="24"/>
  <c r="F32" i="24"/>
  <c r="O31" i="24"/>
  <c r="K31" i="24"/>
  <c r="J31" i="24"/>
  <c r="I31" i="24"/>
  <c r="D31" i="24"/>
  <c r="C31" i="24"/>
  <c r="B31" i="24"/>
  <c r="K30" i="24"/>
  <c r="N30" i="24" s="1"/>
  <c r="E30" i="24"/>
  <c r="H30" i="24" s="1"/>
  <c r="N29" i="24"/>
  <c r="M29" i="24"/>
  <c r="L29" i="24"/>
  <c r="H29" i="24"/>
  <c r="G29" i="24"/>
  <c r="F29" i="24"/>
  <c r="O28" i="24"/>
  <c r="K28" i="24"/>
  <c r="M28" i="24" s="1"/>
  <c r="J28" i="24"/>
  <c r="I28" i="24"/>
  <c r="D28" i="24"/>
  <c r="C28" i="24"/>
  <c r="B28" i="24"/>
  <c r="K27" i="24"/>
  <c r="N27" i="24" s="1"/>
  <c r="O26" i="24"/>
  <c r="J26" i="24"/>
  <c r="I26" i="24"/>
  <c r="D26" i="24"/>
  <c r="C26" i="24"/>
  <c r="B26" i="24"/>
  <c r="K25" i="24"/>
  <c r="M25" i="24" s="1"/>
  <c r="K24" i="24"/>
  <c r="M24" i="24" s="1"/>
  <c r="E24" i="24"/>
  <c r="G24" i="24" s="1"/>
  <c r="O23" i="24"/>
  <c r="J23" i="24"/>
  <c r="I23" i="24"/>
  <c r="I22" i="24" s="1"/>
  <c r="D23" i="24"/>
  <c r="C23" i="24"/>
  <c r="B23" i="24"/>
  <c r="D22" i="24"/>
  <c r="K21" i="24"/>
  <c r="M21" i="24" s="1"/>
  <c r="E21" i="24"/>
  <c r="G21" i="24" s="1"/>
  <c r="K20" i="24"/>
  <c r="M20" i="24" s="1"/>
  <c r="K19" i="24"/>
  <c r="E19" i="24" s="1"/>
  <c r="J18" i="24"/>
  <c r="J16" i="24" s="1"/>
  <c r="I18" i="24"/>
  <c r="I16" i="24" s="1"/>
  <c r="D18" i="24"/>
  <c r="D16" i="24" s="1"/>
  <c r="C18" i="24"/>
  <c r="B18" i="24"/>
  <c r="N17" i="24"/>
  <c r="K17" i="24"/>
  <c r="L17" i="24" s="1"/>
  <c r="O16" i="24"/>
  <c r="C16" i="24"/>
  <c r="B16" i="24"/>
  <c r="K15" i="24"/>
  <c r="M15" i="24" s="1"/>
  <c r="E15" i="24"/>
  <c r="G15" i="24" s="1"/>
  <c r="K14" i="24"/>
  <c r="N14" i="24" s="1"/>
  <c r="E14" i="24"/>
  <c r="H14" i="24" s="1"/>
  <c r="K13" i="24"/>
  <c r="K12" i="24" s="1"/>
  <c r="E13" i="24"/>
  <c r="G13" i="24" s="1"/>
  <c r="O12" i="24"/>
  <c r="J12" i="24"/>
  <c r="I12" i="24"/>
  <c r="D12" i="24"/>
  <c r="C12" i="24"/>
  <c r="B12" i="24"/>
  <c r="M11" i="24"/>
  <c r="L11" i="24"/>
  <c r="K11" i="24"/>
  <c r="N11" i="24" s="1"/>
  <c r="E11" i="24"/>
  <c r="H11" i="24" s="1"/>
  <c r="K10" i="24"/>
  <c r="E10" i="24" s="1"/>
  <c r="O9" i="24"/>
  <c r="O8" i="24" s="1"/>
  <c r="J9" i="24"/>
  <c r="I9" i="24"/>
  <c r="D9" i="24"/>
  <c r="C9" i="24"/>
  <c r="C8" i="24" s="1"/>
  <c r="B9" i="24"/>
  <c r="G7" i="22"/>
  <c r="G9" i="22"/>
  <c r="G10" i="22"/>
  <c r="G12" i="22"/>
  <c r="G13" i="22"/>
  <c r="G14" i="22"/>
  <c r="G16" i="22"/>
  <c r="G18" i="22"/>
  <c r="G19" i="22"/>
  <c r="G22" i="22"/>
  <c r="G23" i="22"/>
  <c r="G24" i="22"/>
  <c r="G28" i="22"/>
  <c r="G30" i="22"/>
  <c r="G32" i="22"/>
  <c r="G34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5" i="22"/>
  <c r="G56" i="22"/>
  <c r="G58" i="22"/>
  <c r="G59" i="22"/>
  <c r="G60" i="22"/>
  <c r="G61" i="22"/>
  <c r="G62" i="22"/>
  <c r="G63" i="22"/>
  <c r="G64" i="22"/>
  <c r="G65" i="22"/>
  <c r="G66" i="22"/>
  <c r="G67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7" i="22"/>
  <c r="G98" i="22"/>
  <c r="G99" i="22"/>
  <c r="E57" i="22"/>
  <c r="F21" i="24" l="1"/>
  <c r="F24" i="24"/>
  <c r="L25" i="24"/>
  <c r="M31" i="24"/>
  <c r="B8" i="24"/>
  <c r="B38" i="24" s="1"/>
  <c r="J8" i="24"/>
  <c r="J38" i="24" s="1"/>
  <c r="M10" i="24"/>
  <c r="L15" i="24"/>
  <c r="M17" i="24"/>
  <c r="D8" i="24"/>
  <c r="D38" i="24" s="1"/>
  <c r="N19" i="24"/>
  <c r="N20" i="24"/>
  <c r="H21" i="24"/>
  <c r="N21" i="24"/>
  <c r="C22" i="24"/>
  <c r="C38" i="24" s="1"/>
  <c r="O22" i="24"/>
  <c r="O38" i="24" s="1"/>
  <c r="H24" i="24"/>
  <c r="N24" i="24"/>
  <c r="N25" i="24"/>
  <c r="E27" i="24"/>
  <c r="G27" i="24" s="1"/>
  <c r="L30" i="24"/>
  <c r="F34" i="24"/>
  <c r="E20" i="24"/>
  <c r="E25" i="24"/>
  <c r="F11" i="24"/>
  <c r="F15" i="24"/>
  <c r="E17" i="24"/>
  <c r="L20" i="24"/>
  <c r="L21" i="24"/>
  <c r="J22" i="24"/>
  <c r="L24" i="24"/>
  <c r="F30" i="24"/>
  <c r="I8" i="24"/>
  <c r="I38" i="24" s="1"/>
  <c r="L10" i="24"/>
  <c r="G11" i="24"/>
  <c r="K18" i="24"/>
  <c r="L19" i="24"/>
  <c r="L18" i="24" s="1"/>
  <c r="B22" i="24"/>
  <c r="K23" i="24"/>
  <c r="M23" i="24" s="1"/>
  <c r="L27" i="24"/>
  <c r="F33" i="24"/>
  <c r="F10" i="24"/>
  <c r="E9" i="24"/>
  <c r="G10" i="24"/>
  <c r="H10" i="24"/>
  <c r="M12" i="24"/>
  <c r="N12" i="24"/>
  <c r="L12" i="24"/>
  <c r="F19" i="24"/>
  <c r="G19" i="24"/>
  <c r="E18" i="24"/>
  <c r="H19" i="24"/>
  <c r="N13" i="24"/>
  <c r="M13" i="24"/>
  <c r="G14" i="24"/>
  <c r="H15" i="24"/>
  <c r="N15" i="24"/>
  <c r="K9" i="24"/>
  <c r="N10" i="24"/>
  <c r="E12" i="24"/>
  <c r="F13" i="24"/>
  <c r="L13" i="24"/>
  <c r="F14" i="24"/>
  <c r="L14" i="24"/>
  <c r="L23" i="24"/>
  <c r="M27" i="24"/>
  <c r="L28" i="24"/>
  <c r="G30" i="24"/>
  <c r="M30" i="24"/>
  <c r="L31" i="24"/>
  <c r="G33" i="24"/>
  <c r="H13" i="24"/>
  <c r="N23" i="24"/>
  <c r="N28" i="24"/>
  <c r="N31" i="24"/>
  <c r="K26" i="24"/>
  <c r="K22" i="24" s="1"/>
  <c r="E28" i="24"/>
  <c r="E31" i="24"/>
  <c r="D78" i="22"/>
  <c r="H78" i="22"/>
  <c r="H97" i="22"/>
  <c r="H98" i="22"/>
  <c r="H99" i="22"/>
  <c r="N18" i="24" l="1"/>
  <c r="M18" i="24"/>
  <c r="G25" i="24"/>
  <c r="F25" i="24"/>
  <c r="F23" i="24" s="1"/>
  <c r="H25" i="24"/>
  <c r="H23" i="24" s="1"/>
  <c r="H27" i="24"/>
  <c r="E26" i="24"/>
  <c r="F27" i="24"/>
  <c r="K16" i="24"/>
  <c r="E23" i="24"/>
  <c r="G23" i="24" s="1"/>
  <c r="F17" i="24"/>
  <c r="H17" i="24"/>
  <c r="G17" i="24"/>
  <c r="G20" i="24"/>
  <c r="H20" i="24"/>
  <c r="F20" i="24"/>
  <c r="L22" i="24"/>
  <c r="M22" i="24"/>
  <c r="N22" i="24"/>
  <c r="F12" i="24"/>
  <c r="G12" i="24"/>
  <c r="H12" i="24"/>
  <c r="F31" i="24"/>
  <c r="G31" i="24"/>
  <c r="H31" i="24"/>
  <c r="L26" i="24"/>
  <c r="M26" i="24"/>
  <c r="N26" i="24"/>
  <c r="F28" i="24"/>
  <c r="G28" i="24"/>
  <c r="H28" i="24"/>
  <c r="L9" i="24"/>
  <c r="K8" i="24"/>
  <c r="N9" i="24"/>
  <c r="M9" i="24"/>
  <c r="G18" i="24"/>
  <c r="E16" i="24"/>
  <c r="H18" i="24"/>
  <c r="F18" i="24"/>
  <c r="F9" i="24"/>
  <c r="G9" i="24"/>
  <c r="H9" i="24"/>
  <c r="H87" i="22"/>
  <c r="H88" i="22"/>
  <c r="H94" i="22"/>
  <c r="F20" i="22"/>
  <c r="N16" i="24" l="1"/>
  <c r="M16" i="24"/>
  <c r="L16" i="24"/>
  <c r="E22" i="24"/>
  <c r="F22" i="24" s="1"/>
  <c r="G26" i="24"/>
  <c r="H26" i="24"/>
  <c r="F26" i="24"/>
  <c r="F16" i="24"/>
  <c r="F8" i="24" s="1"/>
  <c r="G16" i="24"/>
  <c r="H16" i="24"/>
  <c r="L8" i="24"/>
  <c r="K38" i="24"/>
  <c r="M8" i="24"/>
  <c r="N8" i="24"/>
  <c r="G22" i="24"/>
  <c r="H22" i="24"/>
  <c r="E8" i="24"/>
  <c r="E20" i="22"/>
  <c r="G20" i="22" s="1"/>
  <c r="E8" i="22"/>
  <c r="H83" i="22"/>
  <c r="D83" i="22"/>
  <c r="E38" i="24" l="1"/>
  <c r="G8" i="24"/>
  <c r="H8" i="24"/>
  <c r="L38" i="24"/>
  <c r="M38" i="24"/>
  <c r="N38" i="24"/>
  <c r="H66" i="22"/>
  <c r="D28" i="22"/>
  <c r="H28" i="22"/>
  <c r="D58" i="22"/>
  <c r="H58" i="22"/>
  <c r="H38" i="24" l="1"/>
  <c r="F38" i="24"/>
  <c r="G38" i="24"/>
  <c r="D95" i="22"/>
  <c r="H95" i="22"/>
  <c r="D7" i="22" l="1"/>
  <c r="H7" i="22"/>
  <c r="C8" i="22"/>
  <c r="C6" i="22" s="1"/>
  <c r="E6" i="22"/>
  <c r="F8" i="22"/>
  <c r="D9" i="22"/>
  <c r="H9" i="22"/>
  <c r="D10" i="22"/>
  <c r="H10" i="22"/>
  <c r="C11" i="22"/>
  <c r="E11" i="22"/>
  <c r="F11" i="22"/>
  <c r="G11" i="22" s="1"/>
  <c r="D12" i="22"/>
  <c r="H12" i="22"/>
  <c r="D13" i="22"/>
  <c r="H13" i="22"/>
  <c r="D14" i="22"/>
  <c r="H14" i="22"/>
  <c r="D16" i="22"/>
  <c r="H16" i="22"/>
  <c r="C17" i="22"/>
  <c r="C15" i="22" s="1"/>
  <c r="E17" i="22"/>
  <c r="E15" i="22" s="1"/>
  <c r="F17" i="22"/>
  <c r="G17" i="22" s="1"/>
  <c r="D18" i="22"/>
  <c r="H18" i="22"/>
  <c r="D19" i="22"/>
  <c r="H19" i="22"/>
  <c r="C21" i="22"/>
  <c r="C20" i="22" s="1"/>
  <c r="D20" i="22" s="1"/>
  <c r="E21" i="22"/>
  <c r="F21" i="22"/>
  <c r="G21" i="22" s="1"/>
  <c r="D22" i="22"/>
  <c r="H22" i="22"/>
  <c r="D23" i="22"/>
  <c r="H23" i="22"/>
  <c r="D24" i="22"/>
  <c r="H24" i="22"/>
  <c r="C27" i="22"/>
  <c r="E27" i="22"/>
  <c r="F27" i="22"/>
  <c r="G27" i="22" s="1"/>
  <c r="C29" i="22"/>
  <c r="E29" i="22"/>
  <c r="F29" i="22"/>
  <c r="G29" i="22" s="1"/>
  <c r="D30" i="22"/>
  <c r="H30" i="22"/>
  <c r="C31" i="22"/>
  <c r="E31" i="22"/>
  <c r="F31" i="22"/>
  <c r="G31" i="22" s="1"/>
  <c r="D32" i="22"/>
  <c r="H32" i="22"/>
  <c r="C33" i="22"/>
  <c r="E33" i="22"/>
  <c r="F33" i="22"/>
  <c r="G33" i="22" s="1"/>
  <c r="D34" i="22"/>
  <c r="H34" i="22"/>
  <c r="C35" i="22"/>
  <c r="E35" i="22"/>
  <c r="F35" i="22"/>
  <c r="D36" i="22"/>
  <c r="H36" i="22"/>
  <c r="D37" i="22"/>
  <c r="H37" i="22"/>
  <c r="D38" i="22"/>
  <c r="H38" i="22"/>
  <c r="D39" i="22"/>
  <c r="H39" i="22"/>
  <c r="D40" i="22"/>
  <c r="H40" i="22"/>
  <c r="D41" i="22"/>
  <c r="H41" i="22"/>
  <c r="D42" i="22"/>
  <c r="H42" i="22"/>
  <c r="D43" i="22"/>
  <c r="H43" i="22"/>
  <c r="D44" i="22"/>
  <c r="H44" i="22"/>
  <c r="D45" i="22"/>
  <c r="H45" i="22"/>
  <c r="D46" i="22"/>
  <c r="H46" i="22"/>
  <c r="D47" i="22"/>
  <c r="H47" i="22"/>
  <c r="D48" i="22"/>
  <c r="H48" i="22"/>
  <c r="D49" i="22"/>
  <c r="H49" i="22"/>
  <c r="D50" i="22"/>
  <c r="H50" i="22"/>
  <c r="D51" i="22"/>
  <c r="H51" i="22"/>
  <c r="D52" i="22"/>
  <c r="H52" i="22"/>
  <c r="C54" i="22"/>
  <c r="D54" i="22"/>
  <c r="E54" i="22"/>
  <c r="H56" i="22"/>
  <c r="C57" i="22"/>
  <c r="F57" i="22"/>
  <c r="G57" i="22" s="1"/>
  <c r="D59" i="22"/>
  <c r="H59" i="22"/>
  <c r="D60" i="22"/>
  <c r="H60" i="22"/>
  <c r="D61" i="22"/>
  <c r="H61" i="22"/>
  <c r="D62" i="22"/>
  <c r="H62" i="22"/>
  <c r="D63" i="22"/>
  <c r="H63" i="22"/>
  <c r="D64" i="22"/>
  <c r="H64" i="22"/>
  <c r="D65" i="22"/>
  <c r="H65" i="22"/>
  <c r="D66" i="22"/>
  <c r="D67" i="22"/>
  <c r="H67" i="22"/>
  <c r="C68" i="22"/>
  <c r="D69" i="22"/>
  <c r="H69" i="22"/>
  <c r="D70" i="22"/>
  <c r="H70" i="22"/>
  <c r="D71" i="22"/>
  <c r="H71" i="22"/>
  <c r="D72" i="22"/>
  <c r="H72" i="22"/>
  <c r="D73" i="22"/>
  <c r="H73" i="22"/>
  <c r="D74" i="22"/>
  <c r="H74" i="22"/>
  <c r="D75" i="22"/>
  <c r="H75" i="22"/>
  <c r="D76" i="22"/>
  <c r="H76" i="22"/>
  <c r="D77" i="22"/>
  <c r="H77" i="22"/>
  <c r="D79" i="22"/>
  <c r="H79" i="22"/>
  <c r="D80" i="22"/>
  <c r="H80" i="22"/>
  <c r="D81" i="22"/>
  <c r="H81" i="22"/>
  <c r="D82" i="22"/>
  <c r="H82" i="22"/>
  <c r="D84" i="22"/>
  <c r="H84" i="22"/>
  <c r="D85" i="22"/>
  <c r="H85" i="22"/>
  <c r="D86" i="22"/>
  <c r="H86" i="22"/>
  <c r="D87" i="22"/>
  <c r="D89" i="22"/>
  <c r="H89" i="22"/>
  <c r="D90" i="22"/>
  <c r="H90" i="22"/>
  <c r="D91" i="22"/>
  <c r="H91" i="22"/>
  <c r="D92" i="22"/>
  <c r="H92" i="22"/>
  <c r="D93" i="22"/>
  <c r="H93" i="22"/>
  <c r="C96" i="22"/>
  <c r="E96" i="22"/>
  <c r="E68" i="22" s="1"/>
  <c r="F96" i="22"/>
  <c r="D97" i="22"/>
  <c r="D98" i="22"/>
  <c r="G35" i="22" l="1"/>
  <c r="G8" i="22"/>
  <c r="H8" i="22"/>
  <c r="D96" i="22"/>
  <c r="G96" i="22"/>
  <c r="H96" i="22"/>
  <c r="C100" i="22"/>
  <c r="F68" i="22"/>
  <c r="G68" i="22" s="1"/>
  <c r="H33" i="22"/>
  <c r="E100" i="22"/>
  <c r="F26" i="22"/>
  <c r="D35" i="22"/>
  <c r="H35" i="22"/>
  <c r="D33" i="22"/>
  <c r="E26" i="22"/>
  <c r="E25" i="22" s="1"/>
  <c r="H27" i="22"/>
  <c r="D27" i="22"/>
  <c r="D68" i="22"/>
  <c r="D31" i="22"/>
  <c r="D29" i="22"/>
  <c r="D21" i="22"/>
  <c r="D17" i="22"/>
  <c r="D15" i="22" s="1"/>
  <c r="D11" i="22"/>
  <c r="C5" i="22"/>
  <c r="C26" i="22"/>
  <c r="C25" i="22" s="1"/>
  <c r="H57" i="22"/>
  <c r="D57" i="22"/>
  <c r="D6" i="22"/>
  <c r="E5" i="22"/>
  <c r="H29" i="22"/>
  <c r="H21" i="22"/>
  <c r="H17" i="22"/>
  <c r="H11" i="22"/>
  <c r="D8" i="22"/>
  <c r="H31" i="22"/>
  <c r="F15" i="22"/>
  <c r="F6" i="22"/>
  <c r="G6" i="22" s="1"/>
  <c r="F5" i="22" l="1"/>
  <c r="G15" i="22"/>
  <c r="G26" i="22"/>
  <c r="H68" i="22"/>
  <c r="H26" i="22"/>
  <c r="F25" i="22"/>
  <c r="G25" i="22" s="1"/>
  <c r="D26" i="22"/>
  <c r="C53" i="22"/>
  <c r="C101" i="22" s="1"/>
  <c r="D25" i="22"/>
  <c r="D100" i="22"/>
  <c r="E53" i="22"/>
  <c r="D5" i="22"/>
  <c r="H15" i="22"/>
  <c r="H6" i="22"/>
  <c r="H20" i="22"/>
  <c r="H25" i="22" l="1"/>
  <c r="H5" i="22"/>
  <c r="G5" i="22"/>
  <c r="F53" i="22"/>
  <c r="G53" i="22" s="1"/>
  <c r="D53" i="22"/>
  <c r="E101" i="22"/>
  <c r="D101" i="22" s="1"/>
  <c r="H53" i="22" l="1"/>
  <c r="DA139" i="13" l="1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X139" i="13"/>
  <c r="Z139" i="13" s="1"/>
  <c r="W139" i="13"/>
  <c r="V139" i="13"/>
  <c r="S139" i="13"/>
  <c r="R139" i="13"/>
  <c r="O139" i="13"/>
  <c r="N139" i="13"/>
  <c r="K139" i="13"/>
  <c r="J139" i="13"/>
  <c r="E139" i="13"/>
  <c r="F139" i="13" s="1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Y138" i="13"/>
  <c r="X138" i="13"/>
  <c r="W138" i="13"/>
  <c r="V138" i="13"/>
  <c r="S138" i="13"/>
  <c r="R138" i="13"/>
  <c r="O138" i="13"/>
  <c r="N138" i="13"/>
  <c r="K138" i="13"/>
  <c r="J138" i="13"/>
  <c r="E138" i="13"/>
  <c r="F138" i="13" s="1"/>
  <c r="D138" i="13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I136" i="13"/>
  <c r="BF136" i="13"/>
  <c r="BF89" i="13" s="1"/>
  <c r="BE136" i="13"/>
  <c r="BB136" i="13"/>
  <c r="BA136" i="13"/>
  <c r="AW136" i="13"/>
  <c r="AS136" i="13"/>
  <c r="AO136" i="13"/>
  <c r="AK136" i="13"/>
  <c r="AH136" i="13"/>
  <c r="AE136" i="13"/>
  <c r="AD136" i="13"/>
  <c r="Y136" i="13"/>
  <c r="X136" i="13"/>
  <c r="W136" i="13"/>
  <c r="V136" i="13"/>
  <c r="S136" i="13"/>
  <c r="R136" i="13"/>
  <c r="N136" i="13"/>
  <c r="K136" i="13"/>
  <c r="J136" i="13"/>
  <c r="D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Y135" i="13"/>
  <c r="X135" i="13"/>
  <c r="W135" i="13"/>
  <c r="V135" i="13"/>
  <c r="S135" i="13"/>
  <c r="R135" i="13"/>
  <c r="N135" i="13"/>
  <c r="K135" i="13"/>
  <c r="J135" i="13"/>
  <c r="D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E134" i="13"/>
  <c r="AD134" i="13"/>
  <c r="Y134" i="13"/>
  <c r="Z134" i="13" s="1"/>
  <c r="X134" i="13"/>
  <c r="W134" i="13"/>
  <c r="V134" i="13"/>
  <c r="S134" i="13"/>
  <c r="R134" i="13"/>
  <c r="N134" i="13"/>
  <c r="K134" i="13"/>
  <c r="J134" i="13"/>
  <c r="D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BA89" i="13" s="1"/>
  <c r="AW133" i="13"/>
  <c r="AS133" i="13"/>
  <c r="AO133" i="13"/>
  <c r="AK133" i="13"/>
  <c r="AH133" i="13"/>
  <c r="AE133" i="13"/>
  <c r="AD133" i="13"/>
  <c r="Y133" i="13"/>
  <c r="X133" i="13"/>
  <c r="W133" i="13"/>
  <c r="V133" i="13"/>
  <c r="S133" i="13"/>
  <c r="R133" i="13"/>
  <c r="N133" i="13"/>
  <c r="K133" i="13"/>
  <c r="J133" i="13"/>
  <c r="D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D132" i="13"/>
  <c r="F132" i="13" s="1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E131" i="13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E130" i="13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X129" i="13"/>
  <c r="V129" i="13"/>
  <c r="R129" i="13"/>
  <c r="N129" i="13"/>
  <c r="J129" i="13"/>
  <c r="D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Y128" i="13"/>
  <c r="Z128" i="13" s="1"/>
  <c r="X128" i="13"/>
  <c r="D128" i="13" s="1"/>
  <c r="W128" i="13"/>
  <c r="V128" i="13"/>
  <c r="S128" i="13"/>
  <c r="R128" i="13"/>
  <c r="N128" i="13"/>
  <c r="K128" i="13"/>
  <c r="J128" i="13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X127" i="13"/>
  <c r="D127" i="13" s="1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Y126" i="13"/>
  <c r="X126" i="13"/>
  <c r="D126" i="13" s="1"/>
  <c r="V126" i="13"/>
  <c r="R126" i="13"/>
  <c r="N126" i="13"/>
  <c r="K126" i="13"/>
  <c r="J126" i="13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Y125" i="13"/>
  <c r="X125" i="13"/>
  <c r="D125" i="13" s="1"/>
  <c r="V125" i="13"/>
  <c r="R125" i="13"/>
  <c r="N125" i="13"/>
  <c r="K125" i="13"/>
  <c r="J125" i="13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Y124" i="13"/>
  <c r="E124" i="13" s="1"/>
  <c r="X124" i="13"/>
  <c r="D124" i="13" s="1"/>
  <c r="V124" i="13"/>
  <c r="R124" i="13"/>
  <c r="N124" i="13"/>
  <c r="K124" i="13"/>
  <c r="J124" i="13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Y123" i="13"/>
  <c r="X123" i="13"/>
  <c r="D123" i="13" s="1"/>
  <c r="V123" i="13"/>
  <c r="R123" i="13"/>
  <c r="N123" i="13"/>
  <c r="K123" i="13"/>
  <c r="J123" i="13"/>
  <c r="DA122" i="13"/>
  <c r="CS122" i="13"/>
  <c r="CS89" i="13" s="1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Z122" i="13"/>
  <c r="Y122" i="13"/>
  <c r="X122" i="13"/>
  <c r="V122" i="13"/>
  <c r="R122" i="13"/>
  <c r="N122" i="13"/>
  <c r="K122" i="13"/>
  <c r="J122" i="13"/>
  <c r="E122" i="13"/>
  <c r="D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X121" i="13"/>
  <c r="D121" i="13" s="1"/>
  <c r="V121" i="13"/>
  <c r="R121" i="13"/>
  <c r="N121" i="13"/>
  <c r="J121" i="13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E120" i="13" s="1"/>
  <c r="X120" i="13"/>
  <c r="V120" i="13"/>
  <c r="R120" i="13"/>
  <c r="N120" i="13"/>
  <c r="J120" i="13"/>
  <c r="D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E119" i="13" s="1"/>
  <c r="X119" i="13"/>
  <c r="V119" i="13"/>
  <c r="R119" i="13"/>
  <c r="N119" i="13"/>
  <c r="J119" i="13"/>
  <c r="D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Y118" i="13"/>
  <c r="E118" i="13" s="1"/>
  <c r="X118" i="13"/>
  <c r="D118" i="13" s="1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X117" i="13"/>
  <c r="D117" i="13" s="1"/>
  <c r="V117" i="13"/>
  <c r="R117" i="13"/>
  <c r="N117" i="13"/>
  <c r="J117" i="13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E116" i="13" s="1"/>
  <c r="X116" i="13"/>
  <c r="D116" i="13" s="1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Y115" i="13"/>
  <c r="E115" i="13" s="1"/>
  <c r="X115" i="13"/>
  <c r="V115" i="13"/>
  <c r="R115" i="13"/>
  <c r="N115" i="13"/>
  <c r="K115" i="13"/>
  <c r="J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E114" i="13" s="1"/>
  <c r="X114" i="13"/>
  <c r="V114" i="13"/>
  <c r="R114" i="13"/>
  <c r="N114" i="13"/>
  <c r="K114" i="13"/>
  <c r="J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Y113" i="13"/>
  <c r="X113" i="13"/>
  <c r="D113" i="13" s="1"/>
  <c r="V113" i="13"/>
  <c r="R113" i="13"/>
  <c r="N113" i="13"/>
  <c r="K113" i="13"/>
  <c r="J113" i="13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Y112" i="13"/>
  <c r="E112" i="13" s="1"/>
  <c r="X112" i="13"/>
  <c r="V112" i="13"/>
  <c r="R112" i="13"/>
  <c r="N112" i="13"/>
  <c r="K112" i="13"/>
  <c r="J112" i="13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Y111" i="13"/>
  <c r="Z111" i="13" s="1"/>
  <c r="X111" i="13"/>
  <c r="D111" i="13" s="1"/>
  <c r="V111" i="13"/>
  <c r="R111" i="13"/>
  <c r="N111" i="13"/>
  <c r="K111" i="13"/>
  <c r="J111" i="13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X110" i="13"/>
  <c r="Z110" i="13" s="1"/>
  <c r="V110" i="13"/>
  <c r="R110" i="13"/>
  <c r="N110" i="13"/>
  <c r="K110" i="13"/>
  <c r="J110" i="13"/>
  <c r="E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Y109" i="13"/>
  <c r="Z109" i="13" s="1"/>
  <c r="X109" i="13"/>
  <c r="V109" i="13"/>
  <c r="R109" i="13"/>
  <c r="N109" i="13"/>
  <c r="J109" i="13"/>
  <c r="D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X108" i="13"/>
  <c r="D108" i="13" s="1"/>
  <c r="V108" i="13"/>
  <c r="R108" i="13"/>
  <c r="N108" i="13"/>
  <c r="J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E107" i="13" s="1"/>
  <c r="X107" i="13"/>
  <c r="D107" i="13" s="1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X106" i="13"/>
  <c r="D106" i="13" s="1"/>
  <c r="V106" i="13"/>
  <c r="R106" i="13"/>
  <c r="N106" i="13"/>
  <c r="K106" i="13"/>
  <c r="J106" i="13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Y105" i="13"/>
  <c r="X105" i="13"/>
  <c r="D105" i="13" s="1"/>
  <c r="V105" i="13"/>
  <c r="R105" i="13"/>
  <c r="N105" i="13"/>
  <c r="J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E104" i="13" s="1"/>
  <c r="X104" i="13"/>
  <c r="D104" i="13" s="1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E103" i="13" s="1"/>
  <c r="G103" i="13" s="1"/>
  <c r="X103" i="13"/>
  <c r="D103" i="13" s="1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E102" i="13" s="1"/>
  <c r="X102" i="13"/>
  <c r="D102" i="13" s="1"/>
  <c r="V102" i="13"/>
  <c r="R102" i="13"/>
  <c r="O102" i="13"/>
  <c r="N102" i="13"/>
  <c r="J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E101" i="13" s="1"/>
  <c r="X101" i="13"/>
  <c r="D101" i="13" s="1"/>
  <c r="V101" i="13"/>
  <c r="R101" i="13"/>
  <c r="O101" i="13"/>
  <c r="N101" i="13"/>
  <c r="J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X100" i="13"/>
  <c r="D100" i="13" s="1"/>
  <c r="V100" i="13"/>
  <c r="R100" i="13"/>
  <c r="O100" i="13"/>
  <c r="N100" i="13"/>
  <c r="J100" i="13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Y99" i="13"/>
  <c r="E99" i="13" s="1"/>
  <c r="X99" i="13"/>
  <c r="D99" i="13" s="1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Y98" i="13"/>
  <c r="X98" i="13"/>
  <c r="D98" i="13" s="1"/>
  <c r="V98" i="13"/>
  <c r="R98" i="13"/>
  <c r="N98" i="13"/>
  <c r="K98" i="13"/>
  <c r="J98" i="13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Y97" i="13"/>
  <c r="E97" i="13" s="1"/>
  <c r="X97" i="13"/>
  <c r="V97" i="13"/>
  <c r="R97" i="13"/>
  <c r="N97" i="13"/>
  <c r="J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E96" i="13" s="1"/>
  <c r="X96" i="13"/>
  <c r="V96" i="13"/>
  <c r="R96" i="13"/>
  <c r="N96" i="13"/>
  <c r="J96" i="13"/>
  <c r="D96" i="13"/>
  <c r="DA95" i="13"/>
  <c r="CK95" i="13"/>
  <c r="CH95" i="13"/>
  <c r="CH89" i="13" s="1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E95" i="13" s="1"/>
  <c r="G95" i="13" s="1"/>
  <c r="X95" i="13"/>
  <c r="V95" i="13"/>
  <c r="R95" i="13"/>
  <c r="N95" i="13"/>
  <c r="J95" i="13"/>
  <c r="D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Y94" i="13"/>
  <c r="X94" i="13"/>
  <c r="D94" i="13" s="1"/>
  <c r="V94" i="13"/>
  <c r="R94" i="13"/>
  <c r="N94" i="13"/>
  <c r="J94" i="13"/>
  <c r="DA93" i="13"/>
  <c r="CK93" i="13"/>
  <c r="CG93" i="13"/>
  <c r="CC93" i="13"/>
  <c r="BY93" i="13"/>
  <c r="BU93" i="13"/>
  <c r="BQ93" i="13"/>
  <c r="BM93" i="13"/>
  <c r="BI93" i="13"/>
  <c r="BE93" i="13"/>
  <c r="AW93" i="13"/>
  <c r="AO93" i="13"/>
  <c r="AK93" i="13"/>
  <c r="AD93" i="13"/>
  <c r="Y93" i="13"/>
  <c r="X93" i="13"/>
  <c r="D93" i="13" s="1"/>
  <c r="V93" i="13"/>
  <c r="R93" i="13"/>
  <c r="O93" i="13"/>
  <c r="N93" i="13"/>
  <c r="J93" i="13"/>
  <c r="DA92" i="13"/>
  <c r="CO92" i="13"/>
  <c r="CK92" i="13"/>
  <c r="CG92" i="13"/>
  <c r="CC92" i="13"/>
  <c r="BY92" i="13"/>
  <c r="BU92" i="13"/>
  <c r="BQ92" i="13"/>
  <c r="BM92" i="13"/>
  <c r="BI92" i="13"/>
  <c r="BE92" i="13"/>
  <c r="AW92" i="13"/>
  <c r="AS92" i="13"/>
  <c r="AO92" i="13"/>
  <c r="AK92" i="13"/>
  <c r="AE92" i="13"/>
  <c r="AE89" i="13" s="1"/>
  <c r="AD92" i="13"/>
  <c r="Y92" i="13"/>
  <c r="X92" i="13"/>
  <c r="D92" i="13" s="1"/>
  <c r="V92" i="13"/>
  <c r="R92" i="13"/>
  <c r="N92" i="13"/>
  <c r="J92" i="13"/>
  <c r="J89" i="13" s="1"/>
  <c r="AO91" i="13"/>
  <c r="Y91" i="13"/>
  <c r="E91" i="13" s="1"/>
  <c r="X91" i="13"/>
  <c r="D91" i="13" s="1"/>
  <c r="V91" i="13"/>
  <c r="R91" i="13"/>
  <c r="N91" i="13"/>
  <c r="DA90" i="13"/>
  <c r="CO90" i="13"/>
  <c r="CC90" i="13"/>
  <c r="BU90" i="13"/>
  <c r="BQ90" i="13"/>
  <c r="BM90" i="13"/>
  <c r="AS90" i="13"/>
  <c r="AK90" i="13"/>
  <c r="AE90" i="13"/>
  <c r="AD90" i="13"/>
  <c r="Y90" i="13"/>
  <c r="E90" i="13" s="1"/>
  <c r="X90" i="13"/>
  <c r="D90" i="13" s="1"/>
  <c r="J90" i="13"/>
  <c r="CZ89" i="13"/>
  <c r="CY89" i="13"/>
  <c r="CV89" i="13"/>
  <c r="CU89" i="13"/>
  <c r="CT89" i="13"/>
  <c r="CR89" i="13"/>
  <c r="CQ89" i="13"/>
  <c r="CN89" i="13"/>
  <c r="CM89" i="13"/>
  <c r="CL89" i="13"/>
  <c r="CJ89" i="13"/>
  <c r="CI89" i="13"/>
  <c r="CF89" i="13"/>
  <c r="CE89" i="13"/>
  <c r="CB89" i="13"/>
  <c r="CA89" i="13"/>
  <c r="BZ89" i="13"/>
  <c r="BX89" i="13"/>
  <c r="BW89" i="13"/>
  <c r="BT89" i="13"/>
  <c r="BS89" i="13"/>
  <c r="BP89" i="13"/>
  <c r="BO89" i="13"/>
  <c r="BL89" i="13"/>
  <c r="BK89" i="13"/>
  <c r="BJ89" i="13"/>
  <c r="BH89" i="13"/>
  <c r="BG89" i="13"/>
  <c r="BD89" i="13"/>
  <c r="BC89" i="13"/>
  <c r="BB89" i="13"/>
  <c r="AZ89" i="13"/>
  <c r="AY89" i="13"/>
  <c r="AV89" i="13"/>
  <c r="AU89" i="13"/>
  <c r="AR89" i="13"/>
  <c r="AQ89" i="13"/>
  <c r="AN89" i="13"/>
  <c r="AM89" i="13"/>
  <c r="AJ89" i="13"/>
  <c r="AI89" i="13"/>
  <c r="AH89" i="13"/>
  <c r="AG89" i="13"/>
  <c r="AF89" i="13"/>
  <c r="AC89" i="13"/>
  <c r="AB89" i="13"/>
  <c r="U89" i="13"/>
  <c r="T89" i="13"/>
  <c r="Q89" i="13"/>
  <c r="P89" i="13"/>
  <c r="M89" i="13"/>
  <c r="L89" i="13"/>
  <c r="I89" i="13"/>
  <c r="H89" i="13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E88" i="13" s="1"/>
  <c r="X88" i="13"/>
  <c r="V88" i="13"/>
  <c r="R88" i="13"/>
  <c r="N88" i="13"/>
  <c r="J88" i="13"/>
  <c r="D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Y87" i="13"/>
  <c r="Z87" i="13" s="1"/>
  <c r="X87" i="13"/>
  <c r="V87" i="13"/>
  <c r="R87" i="13"/>
  <c r="N87" i="13"/>
  <c r="J87" i="13"/>
  <c r="DA86" i="13"/>
  <c r="CO86" i="13"/>
  <c r="CC86" i="13"/>
  <c r="BU86" i="13"/>
  <c r="BQ86" i="13"/>
  <c r="BM86" i="13"/>
  <c r="AK86" i="13"/>
  <c r="AE86" i="13"/>
  <c r="Y86" i="13"/>
  <c r="X86" i="13"/>
  <c r="D86" i="13" s="1"/>
  <c r="J86" i="13"/>
  <c r="E86" i="13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E85" i="13" s="1"/>
  <c r="X85" i="13"/>
  <c r="D85" i="13" s="1"/>
  <c r="V85" i="13"/>
  <c r="R85" i="13"/>
  <c r="N85" i="13"/>
  <c r="J85" i="13"/>
  <c r="CH84" i="13"/>
  <c r="BQ84" i="13"/>
  <c r="BM84" i="13"/>
  <c r="AK84" i="13"/>
  <c r="Y84" i="13"/>
  <c r="E84" i="13" s="1"/>
  <c r="X84" i="13"/>
  <c r="S84" i="13"/>
  <c r="K84" i="13"/>
  <c r="J84" i="13"/>
  <c r="D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Y83" i="13"/>
  <c r="X83" i="13"/>
  <c r="D83" i="13" s="1"/>
  <c r="V83" i="13"/>
  <c r="S83" i="13"/>
  <c r="R83" i="13"/>
  <c r="N83" i="13"/>
  <c r="K83" i="13"/>
  <c r="J83" i="13"/>
  <c r="E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E82" i="13" s="1"/>
  <c r="F82" i="13" s="1"/>
  <c r="X82" i="13"/>
  <c r="D82" i="13" s="1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E81" i="13" s="1"/>
  <c r="F81" i="13" s="1"/>
  <c r="X81" i="13"/>
  <c r="D81" i="13" s="1"/>
  <c r="R81" i="13"/>
  <c r="O81" i="13"/>
  <c r="N81" i="13"/>
  <c r="J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X80" i="13"/>
  <c r="D80" i="13" s="1"/>
  <c r="V80" i="13"/>
  <c r="R80" i="13"/>
  <c r="O80" i="13"/>
  <c r="N80" i="13"/>
  <c r="K80" i="13"/>
  <c r="J80" i="13"/>
  <c r="E80" i="13"/>
  <c r="CZ79" i="13"/>
  <c r="CY79" i="13"/>
  <c r="CV79" i="13"/>
  <c r="CU79" i="13"/>
  <c r="CR79" i="13"/>
  <c r="CQ79" i="13"/>
  <c r="CN79" i="13"/>
  <c r="CM79" i="13"/>
  <c r="CJ79" i="13"/>
  <c r="CI79" i="13"/>
  <c r="CF79" i="13"/>
  <c r="CE79" i="13"/>
  <c r="CB79" i="13"/>
  <c r="CA79" i="13"/>
  <c r="BX79" i="13"/>
  <c r="BW79" i="13"/>
  <c r="BY79" i="13" s="1"/>
  <c r="BT79" i="13"/>
  <c r="BS79" i="13"/>
  <c r="BP79" i="13"/>
  <c r="BO79" i="13"/>
  <c r="BQ79" i="13" s="1"/>
  <c r="BL79" i="13"/>
  <c r="BK79" i="13"/>
  <c r="BH79" i="13"/>
  <c r="BG79" i="13"/>
  <c r="BD79" i="13"/>
  <c r="BC79" i="13"/>
  <c r="AZ79" i="13"/>
  <c r="AY79" i="13"/>
  <c r="AV79" i="13"/>
  <c r="AU79" i="13"/>
  <c r="AR79" i="13"/>
  <c r="AQ79" i="13"/>
  <c r="AN79" i="13"/>
  <c r="AM79" i="13"/>
  <c r="AJ79" i="13"/>
  <c r="AI79" i="13"/>
  <c r="AG79" i="13"/>
  <c r="AF79" i="13"/>
  <c r="AC79" i="13"/>
  <c r="Y79" i="13" s="1"/>
  <c r="AB79" i="13"/>
  <c r="X79" i="13" s="1"/>
  <c r="U79" i="13"/>
  <c r="T79" i="13"/>
  <c r="Q79" i="13"/>
  <c r="P79" i="13"/>
  <c r="S79" i="13" s="1"/>
  <c r="M79" i="13"/>
  <c r="O79" i="13" s="1"/>
  <c r="L79" i="13"/>
  <c r="I79" i="13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Y78" i="13"/>
  <c r="X78" i="13"/>
  <c r="D78" i="13" s="1"/>
  <c r="V78" i="13"/>
  <c r="R78" i="13"/>
  <c r="N78" i="13"/>
  <c r="J78" i="13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X77" i="13"/>
  <c r="V77" i="13"/>
  <c r="R77" i="13"/>
  <c r="N77" i="13"/>
  <c r="J77" i="13"/>
  <c r="E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Y76" i="13"/>
  <c r="X76" i="13"/>
  <c r="D76" i="13" s="1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Y75" i="13"/>
  <c r="X75" i="13"/>
  <c r="D75" i="13" s="1"/>
  <c r="V75" i="13"/>
  <c r="R75" i="13"/>
  <c r="N75" i="13"/>
  <c r="J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E74" i="13" s="1"/>
  <c r="X74" i="13"/>
  <c r="D74" i="13" s="1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X73" i="13"/>
  <c r="D73" i="13" s="1"/>
  <c r="V73" i="13"/>
  <c r="R73" i="13"/>
  <c r="N73" i="13"/>
  <c r="J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E72" i="13" s="1"/>
  <c r="X72" i="13"/>
  <c r="D72" i="13" s="1"/>
  <c r="V72" i="13"/>
  <c r="S72" i="13"/>
  <c r="R72" i="13"/>
  <c r="N72" i="13"/>
  <c r="J72" i="13"/>
  <c r="CZ71" i="13"/>
  <c r="DA71" i="13" s="1"/>
  <c r="CY71" i="13"/>
  <c r="CV71" i="13"/>
  <c r="CU71" i="13"/>
  <c r="CR71" i="13"/>
  <c r="CQ71" i="13"/>
  <c r="CN71" i="13"/>
  <c r="CM71" i="13"/>
  <c r="CJ71" i="13"/>
  <c r="CI71" i="13"/>
  <c r="CL71" i="13" s="1"/>
  <c r="CF71" i="13"/>
  <c r="CG71" i="13" s="1"/>
  <c r="CE71" i="13"/>
  <c r="CB71" i="13"/>
  <c r="CA71" i="13"/>
  <c r="BX71" i="13"/>
  <c r="BW71" i="13"/>
  <c r="BT71" i="13"/>
  <c r="BS71" i="13"/>
  <c r="BP71" i="13"/>
  <c r="BO71" i="13"/>
  <c r="BL71" i="13"/>
  <c r="BK71" i="13"/>
  <c r="BM71" i="13" s="1"/>
  <c r="BH71" i="13"/>
  <c r="BG71" i="13"/>
  <c r="BD71" i="13"/>
  <c r="BC71" i="13"/>
  <c r="AZ71" i="13"/>
  <c r="AY71" i="13"/>
  <c r="AV71" i="13"/>
  <c r="AU71" i="13"/>
  <c r="AR71" i="13"/>
  <c r="AS71" i="13" s="1"/>
  <c r="AQ71" i="13"/>
  <c r="AN71" i="13"/>
  <c r="AM71" i="13"/>
  <c r="AJ71" i="13"/>
  <c r="AK71" i="13" s="1"/>
  <c r="AI71" i="13"/>
  <c r="AG71" i="13"/>
  <c r="AF71" i="13"/>
  <c r="AC71" i="13"/>
  <c r="AD71" i="13" s="1"/>
  <c r="AB71" i="13"/>
  <c r="X71" i="13" s="1"/>
  <c r="U71" i="13"/>
  <c r="T71" i="13"/>
  <c r="Q71" i="13"/>
  <c r="P71" i="13"/>
  <c r="M71" i="13"/>
  <c r="L71" i="13"/>
  <c r="I71" i="13"/>
  <c r="J71" i="13" s="1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Y70" i="13"/>
  <c r="Z70" i="13" s="1"/>
  <c r="X70" i="13"/>
  <c r="D70" i="13" s="1"/>
  <c r="V70" i="13"/>
  <c r="R70" i="13"/>
  <c r="N70" i="13"/>
  <c r="J70" i="13"/>
  <c r="BQ69" i="13"/>
  <c r="BM69" i="13"/>
  <c r="AD69" i="13"/>
  <c r="Z69" i="13"/>
  <c r="E69" i="13"/>
  <c r="D69" i="13"/>
  <c r="BQ68" i="13"/>
  <c r="BM68" i="13"/>
  <c r="Z68" i="13"/>
  <c r="E68" i="13"/>
  <c r="D68" i="13"/>
  <c r="E67" i="13"/>
  <c r="D67" i="13"/>
  <c r="BQ66" i="13"/>
  <c r="BM66" i="13"/>
  <c r="AW66" i="13"/>
  <c r="AD66" i="13"/>
  <c r="Y66" i="13"/>
  <c r="E66" i="13" s="1"/>
  <c r="X66" i="13"/>
  <c r="J66" i="13"/>
  <c r="BQ65" i="13"/>
  <c r="BM65" i="13"/>
  <c r="AW65" i="13"/>
  <c r="AO65" i="13"/>
  <c r="AK65" i="13"/>
  <c r="AD65" i="13"/>
  <c r="Y65" i="13"/>
  <c r="Z65" i="13" s="1"/>
  <c r="X65" i="13"/>
  <c r="D65" i="13" s="1"/>
  <c r="J65" i="13"/>
  <c r="BQ64" i="13"/>
  <c r="BM64" i="13"/>
  <c r="AW64" i="13"/>
  <c r="AO64" i="13"/>
  <c r="AK64" i="13"/>
  <c r="AD64" i="13"/>
  <c r="Y64" i="13"/>
  <c r="X64" i="13"/>
  <c r="Z64" i="13" s="1"/>
  <c r="J64" i="13"/>
  <c r="E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X63" i="13"/>
  <c r="D63" i="13" s="1"/>
  <c r="V63" i="13"/>
  <c r="R63" i="13"/>
  <c r="N63" i="13"/>
  <c r="J63" i="13"/>
  <c r="E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E62" i="13" s="1"/>
  <c r="X62" i="13"/>
  <c r="D62" i="13" s="1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Y61" i="13"/>
  <c r="Z61" i="13" s="1"/>
  <c r="X61" i="13"/>
  <c r="D61" i="13" s="1"/>
  <c r="V61" i="13"/>
  <c r="R61" i="13"/>
  <c r="N61" i="13"/>
  <c r="J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Y59" i="13"/>
  <c r="E59" i="13" s="1"/>
  <c r="X59" i="13"/>
  <c r="D59" i="13" s="1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X58" i="13"/>
  <c r="D58" i="13" s="1"/>
  <c r="V58" i="13"/>
  <c r="R58" i="13"/>
  <c r="N58" i="13"/>
  <c r="J58" i="13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E57" i="13" s="1"/>
  <c r="X57" i="13"/>
  <c r="V57" i="13"/>
  <c r="R57" i="13"/>
  <c r="N57" i="13"/>
  <c r="J57" i="13"/>
  <c r="D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E56" i="13" s="1"/>
  <c r="X56" i="13"/>
  <c r="V56" i="13"/>
  <c r="R56" i="13"/>
  <c r="N56" i="13"/>
  <c r="J56" i="13"/>
  <c r="D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Y55" i="13"/>
  <c r="X55" i="13"/>
  <c r="D55" i="13" s="1"/>
  <c r="V55" i="13"/>
  <c r="R55" i="13"/>
  <c r="N55" i="13"/>
  <c r="J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Y54" i="13"/>
  <c r="X54" i="13"/>
  <c r="V54" i="13"/>
  <c r="R54" i="13"/>
  <c r="N54" i="13"/>
  <c r="J54" i="13"/>
  <c r="D54" i="13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X53" i="13"/>
  <c r="D53" i="13" s="1"/>
  <c r="V53" i="13"/>
  <c r="R53" i="13"/>
  <c r="N53" i="13"/>
  <c r="J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Y52" i="13"/>
  <c r="E52" i="13" s="1"/>
  <c r="X52" i="13"/>
  <c r="D52" i="13" s="1"/>
  <c r="V52" i="13"/>
  <c r="R52" i="13"/>
  <c r="N52" i="13"/>
  <c r="J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Y51" i="13"/>
  <c r="X51" i="13"/>
  <c r="D51" i="13" s="1"/>
  <c r="V51" i="13"/>
  <c r="R51" i="13"/>
  <c r="N51" i="13"/>
  <c r="J51" i="13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Y50" i="13"/>
  <c r="E50" i="13" s="1"/>
  <c r="X50" i="13"/>
  <c r="D50" i="13" s="1"/>
  <c r="V50" i="13"/>
  <c r="R50" i="13"/>
  <c r="N50" i="13"/>
  <c r="J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Y49" i="13"/>
  <c r="X49" i="13"/>
  <c r="D49" i="13" s="1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Z48" i="13" s="1"/>
  <c r="X48" i="13"/>
  <c r="D48" i="13" s="1"/>
  <c r="V48" i="13"/>
  <c r="R48" i="13"/>
  <c r="N48" i="13"/>
  <c r="J48" i="13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Z47" i="13"/>
  <c r="Y47" i="13"/>
  <c r="X47" i="13"/>
  <c r="D47" i="13" s="1"/>
  <c r="V47" i="13"/>
  <c r="R47" i="13"/>
  <c r="N47" i="13"/>
  <c r="J47" i="13"/>
  <c r="E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X46" i="13"/>
  <c r="V46" i="13"/>
  <c r="R46" i="13"/>
  <c r="N46" i="13"/>
  <c r="J46" i="13"/>
  <c r="E46" i="13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Y45" i="13"/>
  <c r="E45" i="13" s="1"/>
  <c r="F45" i="13" s="1"/>
  <c r="X45" i="13"/>
  <c r="V45" i="13"/>
  <c r="R45" i="13"/>
  <c r="N45" i="13"/>
  <c r="J45" i="13"/>
  <c r="D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E44" i="13" s="1"/>
  <c r="X44" i="13"/>
  <c r="V44" i="13"/>
  <c r="R44" i="13"/>
  <c r="N44" i="13"/>
  <c r="J44" i="13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E43" i="13" s="1"/>
  <c r="X43" i="13"/>
  <c r="D43" i="13" s="1"/>
  <c r="V43" i="13"/>
  <c r="R43" i="13"/>
  <c r="N43" i="13"/>
  <c r="J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X42" i="13"/>
  <c r="D42" i="13" s="1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X41" i="13"/>
  <c r="D41" i="13" s="1"/>
  <c r="V41" i="13"/>
  <c r="R41" i="13"/>
  <c r="N41" i="13"/>
  <c r="J41" i="13"/>
  <c r="E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Z40" i="13" s="1"/>
  <c r="X40" i="13"/>
  <c r="V40" i="13"/>
  <c r="R40" i="13"/>
  <c r="N40" i="13"/>
  <c r="J40" i="13"/>
  <c r="D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Z39" i="13" s="1"/>
  <c r="X39" i="13"/>
  <c r="D39" i="13" s="1"/>
  <c r="V39" i="13"/>
  <c r="R39" i="13"/>
  <c r="N39" i="13"/>
  <c r="J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Y38" i="13"/>
  <c r="X38" i="13"/>
  <c r="D38" i="13" s="1"/>
  <c r="V38" i="13"/>
  <c r="R38" i="13"/>
  <c r="N38" i="13"/>
  <c r="J38" i="13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Y37" i="13"/>
  <c r="E37" i="13" s="1"/>
  <c r="X37" i="13"/>
  <c r="D37" i="13" s="1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Y36" i="13"/>
  <c r="E36" i="13" s="1"/>
  <c r="X36" i="13"/>
  <c r="D36" i="13" s="1"/>
  <c r="V36" i="13"/>
  <c r="R36" i="13"/>
  <c r="N36" i="13"/>
  <c r="J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Y35" i="13" s="1"/>
  <c r="AB35" i="13"/>
  <c r="X35" i="13" s="1"/>
  <c r="U35" i="13"/>
  <c r="T35" i="13"/>
  <c r="Q35" i="13"/>
  <c r="P35" i="13"/>
  <c r="M35" i="13"/>
  <c r="L35" i="13"/>
  <c r="I35" i="13"/>
  <c r="H35" i="13"/>
  <c r="C35" i="13"/>
  <c r="CZ34" i="13"/>
  <c r="CY34" i="13"/>
  <c r="CV34" i="13"/>
  <c r="CU34" i="13"/>
  <c r="CR34" i="13"/>
  <c r="CQ34" i="13"/>
  <c r="CN34" i="13"/>
  <c r="CM34" i="13"/>
  <c r="CJ34" i="13"/>
  <c r="CI34" i="13"/>
  <c r="CF34" i="13"/>
  <c r="CE34" i="13"/>
  <c r="CB34" i="13"/>
  <c r="CA34" i="13"/>
  <c r="BX34" i="13"/>
  <c r="BW34" i="13"/>
  <c r="BT34" i="13"/>
  <c r="BS34" i="13"/>
  <c r="BP34" i="13"/>
  <c r="BO34" i="13"/>
  <c r="BL34" i="13"/>
  <c r="BK34" i="13"/>
  <c r="BH34" i="13"/>
  <c r="BG34" i="13"/>
  <c r="BD34" i="13"/>
  <c r="BC34" i="13"/>
  <c r="AZ34" i="13"/>
  <c r="AY34" i="13"/>
  <c r="AV34" i="13"/>
  <c r="AU34" i="13"/>
  <c r="AR34" i="13"/>
  <c r="AQ34" i="13"/>
  <c r="AN34" i="13"/>
  <c r="AM34" i="13"/>
  <c r="AJ34" i="13"/>
  <c r="AI34" i="13"/>
  <c r="AG34" i="13"/>
  <c r="AF34" i="13"/>
  <c r="AC34" i="13"/>
  <c r="AB34" i="13"/>
  <c r="U34" i="13"/>
  <c r="T34" i="13"/>
  <c r="Q34" i="13"/>
  <c r="P34" i="13"/>
  <c r="M34" i="13"/>
  <c r="L34" i="13"/>
  <c r="I34" i="13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Y33" i="13"/>
  <c r="Z33" i="13" s="1"/>
  <c r="X33" i="13"/>
  <c r="D33" i="13" s="1"/>
  <c r="V33" i="13"/>
  <c r="R33" i="13"/>
  <c r="N33" i="13"/>
  <c r="J33" i="13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Y32" i="13"/>
  <c r="Z32" i="13" s="1"/>
  <c r="X32" i="13"/>
  <c r="D32" i="13" s="1"/>
  <c r="V32" i="13"/>
  <c r="R32" i="13"/>
  <c r="N32" i="13"/>
  <c r="J32" i="13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E31" i="13" s="1"/>
  <c r="X31" i="13"/>
  <c r="D31" i="13" s="1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E30" i="13" s="1"/>
  <c r="X30" i="13"/>
  <c r="V30" i="13"/>
  <c r="R30" i="13"/>
  <c r="N30" i="13"/>
  <c r="J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E29" i="13" s="1"/>
  <c r="X29" i="13"/>
  <c r="D29" i="13" s="1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D28" i="13" s="1"/>
  <c r="V28" i="13"/>
  <c r="R28" i="13"/>
  <c r="N28" i="13"/>
  <c r="J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X27" i="13"/>
  <c r="D27" i="13" s="1"/>
  <c r="V27" i="13"/>
  <c r="R27" i="13"/>
  <c r="N27" i="13"/>
  <c r="J27" i="13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E26" i="13" s="1"/>
  <c r="X26" i="13"/>
  <c r="D26" i="13" s="1"/>
  <c r="V26" i="13"/>
  <c r="R26" i="13"/>
  <c r="N26" i="13"/>
  <c r="J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Y25" i="13"/>
  <c r="E25" i="13" s="1"/>
  <c r="X25" i="13"/>
  <c r="D25" i="13" s="1"/>
  <c r="V25" i="13"/>
  <c r="R25" i="13"/>
  <c r="N25" i="13"/>
  <c r="J25" i="13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Y24" i="13"/>
  <c r="E24" i="13" s="1"/>
  <c r="X24" i="13"/>
  <c r="D24" i="13" s="1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Y23" i="13"/>
  <c r="X23" i="13"/>
  <c r="V23" i="13"/>
  <c r="R23" i="13"/>
  <c r="N23" i="13"/>
  <c r="J23" i="13"/>
  <c r="D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W22" i="13"/>
  <c r="V22" i="13"/>
  <c r="S22" i="13"/>
  <c r="R22" i="13"/>
  <c r="O22" i="13"/>
  <c r="N22" i="13"/>
  <c r="J22" i="13"/>
  <c r="D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Y21" i="13"/>
  <c r="X21" i="13"/>
  <c r="D21" i="13" s="1"/>
  <c r="V21" i="13"/>
  <c r="R21" i="13"/>
  <c r="N21" i="13"/>
  <c r="J21" i="13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AA20" i="13"/>
  <c r="Y20" i="13"/>
  <c r="Z20" i="13" s="1"/>
  <c r="X20" i="13"/>
  <c r="W20" i="13"/>
  <c r="V20" i="13"/>
  <c r="S20" i="13"/>
  <c r="R20" i="13"/>
  <c r="O20" i="13"/>
  <c r="N20" i="13"/>
  <c r="K20" i="13"/>
  <c r="J20" i="13"/>
  <c r="E20" i="13"/>
  <c r="D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Z19" i="13" s="1"/>
  <c r="X19" i="13"/>
  <c r="D19" i="13" s="1"/>
  <c r="V19" i="13"/>
  <c r="S19" i="13"/>
  <c r="R19" i="13"/>
  <c r="N19" i="13"/>
  <c r="J19" i="13"/>
  <c r="CZ18" i="13"/>
  <c r="CY18" i="13"/>
  <c r="CV18" i="13"/>
  <c r="CU18" i="13"/>
  <c r="CR18" i="13"/>
  <c r="CQ18" i="13"/>
  <c r="CN18" i="13"/>
  <c r="CM18" i="13"/>
  <c r="CJ18" i="13"/>
  <c r="CI18" i="13"/>
  <c r="CF18" i="13"/>
  <c r="CE18" i="13"/>
  <c r="CB18" i="13"/>
  <c r="CA18" i="13"/>
  <c r="BX18" i="13"/>
  <c r="BW18" i="13"/>
  <c r="BT18" i="13"/>
  <c r="BS18" i="13"/>
  <c r="BP18" i="13"/>
  <c r="BO18" i="13"/>
  <c r="BL18" i="13"/>
  <c r="BK18" i="13"/>
  <c r="BH18" i="13"/>
  <c r="BG18" i="13"/>
  <c r="BD18" i="13"/>
  <c r="BC18" i="13"/>
  <c r="AZ18" i="13"/>
  <c r="AY18" i="13"/>
  <c r="AV18" i="13"/>
  <c r="AU18" i="13"/>
  <c r="AR18" i="13"/>
  <c r="AQ18" i="13"/>
  <c r="AN18" i="13"/>
  <c r="AM18" i="13"/>
  <c r="AJ18" i="13"/>
  <c r="AI18" i="13"/>
  <c r="AG18" i="13"/>
  <c r="AF18" i="13"/>
  <c r="AC18" i="13"/>
  <c r="AB18" i="13"/>
  <c r="X18" i="13" s="1"/>
  <c r="U18" i="13"/>
  <c r="T18" i="13"/>
  <c r="Q18" i="13"/>
  <c r="P18" i="13"/>
  <c r="M18" i="13"/>
  <c r="L18" i="13"/>
  <c r="I18" i="13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Z17" i="13" s="1"/>
  <c r="X17" i="13"/>
  <c r="V17" i="13"/>
  <c r="R17" i="13"/>
  <c r="N17" i="13"/>
  <c r="J17" i="13"/>
  <c r="E17" i="13"/>
  <c r="D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Y16" i="13"/>
  <c r="E16" i="13" s="1"/>
  <c r="X16" i="13"/>
  <c r="D16" i="13" s="1"/>
  <c r="V16" i="13"/>
  <c r="R16" i="13"/>
  <c r="N16" i="13"/>
  <c r="K16" i="13"/>
  <c r="J16" i="13"/>
  <c r="DA15" i="13"/>
  <c r="CW15" i="13"/>
  <c r="CK15" i="13"/>
  <c r="CG15" i="13"/>
  <c r="CC15" i="13"/>
  <c r="BY15" i="13"/>
  <c r="BU15" i="13"/>
  <c r="BQ15" i="13"/>
  <c r="BM15" i="13"/>
  <c r="BI15" i="13"/>
  <c r="BE15" i="13"/>
  <c r="BA15" i="13"/>
  <c r="AW15" i="13"/>
  <c r="AO15" i="13"/>
  <c r="AK15" i="13"/>
  <c r="AH15" i="13"/>
  <c r="AD15" i="13"/>
  <c r="Y15" i="13"/>
  <c r="E15" i="13" s="1"/>
  <c r="X15" i="13"/>
  <c r="V15" i="13"/>
  <c r="R15" i="13"/>
  <c r="N15" i="13"/>
  <c r="K15" i="13"/>
  <c r="K5" i="13" s="1"/>
  <c r="J15" i="13"/>
  <c r="DA14" i="13"/>
  <c r="CW14" i="13"/>
  <c r="CK14" i="13"/>
  <c r="CG14" i="13"/>
  <c r="CC14" i="13"/>
  <c r="BY14" i="13"/>
  <c r="BU14" i="13"/>
  <c r="BQ14" i="13"/>
  <c r="BM14" i="13"/>
  <c r="BI14" i="13"/>
  <c r="BE14" i="13"/>
  <c r="BA14" i="13"/>
  <c r="AW14" i="13"/>
  <c r="AO14" i="13"/>
  <c r="AK14" i="13"/>
  <c r="AH14" i="13"/>
  <c r="AD14" i="13"/>
  <c r="Y14" i="13"/>
  <c r="X14" i="13"/>
  <c r="D14" i="13" s="1"/>
  <c r="V14" i="13"/>
  <c r="R14" i="13"/>
  <c r="N14" i="13"/>
  <c r="J14" i="13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D13" i="13"/>
  <c r="Y13" i="13"/>
  <c r="E13" i="13" s="1"/>
  <c r="F13" i="13" s="1"/>
  <c r="X13" i="13"/>
  <c r="D13" i="13" s="1"/>
  <c r="V13" i="13"/>
  <c r="R13" i="13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Y12" i="13"/>
  <c r="E12" i="13" s="1"/>
  <c r="X12" i="13"/>
  <c r="Z12" i="13" s="1"/>
  <c r="V12" i="13"/>
  <c r="R12" i="13"/>
  <c r="N12" i="13"/>
  <c r="J12" i="13"/>
  <c r="E11" i="13"/>
  <c r="D11" i="13"/>
  <c r="Y10" i="13"/>
  <c r="E10" i="13" s="1"/>
  <c r="X10" i="13"/>
  <c r="D10" i="13" s="1"/>
  <c r="DA9" i="13"/>
  <c r="CW9" i="13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K9" i="13"/>
  <c r="AH9" i="13"/>
  <c r="AD9" i="13"/>
  <c r="Y9" i="13"/>
  <c r="X9" i="13"/>
  <c r="V9" i="13"/>
  <c r="R9" i="13"/>
  <c r="N9" i="13"/>
  <c r="J9" i="13"/>
  <c r="D9" i="13"/>
  <c r="DA8" i="13"/>
  <c r="CW8" i="13"/>
  <c r="CS8" i="13"/>
  <c r="CO8" i="13"/>
  <c r="CK8" i="13"/>
  <c r="CG8" i="13"/>
  <c r="CC8" i="13"/>
  <c r="BY8" i="13"/>
  <c r="BY5" i="13" s="1"/>
  <c r="BU8" i="13"/>
  <c r="BQ8" i="13"/>
  <c r="BM8" i="13"/>
  <c r="BI8" i="13"/>
  <c r="BI5" i="13" s="1"/>
  <c r="BE8" i="13"/>
  <c r="BA8" i="13"/>
  <c r="AW8" i="13"/>
  <c r="AS8" i="13"/>
  <c r="AO8" i="13"/>
  <c r="AK8" i="13"/>
  <c r="AH8" i="13"/>
  <c r="AD8" i="13"/>
  <c r="Y8" i="13"/>
  <c r="E8" i="13" s="1"/>
  <c r="X8" i="13"/>
  <c r="D8" i="13" s="1"/>
  <c r="V8" i="13"/>
  <c r="R8" i="13"/>
  <c r="N8" i="13"/>
  <c r="J8" i="13"/>
  <c r="DA7" i="13"/>
  <c r="DA5" i="13" s="1"/>
  <c r="CW7" i="13"/>
  <c r="CS7" i="13"/>
  <c r="CO7" i="13"/>
  <c r="CK7" i="13"/>
  <c r="CK5" i="13" s="1"/>
  <c r="CG7" i="13"/>
  <c r="CC7" i="13"/>
  <c r="BY7" i="13"/>
  <c r="BU7" i="13"/>
  <c r="BU5" i="13" s="1"/>
  <c r="BQ7" i="13"/>
  <c r="BM7" i="13"/>
  <c r="BI7" i="13"/>
  <c r="BE7" i="13"/>
  <c r="BE5" i="13" s="1"/>
  <c r="BA7" i="13"/>
  <c r="AW7" i="13"/>
  <c r="AS7" i="13"/>
  <c r="AO7" i="13"/>
  <c r="AK7" i="13"/>
  <c r="AH7" i="13"/>
  <c r="AD7" i="13"/>
  <c r="Y7" i="13"/>
  <c r="X7" i="13"/>
  <c r="D7" i="13" s="1"/>
  <c r="V7" i="13"/>
  <c r="R7" i="13"/>
  <c r="N7" i="13"/>
  <c r="J7" i="13"/>
  <c r="DA6" i="13"/>
  <c r="CW6" i="13"/>
  <c r="CS6" i="13"/>
  <c r="CO6" i="13"/>
  <c r="CK6" i="13"/>
  <c r="CG6" i="13"/>
  <c r="CG5" i="13" s="1"/>
  <c r="CC6" i="13"/>
  <c r="CC5" i="13" s="1"/>
  <c r="BY6" i="13"/>
  <c r="BU6" i="13"/>
  <c r="BQ6" i="13"/>
  <c r="BQ5" i="13" s="1"/>
  <c r="BM6" i="13"/>
  <c r="BM5" i="13" s="1"/>
  <c r="BI6" i="13"/>
  <c r="BE6" i="13"/>
  <c r="BA6" i="13"/>
  <c r="BA5" i="13" s="1"/>
  <c r="AW6" i="13"/>
  <c r="AW5" i="13" s="1"/>
  <c r="AS6" i="13"/>
  <c r="AO6" i="13"/>
  <c r="AK6" i="13"/>
  <c r="AH6" i="13"/>
  <c r="AD6" i="13"/>
  <c r="Y6" i="13"/>
  <c r="X6" i="13"/>
  <c r="D6" i="13" s="1"/>
  <c r="V6" i="13"/>
  <c r="R6" i="13"/>
  <c r="N6" i="13"/>
  <c r="J6" i="13"/>
  <c r="DB5" i="13"/>
  <c r="CZ5" i="13"/>
  <c r="CY5" i="13"/>
  <c r="CX5" i="13"/>
  <c r="CV5" i="13"/>
  <c r="CU5" i="13"/>
  <c r="CR5" i="13"/>
  <c r="CQ5" i="13"/>
  <c r="CN5" i="13"/>
  <c r="CM5" i="13"/>
  <c r="CO5" i="13" s="1"/>
  <c r="CL5" i="13"/>
  <c r="CJ5" i="13"/>
  <c r="CI5" i="13"/>
  <c r="CH5" i="13"/>
  <c r="CF5" i="13"/>
  <c r="CE5" i="13"/>
  <c r="CD5" i="13"/>
  <c r="CB5" i="13"/>
  <c r="CA5" i="13"/>
  <c r="BZ5" i="13"/>
  <c r="BX5" i="13"/>
  <c r="BW5" i="13"/>
  <c r="BV5" i="13"/>
  <c r="BT5" i="13"/>
  <c r="BS5" i="13"/>
  <c r="BR5" i="13"/>
  <c r="BP5" i="13"/>
  <c r="BO5" i="13"/>
  <c r="BN5" i="13"/>
  <c r="BL5" i="13"/>
  <c r="BK5" i="13"/>
  <c r="BJ5" i="13"/>
  <c r="BH5" i="13"/>
  <c r="BG5" i="13"/>
  <c r="BF5" i="13"/>
  <c r="BD5" i="13"/>
  <c r="BC5" i="13"/>
  <c r="BB5" i="13"/>
  <c r="AZ5" i="13"/>
  <c r="AY5" i="13"/>
  <c r="AX5" i="13"/>
  <c r="AV5" i="13"/>
  <c r="AU5" i="13"/>
  <c r="AR5" i="13"/>
  <c r="AQ5" i="13"/>
  <c r="AP5" i="13"/>
  <c r="AN5" i="13"/>
  <c r="AM5" i="13"/>
  <c r="AL5" i="13"/>
  <c r="AJ5" i="13"/>
  <c r="AI5" i="13"/>
  <c r="AG5" i="13"/>
  <c r="AF5" i="13"/>
  <c r="AC5" i="13"/>
  <c r="AB5" i="13"/>
  <c r="AA5" i="13"/>
  <c r="W5" i="13"/>
  <c r="U5" i="13"/>
  <c r="T5" i="13"/>
  <c r="S5" i="13"/>
  <c r="Q5" i="13"/>
  <c r="P5" i="13"/>
  <c r="O5" i="13"/>
  <c r="M5" i="13"/>
  <c r="L5" i="13"/>
  <c r="I5" i="13"/>
  <c r="H5" i="13"/>
  <c r="C5" i="13"/>
  <c r="F85" i="13" l="1"/>
  <c r="Z30" i="13"/>
  <c r="Z44" i="13"/>
  <c r="G52" i="13"/>
  <c r="G56" i="13"/>
  <c r="F86" i="13"/>
  <c r="F88" i="13"/>
  <c r="AS89" i="13"/>
  <c r="Z95" i="13"/>
  <c r="Z97" i="13"/>
  <c r="Z119" i="13"/>
  <c r="G122" i="13"/>
  <c r="G36" i="13"/>
  <c r="G63" i="13"/>
  <c r="F17" i="13"/>
  <c r="Z27" i="13"/>
  <c r="Z38" i="13"/>
  <c r="G41" i="13"/>
  <c r="Z42" i="13"/>
  <c r="Z58" i="13"/>
  <c r="N71" i="13"/>
  <c r="Z75" i="13"/>
  <c r="Z98" i="13"/>
  <c r="Z108" i="13"/>
  <c r="Z126" i="13"/>
  <c r="AA128" i="13"/>
  <c r="AA89" i="13" s="1"/>
  <c r="U137" i="13"/>
  <c r="AJ137" i="13"/>
  <c r="AJ140" i="13" s="1"/>
  <c r="AV137" i="13"/>
  <c r="AZ137" i="13"/>
  <c r="BH137" i="13"/>
  <c r="BH140" i="13" s="1"/>
  <c r="BP137" i="13"/>
  <c r="BP140" i="13" s="1"/>
  <c r="BX137" i="13"/>
  <c r="CF137" i="13"/>
  <c r="CN137" i="13"/>
  <c r="CN140" i="13" s="1"/>
  <c r="Z9" i="13"/>
  <c r="F11" i="13"/>
  <c r="K18" i="13"/>
  <c r="E33" i="13"/>
  <c r="BM34" i="13"/>
  <c r="Z46" i="13"/>
  <c r="Z49" i="13"/>
  <c r="Z54" i="13"/>
  <c r="Z56" i="13"/>
  <c r="F57" i="13"/>
  <c r="AH71" i="13"/>
  <c r="AW71" i="13"/>
  <c r="Z73" i="13"/>
  <c r="F74" i="13"/>
  <c r="F83" i="13"/>
  <c r="Z83" i="13"/>
  <c r="Z93" i="13"/>
  <c r="Z94" i="13"/>
  <c r="Z117" i="13"/>
  <c r="E126" i="13"/>
  <c r="F126" i="13" s="1"/>
  <c r="Z113" i="13"/>
  <c r="Z114" i="13"/>
  <c r="Z106" i="13"/>
  <c r="G62" i="13"/>
  <c r="AA22" i="13"/>
  <c r="Z136" i="13"/>
  <c r="CO89" i="13"/>
  <c r="F130" i="13"/>
  <c r="BI89" i="13"/>
  <c r="X89" i="13"/>
  <c r="Z121" i="13"/>
  <c r="Z115" i="13"/>
  <c r="AK89" i="13"/>
  <c r="BE89" i="13"/>
  <c r="CK89" i="13"/>
  <c r="BQ89" i="13"/>
  <c r="N89" i="13"/>
  <c r="BY89" i="13"/>
  <c r="Y89" i="13"/>
  <c r="CG89" i="13"/>
  <c r="Z103" i="13"/>
  <c r="AP89" i="13"/>
  <c r="E98" i="13"/>
  <c r="Z100" i="13"/>
  <c r="R89" i="13"/>
  <c r="CC89" i="13"/>
  <c r="Z92" i="13"/>
  <c r="S89" i="13"/>
  <c r="BN79" i="13"/>
  <c r="BV79" i="13"/>
  <c r="CC79" i="13"/>
  <c r="CK79" i="13"/>
  <c r="CS79" i="13"/>
  <c r="E87" i="13"/>
  <c r="F87" i="13" s="1"/>
  <c r="CH79" i="13"/>
  <c r="N79" i="13"/>
  <c r="BE79" i="13"/>
  <c r="CG79" i="13"/>
  <c r="D79" i="13"/>
  <c r="AO79" i="13"/>
  <c r="AW79" i="13"/>
  <c r="CO79" i="13"/>
  <c r="J79" i="13"/>
  <c r="W79" i="13"/>
  <c r="CL79" i="13"/>
  <c r="CC71" i="13"/>
  <c r="S71" i="13"/>
  <c r="CH71" i="13"/>
  <c r="Z76" i="13"/>
  <c r="Z77" i="13"/>
  <c r="V71" i="13"/>
  <c r="AO71" i="13"/>
  <c r="Z78" i="13"/>
  <c r="F68" i="13"/>
  <c r="CC34" i="13"/>
  <c r="P137" i="13"/>
  <c r="P140" i="13" s="1"/>
  <c r="Z63" i="13"/>
  <c r="CU137" i="13"/>
  <c r="CU140" i="13" s="1"/>
  <c r="Q137" i="13"/>
  <c r="Q140" i="13" s="1"/>
  <c r="AF137" i="13"/>
  <c r="AF140" i="13" s="1"/>
  <c r="CV137" i="13"/>
  <c r="Z51" i="13"/>
  <c r="Z53" i="13"/>
  <c r="E58" i="13"/>
  <c r="F58" i="13" s="1"/>
  <c r="G50" i="13"/>
  <c r="DA34" i="13"/>
  <c r="D46" i="13"/>
  <c r="F46" i="13" s="1"/>
  <c r="H137" i="13"/>
  <c r="H140" i="13" s="1"/>
  <c r="M137" i="13"/>
  <c r="M140" i="13" s="1"/>
  <c r="AG137" i="13"/>
  <c r="AG140" i="13" s="1"/>
  <c r="J34" i="13"/>
  <c r="R34" i="13"/>
  <c r="AD34" i="13"/>
  <c r="AK34" i="13"/>
  <c r="AS34" i="13"/>
  <c r="BA34" i="13"/>
  <c r="BI34" i="13"/>
  <c r="G43" i="13"/>
  <c r="V34" i="13"/>
  <c r="AO34" i="13"/>
  <c r="D44" i="13"/>
  <c r="G44" i="13" s="1"/>
  <c r="N34" i="13"/>
  <c r="BE34" i="13"/>
  <c r="CS34" i="13"/>
  <c r="AE34" i="13"/>
  <c r="Y34" i="13"/>
  <c r="AH34" i="13"/>
  <c r="AW34" i="13"/>
  <c r="CW34" i="13"/>
  <c r="G37" i="13"/>
  <c r="F31" i="13"/>
  <c r="F26" i="13"/>
  <c r="BS137" i="13"/>
  <c r="BS140" i="13" s="1"/>
  <c r="CA137" i="13"/>
  <c r="CA140" i="13" s="1"/>
  <c r="CO18" i="13"/>
  <c r="E32" i="13"/>
  <c r="F32" i="13" s="1"/>
  <c r="G29" i="13"/>
  <c r="AM137" i="13"/>
  <c r="AM140" i="13" s="1"/>
  <c r="AR137" i="13"/>
  <c r="AR140" i="13" s="1"/>
  <c r="CQ137" i="13"/>
  <c r="CQ140" i="13" s="1"/>
  <c r="AH18" i="13"/>
  <c r="BU18" i="13"/>
  <c r="CC18" i="13"/>
  <c r="CK18" i="13"/>
  <c r="CS18" i="13"/>
  <c r="DA18" i="13"/>
  <c r="Z28" i="13"/>
  <c r="D30" i="13"/>
  <c r="G30" i="13" s="1"/>
  <c r="G24" i="13"/>
  <c r="I137" i="13"/>
  <c r="I140" i="13" s="1"/>
  <c r="V18" i="13"/>
  <c r="Z23" i="13"/>
  <c r="R18" i="13"/>
  <c r="BA18" i="13"/>
  <c r="BQ18" i="13"/>
  <c r="CG18" i="13"/>
  <c r="BY18" i="13"/>
  <c r="F20" i="13"/>
  <c r="Z21" i="13"/>
  <c r="L137" i="13"/>
  <c r="L140" i="13" s="1"/>
  <c r="C137" i="13"/>
  <c r="C140" i="13" s="1"/>
  <c r="AC137" i="13"/>
  <c r="Y137" i="13" s="1"/>
  <c r="BD137" i="13"/>
  <c r="BD140" i="13" s="1"/>
  <c r="BL137" i="13"/>
  <c r="BL140" i="13" s="1"/>
  <c r="BT137" i="13"/>
  <c r="BV137" i="13" s="1"/>
  <c r="CB137" i="13"/>
  <c r="CD137" i="13" s="1"/>
  <c r="CJ137" i="13"/>
  <c r="CJ140" i="13" s="1"/>
  <c r="CZ137" i="13"/>
  <c r="CZ140" i="13" s="1"/>
  <c r="AW18" i="13"/>
  <c r="E21" i="13"/>
  <c r="AY137" i="13"/>
  <c r="AY140" i="13" s="1"/>
  <c r="O18" i="13"/>
  <c r="N5" i="13"/>
  <c r="Z6" i="13"/>
  <c r="F10" i="13"/>
  <c r="Z7" i="13"/>
  <c r="D12" i="13"/>
  <c r="G12" i="13" s="1"/>
  <c r="G8" i="13"/>
  <c r="Z14" i="13"/>
  <c r="G33" i="13"/>
  <c r="F33" i="13"/>
  <c r="G47" i="13"/>
  <c r="F47" i="13"/>
  <c r="F37" i="13"/>
  <c r="G74" i="13"/>
  <c r="F116" i="13"/>
  <c r="F104" i="13"/>
  <c r="G104" i="13"/>
  <c r="F107" i="13"/>
  <c r="G107" i="13"/>
  <c r="F72" i="13"/>
  <c r="F118" i="13"/>
  <c r="F59" i="13"/>
  <c r="G59" i="13"/>
  <c r="AK5" i="13"/>
  <c r="CW5" i="13"/>
  <c r="AO5" i="13"/>
  <c r="AO18" i="13"/>
  <c r="T137" i="13"/>
  <c r="T140" i="13" s="1"/>
  <c r="AB137" i="13"/>
  <c r="AI137" i="13"/>
  <c r="AI140" i="13" s="1"/>
  <c r="AN137" i="13"/>
  <c r="AP137" i="13" s="1"/>
  <c r="AU137" i="13"/>
  <c r="AU140" i="13" s="1"/>
  <c r="BC137" i="13"/>
  <c r="BC140" i="13" s="1"/>
  <c r="BG137" i="13"/>
  <c r="BG140" i="13" s="1"/>
  <c r="BK137" i="13"/>
  <c r="BK140" i="13" s="1"/>
  <c r="BO137" i="13"/>
  <c r="BO140" i="13" s="1"/>
  <c r="BW137" i="13"/>
  <c r="BW140" i="13" s="1"/>
  <c r="CE137" i="13"/>
  <c r="CE140" i="13" s="1"/>
  <c r="CI137" i="13"/>
  <c r="CI140" i="13" s="1"/>
  <c r="CM137" i="13"/>
  <c r="CM140" i="13" s="1"/>
  <c r="CR137" i="13"/>
  <c r="CS137" i="13" s="1"/>
  <c r="CY137" i="13"/>
  <c r="CY140" i="13" s="1"/>
  <c r="V5" i="13"/>
  <c r="J5" i="13"/>
  <c r="X5" i="13"/>
  <c r="G11" i="13"/>
  <c r="Z13" i="13"/>
  <c r="J18" i="13"/>
  <c r="W18" i="13"/>
  <c r="AK18" i="13"/>
  <c r="AS18" i="13"/>
  <c r="BE18" i="13"/>
  <c r="BM18" i="13"/>
  <c r="CW18" i="13"/>
  <c r="E19" i="13"/>
  <c r="Z24" i="13"/>
  <c r="Z26" i="13"/>
  <c r="Z29" i="13"/>
  <c r="Z31" i="13"/>
  <c r="BU34" i="13"/>
  <c r="CG34" i="13"/>
  <c r="CO34" i="13"/>
  <c r="Z36" i="13"/>
  <c r="E38" i="13"/>
  <c r="F38" i="13" s="1"/>
  <c r="E39" i="13"/>
  <c r="F39" i="13" s="1"/>
  <c r="Z41" i="13"/>
  <c r="Z43" i="13"/>
  <c r="Z45" i="13"/>
  <c r="E48" i="13"/>
  <c r="F48" i="13" s="1"/>
  <c r="Z50" i="13"/>
  <c r="Z52" i="13"/>
  <c r="Z55" i="13"/>
  <c r="Z57" i="13"/>
  <c r="Z62" i="13"/>
  <c r="Z66" i="13"/>
  <c r="E70" i="13"/>
  <c r="F70" i="13" s="1"/>
  <c r="BE71" i="13"/>
  <c r="BQ71" i="13"/>
  <c r="BY71" i="13"/>
  <c r="CK71" i="13"/>
  <c r="CS71" i="13"/>
  <c r="D77" i="13"/>
  <c r="F77" i="13" s="1"/>
  <c r="E78" i="13"/>
  <c r="F78" i="13" s="1"/>
  <c r="R79" i="13"/>
  <c r="AH79" i="13"/>
  <c r="BI79" i="13"/>
  <c r="BR79" i="13"/>
  <c r="CW79" i="13"/>
  <c r="G82" i="13"/>
  <c r="G83" i="13"/>
  <c r="Z85" i="13"/>
  <c r="Z88" i="13"/>
  <c r="K89" i="13"/>
  <c r="W89" i="13"/>
  <c r="AT89" i="13"/>
  <c r="BM89" i="13"/>
  <c r="BU89" i="13"/>
  <c r="DA89" i="13"/>
  <c r="V89" i="13"/>
  <c r="E93" i="13"/>
  <c r="AW89" i="13"/>
  <c r="E94" i="13"/>
  <c r="F94" i="13" s="1"/>
  <c r="Z96" i="13"/>
  <c r="Z105" i="13"/>
  <c r="Z112" i="13"/>
  <c r="E113" i="13"/>
  <c r="G113" i="13" s="1"/>
  <c r="E117" i="13"/>
  <c r="F117" i="13" s="1"/>
  <c r="Z120" i="13"/>
  <c r="F122" i="13"/>
  <c r="Z124" i="13"/>
  <c r="Z125" i="13"/>
  <c r="Z127" i="13"/>
  <c r="Z129" i="13"/>
  <c r="G130" i="13"/>
  <c r="F131" i="13"/>
  <c r="Z135" i="13"/>
  <c r="G139" i="13"/>
  <c r="AH5" i="13"/>
  <c r="E9" i="13"/>
  <c r="F9" i="13" s="1"/>
  <c r="E14" i="13"/>
  <c r="F14" i="13" s="1"/>
  <c r="G17" i="13"/>
  <c r="N18" i="13"/>
  <c r="AD18" i="13"/>
  <c r="G20" i="13"/>
  <c r="Z22" i="13"/>
  <c r="E23" i="13"/>
  <c r="F23" i="13" s="1"/>
  <c r="E27" i="13"/>
  <c r="F27" i="13" s="1"/>
  <c r="E28" i="13"/>
  <c r="F28" i="13" s="1"/>
  <c r="BQ34" i="13"/>
  <c r="BY34" i="13"/>
  <c r="J35" i="13"/>
  <c r="E40" i="13"/>
  <c r="F40" i="13" s="1"/>
  <c r="E42" i="13"/>
  <c r="E49" i="13"/>
  <c r="F49" i="13" s="1"/>
  <c r="E51" i="13"/>
  <c r="E53" i="13"/>
  <c r="Z59" i="13"/>
  <c r="E61" i="13"/>
  <c r="F61" i="13" s="1"/>
  <c r="E65" i="13"/>
  <c r="F65" i="13" s="1"/>
  <c r="F67" i="13"/>
  <c r="R71" i="13"/>
  <c r="BA71" i="13"/>
  <c r="BI71" i="13"/>
  <c r="CO71" i="13"/>
  <c r="CW71" i="13"/>
  <c r="Z72" i="13"/>
  <c r="E73" i="13"/>
  <c r="F73" i="13" s="1"/>
  <c r="E75" i="13"/>
  <c r="F75" i="13" s="1"/>
  <c r="E76" i="13"/>
  <c r="F76" i="13" s="1"/>
  <c r="K79" i="13"/>
  <c r="V79" i="13"/>
  <c r="AE79" i="13"/>
  <c r="AK79" i="13"/>
  <c r="AS79" i="13"/>
  <c r="BA79" i="13"/>
  <c r="F80" i="13"/>
  <c r="Z80" i="13"/>
  <c r="G81" i="13"/>
  <c r="G87" i="13"/>
  <c r="O89" i="13"/>
  <c r="AL89" i="13"/>
  <c r="E92" i="13"/>
  <c r="AD89" i="13"/>
  <c r="D97" i="13"/>
  <c r="F97" i="13" s="1"/>
  <c r="G98" i="13"/>
  <c r="Z104" i="13"/>
  <c r="E108" i="13"/>
  <c r="F108" i="13" s="1"/>
  <c r="E111" i="13"/>
  <c r="F111" i="13" s="1"/>
  <c r="Z138" i="13"/>
  <c r="F8" i="13"/>
  <c r="F36" i="13"/>
  <c r="AX89" i="13"/>
  <c r="G93" i="13"/>
  <c r="F96" i="13"/>
  <c r="Z107" i="13"/>
  <c r="E109" i="13"/>
  <c r="Z116" i="13"/>
  <c r="Z118" i="13"/>
  <c r="F119" i="13"/>
  <c r="F120" i="13"/>
  <c r="E121" i="13"/>
  <c r="F121" i="13" s="1"/>
  <c r="Z123" i="13"/>
  <c r="G132" i="13"/>
  <c r="Z133" i="13"/>
  <c r="R5" i="13"/>
  <c r="G10" i="13"/>
  <c r="Z15" i="13"/>
  <c r="AX18" i="13"/>
  <c r="BI18" i="13"/>
  <c r="F24" i="13"/>
  <c r="F29" i="13"/>
  <c r="CK34" i="13"/>
  <c r="Z37" i="13"/>
  <c r="F41" i="13"/>
  <c r="F43" i="13"/>
  <c r="F50" i="13"/>
  <c r="F52" i="13"/>
  <c r="F56" i="13"/>
  <c r="F62" i="13"/>
  <c r="F63" i="13"/>
  <c r="BU71" i="13"/>
  <c r="Z74" i="13"/>
  <c r="BM79" i="13"/>
  <c r="BU79" i="13"/>
  <c r="CP79" i="13"/>
  <c r="DA79" i="13"/>
  <c r="AO89" i="13"/>
  <c r="F95" i="13"/>
  <c r="F103" i="13"/>
  <c r="G111" i="13"/>
  <c r="G121" i="13"/>
  <c r="G124" i="13"/>
  <c r="U140" i="13"/>
  <c r="AV140" i="13"/>
  <c r="BX140" i="13"/>
  <c r="CF140" i="13"/>
  <c r="X137" i="13"/>
  <c r="F84" i="13"/>
  <c r="G84" i="13"/>
  <c r="F90" i="13"/>
  <c r="G90" i="13"/>
  <c r="F99" i="13"/>
  <c r="G99" i="13"/>
  <c r="F101" i="13"/>
  <c r="G101" i="13"/>
  <c r="F102" i="13"/>
  <c r="G102" i="13"/>
  <c r="F25" i="13"/>
  <c r="F19" i="13"/>
  <c r="F93" i="13"/>
  <c r="G19" i="13"/>
  <c r="D18" i="13"/>
  <c r="F16" i="13"/>
  <c r="G16" i="13"/>
  <c r="AZ140" i="13"/>
  <c r="F91" i="13"/>
  <c r="F21" i="13"/>
  <c r="Z79" i="13"/>
  <c r="F98" i="13"/>
  <c r="AD5" i="13"/>
  <c r="CS5" i="13"/>
  <c r="E7" i="13"/>
  <c r="F7" i="13" s="1"/>
  <c r="D15" i="13"/>
  <c r="F15" i="13" s="1"/>
  <c r="Z16" i="13"/>
  <c r="E22" i="13"/>
  <c r="X34" i="13"/>
  <c r="E55" i="13"/>
  <c r="F55" i="13" s="1"/>
  <c r="D64" i="13"/>
  <c r="G64" i="13" s="1"/>
  <c r="D66" i="13"/>
  <c r="G66" i="13" s="1"/>
  <c r="G88" i="13"/>
  <c r="Z99" i="13"/>
  <c r="E100" i="13"/>
  <c r="Z101" i="13"/>
  <c r="Z102" i="13"/>
  <c r="E105" i="13"/>
  <c r="F105" i="13" s="1"/>
  <c r="E106" i="13"/>
  <c r="D110" i="13"/>
  <c r="F110" i="13" s="1"/>
  <c r="D112" i="13"/>
  <c r="F112" i="13" s="1"/>
  <c r="D114" i="13"/>
  <c r="F114" i="13" s="1"/>
  <c r="D115" i="13"/>
  <c r="F115" i="13" s="1"/>
  <c r="G119" i="13"/>
  <c r="E123" i="13"/>
  <c r="E125" i="13"/>
  <c r="E128" i="13"/>
  <c r="G131" i="13"/>
  <c r="AQ137" i="13"/>
  <c r="Y5" i="13"/>
  <c r="Z8" i="13"/>
  <c r="Z5" i="13" s="1"/>
  <c r="G13" i="13"/>
  <c r="G14" i="13"/>
  <c r="G15" i="13"/>
  <c r="CT18" i="13"/>
  <c r="Z25" i="13"/>
  <c r="G26" i="13"/>
  <c r="G27" i="13"/>
  <c r="G31" i="13"/>
  <c r="G38" i="13"/>
  <c r="G45" i="13"/>
  <c r="G57" i="13"/>
  <c r="G67" i="13"/>
  <c r="G70" i="13"/>
  <c r="E79" i="13"/>
  <c r="AD79" i="13"/>
  <c r="AL79" i="13"/>
  <c r="AP79" i="13"/>
  <c r="AT79" i="13"/>
  <c r="AX79" i="13"/>
  <c r="G80" i="13"/>
  <c r="Z82" i="13"/>
  <c r="G85" i="13"/>
  <c r="G86" i="13"/>
  <c r="BN89" i="13"/>
  <c r="BR89" i="13"/>
  <c r="BV89" i="13"/>
  <c r="G91" i="13"/>
  <c r="G96" i="13"/>
  <c r="G114" i="13"/>
  <c r="G116" i="13"/>
  <c r="G118" i="13"/>
  <c r="G120" i="13"/>
  <c r="G126" i="13"/>
  <c r="E127" i="13"/>
  <c r="AA133" i="13"/>
  <c r="AA134" i="13"/>
  <c r="AA135" i="13"/>
  <c r="AA136" i="13"/>
  <c r="G138" i="13"/>
  <c r="AS5" i="13"/>
  <c r="E6" i="13"/>
  <c r="Y18" i="13"/>
  <c r="Z18" i="13" s="1"/>
  <c r="E54" i="13"/>
  <c r="Y71" i="13"/>
  <c r="Z71" i="13" s="1"/>
  <c r="E129" i="13"/>
  <c r="F129" i="13" s="1"/>
  <c r="E133" i="13"/>
  <c r="E134" i="13"/>
  <c r="E135" i="13"/>
  <c r="E136" i="13"/>
  <c r="G61" i="13" l="1"/>
  <c r="G76" i="13"/>
  <c r="F44" i="13"/>
  <c r="G49" i="13"/>
  <c r="G94" i="13"/>
  <c r="F113" i="13"/>
  <c r="F30" i="13"/>
  <c r="R137" i="13"/>
  <c r="CW137" i="13"/>
  <c r="CW140" i="13" s="1"/>
  <c r="CC137" i="13"/>
  <c r="BZ137" i="13"/>
  <c r="BE137" i="13"/>
  <c r="G77" i="13"/>
  <c r="CV140" i="13"/>
  <c r="CX140" i="13" s="1"/>
  <c r="J137" i="13"/>
  <c r="S137" i="13"/>
  <c r="Z34" i="13"/>
  <c r="CB140" i="13"/>
  <c r="CC140" i="13" s="1"/>
  <c r="AC140" i="13"/>
  <c r="Y140" i="13" s="1"/>
  <c r="CX137" i="13"/>
  <c r="AK137" i="13"/>
  <c r="AH137" i="13"/>
  <c r="AH140" i="13" s="1"/>
  <c r="BT140" i="13"/>
  <c r="BV140" i="13" s="1"/>
  <c r="G58" i="13"/>
  <c r="D35" i="13"/>
  <c r="BB137" i="13"/>
  <c r="G46" i="13"/>
  <c r="K137" i="13"/>
  <c r="CG137" i="13"/>
  <c r="BU137" i="13"/>
  <c r="BF137" i="13"/>
  <c r="G39" i="13"/>
  <c r="N137" i="13"/>
  <c r="CP137" i="13"/>
  <c r="G32" i="13"/>
  <c r="CT137" i="13"/>
  <c r="AT137" i="13"/>
  <c r="BA137" i="13"/>
  <c r="O137" i="13"/>
  <c r="CR140" i="13"/>
  <c r="CT140" i="13" s="1"/>
  <c r="AW137" i="13"/>
  <c r="BQ137" i="13"/>
  <c r="V137" i="13"/>
  <c r="G28" i="13"/>
  <c r="AL137" i="13"/>
  <c r="AO137" i="13"/>
  <c r="CO137" i="13"/>
  <c r="BJ137" i="13"/>
  <c r="G23" i="13"/>
  <c r="DB137" i="13"/>
  <c r="DA137" i="13"/>
  <c r="BN137" i="13"/>
  <c r="AX137" i="13"/>
  <c r="AE137" i="13"/>
  <c r="AQ140" i="13"/>
  <c r="AT140" i="13" s="1"/>
  <c r="CS140" i="13"/>
  <c r="AS137" i="13"/>
  <c r="AB140" i="13"/>
  <c r="X140" i="13" s="1"/>
  <c r="CH137" i="13"/>
  <c r="BY137" i="13"/>
  <c r="BI137" i="13"/>
  <c r="AD137" i="13"/>
  <c r="F12" i="13"/>
  <c r="F109" i="13"/>
  <c r="G109" i="13"/>
  <c r="F51" i="13"/>
  <c r="G51" i="13"/>
  <c r="F92" i="13"/>
  <c r="G92" i="13"/>
  <c r="G117" i="13"/>
  <c r="G108" i="13"/>
  <c r="G9" i="13"/>
  <c r="Z89" i="13"/>
  <c r="G110" i="13"/>
  <c r="F66" i="13"/>
  <c r="G112" i="13"/>
  <c r="BM137" i="13"/>
  <c r="D5" i="13"/>
  <c r="AN140" i="13"/>
  <c r="AO140" i="13" s="1"/>
  <c r="CL137" i="13"/>
  <c r="BR137" i="13"/>
  <c r="W137" i="13"/>
  <c r="G75" i="13"/>
  <c r="G40" i="13"/>
  <c r="D71" i="13"/>
  <c r="G97" i="13"/>
  <c r="G78" i="13"/>
  <c r="F53" i="13"/>
  <c r="G53" i="13"/>
  <c r="G115" i="13"/>
  <c r="G65" i="13"/>
  <c r="G48" i="13"/>
  <c r="F42" i="13"/>
  <c r="G42" i="13"/>
  <c r="CK137" i="13"/>
  <c r="G73" i="13"/>
  <c r="E71" i="13"/>
  <c r="F134" i="13"/>
  <c r="G134" i="13"/>
  <c r="AK140" i="13"/>
  <c r="AL140" i="13"/>
  <c r="CO140" i="13"/>
  <c r="CP140" i="13"/>
  <c r="AW140" i="13"/>
  <c r="AX140" i="13"/>
  <c r="F135" i="13"/>
  <c r="G135" i="13"/>
  <c r="G127" i="13"/>
  <c r="F127" i="13"/>
  <c r="F133" i="13"/>
  <c r="G133" i="13"/>
  <c r="E34" i="13"/>
  <c r="F54" i="13"/>
  <c r="F125" i="13"/>
  <c r="G125" i="13"/>
  <c r="BA140" i="13"/>
  <c r="BB140" i="13"/>
  <c r="O140" i="13"/>
  <c r="N140" i="13"/>
  <c r="DA140" i="13"/>
  <c r="DB140" i="13"/>
  <c r="BY140" i="13"/>
  <c r="BZ140" i="13"/>
  <c r="BE140" i="13"/>
  <c r="BF140" i="13"/>
  <c r="S140" i="13"/>
  <c r="R140" i="13"/>
  <c r="D34" i="13"/>
  <c r="F64" i="13"/>
  <c r="E5" i="13"/>
  <c r="F6" i="13"/>
  <c r="F128" i="13"/>
  <c r="G128" i="13"/>
  <c r="F100" i="13"/>
  <c r="G100" i="13"/>
  <c r="Z137" i="13"/>
  <c r="AA137" i="13"/>
  <c r="CK140" i="13"/>
  <c r="CL140" i="13"/>
  <c r="BQ140" i="13"/>
  <c r="BR140" i="13"/>
  <c r="W140" i="13"/>
  <c r="V140" i="13"/>
  <c r="D89" i="13"/>
  <c r="G79" i="13"/>
  <c r="F79" i="13"/>
  <c r="F106" i="13"/>
  <c r="G106" i="13"/>
  <c r="F22" i="13"/>
  <c r="G22" i="13"/>
  <c r="F136" i="13"/>
  <c r="G136" i="13"/>
  <c r="F123" i="13"/>
  <c r="G123" i="13"/>
  <c r="BM140" i="13"/>
  <c r="BN140" i="13"/>
  <c r="K140" i="13"/>
  <c r="J140" i="13"/>
  <c r="CG140" i="13"/>
  <c r="CH140" i="13"/>
  <c r="BI140" i="13"/>
  <c r="BJ140" i="13"/>
  <c r="E89" i="13"/>
  <c r="E18" i="13"/>
  <c r="E35" i="13"/>
  <c r="G89" i="13" l="1"/>
  <c r="AD140" i="13"/>
  <c r="AP140" i="13"/>
  <c r="BU140" i="13"/>
  <c r="AS140" i="13"/>
  <c r="CD140" i="13"/>
  <c r="AE140" i="13"/>
  <c r="D137" i="13"/>
  <c r="D140" i="13" s="1"/>
  <c r="F35" i="13"/>
  <c r="F71" i="13"/>
  <c r="G71" i="13"/>
  <c r="F89" i="13"/>
  <c r="E137" i="13"/>
  <c r="G5" i="13"/>
  <c r="F5" i="13"/>
  <c r="F34" i="13"/>
  <c r="G34" i="13"/>
  <c r="AA140" i="13"/>
  <c r="Z140" i="13"/>
  <c r="G18" i="13"/>
  <c r="F18" i="13"/>
  <c r="K10" i="14"/>
  <c r="M37" i="14"/>
  <c r="L37" i="14"/>
  <c r="M36" i="14"/>
  <c r="L36" i="14"/>
  <c r="M35" i="14"/>
  <c r="L35" i="14"/>
  <c r="I35" i="14"/>
  <c r="K34" i="14"/>
  <c r="M34" i="14" s="1"/>
  <c r="K33" i="14"/>
  <c r="M33" i="14" s="1"/>
  <c r="I33" i="14"/>
  <c r="I31" i="14" s="1"/>
  <c r="L32" i="14"/>
  <c r="J31" i="14"/>
  <c r="M30" i="14"/>
  <c r="L30" i="14"/>
  <c r="M29" i="14"/>
  <c r="L29" i="14"/>
  <c r="K28" i="14"/>
  <c r="L28" i="14" s="1"/>
  <c r="J28" i="14"/>
  <c r="I28" i="14"/>
  <c r="M27" i="14"/>
  <c r="L27" i="14"/>
  <c r="K26" i="14"/>
  <c r="J26" i="14"/>
  <c r="I26" i="14"/>
  <c r="K25" i="14"/>
  <c r="L25" i="14" s="1"/>
  <c r="K24" i="14"/>
  <c r="M24" i="14" s="1"/>
  <c r="J23" i="14"/>
  <c r="I23" i="14"/>
  <c r="J22" i="14"/>
  <c r="K21" i="14"/>
  <c r="L21" i="14" s="1"/>
  <c r="I21" i="14"/>
  <c r="M20" i="14"/>
  <c r="K20" i="14"/>
  <c r="L20" i="14" s="1"/>
  <c r="K19" i="14"/>
  <c r="M19" i="14" s="1"/>
  <c r="K18" i="14"/>
  <c r="M18" i="14" s="1"/>
  <c r="J18" i="14"/>
  <c r="I18" i="14"/>
  <c r="I16" i="14" s="1"/>
  <c r="K17" i="14"/>
  <c r="M17" i="14" s="1"/>
  <c r="I17" i="14"/>
  <c r="J16" i="14"/>
  <c r="M15" i="14"/>
  <c r="L15" i="14"/>
  <c r="K14" i="14"/>
  <c r="M14" i="14" s="1"/>
  <c r="I14" i="14"/>
  <c r="M13" i="14"/>
  <c r="L13" i="14"/>
  <c r="I13" i="14"/>
  <c r="J12" i="14"/>
  <c r="K11" i="14"/>
  <c r="M11" i="14" s="1"/>
  <c r="I11" i="14"/>
  <c r="M10" i="14"/>
  <c r="I10" i="14"/>
  <c r="I9" i="14" s="1"/>
  <c r="K9" i="14"/>
  <c r="J9" i="14"/>
  <c r="E10" i="14"/>
  <c r="F10" i="14" s="1"/>
  <c r="H37" i="14"/>
  <c r="G37" i="14"/>
  <c r="F37" i="14"/>
  <c r="H36" i="14"/>
  <c r="G36" i="14"/>
  <c r="F36" i="14"/>
  <c r="E35" i="14"/>
  <c r="D35" i="14"/>
  <c r="B35" i="14"/>
  <c r="B34" i="14"/>
  <c r="B33" i="14"/>
  <c r="H32" i="14"/>
  <c r="F32" i="14"/>
  <c r="D31" i="14"/>
  <c r="C31" i="14"/>
  <c r="B31" i="14"/>
  <c r="E30" i="14"/>
  <c r="B30" i="14"/>
  <c r="B28" i="14" s="1"/>
  <c r="H29" i="14"/>
  <c r="G29" i="14"/>
  <c r="F29" i="14"/>
  <c r="E28" i="14"/>
  <c r="D28" i="14"/>
  <c r="C28" i="14"/>
  <c r="C22" i="14" s="1"/>
  <c r="C38" i="14" s="1"/>
  <c r="E27" i="14"/>
  <c r="G27" i="14" s="1"/>
  <c r="B27" i="14"/>
  <c r="H27" i="14" s="1"/>
  <c r="E26" i="14"/>
  <c r="G26" i="14" s="1"/>
  <c r="D26" i="14"/>
  <c r="C26" i="14"/>
  <c r="E25" i="14"/>
  <c r="G25" i="14" s="1"/>
  <c r="B25" i="14"/>
  <c r="B24" i="14"/>
  <c r="B23" i="14" s="1"/>
  <c r="D23" i="14"/>
  <c r="D22" i="14" s="1"/>
  <c r="C23" i="14"/>
  <c r="B21" i="14"/>
  <c r="E20" i="14"/>
  <c r="H20" i="14" s="1"/>
  <c r="D18" i="14"/>
  <c r="C18" i="14"/>
  <c r="B18" i="14"/>
  <c r="B17" i="14"/>
  <c r="D16" i="14"/>
  <c r="C16" i="14"/>
  <c r="G15" i="14"/>
  <c r="F15" i="14"/>
  <c r="E15" i="14"/>
  <c r="B15" i="14"/>
  <c r="H15" i="14" s="1"/>
  <c r="E14" i="14"/>
  <c r="B14" i="14"/>
  <c r="E13" i="14"/>
  <c r="G13" i="14" s="1"/>
  <c r="B13" i="14"/>
  <c r="H13" i="14" s="1"/>
  <c r="D12" i="14"/>
  <c r="C12" i="14"/>
  <c r="B11" i="14"/>
  <c r="B10" i="14"/>
  <c r="B9" i="14" s="1"/>
  <c r="D9" i="14"/>
  <c r="D8" i="14" s="1"/>
  <c r="D38" i="14" s="1"/>
  <c r="C9" i="14"/>
  <c r="C8" i="14"/>
  <c r="I8" i="14" l="1"/>
  <c r="I38" i="14" s="1"/>
  <c r="H14" i="14"/>
  <c r="G20" i="14"/>
  <c r="F25" i="14"/>
  <c r="M9" i="14"/>
  <c r="L17" i="14"/>
  <c r="I22" i="14"/>
  <c r="L24" i="14"/>
  <c r="M28" i="14"/>
  <c r="E24" i="14"/>
  <c r="H24" i="14" s="1"/>
  <c r="G28" i="14"/>
  <c r="J8" i="14"/>
  <c r="J38" i="14" s="1"/>
  <c r="L19" i="14"/>
  <c r="L18" i="14" s="1"/>
  <c r="M26" i="14"/>
  <c r="F13" i="14"/>
  <c r="E21" i="14"/>
  <c r="H25" i="14"/>
  <c r="F27" i="14"/>
  <c r="H30" i="14"/>
  <c r="E33" i="14"/>
  <c r="F35" i="14"/>
  <c r="I12" i="14"/>
  <c r="M21" i="14"/>
  <c r="K23" i="14"/>
  <c r="M23" i="14" s="1"/>
  <c r="M25" i="14"/>
  <c r="L26" i="14"/>
  <c r="L34" i="14"/>
  <c r="E140" i="13"/>
  <c r="F137" i="13"/>
  <c r="G137" i="13"/>
  <c r="E11" i="14"/>
  <c r="H11" i="14" s="1"/>
  <c r="E12" i="14"/>
  <c r="F12" i="14" s="1"/>
  <c r="E17" i="14"/>
  <c r="E19" i="14"/>
  <c r="H21" i="14"/>
  <c r="G24" i="14"/>
  <c r="G23" i="14" s="1"/>
  <c r="E34" i="14"/>
  <c r="H34" i="14" s="1"/>
  <c r="L9" i="14"/>
  <c r="L10" i="14"/>
  <c r="L11" i="14"/>
  <c r="K12" i="14"/>
  <c r="L14" i="14"/>
  <c r="L23" i="14"/>
  <c r="L33" i="14"/>
  <c r="H17" i="14"/>
  <c r="G14" i="14"/>
  <c r="G30" i="14"/>
  <c r="G35" i="14"/>
  <c r="K16" i="14"/>
  <c r="K8" i="14" s="1"/>
  <c r="K31" i="14"/>
  <c r="K22" i="14" s="1"/>
  <c r="E23" i="14"/>
  <c r="H35" i="14"/>
  <c r="H28" i="14"/>
  <c r="E9" i="14"/>
  <c r="H10" i="14"/>
  <c r="F14" i="14"/>
  <c r="B16" i="14"/>
  <c r="F19" i="14"/>
  <c r="F20" i="14"/>
  <c r="F24" i="14"/>
  <c r="F23" i="14" s="1"/>
  <c r="B26" i="14"/>
  <c r="B22" i="14" s="1"/>
  <c r="F26" i="14"/>
  <c r="F28" i="14"/>
  <c r="F30" i="14"/>
  <c r="G34" i="14"/>
  <c r="G10" i="14"/>
  <c r="G12" i="14"/>
  <c r="F34" i="14"/>
  <c r="B12" i="14"/>
  <c r="B8" i="14" s="1"/>
  <c r="B38" i="14" s="1"/>
  <c r="F33" i="14" l="1"/>
  <c r="E31" i="14"/>
  <c r="F21" i="14"/>
  <c r="G21" i="14"/>
  <c r="G33" i="14"/>
  <c r="H33" i="14"/>
  <c r="E22" i="14"/>
  <c r="H23" i="14"/>
  <c r="G140" i="13"/>
  <c r="F140" i="13"/>
  <c r="K38" i="14"/>
  <c r="L8" i="14"/>
  <c r="M8" i="14"/>
  <c r="L31" i="14"/>
  <c r="M31" i="14"/>
  <c r="L12" i="14"/>
  <c r="M12" i="14"/>
  <c r="F17" i="14"/>
  <c r="G17" i="14"/>
  <c r="H19" i="14"/>
  <c r="G19" i="14"/>
  <c r="E18" i="14"/>
  <c r="L16" i="14"/>
  <c r="M16" i="14"/>
  <c r="G11" i="14"/>
  <c r="F11" i="14"/>
  <c r="L22" i="14"/>
  <c r="M22" i="14"/>
  <c r="H12" i="14"/>
  <c r="H26" i="14"/>
  <c r="F9" i="14"/>
  <c r="G9" i="14"/>
  <c r="H9" i="14"/>
  <c r="E57" i="15"/>
  <c r="F57" i="15"/>
  <c r="C57" i="15"/>
  <c r="G22" i="14" l="1"/>
  <c r="F22" i="14"/>
  <c r="H31" i="14"/>
  <c r="F31" i="14"/>
  <c r="G31" i="14"/>
  <c r="H22" i="14"/>
  <c r="H18" i="14"/>
  <c r="G18" i="14"/>
  <c r="F18" i="14"/>
  <c r="L38" i="14"/>
  <c r="M38" i="14"/>
  <c r="E16" i="14"/>
  <c r="G16" i="14" l="1"/>
  <c r="G8" i="14" s="1"/>
  <c r="F16" i="14"/>
  <c r="F8" i="14" s="1"/>
  <c r="E8" i="14"/>
  <c r="E38" i="14" s="1"/>
  <c r="H16" i="14"/>
  <c r="H8" i="14" s="1"/>
  <c r="H38" i="14" l="1"/>
  <c r="G38" i="14"/>
  <c r="F38" i="14"/>
  <c r="N34" i="14" l="1"/>
  <c r="O33" i="14"/>
  <c r="P31" i="14"/>
  <c r="P28" i="14"/>
  <c r="O27" i="14"/>
  <c r="N25" i="14"/>
  <c r="N23" i="14"/>
  <c r="N22" i="14"/>
  <c r="N15" i="14"/>
  <c r="P11" i="14"/>
  <c r="N9" i="14"/>
  <c r="P35" i="14"/>
  <c r="N35" i="14"/>
  <c r="O35" i="14"/>
  <c r="P34" i="14"/>
  <c r="O34" i="14"/>
  <c r="P33" i="14"/>
  <c r="N33" i="14"/>
  <c r="P32" i="14"/>
  <c r="N32" i="14"/>
  <c r="O32" i="14"/>
  <c r="P30" i="14"/>
  <c r="P27" i="14"/>
  <c r="N27" i="14"/>
  <c r="P26" i="14"/>
  <c r="P25" i="14"/>
  <c r="O25" i="14"/>
  <c r="P19" i="14"/>
  <c r="P17" i="14"/>
  <c r="P15" i="14"/>
  <c r="P14" i="14"/>
  <c r="P13" i="14"/>
  <c r="O11" i="14"/>
  <c r="N11" i="14"/>
  <c r="P10" i="14"/>
  <c r="J7" i="17"/>
  <c r="J8" i="17"/>
  <c r="J9" i="17"/>
  <c r="J10" i="17"/>
  <c r="J11" i="17"/>
  <c r="J12" i="17"/>
  <c r="J13" i="17"/>
  <c r="J14" i="17"/>
  <c r="J15" i="17"/>
  <c r="J16" i="17"/>
  <c r="J17" i="17"/>
  <c r="J18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3" i="17"/>
  <c r="J84" i="17"/>
  <c r="J85" i="17"/>
  <c r="J86" i="17"/>
  <c r="J87" i="17"/>
  <c r="J88" i="17"/>
  <c r="J89" i="17"/>
  <c r="J90" i="17"/>
  <c r="J91" i="17"/>
  <c r="J93" i="17"/>
  <c r="J94" i="17"/>
  <c r="J95" i="17"/>
  <c r="J96" i="17"/>
  <c r="J97" i="17"/>
  <c r="J98" i="17"/>
  <c r="J99" i="17"/>
  <c r="J101" i="17"/>
  <c r="J102" i="17"/>
  <c r="J103" i="17"/>
  <c r="J104" i="17"/>
  <c r="J105" i="17"/>
  <c r="J106" i="17"/>
  <c r="J107" i="17"/>
  <c r="J108" i="17"/>
  <c r="J116" i="17"/>
  <c r="J117" i="17"/>
  <c r="J118" i="17"/>
  <c r="J122" i="17"/>
  <c r="J123" i="17"/>
  <c r="J124" i="17"/>
  <c r="J125" i="17"/>
  <c r="J126" i="17"/>
  <c r="J127" i="17"/>
  <c r="J129" i="17"/>
  <c r="J130" i="17"/>
  <c r="J131" i="17"/>
  <c r="J132" i="17"/>
  <c r="J133" i="17"/>
  <c r="J134" i="17"/>
  <c r="J135" i="17"/>
  <c r="J136" i="17"/>
  <c r="J137" i="17"/>
  <c r="J138" i="17"/>
  <c r="J141" i="17"/>
  <c r="J142" i="17"/>
  <c r="G92" i="17"/>
  <c r="F92" i="17"/>
  <c r="E92" i="17"/>
  <c r="E82" i="17"/>
  <c r="E38" i="17"/>
  <c r="E37" i="17"/>
  <c r="E19" i="17"/>
  <c r="E6" i="17"/>
  <c r="C92" i="17"/>
  <c r="C82" i="17"/>
  <c r="C74" i="17"/>
  <c r="C38" i="17"/>
  <c r="C37" i="17"/>
  <c r="C19" i="17"/>
  <c r="C6" i="17"/>
  <c r="E17" i="15"/>
  <c r="F17" i="15"/>
  <c r="F15" i="15" s="1"/>
  <c r="C17" i="15"/>
  <c r="C15" i="15" s="1"/>
  <c r="N37" i="14"/>
  <c r="CO65" i="19"/>
  <c r="CM65" i="19"/>
  <c r="CL65" i="19"/>
  <c r="CH65" i="19"/>
  <c r="BX65" i="19"/>
  <c r="BW65" i="19"/>
  <c r="BT65" i="19"/>
  <c r="BP65" i="19"/>
  <c r="BL65" i="19"/>
  <c r="BK65" i="19"/>
  <c r="BH65" i="19"/>
  <c r="BB65" i="19"/>
  <c r="BA65" i="19"/>
  <c r="AZ65" i="19"/>
  <c r="AV65" i="19"/>
  <c r="AR65" i="19"/>
  <c r="AN65" i="19"/>
  <c r="AH65" i="19"/>
  <c r="AJ65" i="19" s="1"/>
  <c r="AG65" i="19"/>
  <c r="CG65" i="19" s="1"/>
  <c r="AF65" i="19"/>
  <c r="AB65" i="19"/>
  <c r="X65" i="19"/>
  <c r="T65" i="19"/>
  <c r="P65" i="19"/>
  <c r="L65" i="19"/>
  <c r="H65" i="19"/>
  <c r="CO64" i="19"/>
  <c r="CL64" i="19"/>
  <c r="CH64" i="19"/>
  <c r="BX64" i="19"/>
  <c r="BW64" i="19"/>
  <c r="BP64" i="19"/>
  <c r="BL64" i="19"/>
  <c r="BH64" i="19"/>
  <c r="BB64" i="19"/>
  <c r="BA64" i="19"/>
  <c r="AZ64" i="19"/>
  <c r="AV64" i="19"/>
  <c r="AR64" i="19"/>
  <c r="AN64" i="19"/>
  <c r="AH64" i="19"/>
  <c r="AI64" i="19" s="1"/>
  <c r="AG64" i="19"/>
  <c r="CM64" i="19" s="1"/>
  <c r="AF64" i="19"/>
  <c r="AB64" i="19"/>
  <c r="AA64" i="19"/>
  <c r="X64" i="19"/>
  <c r="T64" i="19"/>
  <c r="P64" i="19"/>
  <c r="L64" i="19"/>
  <c r="H64" i="19"/>
  <c r="CO63" i="19"/>
  <c r="CL63" i="19"/>
  <c r="CH63" i="19"/>
  <c r="CJ63" i="19" s="1"/>
  <c r="BX63" i="19"/>
  <c r="BW63" i="19"/>
  <c r="BP63" i="19"/>
  <c r="BL63" i="19"/>
  <c r="BH63" i="19"/>
  <c r="BB63" i="19"/>
  <c r="BA63" i="19"/>
  <c r="CG63" i="19" s="1"/>
  <c r="AZ63" i="19"/>
  <c r="AV63" i="19"/>
  <c r="AR63" i="19"/>
  <c r="AN63" i="19"/>
  <c r="AH63" i="19"/>
  <c r="AG63" i="19"/>
  <c r="AF63" i="19"/>
  <c r="AB63" i="19"/>
  <c r="X63" i="19"/>
  <c r="T63" i="19"/>
  <c r="P63" i="19"/>
  <c r="L63" i="19"/>
  <c r="H63" i="19"/>
  <c r="CO62" i="19"/>
  <c r="CL62" i="19"/>
  <c r="CH62" i="19"/>
  <c r="BW62" i="19"/>
  <c r="BP62" i="19"/>
  <c r="BL62" i="19"/>
  <c r="BH62" i="19"/>
  <c r="BB62" i="19"/>
  <c r="BD62" i="19" s="1"/>
  <c r="BA62" i="19"/>
  <c r="AZ62" i="19"/>
  <c r="AV62" i="19"/>
  <c r="AR62" i="19"/>
  <c r="AN62" i="19"/>
  <c r="AH62" i="19"/>
  <c r="AG62" i="19"/>
  <c r="CG62" i="19" s="1"/>
  <c r="AF62" i="19"/>
  <c r="AB62" i="19"/>
  <c r="X62" i="19"/>
  <c r="T62" i="19"/>
  <c r="P62" i="19"/>
  <c r="L62" i="19"/>
  <c r="H62" i="19"/>
  <c r="CO61" i="19"/>
  <c r="CM61" i="19"/>
  <c r="CL61" i="19"/>
  <c r="CH61" i="19"/>
  <c r="BX61" i="19"/>
  <c r="BP61" i="19"/>
  <c r="BL61" i="19"/>
  <c r="BK61" i="19"/>
  <c r="BH61" i="19"/>
  <c r="BD61" i="19"/>
  <c r="BB61" i="19"/>
  <c r="BA61" i="19"/>
  <c r="AZ61" i="19"/>
  <c r="AV61" i="19"/>
  <c r="AR61" i="19"/>
  <c r="AN61" i="19"/>
  <c r="AJ61" i="19"/>
  <c r="AI61" i="19"/>
  <c r="AH61" i="19"/>
  <c r="AG61" i="19"/>
  <c r="CG61" i="19" s="1"/>
  <c r="AF61" i="19"/>
  <c r="AB61" i="19"/>
  <c r="X61" i="19"/>
  <c r="T61" i="19"/>
  <c r="P61" i="19"/>
  <c r="L61" i="19"/>
  <c r="H61" i="19"/>
  <c r="CO60" i="19"/>
  <c r="CL60" i="19"/>
  <c r="CH60" i="19"/>
  <c r="BP60" i="19"/>
  <c r="BL60" i="19"/>
  <c r="BK60" i="19"/>
  <c r="BH60" i="19"/>
  <c r="BB60" i="19"/>
  <c r="BA60" i="19"/>
  <c r="BD60" i="19" s="1"/>
  <c r="AZ60" i="19"/>
  <c r="AV60" i="19"/>
  <c r="AR60" i="19"/>
  <c r="AN60" i="19"/>
  <c r="AH60" i="19"/>
  <c r="AG60" i="19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B59" i="19"/>
  <c r="BA59" i="19"/>
  <c r="CG59" i="19" s="1"/>
  <c r="AZ59" i="19"/>
  <c r="AY59" i="19"/>
  <c r="AV59" i="19"/>
  <c r="AR59" i="19"/>
  <c r="AN59" i="19"/>
  <c r="AM59" i="19"/>
  <c r="AH59" i="19"/>
  <c r="AG59" i="19"/>
  <c r="CM59" i="19" s="1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B58" i="19"/>
  <c r="BD58" i="19" s="1"/>
  <c r="BA58" i="19"/>
  <c r="AZ58" i="19"/>
  <c r="AV58" i="19"/>
  <c r="AR58" i="19"/>
  <c r="AN58" i="19"/>
  <c r="AM58" i="19"/>
  <c r="AH58" i="19"/>
  <c r="AJ58" i="19" s="1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H57" i="19"/>
  <c r="CG57" i="19"/>
  <c r="BX57" i="19"/>
  <c r="BW57" i="19"/>
  <c r="BT57" i="19"/>
  <c r="BS57" i="19"/>
  <c r="BP57" i="19"/>
  <c r="BL57" i="19"/>
  <c r="BK57" i="19"/>
  <c r="BH57" i="19"/>
  <c r="BG57" i="19"/>
  <c r="BB57" i="19"/>
  <c r="BA57" i="19"/>
  <c r="AZ57" i="19"/>
  <c r="AY57" i="19"/>
  <c r="AV57" i="19"/>
  <c r="AU57" i="19"/>
  <c r="AR57" i="19"/>
  <c r="AQ57" i="19"/>
  <c r="AN57" i="19"/>
  <c r="AM57" i="19"/>
  <c r="AH57" i="19"/>
  <c r="AG57" i="19"/>
  <c r="CM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L56" i="19"/>
  <c r="CH56" i="19"/>
  <c r="BX56" i="19"/>
  <c r="BT56" i="19"/>
  <c r="BP56" i="19"/>
  <c r="BL56" i="19"/>
  <c r="BK56" i="19"/>
  <c r="BH56" i="19"/>
  <c r="BB56" i="19"/>
  <c r="BA56" i="19"/>
  <c r="AZ56" i="19"/>
  <c r="AV56" i="19"/>
  <c r="AU56" i="19"/>
  <c r="AR56" i="19"/>
  <c r="AN56" i="19"/>
  <c r="AM56" i="19"/>
  <c r="AI56" i="19"/>
  <c r="AH56" i="19"/>
  <c r="AJ56" i="19" s="1"/>
  <c r="AG56" i="19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F55" i="19"/>
  <c r="CD55" i="19"/>
  <c r="CC55" i="19"/>
  <c r="CB55" i="19"/>
  <c r="BZ55" i="19"/>
  <c r="BY55" i="19"/>
  <c r="BV55" i="19"/>
  <c r="BU55" i="19"/>
  <c r="BW55" i="19" s="1"/>
  <c r="BR55" i="19"/>
  <c r="BQ55" i="19"/>
  <c r="BP55" i="19"/>
  <c r="BN55" i="19"/>
  <c r="BM55" i="19"/>
  <c r="BL55" i="19"/>
  <c r="BK55" i="19"/>
  <c r="BJ55" i="19"/>
  <c r="BI55" i="19"/>
  <c r="BH55" i="19"/>
  <c r="BG55" i="19"/>
  <c r="BF55" i="19"/>
  <c r="BE55" i="19"/>
  <c r="AZ55" i="19"/>
  <c r="AY55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L51" i="19" s="1"/>
  <c r="AN51" i="19" s="1"/>
  <c r="AK55" i="19"/>
  <c r="BA55" i="19" s="1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CO54" i="19"/>
  <c r="CL54" i="19"/>
  <c r="BT54" i="19"/>
  <c r="BP54" i="19"/>
  <c r="BO54" i="19"/>
  <c r="BB54" i="19"/>
  <c r="CH54" i="19" s="1"/>
  <c r="CI54" i="19" s="1"/>
  <c r="BA54" i="19"/>
  <c r="AV54" i="19"/>
  <c r="AU54" i="19"/>
  <c r="AH54" i="19"/>
  <c r="AJ54" i="19" s="1"/>
  <c r="AG54" i="19"/>
  <c r="CG54" i="19" s="1"/>
  <c r="AB54" i="19"/>
  <c r="P54" i="19"/>
  <c r="O54" i="19"/>
  <c r="L54" i="19"/>
  <c r="CO53" i="19"/>
  <c r="CL53" i="19"/>
  <c r="CH53" i="19"/>
  <c r="BX53" i="19"/>
  <c r="BW53" i="19"/>
  <c r="BT53" i="19"/>
  <c r="BP53" i="19"/>
  <c r="BO53" i="19"/>
  <c r="BL53" i="19"/>
  <c r="BH53" i="19"/>
  <c r="BB53" i="19"/>
  <c r="BA53" i="19"/>
  <c r="AZ53" i="19"/>
  <c r="AY53" i="19"/>
  <c r="AV53" i="19"/>
  <c r="AU53" i="19"/>
  <c r="AR53" i="19"/>
  <c r="AN53" i="19"/>
  <c r="AM53" i="19"/>
  <c r="AH53" i="19"/>
  <c r="AI53" i="19" s="1"/>
  <c r="AG53" i="19"/>
  <c r="AF53" i="19"/>
  <c r="AB53" i="19"/>
  <c r="AA53" i="19"/>
  <c r="X53" i="19"/>
  <c r="T53" i="19"/>
  <c r="S53" i="19"/>
  <c r="P53" i="19"/>
  <c r="O53" i="19"/>
  <c r="L53" i="19"/>
  <c r="H53" i="19"/>
  <c r="G53" i="19"/>
  <c r="CD52" i="19"/>
  <c r="CC52" i="19"/>
  <c r="CB52" i="19"/>
  <c r="BZ52" i="19"/>
  <c r="BY52" i="19"/>
  <c r="BV52" i="19"/>
  <c r="BV51" i="19" s="1"/>
  <c r="BU52" i="19"/>
  <c r="BR52" i="19"/>
  <c r="BQ52" i="19"/>
  <c r="BN52" i="19"/>
  <c r="BM52" i="19"/>
  <c r="BM51" i="19" s="1"/>
  <c r="BJ52" i="19"/>
  <c r="BI52" i="19"/>
  <c r="BF52" i="19"/>
  <c r="BH52" i="19" s="1"/>
  <c r="BE52" i="19"/>
  <c r="AX52" i="19"/>
  <c r="AY52" i="19" s="1"/>
  <c r="AW52" i="19"/>
  <c r="AW51" i="19" s="1"/>
  <c r="AT52" i="19"/>
  <c r="AS52" i="19"/>
  <c r="AP52" i="19"/>
  <c r="AR52" i="19" s="1"/>
  <c r="AO52" i="19"/>
  <c r="AL52" i="19"/>
  <c r="AK52" i="19"/>
  <c r="BA52" i="19" s="1"/>
  <c r="AD52" i="19"/>
  <c r="AC52" i="19"/>
  <c r="Z52" i="19"/>
  <c r="Z51" i="19" s="1"/>
  <c r="Y52" i="19"/>
  <c r="V52" i="19"/>
  <c r="U52" i="19"/>
  <c r="U51" i="19" s="1"/>
  <c r="R52" i="19"/>
  <c r="Q52" i="19"/>
  <c r="AG52" i="19" s="1"/>
  <c r="CG52" i="19" s="1"/>
  <c r="N52" i="19"/>
  <c r="M52" i="19"/>
  <c r="M51" i="19" s="1"/>
  <c r="J52" i="19"/>
  <c r="L52" i="19" s="1"/>
  <c r="I52" i="19"/>
  <c r="F52" i="19"/>
  <c r="CO52" i="19" s="1"/>
  <c r="E52" i="19"/>
  <c r="CD51" i="19"/>
  <c r="BZ51" i="19"/>
  <c r="BY51" i="19"/>
  <c r="BR51" i="19"/>
  <c r="BQ51" i="19"/>
  <c r="BJ51" i="19"/>
  <c r="BI51" i="19"/>
  <c r="BE51" i="19"/>
  <c r="AS51" i="19"/>
  <c r="AP51" i="19"/>
  <c r="AR51" i="19" s="1"/>
  <c r="AO51" i="19"/>
  <c r="AK51" i="19"/>
  <c r="AD51" i="19"/>
  <c r="AF51" i="19" s="1"/>
  <c r="AC51" i="19"/>
  <c r="Y51" i="19"/>
  <c r="I51" i="19"/>
  <c r="E51" i="19"/>
  <c r="CO50" i="19"/>
  <c r="CL50" i="19"/>
  <c r="CH50" i="19"/>
  <c r="BX50" i="19"/>
  <c r="BT50" i="19"/>
  <c r="BT45" i="19" s="1"/>
  <c r="BB50" i="19"/>
  <c r="BA50" i="19"/>
  <c r="AH50" i="19"/>
  <c r="AJ50" i="19" s="1"/>
  <c r="AG50" i="19"/>
  <c r="CM50" i="19" s="1"/>
  <c r="AF50" i="19"/>
  <c r="AB50" i="19"/>
  <c r="X50" i="19"/>
  <c r="T50" i="19"/>
  <c r="P50" i="19"/>
  <c r="CO49" i="19"/>
  <c r="CL49" i="19"/>
  <c r="CH49" i="19"/>
  <c r="BB49" i="19"/>
  <c r="BA49" i="19"/>
  <c r="AJ49" i="19"/>
  <c r="AH49" i="19"/>
  <c r="AG49" i="19"/>
  <c r="CM49" i="19" s="1"/>
  <c r="CO48" i="19"/>
  <c r="CL48" i="19"/>
  <c r="CH48" i="19"/>
  <c r="BX48" i="19"/>
  <c r="BB48" i="19"/>
  <c r="BA48" i="19"/>
  <c r="AH48" i="19"/>
  <c r="AI48" i="19" s="1"/>
  <c r="AG48" i="19"/>
  <c r="CM48" i="19" s="1"/>
  <c r="CO47" i="19"/>
  <c r="CL47" i="19"/>
  <c r="CH47" i="19"/>
  <c r="BX47" i="19"/>
  <c r="BB47" i="19"/>
  <c r="BA47" i="19"/>
  <c r="AH47" i="19"/>
  <c r="AG47" i="19"/>
  <c r="T47" i="19"/>
  <c r="CO46" i="19"/>
  <c r="CL46" i="19"/>
  <c r="CH46" i="19"/>
  <c r="CH45" i="19" s="1"/>
  <c r="BX46" i="19"/>
  <c r="BP46" i="19"/>
  <c r="BL46" i="19"/>
  <c r="BL45" i="19" s="1"/>
  <c r="BH46" i="19"/>
  <c r="BH45" i="19" s="1"/>
  <c r="BB46" i="19"/>
  <c r="BA46" i="19"/>
  <c r="BD46" i="19" s="1"/>
  <c r="BD45" i="19" s="1"/>
  <c r="AZ46" i="19"/>
  <c r="AZ45" i="19" s="1"/>
  <c r="AV46" i="19"/>
  <c r="AR46" i="19"/>
  <c r="AN46" i="19"/>
  <c r="AH46" i="19"/>
  <c r="AG46" i="19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W45" i="19"/>
  <c r="BV45" i="19"/>
  <c r="BU45" i="19"/>
  <c r="BS45" i="19"/>
  <c r="BR45" i="19"/>
  <c r="BQ45" i="19"/>
  <c r="BP45" i="19"/>
  <c r="BO45" i="19"/>
  <c r="BN45" i="19"/>
  <c r="BM45" i="19"/>
  <c r="BK45" i="19"/>
  <c r="BJ45" i="19"/>
  <c r="BI45" i="19"/>
  <c r="BG45" i="19"/>
  <c r="BF45" i="19"/>
  <c r="BE45" i="19"/>
  <c r="BC45" i="19"/>
  <c r="BB45" i="19"/>
  <c r="AY45" i="19"/>
  <c r="AX45" i="19"/>
  <c r="AW45" i="19"/>
  <c r="AV45" i="19"/>
  <c r="AU45" i="19"/>
  <c r="AT45" i="19"/>
  <c r="AS45" i="19"/>
  <c r="AP45" i="19"/>
  <c r="AO45" i="19"/>
  <c r="AR45" i="19" s="1"/>
  <c r="AL45" i="19"/>
  <c r="AN45" i="19" s="1"/>
  <c r="AK45" i="19"/>
  <c r="AF45" i="19"/>
  <c r="AD45" i="19"/>
  <c r="AC45" i="19"/>
  <c r="Z45" i="19"/>
  <c r="AB45" i="19" s="1"/>
  <c r="Y45" i="19"/>
  <c r="V45" i="19"/>
  <c r="U45" i="19"/>
  <c r="X45" i="19" s="1"/>
  <c r="R45" i="19"/>
  <c r="CO45" i="19" s="1"/>
  <c r="Q45" i="19"/>
  <c r="N45" i="19"/>
  <c r="M45" i="19"/>
  <c r="L45" i="19"/>
  <c r="J45" i="19"/>
  <c r="I45" i="19"/>
  <c r="H45" i="19"/>
  <c r="G45" i="19"/>
  <c r="F45" i="19"/>
  <c r="E45" i="19"/>
  <c r="CO44" i="19"/>
  <c r="CL44" i="19"/>
  <c r="CH44" i="19"/>
  <c r="BX44" i="19"/>
  <c r="BT44" i="19"/>
  <c r="BP44" i="19"/>
  <c r="BL44" i="19"/>
  <c r="BH44" i="19"/>
  <c r="BB44" i="19"/>
  <c r="BA44" i="19"/>
  <c r="AZ44" i="19"/>
  <c r="AV44" i="19"/>
  <c r="AR44" i="19"/>
  <c r="AN44" i="19"/>
  <c r="AH44" i="19"/>
  <c r="AJ44" i="19" s="1"/>
  <c r="AG44" i="19"/>
  <c r="CM44" i="19" s="1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A43" i="19"/>
  <c r="AZ43" i="19"/>
  <c r="AV43" i="19"/>
  <c r="AR43" i="19"/>
  <c r="AN43" i="19"/>
  <c r="AH43" i="19"/>
  <c r="AG43" i="19"/>
  <c r="AB43" i="19"/>
  <c r="X43" i="19"/>
  <c r="T43" i="19"/>
  <c r="S43" i="19"/>
  <c r="P43" i="19"/>
  <c r="L43" i="19"/>
  <c r="H43" i="19"/>
  <c r="CO42" i="19"/>
  <c r="CL42" i="19"/>
  <c r="CH42" i="19"/>
  <c r="BX42" i="19"/>
  <c r="BT42" i="19"/>
  <c r="BP42" i="19"/>
  <c r="BL42" i="19"/>
  <c r="BH42" i="19"/>
  <c r="BB42" i="19"/>
  <c r="BD42" i="19" s="1"/>
  <c r="BA42" i="19"/>
  <c r="AZ42" i="19"/>
  <c r="AV42" i="19"/>
  <c r="AR42" i="19"/>
  <c r="AN42" i="19"/>
  <c r="AH42" i="19"/>
  <c r="AJ42" i="19" s="1"/>
  <c r="AG42" i="19"/>
  <c r="CM42" i="19" s="1"/>
  <c r="AF42" i="19"/>
  <c r="AB42" i="19"/>
  <c r="X42" i="19"/>
  <c r="T42" i="19"/>
  <c r="P42" i="19"/>
  <c r="L42" i="19"/>
  <c r="H42" i="19"/>
  <c r="G42" i="19"/>
  <c r="CO41" i="19"/>
  <c r="CL41" i="19"/>
  <c r="CH41" i="19"/>
  <c r="CJ41" i="19" s="1"/>
  <c r="BX41" i="19"/>
  <c r="BT41" i="19"/>
  <c r="BP41" i="19"/>
  <c r="BL41" i="19"/>
  <c r="BH41" i="19"/>
  <c r="BB41" i="19"/>
  <c r="BA41" i="19"/>
  <c r="CG41" i="19" s="1"/>
  <c r="AZ41" i="19"/>
  <c r="AV41" i="19"/>
  <c r="AR41" i="19"/>
  <c r="AN41" i="19"/>
  <c r="AH41" i="19"/>
  <c r="AG41" i="19"/>
  <c r="CM41" i="19" s="1"/>
  <c r="AF41" i="19"/>
  <c r="AB41" i="19"/>
  <c r="X41" i="19"/>
  <c r="T41" i="19"/>
  <c r="P41" i="19"/>
  <c r="L41" i="19"/>
  <c r="H41" i="19"/>
  <c r="G41" i="19"/>
  <c r="CO40" i="19"/>
  <c r="CL40" i="19"/>
  <c r="CH40" i="19"/>
  <c r="BX40" i="19"/>
  <c r="BT40" i="19"/>
  <c r="BP40" i="19"/>
  <c r="BL40" i="19"/>
  <c r="BH40" i="19"/>
  <c r="BB40" i="19"/>
  <c r="BA40" i="19"/>
  <c r="AZ40" i="19"/>
  <c r="AV40" i="19"/>
  <c r="AR40" i="19"/>
  <c r="AN40" i="19"/>
  <c r="AH40" i="19"/>
  <c r="AG40" i="19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A39" i="19"/>
  <c r="CG39" i="19" s="1"/>
  <c r="AZ39" i="19"/>
  <c r="AV39" i="19"/>
  <c r="AR39" i="19"/>
  <c r="AN39" i="19"/>
  <c r="AH39" i="19"/>
  <c r="AJ39" i="19" s="1"/>
  <c r="AG39" i="19"/>
  <c r="CM39" i="19" s="1"/>
  <c r="AB39" i="19"/>
  <c r="X39" i="19"/>
  <c r="T39" i="19"/>
  <c r="H39" i="19"/>
  <c r="G39" i="19"/>
  <c r="CO38" i="19"/>
  <c r="CL38" i="19"/>
  <c r="CH38" i="19"/>
  <c r="BX38" i="19"/>
  <c r="BT38" i="19"/>
  <c r="BP38" i="19"/>
  <c r="BL38" i="19"/>
  <c r="BH38" i="19"/>
  <c r="BD38" i="19"/>
  <c r="BB38" i="19"/>
  <c r="BA38" i="19"/>
  <c r="AZ38" i="19"/>
  <c r="AV38" i="19"/>
  <c r="AR38" i="19"/>
  <c r="AN38" i="19"/>
  <c r="AH38" i="19"/>
  <c r="AG38" i="19"/>
  <c r="CM38" i="19" s="1"/>
  <c r="AB38" i="19"/>
  <c r="X38" i="19"/>
  <c r="T38" i="19"/>
  <c r="P38" i="19"/>
  <c r="L38" i="19"/>
  <c r="H38" i="19"/>
  <c r="CO37" i="19"/>
  <c r="CL37" i="19"/>
  <c r="CH37" i="19"/>
  <c r="BX37" i="19"/>
  <c r="BW37" i="19"/>
  <c r="BT37" i="19"/>
  <c r="BP37" i="19"/>
  <c r="BL37" i="19"/>
  <c r="BH37" i="19"/>
  <c r="BB37" i="19"/>
  <c r="BD37" i="19" s="1"/>
  <c r="BA37" i="19"/>
  <c r="AZ37" i="19"/>
  <c r="AV37" i="19"/>
  <c r="AR37" i="19"/>
  <c r="AN37" i="19"/>
  <c r="AH37" i="19"/>
  <c r="AJ37" i="19" s="1"/>
  <c r="AG37" i="19"/>
  <c r="CM37" i="19" s="1"/>
  <c r="AB37" i="19"/>
  <c r="X37" i="19"/>
  <c r="T37" i="19"/>
  <c r="P37" i="19"/>
  <c r="L37" i="19"/>
  <c r="H37" i="19"/>
  <c r="CO36" i="19"/>
  <c r="CL36" i="19"/>
  <c r="CH36" i="19"/>
  <c r="BT36" i="19"/>
  <c r="BP36" i="19"/>
  <c r="BL36" i="19"/>
  <c r="BK36" i="19"/>
  <c r="BH36" i="19"/>
  <c r="BB36" i="19"/>
  <c r="BD36" i="19" s="1"/>
  <c r="BA36" i="19"/>
  <c r="AZ36" i="19"/>
  <c r="AV36" i="19"/>
  <c r="AR36" i="19"/>
  <c r="AN36" i="19"/>
  <c r="AH36" i="19"/>
  <c r="AG36" i="19"/>
  <c r="AB36" i="19"/>
  <c r="X36" i="19"/>
  <c r="H36" i="19"/>
  <c r="G36" i="19"/>
  <c r="CO35" i="19"/>
  <c r="CL35" i="19"/>
  <c r="CH35" i="19"/>
  <c r="BX35" i="19"/>
  <c r="BW35" i="19"/>
  <c r="BT35" i="19"/>
  <c r="BP35" i="19"/>
  <c r="BL35" i="19"/>
  <c r="BK35" i="19"/>
  <c r="BH35" i="19"/>
  <c r="BB35" i="19"/>
  <c r="BA35" i="19"/>
  <c r="BD35" i="19" s="1"/>
  <c r="AZ35" i="19"/>
  <c r="AV35" i="19"/>
  <c r="AR35" i="19"/>
  <c r="AN35" i="19"/>
  <c r="AH35" i="19"/>
  <c r="AG35" i="19"/>
  <c r="CM35" i="19" s="1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L34" i="19"/>
  <c r="CH34" i="19"/>
  <c r="BX34" i="19"/>
  <c r="BT34" i="19"/>
  <c r="BP34" i="19"/>
  <c r="BL34" i="19"/>
  <c r="BH34" i="19"/>
  <c r="BB34" i="19"/>
  <c r="BA34" i="19"/>
  <c r="BD34" i="19" s="1"/>
  <c r="AZ34" i="19"/>
  <c r="AV34" i="19"/>
  <c r="AR34" i="19"/>
  <c r="AN34" i="19"/>
  <c r="AI34" i="19"/>
  <c r="AH34" i="19"/>
  <c r="AJ34" i="19" s="1"/>
  <c r="AG34" i="19"/>
  <c r="CM34" i="19" s="1"/>
  <c r="AF34" i="19"/>
  <c r="AB34" i="19"/>
  <c r="X34" i="19"/>
  <c r="T34" i="19"/>
  <c r="P34" i="19"/>
  <c r="L34" i="19"/>
  <c r="H34" i="19"/>
  <c r="CO33" i="19"/>
  <c r="CL33" i="19"/>
  <c r="CH33" i="19"/>
  <c r="BT33" i="19"/>
  <c r="BP33" i="19"/>
  <c r="BL33" i="19"/>
  <c r="BH33" i="19"/>
  <c r="BB33" i="19"/>
  <c r="BA33" i="19"/>
  <c r="CG33" i="19" s="1"/>
  <c r="AZ33" i="19"/>
  <c r="AV33" i="19"/>
  <c r="AR33" i="19"/>
  <c r="AN33" i="19"/>
  <c r="AJ33" i="19"/>
  <c r="AH33" i="19"/>
  <c r="AI33" i="19" s="1"/>
  <c r="AG33" i="19"/>
  <c r="CM33" i="19" s="1"/>
  <c r="AB33" i="19"/>
  <c r="X33" i="19"/>
  <c r="T33" i="19"/>
  <c r="S33" i="19"/>
  <c r="P33" i="19"/>
  <c r="K33" i="19"/>
  <c r="H33" i="19"/>
  <c r="CO32" i="19"/>
  <c r="CM32" i="19"/>
  <c r="CL32" i="19"/>
  <c r="CH32" i="19"/>
  <c r="BT32" i="19"/>
  <c r="BP32" i="19"/>
  <c r="BL32" i="19"/>
  <c r="BH32" i="19"/>
  <c r="BB32" i="19"/>
  <c r="BA32" i="19"/>
  <c r="CG32" i="19" s="1"/>
  <c r="AZ32" i="19"/>
  <c r="AV32" i="19"/>
  <c r="AR32" i="19"/>
  <c r="AN32" i="19"/>
  <c r="AH32" i="19"/>
  <c r="AJ32" i="19" s="1"/>
  <c r="AG32" i="19"/>
  <c r="AF32" i="19"/>
  <c r="X32" i="19"/>
  <c r="T32" i="19"/>
  <c r="P32" i="19"/>
  <c r="H32" i="19"/>
  <c r="CO31" i="19"/>
  <c r="CL31" i="19"/>
  <c r="CH31" i="19"/>
  <c r="CI31" i="19" s="1"/>
  <c r="BX31" i="19"/>
  <c r="BT31" i="19"/>
  <c r="BP31" i="19"/>
  <c r="BL31" i="19"/>
  <c r="BH31" i="19"/>
  <c r="BB31" i="19"/>
  <c r="BD31" i="19" s="1"/>
  <c r="BA31" i="19"/>
  <c r="AZ31" i="19"/>
  <c r="AV31" i="19"/>
  <c r="AR31" i="19"/>
  <c r="AN31" i="19"/>
  <c r="AJ31" i="19"/>
  <c r="AH31" i="19"/>
  <c r="AG31" i="19"/>
  <c r="CG31" i="19" s="1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BD30" i="19" s="1"/>
  <c r="AZ30" i="19"/>
  <c r="AV30" i="19"/>
  <c r="AR30" i="19"/>
  <c r="AN30" i="19"/>
  <c r="AH30" i="19"/>
  <c r="AG30" i="19"/>
  <c r="CG30" i="19" s="1"/>
  <c r="CI30" i="19" s="1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L29" i="19"/>
  <c r="CH29" i="19"/>
  <c r="BT29" i="19"/>
  <c r="BP29" i="19"/>
  <c r="BL29" i="19"/>
  <c r="BH29" i="19"/>
  <c r="BB29" i="19"/>
  <c r="BD29" i="19" s="1"/>
  <c r="BA29" i="19"/>
  <c r="AZ29" i="19"/>
  <c r="AY29" i="19"/>
  <c r="AV29" i="19"/>
  <c r="AU29" i="19"/>
  <c r="AR29" i="19"/>
  <c r="AQ29" i="19"/>
  <c r="AN29" i="19"/>
  <c r="AM29" i="19"/>
  <c r="AH29" i="19"/>
  <c r="AG29" i="19"/>
  <c r="CM29" i="19" s="1"/>
  <c r="P29" i="19"/>
  <c r="CO28" i="19"/>
  <c r="CL28" i="19"/>
  <c r="CH28" i="19"/>
  <c r="BX28" i="19"/>
  <c r="BT28" i="19"/>
  <c r="BB28" i="19"/>
  <c r="BD28" i="19" s="1"/>
  <c r="BA28" i="19"/>
  <c r="AH28" i="19"/>
  <c r="AJ28" i="19" s="1"/>
  <c r="AG28" i="19"/>
  <c r="CM28" i="19" s="1"/>
  <c r="AB28" i="19"/>
  <c r="X28" i="19"/>
  <c r="T28" i="19"/>
  <c r="P28" i="19"/>
  <c r="L28" i="19"/>
  <c r="CO27" i="19"/>
  <c r="CL27" i="19"/>
  <c r="CH27" i="19"/>
  <c r="BB27" i="19"/>
  <c r="BA27" i="19"/>
  <c r="AH27" i="19"/>
  <c r="AG27" i="19"/>
  <c r="CG27" i="19" s="1"/>
  <c r="P27" i="19"/>
  <c r="L27" i="19"/>
  <c r="CO26" i="19"/>
  <c r="CL26" i="19"/>
  <c r="CH26" i="19"/>
  <c r="BT26" i="19"/>
  <c r="BB26" i="19"/>
  <c r="BD26" i="19" s="1"/>
  <c r="BA26" i="19"/>
  <c r="AH26" i="19"/>
  <c r="AG26" i="19"/>
  <c r="CM26" i="19" s="1"/>
  <c r="AB26" i="19"/>
  <c r="X26" i="19"/>
  <c r="T26" i="19"/>
  <c r="P26" i="19"/>
  <c r="L26" i="19"/>
  <c r="CD25" i="19"/>
  <c r="CC25" i="19"/>
  <c r="CE25" i="19" s="1"/>
  <c r="BZ25" i="19"/>
  <c r="BY25" i="19"/>
  <c r="BV25" i="19"/>
  <c r="BU25" i="19"/>
  <c r="BW25" i="19" s="1"/>
  <c r="BS25" i="19"/>
  <c r="BR25" i="19"/>
  <c r="BT25" i="19" s="1"/>
  <c r="BQ25" i="19"/>
  <c r="BO25" i="19"/>
  <c r="BN25" i="19"/>
  <c r="BP25" i="19" s="1"/>
  <c r="BM25" i="19"/>
  <c r="BJ25" i="19"/>
  <c r="BI25" i="19"/>
  <c r="BF25" i="19"/>
  <c r="BE25" i="19"/>
  <c r="BG25" i="19" s="1"/>
  <c r="AX25" i="19"/>
  <c r="AW25" i="19"/>
  <c r="AY25" i="19" s="1"/>
  <c r="AU25" i="19"/>
  <c r="AT25" i="19"/>
  <c r="AV25" i="19" s="1"/>
  <c r="AS25" i="19"/>
  <c r="AP25" i="19"/>
  <c r="AO25" i="19"/>
  <c r="AL25" i="19"/>
  <c r="AK25" i="19"/>
  <c r="BA25" i="19" s="1"/>
  <c r="AH25" i="19"/>
  <c r="AD25" i="19"/>
  <c r="AC25" i="19"/>
  <c r="AA25" i="19"/>
  <c r="Z25" i="19"/>
  <c r="Y25" i="19"/>
  <c r="V25" i="19"/>
  <c r="X25" i="19" s="1"/>
  <c r="U25" i="19"/>
  <c r="R25" i="19"/>
  <c r="Q25" i="19"/>
  <c r="S25" i="19" s="1"/>
  <c r="N25" i="19"/>
  <c r="M25" i="19"/>
  <c r="O25" i="19" s="1"/>
  <c r="J25" i="19"/>
  <c r="I25" i="19"/>
  <c r="K25" i="19" s="1"/>
  <c r="F25" i="19"/>
  <c r="E25" i="19"/>
  <c r="CO24" i="19"/>
  <c r="CL24" i="19"/>
  <c r="CH24" i="19"/>
  <c r="BB24" i="19"/>
  <c r="BA24" i="19"/>
  <c r="AH24" i="19"/>
  <c r="AG24" i="19"/>
  <c r="AJ24" i="19" s="1"/>
  <c r="L24" i="19"/>
  <c r="K24" i="19"/>
  <c r="G24" i="19"/>
  <c r="CO23" i="19"/>
  <c r="CL23" i="19"/>
  <c r="CH23" i="19"/>
  <c r="BP23" i="19"/>
  <c r="BL23" i="19"/>
  <c r="BH23" i="19"/>
  <c r="BB23" i="19"/>
  <c r="BA23" i="19"/>
  <c r="AZ23" i="19"/>
  <c r="AV23" i="19"/>
  <c r="AR23" i="19"/>
  <c r="AN23" i="19"/>
  <c r="AJ23" i="19"/>
  <c r="AH23" i="19"/>
  <c r="AI23" i="19" s="1"/>
  <c r="AG23" i="19"/>
  <c r="CM23" i="19" s="1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A22" i="19"/>
  <c r="AH22" i="19"/>
  <c r="AI22" i="19" s="1"/>
  <c r="AG22" i="19"/>
  <c r="AE22" i="19"/>
  <c r="AB22" i="19"/>
  <c r="X22" i="19"/>
  <c r="T22" i="19"/>
  <c r="S22" i="19"/>
  <c r="P22" i="19"/>
  <c r="L22" i="19"/>
  <c r="G22" i="19"/>
  <c r="CO21" i="19"/>
  <c r="CL21" i="19"/>
  <c r="CH21" i="19"/>
  <c r="BP21" i="19"/>
  <c r="BO21" i="19"/>
  <c r="BB21" i="19"/>
  <c r="BA21" i="19"/>
  <c r="AH21" i="19"/>
  <c r="AG21" i="19"/>
  <c r="AJ21" i="19" s="1"/>
  <c r="CO20" i="19"/>
  <c r="CL20" i="19"/>
  <c r="CH20" i="19"/>
  <c r="BX20" i="19"/>
  <c r="BW20" i="19"/>
  <c r="BP20" i="19"/>
  <c r="BB20" i="19"/>
  <c r="BA20" i="19"/>
  <c r="AH20" i="19"/>
  <c r="AG20" i="19"/>
  <c r="T20" i="19"/>
  <c r="CO19" i="19"/>
  <c r="CL19" i="19"/>
  <c r="CH19" i="19"/>
  <c r="BX19" i="19"/>
  <c r="BP19" i="19"/>
  <c r="BB19" i="19"/>
  <c r="BA19" i="19"/>
  <c r="AH19" i="19"/>
  <c r="AG19" i="19"/>
  <c r="AJ19" i="19" s="1"/>
  <c r="AF19" i="19"/>
  <c r="AB19" i="19"/>
  <c r="T19" i="19"/>
  <c r="P19" i="19"/>
  <c r="L19" i="19"/>
  <c r="CO18" i="19"/>
  <c r="CL18" i="19"/>
  <c r="CH18" i="19"/>
  <c r="CH16" i="19" s="1"/>
  <c r="BP18" i="19"/>
  <c r="BB18" i="19"/>
  <c r="BA18" i="19"/>
  <c r="CG18" i="19" s="1"/>
  <c r="CJ18" i="19" s="1"/>
  <c r="AJ18" i="19"/>
  <c r="AH18" i="19"/>
  <c r="AI18" i="19" s="1"/>
  <c r="AG18" i="19"/>
  <c r="CM18" i="19" s="1"/>
  <c r="CO17" i="19"/>
  <c r="CL17" i="19"/>
  <c r="CH17" i="19"/>
  <c r="BX17" i="19"/>
  <c r="BT17" i="19"/>
  <c r="BP17" i="19"/>
  <c r="BL17" i="19"/>
  <c r="BK17" i="19"/>
  <c r="BH17" i="19"/>
  <c r="BG17" i="19"/>
  <c r="BA17" i="19"/>
  <c r="BC17" i="19" s="1"/>
  <c r="AZ17" i="19"/>
  <c r="AY17" i="19"/>
  <c r="AV17" i="19"/>
  <c r="AU17" i="19"/>
  <c r="AR17" i="19"/>
  <c r="AQ17" i="19"/>
  <c r="AN17" i="19"/>
  <c r="AM17" i="19"/>
  <c r="AH17" i="19"/>
  <c r="AG17" i="19"/>
  <c r="CM17" i="19" s="1"/>
  <c r="AF17" i="19"/>
  <c r="AB17" i="19"/>
  <c r="X17" i="19"/>
  <c r="T17" i="19"/>
  <c r="S17" i="19"/>
  <c r="P17" i="19"/>
  <c r="L17" i="19"/>
  <c r="H17" i="19"/>
  <c r="CD16" i="19"/>
  <c r="CC16" i="19"/>
  <c r="CF16" i="19" s="1"/>
  <c r="CB16" i="19"/>
  <c r="BZ16" i="19"/>
  <c r="CA16" i="19" s="1"/>
  <c r="BY16" i="19"/>
  <c r="BX16" i="19"/>
  <c r="BV16" i="19"/>
  <c r="BW16" i="19" s="1"/>
  <c r="BU16" i="19"/>
  <c r="BR16" i="19"/>
  <c r="BQ16" i="19"/>
  <c r="BN16" i="19"/>
  <c r="BM16" i="19"/>
  <c r="BO16" i="19" s="1"/>
  <c r="BJ16" i="19"/>
  <c r="BI16" i="19"/>
  <c r="BF16" i="19"/>
  <c r="BE16" i="19"/>
  <c r="BH16" i="19" s="1"/>
  <c r="BB16" i="19"/>
  <c r="AX16" i="19"/>
  <c r="AX10" i="19" s="1"/>
  <c r="AY10" i="19" s="1"/>
  <c r="AW16" i="19"/>
  <c r="AT16" i="19"/>
  <c r="AS16" i="19"/>
  <c r="AP16" i="19"/>
  <c r="AO16" i="19"/>
  <c r="AL16" i="19"/>
  <c r="AK16" i="19"/>
  <c r="AH16" i="19"/>
  <c r="AD16" i="19"/>
  <c r="AC16" i="19"/>
  <c r="AF16" i="19" s="1"/>
  <c r="Z16" i="19"/>
  <c r="Y16" i="19"/>
  <c r="Y10" i="19" s="1"/>
  <c r="V16" i="19"/>
  <c r="U16" i="19"/>
  <c r="T16" i="19"/>
  <c r="R16" i="19"/>
  <c r="Q16" i="19"/>
  <c r="N16" i="19"/>
  <c r="M16" i="19"/>
  <c r="J16" i="19"/>
  <c r="I16" i="19"/>
  <c r="F16" i="19"/>
  <c r="E16" i="19"/>
  <c r="CO15" i="19"/>
  <c r="CL15" i="19"/>
  <c r="CH15" i="19"/>
  <c r="CG15" i="19"/>
  <c r="BB15" i="19"/>
  <c r="BA15" i="19"/>
  <c r="AG15" i="19"/>
  <c r="CM15" i="19" s="1"/>
  <c r="CO14" i="19"/>
  <c r="CL14" i="19"/>
  <c r="CH14" i="19"/>
  <c r="CG14" i="19"/>
  <c r="BB14" i="19"/>
  <c r="BA14" i="19"/>
  <c r="AH14" i="19"/>
  <c r="AJ14" i="19" s="1"/>
  <c r="AG14" i="19"/>
  <c r="CM14" i="19" s="1"/>
  <c r="CO13" i="19"/>
  <c r="CL13" i="19"/>
  <c r="CI13" i="19"/>
  <c r="CH13" i="19"/>
  <c r="CJ13" i="19" s="1"/>
  <c r="CG13" i="19"/>
  <c r="BX13" i="19"/>
  <c r="BW13" i="19"/>
  <c r="BT13" i="19"/>
  <c r="BS13" i="19"/>
  <c r="BP13" i="19"/>
  <c r="BL13" i="19"/>
  <c r="BH13" i="19"/>
  <c r="BG13" i="19"/>
  <c r="BB13" i="19"/>
  <c r="BA13" i="19"/>
  <c r="AZ13" i="19"/>
  <c r="AV13" i="19"/>
  <c r="AU13" i="19"/>
  <c r="AR13" i="19"/>
  <c r="AN13" i="19"/>
  <c r="AH13" i="19"/>
  <c r="AG13" i="19"/>
  <c r="CM13" i="19" s="1"/>
  <c r="AF13" i="19"/>
  <c r="AB13" i="19"/>
  <c r="X13" i="19"/>
  <c r="T13" i="19"/>
  <c r="S13" i="19"/>
  <c r="P13" i="19"/>
  <c r="L13" i="19"/>
  <c r="H13" i="19"/>
  <c r="CH12" i="19"/>
  <c r="CD12" i="19"/>
  <c r="CC12" i="19"/>
  <c r="CA12" i="19"/>
  <c r="BZ12" i="19"/>
  <c r="BY12" i="19"/>
  <c r="BY10" i="19" s="1"/>
  <c r="BY5" i="19" s="1"/>
  <c r="BV12" i="19"/>
  <c r="BX12" i="19" s="1"/>
  <c r="BU12" i="19"/>
  <c r="BR12" i="19"/>
  <c r="BQ12" i="19"/>
  <c r="BS12" i="19" s="1"/>
  <c r="BN12" i="19"/>
  <c r="BM12" i="19"/>
  <c r="BJ12" i="19"/>
  <c r="BL12" i="19" s="1"/>
  <c r="BI12" i="19"/>
  <c r="BF12" i="19"/>
  <c r="BE12" i="19"/>
  <c r="AW12" i="19"/>
  <c r="AZ12" i="19" s="1"/>
  <c r="AU12" i="19"/>
  <c r="AS12" i="19"/>
  <c r="AV12" i="19" s="1"/>
  <c r="AR12" i="19"/>
  <c r="AO12" i="19"/>
  <c r="AN12" i="19"/>
  <c r="AK12" i="19"/>
  <c r="BA12" i="19" s="1"/>
  <c r="BC12" i="19" s="1"/>
  <c r="AH12" i="19"/>
  <c r="AD12" i="19"/>
  <c r="AC12" i="19"/>
  <c r="Z12" i="19"/>
  <c r="AB12" i="19" s="1"/>
  <c r="Y12" i="19"/>
  <c r="U12" i="19"/>
  <c r="X12" i="19" s="1"/>
  <c r="R12" i="19"/>
  <c r="Q12" i="19"/>
  <c r="Q10" i="19" s="1"/>
  <c r="M12" i="19"/>
  <c r="P12" i="19" s="1"/>
  <c r="I12" i="19"/>
  <c r="F12" i="19"/>
  <c r="E12" i="19"/>
  <c r="CO11" i="19"/>
  <c r="CL11" i="19"/>
  <c r="CH11" i="19"/>
  <c r="BX11" i="19"/>
  <c r="BW11" i="19"/>
  <c r="BT11" i="19"/>
  <c r="BP11" i="19"/>
  <c r="BO11" i="19"/>
  <c r="BL11" i="19"/>
  <c r="BH11" i="19"/>
  <c r="BB11" i="19"/>
  <c r="BA11" i="19"/>
  <c r="AZ11" i="19"/>
  <c r="AY11" i="19"/>
  <c r="AV11" i="19"/>
  <c r="AU11" i="19"/>
  <c r="AR11" i="19"/>
  <c r="AQ11" i="19"/>
  <c r="AN11" i="19"/>
  <c r="AM11" i="19"/>
  <c r="AH11" i="19"/>
  <c r="AJ11" i="19" s="1"/>
  <c r="AG11" i="19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CD10" i="19"/>
  <c r="CC10" i="19"/>
  <c r="BV10" i="19"/>
  <c r="BU10" i="19"/>
  <c r="BM10" i="19"/>
  <c r="BE10" i="19"/>
  <c r="AW10" i="19"/>
  <c r="AT10" i="19"/>
  <c r="AO10" i="19"/>
  <c r="AL10" i="19"/>
  <c r="AD10" i="19"/>
  <c r="V10" i="19"/>
  <c r="U10" i="19"/>
  <c r="M10" i="19"/>
  <c r="F10" i="19"/>
  <c r="E10" i="19"/>
  <c r="G10" i="19" s="1"/>
  <c r="CO9" i="19"/>
  <c r="CL9" i="19"/>
  <c r="CH9" i="19"/>
  <c r="BP9" i="19"/>
  <c r="BL9" i="19"/>
  <c r="BH9" i="19"/>
  <c r="BA9" i="19"/>
  <c r="BD9" i="19" s="1"/>
  <c r="AZ9" i="19"/>
  <c r="AV9" i="19"/>
  <c r="AR9" i="19"/>
  <c r="AN9" i="19"/>
  <c r="AG9" i="19"/>
  <c r="CM9" i="19" s="1"/>
  <c r="AB9" i="19"/>
  <c r="P9" i="19"/>
  <c r="L9" i="19"/>
  <c r="H9" i="19"/>
  <c r="CO8" i="19"/>
  <c r="CL8" i="19"/>
  <c r="CH8" i="19"/>
  <c r="BX8" i="19"/>
  <c r="BW8" i="19"/>
  <c r="BT8" i="19"/>
  <c r="BS8" i="19"/>
  <c r="BP8" i="19"/>
  <c r="BL8" i="19"/>
  <c r="BH8" i="19"/>
  <c r="BB8" i="19"/>
  <c r="BA8" i="19"/>
  <c r="AZ8" i="19"/>
  <c r="AV8" i="19"/>
  <c r="AR8" i="19"/>
  <c r="AN8" i="19"/>
  <c r="AH8" i="19"/>
  <c r="AG8" i="19"/>
  <c r="CG8" i="19" s="1"/>
  <c r="AB8" i="19"/>
  <c r="X8" i="19"/>
  <c r="P8" i="19"/>
  <c r="H8" i="19"/>
  <c r="CH7" i="19"/>
  <c r="CD7" i="19"/>
  <c r="CC7" i="19"/>
  <c r="CF7" i="19" s="1"/>
  <c r="CB7" i="19"/>
  <c r="BZ7" i="19"/>
  <c r="CA7" i="19" s="1"/>
  <c r="BY7" i="19"/>
  <c r="BV7" i="19"/>
  <c r="BU7" i="19"/>
  <c r="BU5" i="19" s="1"/>
  <c r="BR7" i="19"/>
  <c r="BQ7" i="19"/>
  <c r="BN7" i="19"/>
  <c r="BM7" i="19"/>
  <c r="BP7" i="19" s="1"/>
  <c r="BJ7" i="19"/>
  <c r="BL7" i="19" s="1"/>
  <c r="BI7" i="19"/>
  <c r="BF7" i="19"/>
  <c r="BE7" i="19"/>
  <c r="BE5" i="19" s="1"/>
  <c r="BE66" i="19" s="1"/>
  <c r="BB7" i="19"/>
  <c r="AX7" i="19"/>
  <c r="AW7" i="19"/>
  <c r="AZ7" i="19" s="1"/>
  <c r="AT7" i="19"/>
  <c r="AS7" i="19"/>
  <c r="AP7" i="19"/>
  <c r="AO7" i="19"/>
  <c r="AO5" i="19" s="1"/>
  <c r="AO66" i="19" s="1"/>
  <c r="AL7" i="19"/>
  <c r="AK7" i="19"/>
  <c r="AH7" i="19"/>
  <c r="AD7" i="19"/>
  <c r="AD5" i="19" s="1"/>
  <c r="AD66" i="19" s="1"/>
  <c r="AC7" i="19"/>
  <c r="Z7" i="19"/>
  <c r="AB7" i="19" s="1"/>
  <c r="Y7" i="19"/>
  <c r="V7" i="19"/>
  <c r="U7" i="19"/>
  <c r="U5" i="19" s="1"/>
  <c r="U66" i="19" s="1"/>
  <c r="U68" i="19" s="1"/>
  <c r="R7" i="19"/>
  <c r="Q7" i="19"/>
  <c r="N7" i="19"/>
  <c r="M7" i="19"/>
  <c r="J7" i="19"/>
  <c r="I7" i="19"/>
  <c r="F7" i="19"/>
  <c r="E7" i="19"/>
  <c r="CO6" i="19"/>
  <c r="CL6" i="19"/>
  <c r="CH6" i="19"/>
  <c r="CG6" i="19"/>
  <c r="CI6" i="19" s="1"/>
  <c r="BA6" i="19"/>
  <c r="AV6" i="19"/>
  <c r="AU6" i="19"/>
  <c r="AJ6" i="19"/>
  <c r="AH6" i="19"/>
  <c r="AI6" i="19" s="1"/>
  <c r="AG6" i="19"/>
  <c r="CM6" i="19" s="1"/>
  <c r="H6" i="19"/>
  <c r="G6" i="19"/>
  <c r="AX5" i="19"/>
  <c r="Y5" i="19"/>
  <c r="Q5" i="19"/>
  <c r="I26" i="17"/>
  <c r="K26" i="17"/>
  <c r="CD58" i="11"/>
  <c r="CD59" i="11"/>
  <c r="CD56" i="11"/>
  <c r="BB54" i="11"/>
  <c r="CD54" i="11" s="1"/>
  <c r="CD35" i="11"/>
  <c r="CD13" i="11"/>
  <c r="CK6" i="11"/>
  <c r="CK8" i="11"/>
  <c r="CK9" i="11"/>
  <c r="CK13" i="11"/>
  <c r="CK14" i="11"/>
  <c r="CK15" i="11"/>
  <c r="CK17" i="11"/>
  <c r="CK18" i="11"/>
  <c r="CK19" i="11"/>
  <c r="CK20" i="11"/>
  <c r="CK21" i="11"/>
  <c r="CK22" i="11"/>
  <c r="CK23" i="11"/>
  <c r="CK24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6" i="11"/>
  <c r="CK47" i="11"/>
  <c r="CK48" i="11"/>
  <c r="CK49" i="11"/>
  <c r="CK50" i="11"/>
  <c r="CK53" i="11"/>
  <c r="CK54" i="11"/>
  <c r="CK56" i="11"/>
  <c r="CK58" i="11"/>
  <c r="CK59" i="11"/>
  <c r="CK60" i="11"/>
  <c r="CK61" i="11"/>
  <c r="CK62" i="11"/>
  <c r="CK63" i="11"/>
  <c r="CK64" i="11"/>
  <c r="CK65" i="11"/>
  <c r="BV25" i="11"/>
  <c r="BJ12" i="11"/>
  <c r="AL57" i="11"/>
  <c r="AE60" i="11"/>
  <c r="AD16" i="11"/>
  <c r="V16" i="11"/>
  <c r="R16" i="11"/>
  <c r="N16" i="11"/>
  <c r="J25" i="11"/>
  <c r="J16" i="11"/>
  <c r="J55" i="11"/>
  <c r="K60" i="11"/>
  <c r="J11" i="11"/>
  <c r="AH11" i="11" s="1"/>
  <c r="F16" i="11"/>
  <c r="F25" i="11"/>
  <c r="F55" i="11"/>
  <c r="F67" i="15"/>
  <c r="C67" i="15"/>
  <c r="E54" i="15"/>
  <c r="E67" i="15"/>
  <c r="H66" i="15"/>
  <c r="G66" i="15"/>
  <c r="D66" i="15"/>
  <c r="K142" i="17"/>
  <c r="I142" i="17"/>
  <c r="K141" i="17"/>
  <c r="I141" i="17"/>
  <c r="K139" i="17"/>
  <c r="I139" i="17"/>
  <c r="K138" i="17"/>
  <c r="I138" i="17"/>
  <c r="K137" i="17"/>
  <c r="I137" i="17"/>
  <c r="K136" i="17"/>
  <c r="I136" i="17"/>
  <c r="K135" i="17"/>
  <c r="I135" i="17"/>
  <c r="K134" i="17"/>
  <c r="I134" i="17"/>
  <c r="K133" i="17"/>
  <c r="I133" i="17"/>
  <c r="K132" i="17"/>
  <c r="I132" i="17"/>
  <c r="K131" i="17"/>
  <c r="I131" i="17"/>
  <c r="K130" i="17"/>
  <c r="I130" i="17"/>
  <c r="K129" i="17"/>
  <c r="I129" i="17"/>
  <c r="K128" i="17"/>
  <c r="I128" i="17"/>
  <c r="K127" i="17"/>
  <c r="I127" i="17"/>
  <c r="K126" i="17"/>
  <c r="I126" i="17"/>
  <c r="K125" i="17"/>
  <c r="I125" i="17"/>
  <c r="K124" i="17"/>
  <c r="I124" i="17"/>
  <c r="K123" i="17"/>
  <c r="I123" i="17"/>
  <c r="K122" i="17"/>
  <c r="I122" i="17"/>
  <c r="K121" i="17"/>
  <c r="I121" i="17"/>
  <c r="K120" i="17"/>
  <c r="I120" i="17"/>
  <c r="K119" i="17"/>
  <c r="I119" i="17"/>
  <c r="K118" i="17"/>
  <c r="I118" i="17"/>
  <c r="K117" i="17"/>
  <c r="I117" i="17"/>
  <c r="K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I108" i="17"/>
  <c r="K107" i="17"/>
  <c r="I107" i="17"/>
  <c r="K106" i="17"/>
  <c r="I106" i="17"/>
  <c r="K105" i="17"/>
  <c r="I105" i="17"/>
  <c r="K104" i="17"/>
  <c r="I104" i="17"/>
  <c r="K103" i="17"/>
  <c r="I103" i="17"/>
  <c r="K102" i="17"/>
  <c r="I102" i="17"/>
  <c r="K101" i="17"/>
  <c r="I101" i="17"/>
  <c r="K100" i="17"/>
  <c r="I100" i="17"/>
  <c r="K99" i="17"/>
  <c r="I99" i="17"/>
  <c r="K98" i="17"/>
  <c r="I98" i="17"/>
  <c r="K97" i="17"/>
  <c r="I97" i="17"/>
  <c r="K96" i="17"/>
  <c r="I96" i="17"/>
  <c r="K95" i="17"/>
  <c r="I95" i="17"/>
  <c r="K94" i="17"/>
  <c r="I94" i="17"/>
  <c r="K93" i="17"/>
  <c r="I93" i="17"/>
  <c r="H92" i="17"/>
  <c r="D92" i="17"/>
  <c r="K91" i="17"/>
  <c r="I91" i="17"/>
  <c r="K90" i="17"/>
  <c r="I90" i="17"/>
  <c r="K89" i="17"/>
  <c r="I89" i="17"/>
  <c r="K88" i="17"/>
  <c r="I88" i="17"/>
  <c r="K87" i="17"/>
  <c r="I87" i="17"/>
  <c r="K86" i="17"/>
  <c r="I86" i="17"/>
  <c r="K85" i="17"/>
  <c r="I85" i="17"/>
  <c r="K84" i="17"/>
  <c r="I84" i="17"/>
  <c r="K83" i="17"/>
  <c r="I83" i="17"/>
  <c r="H82" i="17"/>
  <c r="G82" i="17"/>
  <c r="F82" i="17"/>
  <c r="D82" i="17"/>
  <c r="G81" i="17"/>
  <c r="K81" i="17"/>
  <c r="E81" i="17" s="1"/>
  <c r="I81" i="17" s="1"/>
  <c r="G80" i="17"/>
  <c r="K80" i="17" s="1"/>
  <c r="E80" i="17" s="1"/>
  <c r="I80" i="17" s="1"/>
  <c r="G79" i="17"/>
  <c r="K79" i="17"/>
  <c r="E79" i="17" s="1"/>
  <c r="I79" i="17" s="1"/>
  <c r="G78" i="17"/>
  <c r="K78" i="17" s="1"/>
  <c r="E78" i="17" s="1"/>
  <c r="I78" i="17" s="1"/>
  <c r="G77" i="17"/>
  <c r="K77" i="17"/>
  <c r="E77" i="17" s="1"/>
  <c r="I77" i="17" s="1"/>
  <c r="G76" i="17"/>
  <c r="G75" i="17"/>
  <c r="K75" i="17"/>
  <c r="E75" i="17" s="1"/>
  <c r="D74" i="17"/>
  <c r="K73" i="17"/>
  <c r="I73" i="17"/>
  <c r="K72" i="17"/>
  <c r="I72" i="17"/>
  <c r="K71" i="17"/>
  <c r="I71" i="17"/>
  <c r="K70" i="17"/>
  <c r="I70" i="17"/>
  <c r="K69" i="17"/>
  <c r="I69" i="17"/>
  <c r="K68" i="17"/>
  <c r="I68" i="17"/>
  <c r="K67" i="17"/>
  <c r="I67" i="17"/>
  <c r="K66" i="17"/>
  <c r="I66" i="17"/>
  <c r="K65" i="17"/>
  <c r="I65" i="17"/>
  <c r="K64" i="17"/>
  <c r="I64" i="17"/>
  <c r="K63" i="17"/>
  <c r="I63" i="17"/>
  <c r="K62" i="17"/>
  <c r="I62" i="17"/>
  <c r="K61" i="17"/>
  <c r="I61" i="17"/>
  <c r="K60" i="17"/>
  <c r="I60" i="17"/>
  <c r="K59" i="17"/>
  <c r="I59" i="17"/>
  <c r="K58" i="17"/>
  <c r="I58" i="17"/>
  <c r="K57" i="17"/>
  <c r="I57" i="17"/>
  <c r="K56" i="17"/>
  <c r="I56" i="17"/>
  <c r="K55" i="17"/>
  <c r="I55" i="17"/>
  <c r="K54" i="17"/>
  <c r="I54" i="17"/>
  <c r="K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H38" i="17"/>
  <c r="G38" i="17"/>
  <c r="F38" i="17"/>
  <c r="D38" i="17"/>
  <c r="H37" i="17"/>
  <c r="G37" i="17"/>
  <c r="F37" i="17"/>
  <c r="D37" i="17"/>
  <c r="K36" i="17"/>
  <c r="I36" i="17"/>
  <c r="K35" i="17"/>
  <c r="I35" i="17"/>
  <c r="K34" i="17"/>
  <c r="I34" i="17"/>
  <c r="K33" i="17"/>
  <c r="I33" i="17"/>
  <c r="K32" i="17"/>
  <c r="I32" i="17"/>
  <c r="K31" i="17"/>
  <c r="I31" i="17"/>
  <c r="K30" i="17"/>
  <c r="I30" i="17"/>
  <c r="K29" i="17"/>
  <c r="I29" i="17"/>
  <c r="K28" i="17"/>
  <c r="I28" i="17"/>
  <c r="K27" i="17"/>
  <c r="I27" i="17"/>
  <c r="K25" i="17"/>
  <c r="I25" i="17"/>
  <c r="K24" i="17"/>
  <c r="I24" i="17"/>
  <c r="K23" i="17"/>
  <c r="I23" i="17"/>
  <c r="K22" i="17"/>
  <c r="I22" i="17"/>
  <c r="K21" i="17"/>
  <c r="I21" i="17"/>
  <c r="K20" i="17"/>
  <c r="I20" i="17"/>
  <c r="H19" i="17"/>
  <c r="G19" i="17"/>
  <c r="F19" i="17"/>
  <c r="D19" i="17"/>
  <c r="K18" i="17"/>
  <c r="I18" i="17"/>
  <c r="K17" i="17"/>
  <c r="I17" i="17"/>
  <c r="K16" i="17"/>
  <c r="I16" i="17"/>
  <c r="K15" i="17"/>
  <c r="I15" i="17"/>
  <c r="K14" i="17"/>
  <c r="I14" i="17"/>
  <c r="K13" i="17"/>
  <c r="I13" i="17"/>
  <c r="K12" i="17"/>
  <c r="I12" i="17"/>
  <c r="K11" i="17"/>
  <c r="I11" i="17"/>
  <c r="K10" i="17"/>
  <c r="I10" i="17"/>
  <c r="K9" i="17"/>
  <c r="I9" i="17"/>
  <c r="K8" i="17"/>
  <c r="I8" i="17"/>
  <c r="K7" i="17"/>
  <c r="I7" i="17"/>
  <c r="H6" i="17"/>
  <c r="G6" i="17"/>
  <c r="I6" i="17" s="1"/>
  <c r="F6" i="17"/>
  <c r="D6" i="17"/>
  <c r="T53" i="11"/>
  <c r="AB36" i="11"/>
  <c r="AB37" i="11"/>
  <c r="AB38" i="11"/>
  <c r="AB39" i="11"/>
  <c r="D90" i="15"/>
  <c r="H58" i="15"/>
  <c r="G58" i="15"/>
  <c r="D58" i="15"/>
  <c r="H60" i="15"/>
  <c r="G60" i="15"/>
  <c r="D60" i="15"/>
  <c r="H59" i="15"/>
  <c r="G59" i="15"/>
  <c r="D59" i="15"/>
  <c r="H63" i="15"/>
  <c r="G63" i="15"/>
  <c r="D63" i="15"/>
  <c r="H90" i="15"/>
  <c r="G90" i="15"/>
  <c r="AD12" i="11"/>
  <c r="CH41" i="11"/>
  <c r="CD41" i="11"/>
  <c r="BX41" i="11"/>
  <c r="BT41" i="11"/>
  <c r="BP41" i="11"/>
  <c r="BL41" i="11"/>
  <c r="BH41" i="11"/>
  <c r="BB41" i="11"/>
  <c r="BA41" i="11"/>
  <c r="AZ41" i="11"/>
  <c r="AV41" i="11"/>
  <c r="AR41" i="11"/>
  <c r="AN41" i="11"/>
  <c r="AH41" i="11"/>
  <c r="AJ41" i="11" s="1"/>
  <c r="AG41" i="11"/>
  <c r="CI41" i="11"/>
  <c r="AF41" i="11"/>
  <c r="AB41" i="11"/>
  <c r="X41" i="11"/>
  <c r="T41" i="11"/>
  <c r="P41" i="11"/>
  <c r="L41" i="11"/>
  <c r="H41" i="11"/>
  <c r="CH42" i="11"/>
  <c r="CD42" i="11"/>
  <c r="BX42" i="11"/>
  <c r="BT42" i="11"/>
  <c r="BP42" i="11"/>
  <c r="BL42" i="11"/>
  <c r="BH42" i="11"/>
  <c r="BB42" i="11"/>
  <c r="BA42" i="11"/>
  <c r="BD42" i="11" s="1"/>
  <c r="AZ42" i="11"/>
  <c r="AV42" i="11"/>
  <c r="AR42" i="11"/>
  <c r="AN42" i="11"/>
  <c r="AH42" i="11"/>
  <c r="AG42" i="11"/>
  <c r="AJ42" i="11"/>
  <c r="AF42" i="11"/>
  <c r="AB42" i="11"/>
  <c r="X42" i="11"/>
  <c r="T42" i="11"/>
  <c r="P42" i="11"/>
  <c r="L42" i="11"/>
  <c r="H42" i="11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C117" i="8"/>
  <c r="S117" i="8" s="1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 s="1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 s="1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Q101" i="8" s="1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R101" i="8" s="1"/>
  <c r="Q102" i="8"/>
  <c r="O102" i="8"/>
  <c r="N102" i="8"/>
  <c r="M102" i="8"/>
  <c r="L102" i="8"/>
  <c r="K102" i="8"/>
  <c r="J102" i="8"/>
  <c r="J101" i="8" s="1"/>
  <c r="I102" i="8"/>
  <c r="H102" i="8"/>
  <c r="G102" i="8"/>
  <c r="F102" i="8"/>
  <c r="F101" i="8" s="1"/>
  <c r="E102" i="8"/>
  <c r="D102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J85" i="8"/>
  <c r="I85" i="8"/>
  <c r="G85" i="8"/>
  <c r="F85" i="8"/>
  <c r="E85" i="8"/>
  <c r="D85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K81" i="8"/>
  <c r="J81" i="8"/>
  <c r="I81" i="8"/>
  <c r="H81" i="8"/>
  <c r="G81" i="8"/>
  <c r="F81" i="8"/>
  <c r="E81" i="8"/>
  <c r="D81" i="8"/>
  <c r="R80" i="8"/>
  <c r="Q80" i="8"/>
  <c r="O80" i="8"/>
  <c r="N80" i="8"/>
  <c r="M80" i="8"/>
  <c r="L80" i="8"/>
  <c r="K80" i="8"/>
  <c r="J80" i="8"/>
  <c r="I80" i="8"/>
  <c r="G80" i="8"/>
  <c r="F80" i="8"/>
  <c r="E80" i="8"/>
  <c r="C80" i="8" s="1"/>
  <c r="O78" i="8"/>
  <c r="M78" i="8"/>
  <c r="N78" i="8" s="1"/>
  <c r="C78" i="8"/>
  <c r="C77" i="8"/>
  <c r="S77" i="8" s="1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R71" i="8" s="1"/>
  <c r="Q72" i="8"/>
  <c r="Q71" i="8" s="1"/>
  <c r="O72" i="8"/>
  <c r="N72" i="8"/>
  <c r="M72" i="8"/>
  <c r="M71" i="8" s="1"/>
  <c r="L72" i="8"/>
  <c r="K72" i="8"/>
  <c r="K71" i="8" s="1"/>
  <c r="J72" i="8"/>
  <c r="J71" i="8" s="1"/>
  <c r="I72" i="8"/>
  <c r="I71" i="8" s="1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C63" i="8" s="1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C60" i="8" s="1"/>
  <c r="D60" i="8"/>
  <c r="R59" i="8"/>
  <c r="L59" i="8"/>
  <c r="N59" i="8" s="1"/>
  <c r="G59" i="8"/>
  <c r="F59" i="8"/>
  <c r="E59" i="8"/>
  <c r="D59" i="8"/>
  <c r="L58" i="8"/>
  <c r="N58" i="8" s="1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L55" i="8"/>
  <c r="N55" i="8" s="1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D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S32" i="8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N30" i="8" s="1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N28" i="8" s="1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O24" i="8"/>
  <c r="N24" i="8"/>
  <c r="M24" i="8"/>
  <c r="L24" i="8"/>
  <c r="K24" i="8"/>
  <c r="J24" i="8"/>
  <c r="I24" i="8"/>
  <c r="G24" i="8"/>
  <c r="F24" i="8"/>
  <c r="E24" i="8"/>
  <c r="D24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N14" i="8"/>
  <c r="M14" i="8"/>
  <c r="L14" i="8"/>
  <c r="C14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H6" i="8"/>
  <c r="G6" i="8"/>
  <c r="H5" i="8"/>
  <c r="G5" i="8"/>
  <c r="BV45" i="11"/>
  <c r="H61" i="15"/>
  <c r="G61" i="15"/>
  <c r="D61" i="15"/>
  <c r="F54" i="15"/>
  <c r="H87" i="15"/>
  <c r="C91" i="15"/>
  <c r="C54" i="15"/>
  <c r="D7" i="15"/>
  <c r="D9" i="15"/>
  <c r="D10" i="15"/>
  <c r="D12" i="15"/>
  <c r="D13" i="15"/>
  <c r="D14" i="15"/>
  <c r="D16" i="15"/>
  <c r="D18" i="15"/>
  <c r="D19" i="15"/>
  <c r="D22" i="15"/>
  <c r="D23" i="15"/>
  <c r="D24" i="15"/>
  <c r="D28" i="15"/>
  <c r="D30" i="15"/>
  <c r="D32" i="15"/>
  <c r="D34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5" i="15"/>
  <c r="D56" i="15"/>
  <c r="D62" i="15"/>
  <c r="D64" i="15"/>
  <c r="D65" i="15"/>
  <c r="D89" i="15"/>
  <c r="D68" i="15"/>
  <c r="D85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6" i="15"/>
  <c r="D84" i="15"/>
  <c r="D83" i="15"/>
  <c r="D88" i="15"/>
  <c r="E35" i="15"/>
  <c r="E33" i="15"/>
  <c r="E31" i="15"/>
  <c r="E29" i="15"/>
  <c r="E27" i="15"/>
  <c r="E21" i="15"/>
  <c r="E20" i="15" s="1"/>
  <c r="E11" i="15"/>
  <c r="E8" i="15"/>
  <c r="E6" i="15" s="1"/>
  <c r="F35" i="15"/>
  <c r="F33" i="15"/>
  <c r="F31" i="15"/>
  <c r="F29" i="15"/>
  <c r="F27" i="15"/>
  <c r="F21" i="15"/>
  <c r="F20" i="15" s="1"/>
  <c r="F11" i="15"/>
  <c r="F8" i="15"/>
  <c r="F6" i="15" s="1"/>
  <c r="C35" i="15"/>
  <c r="C33" i="15"/>
  <c r="C31" i="15"/>
  <c r="C29" i="15"/>
  <c r="C27" i="15"/>
  <c r="C21" i="15"/>
  <c r="C20" i="15" s="1"/>
  <c r="C11" i="15"/>
  <c r="C8" i="15"/>
  <c r="C6" i="15" s="1"/>
  <c r="H88" i="15"/>
  <c r="G88" i="15"/>
  <c r="H83" i="15"/>
  <c r="G83" i="15"/>
  <c r="H84" i="15"/>
  <c r="G84" i="15"/>
  <c r="H86" i="15"/>
  <c r="G86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85" i="15"/>
  <c r="G85" i="15"/>
  <c r="G68" i="15"/>
  <c r="H89" i="15"/>
  <c r="G89" i="15"/>
  <c r="H65" i="15"/>
  <c r="G65" i="15"/>
  <c r="H64" i="15"/>
  <c r="G64" i="15"/>
  <c r="H62" i="15"/>
  <c r="G62" i="15"/>
  <c r="H56" i="15"/>
  <c r="G56" i="15"/>
  <c r="H55" i="15"/>
  <c r="G55" i="15"/>
  <c r="H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H34" i="15"/>
  <c r="G34" i="15"/>
  <c r="H32" i="15"/>
  <c r="G32" i="15"/>
  <c r="H30" i="15"/>
  <c r="G30" i="15"/>
  <c r="H28" i="15"/>
  <c r="G28" i="15"/>
  <c r="H24" i="15"/>
  <c r="G24" i="15"/>
  <c r="H23" i="15"/>
  <c r="G23" i="15"/>
  <c r="H22" i="15"/>
  <c r="G22" i="15"/>
  <c r="H19" i="15"/>
  <c r="G19" i="15"/>
  <c r="H18" i="15"/>
  <c r="H16" i="15"/>
  <c r="G16" i="15"/>
  <c r="H14" i="15"/>
  <c r="G14" i="15"/>
  <c r="H13" i="15"/>
  <c r="G13" i="15"/>
  <c r="H12" i="15"/>
  <c r="G12" i="15"/>
  <c r="H10" i="15"/>
  <c r="G10" i="15"/>
  <c r="H9" i="15"/>
  <c r="G9" i="15"/>
  <c r="H7" i="15"/>
  <c r="G7" i="15"/>
  <c r="BP54" i="11"/>
  <c r="BO53" i="11"/>
  <c r="BO54" i="11"/>
  <c r="BP18" i="11"/>
  <c r="BP19" i="11"/>
  <c r="BP20" i="11"/>
  <c r="BP21" i="11"/>
  <c r="BP22" i="11"/>
  <c r="BO21" i="11"/>
  <c r="BO11" i="11"/>
  <c r="BO45" i="11"/>
  <c r="BN12" i="11"/>
  <c r="AC16" i="11"/>
  <c r="Y16" i="11"/>
  <c r="U16" i="11"/>
  <c r="Q16" i="11"/>
  <c r="P27" i="11"/>
  <c r="M16" i="11"/>
  <c r="I16" i="11"/>
  <c r="E16" i="11"/>
  <c r="L56" i="11"/>
  <c r="L53" i="11"/>
  <c r="L54" i="11"/>
  <c r="CD9" i="11"/>
  <c r="BA6" i="11"/>
  <c r="BA8" i="11"/>
  <c r="BA9" i="11"/>
  <c r="CC9" i="11" s="1"/>
  <c r="BA11" i="11"/>
  <c r="BA13" i="11"/>
  <c r="BA14" i="11"/>
  <c r="BA15" i="11"/>
  <c r="BA17" i="11"/>
  <c r="BD17" i="11" s="1"/>
  <c r="BA18" i="11"/>
  <c r="BA19" i="11"/>
  <c r="BA20" i="11"/>
  <c r="BA21" i="11"/>
  <c r="BA22" i="11"/>
  <c r="BA23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3" i="11"/>
  <c r="BA24" i="11"/>
  <c r="BA44" i="11"/>
  <c r="BA46" i="11"/>
  <c r="BA47" i="11"/>
  <c r="BA48" i="11"/>
  <c r="BA49" i="11"/>
  <c r="BA50" i="11"/>
  <c r="BA53" i="11"/>
  <c r="BA54" i="11"/>
  <c r="BA56" i="11"/>
  <c r="BA57" i="11"/>
  <c r="BA58" i="11"/>
  <c r="BA59" i="11"/>
  <c r="BA60" i="11"/>
  <c r="BA61" i="11"/>
  <c r="BA62" i="11"/>
  <c r="BA63" i="11"/>
  <c r="BA64" i="11"/>
  <c r="BA65" i="11"/>
  <c r="AG6" i="11"/>
  <c r="CC6" i="11"/>
  <c r="AG8" i="11"/>
  <c r="CC8" i="11" s="1"/>
  <c r="AG9" i="11"/>
  <c r="AG11" i="11"/>
  <c r="CI11" i="11" s="1"/>
  <c r="AG13" i="11"/>
  <c r="CI13" i="11"/>
  <c r="AG14" i="11"/>
  <c r="CI14" i="11" s="1"/>
  <c r="AG15" i="11"/>
  <c r="CI15" i="11"/>
  <c r="AG17" i="11"/>
  <c r="CC17" i="11" s="1"/>
  <c r="AG18" i="11"/>
  <c r="CI18" i="11"/>
  <c r="AG19" i="11"/>
  <c r="CI19" i="11"/>
  <c r="AG20" i="11"/>
  <c r="CI20" i="11"/>
  <c r="AG21" i="11"/>
  <c r="CI21" i="11"/>
  <c r="AG22" i="11"/>
  <c r="CI22" i="11"/>
  <c r="AG23" i="11"/>
  <c r="CC23" i="11"/>
  <c r="AG26" i="11"/>
  <c r="CI26" i="11"/>
  <c r="AG27" i="11"/>
  <c r="CI27" i="11"/>
  <c r="AG28" i="11"/>
  <c r="CI28" i="11"/>
  <c r="AG29" i="11"/>
  <c r="CC29" i="11"/>
  <c r="CE29" i="11" s="1"/>
  <c r="AG30" i="11"/>
  <c r="CI30" i="11"/>
  <c r="AG31" i="11"/>
  <c r="CI31" i="11"/>
  <c r="AG32" i="11"/>
  <c r="CI32" i="11"/>
  <c r="AG33" i="11"/>
  <c r="CC33" i="11"/>
  <c r="CE33" i="11" s="1"/>
  <c r="AG34" i="11"/>
  <c r="CC34" i="11"/>
  <c r="AG35" i="11"/>
  <c r="CI35" i="11"/>
  <c r="AG36" i="11"/>
  <c r="CI36" i="11"/>
  <c r="AG37" i="11"/>
  <c r="CC37" i="11"/>
  <c r="AG38" i="11"/>
  <c r="CC38" i="11"/>
  <c r="AG39" i="11"/>
  <c r="CI39" i="11"/>
  <c r="AG40" i="11"/>
  <c r="CI40" i="11"/>
  <c r="AG43" i="11"/>
  <c r="CC43" i="11"/>
  <c r="AG24" i="11"/>
  <c r="AG44" i="11"/>
  <c r="CC44" i="11"/>
  <c r="CF44" i="11"/>
  <c r="AG46" i="11"/>
  <c r="CI46" i="11"/>
  <c r="AG47" i="11"/>
  <c r="AG48" i="11"/>
  <c r="AG49" i="11"/>
  <c r="CI49" i="11"/>
  <c r="AG50" i="11"/>
  <c r="CI50" i="11"/>
  <c r="AG53" i="11"/>
  <c r="AG54" i="11"/>
  <c r="AG56" i="11"/>
  <c r="CI56" i="11"/>
  <c r="AG57" i="11"/>
  <c r="CI57" i="11"/>
  <c r="AG58" i="11"/>
  <c r="AG59" i="11"/>
  <c r="AG60" i="11"/>
  <c r="CI60" i="11"/>
  <c r="AG61" i="11"/>
  <c r="CI61" i="11"/>
  <c r="AG62" i="11"/>
  <c r="CC62" i="11"/>
  <c r="AG63" i="11"/>
  <c r="AG64" i="11"/>
  <c r="AG65" i="11"/>
  <c r="CI65" i="11"/>
  <c r="U45" i="11"/>
  <c r="M55" i="11"/>
  <c r="L27" i="11"/>
  <c r="Y45" i="11"/>
  <c r="AC45" i="11"/>
  <c r="Q45" i="11"/>
  <c r="AV54" i="11"/>
  <c r="AU54" i="11"/>
  <c r="BU45" i="11"/>
  <c r="BW45" i="11"/>
  <c r="BY45" i="11"/>
  <c r="BZ45" i="11"/>
  <c r="CA45" i="11"/>
  <c r="CB45" i="11"/>
  <c r="CG45" i="11"/>
  <c r="BK45" i="11"/>
  <c r="BM45" i="11"/>
  <c r="BN45" i="11"/>
  <c r="BQ45" i="11"/>
  <c r="BR45" i="11"/>
  <c r="BS45" i="11"/>
  <c r="AT45" i="11"/>
  <c r="AU45" i="11"/>
  <c r="AW45" i="11"/>
  <c r="AX45" i="11"/>
  <c r="AY45" i="11"/>
  <c r="BC45" i="11"/>
  <c r="BE45" i="11"/>
  <c r="BF45" i="11"/>
  <c r="BG45" i="11"/>
  <c r="BI45" i="11"/>
  <c r="BJ45" i="11"/>
  <c r="AS45" i="11"/>
  <c r="AK45" i="11"/>
  <c r="E45" i="11"/>
  <c r="CD28" i="11"/>
  <c r="CD6" i="11"/>
  <c r="CD38" i="11"/>
  <c r="CD32" i="11"/>
  <c r="CH6" i="11"/>
  <c r="CH8" i="11"/>
  <c r="CH9" i="11"/>
  <c r="CH11" i="11"/>
  <c r="CH13" i="11"/>
  <c r="CH14" i="11"/>
  <c r="CH15" i="11"/>
  <c r="CH17" i="11"/>
  <c r="CH18" i="11"/>
  <c r="CH19" i="11"/>
  <c r="CH20" i="11"/>
  <c r="CH21" i="11"/>
  <c r="CH22" i="11"/>
  <c r="CH23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3" i="11"/>
  <c r="CH24" i="11"/>
  <c r="CH44" i="11"/>
  <c r="CH46" i="11"/>
  <c r="CH47" i="11"/>
  <c r="CH48" i="11"/>
  <c r="CH49" i="11"/>
  <c r="CH50" i="11"/>
  <c r="CH53" i="11"/>
  <c r="CH54" i="11"/>
  <c r="CH56" i="11"/>
  <c r="CH57" i="11"/>
  <c r="CH58" i="11"/>
  <c r="CH59" i="11"/>
  <c r="CH60" i="11"/>
  <c r="CH61" i="11"/>
  <c r="CH62" i="11"/>
  <c r="CH63" i="11"/>
  <c r="CH64" i="11"/>
  <c r="CH65" i="11"/>
  <c r="BF12" i="11"/>
  <c r="BP65" i="11"/>
  <c r="BP64" i="11"/>
  <c r="BP63" i="11"/>
  <c r="BP62" i="11"/>
  <c r="BP61" i="11"/>
  <c r="BP60" i="11"/>
  <c r="BP59" i="11"/>
  <c r="BP58" i="11"/>
  <c r="BP57" i="11"/>
  <c r="BP56" i="11"/>
  <c r="BN55" i="11"/>
  <c r="BN51" i="11"/>
  <c r="BM55" i="11"/>
  <c r="BP53" i="11"/>
  <c r="BN52" i="11"/>
  <c r="BM52" i="11"/>
  <c r="BP46" i="11"/>
  <c r="BP45" i="11" s="1"/>
  <c r="BP44" i="11"/>
  <c r="BP43" i="11"/>
  <c r="BP40" i="11"/>
  <c r="BP39" i="11"/>
  <c r="BP38" i="11"/>
  <c r="BP37" i="11"/>
  <c r="BP36" i="11"/>
  <c r="BP35" i="11"/>
  <c r="BP34" i="11"/>
  <c r="BP33" i="11"/>
  <c r="BP32" i="11"/>
  <c r="BP31" i="11"/>
  <c r="BP30" i="11"/>
  <c r="BP29" i="11"/>
  <c r="BN25" i="11"/>
  <c r="BO25" i="11" s="1"/>
  <c r="BM25" i="11"/>
  <c r="BP23" i="11"/>
  <c r="BP17" i="11"/>
  <c r="BN16" i="11"/>
  <c r="BO16" i="11" s="1"/>
  <c r="BM16" i="11"/>
  <c r="BP13" i="11"/>
  <c r="BM12" i="11"/>
  <c r="BO12" i="11" s="1"/>
  <c r="BP11" i="11"/>
  <c r="BP9" i="11"/>
  <c r="BP8" i="11"/>
  <c r="BN7" i="11"/>
  <c r="BP7" i="11"/>
  <c r="BM7" i="11"/>
  <c r="BL65" i="11"/>
  <c r="BL64" i="11"/>
  <c r="BL63" i="11"/>
  <c r="BL62" i="11"/>
  <c r="BL61" i="11"/>
  <c r="BL60" i="11"/>
  <c r="BL59" i="11"/>
  <c r="BL58" i="11"/>
  <c r="BL57" i="11"/>
  <c r="BK57" i="11"/>
  <c r="BL56" i="11"/>
  <c r="BJ55" i="11"/>
  <c r="BI55" i="11"/>
  <c r="BL53" i="11"/>
  <c r="BJ52" i="11"/>
  <c r="BI52" i="11"/>
  <c r="BI51" i="11"/>
  <c r="BL51" i="11" s="1"/>
  <c r="BL46" i="11"/>
  <c r="BL45" i="11"/>
  <c r="BL44" i="11"/>
  <c r="BL43" i="11"/>
  <c r="BL40" i="11"/>
  <c r="BL39" i="11"/>
  <c r="BL38" i="11"/>
  <c r="BL37" i="11"/>
  <c r="BL36" i="11"/>
  <c r="BL35" i="11"/>
  <c r="BL34" i="11"/>
  <c r="BL33" i="11"/>
  <c r="BL32" i="11"/>
  <c r="BL31" i="11"/>
  <c r="BL30" i="11"/>
  <c r="BL29" i="11"/>
  <c r="BJ25" i="11"/>
  <c r="BI25" i="11"/>
  <c r="BL23" i="11"/>
  <c r="BL17" i="11"/>
  <c r="BK17" i="11"/>
  <c r="BJ16" i="11"/>
  <c r="BI16" i="11"/>
  <c r="BI10" i="11"/>
  <c r="BL13" i="11"/>
  <c r="BI12" i="11"/>
  <c r="BL11" i="11"/>
  <c r="BL9" i="11"/>
  <c r="BL8" i="11"/>
  <c r="BJ7" i="11"/>
  <c r="BI7" i="11"/>
  <c r="AV6" i="11"/>
  <c r="AU6" i="11"/>
  <c r="AH6" i="11"/>
  <c r="AI6" i="11" s="1"/>
  <c r="Z12" i="11"/>
  <c r="F12" i="11"/>
  <c r="H6" i="11"/>
  <c r="G6" i="11"/>
  <c r="E7" i="11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T118" i="8"/>
  <c r="C239" i="8"/>
  <c r="S239" i="8" s="1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C237" i="8" s="1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C227" i="8" s="1"/>
  <c r="S227" i="8" s="1"/>
  <c r="D227" i="8"/>
  <c r="R226" i="8"/>
  <c r="Q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T101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T84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R202" i="8"/>
  <c r="R201" i="8" s="1"/>
  <c r="Q202" i="8"/>
  <c r="O202" i="8"/>
  <c r="N202" i="8"/>
  <c r="M202" i="8"/>
  <c r="M201" i="8" s="1"/>
  <c r="L202" i="8"/>
  <c r="K202" i="8"/>
  <c r="J202" i="8"/>
  <c r="I202" i="8"/>
  <c r="G202" i="8"/>
  <c r="F202" i="8"/>
  <c r="E202" i="8"/>
  <c r="C202" i="8" s="1"/>
  <c r="T79" i="8"/>
  <c r="O200" i="8"/>
  <c r="M200" i="8"/>
  <c r="N200" i="8" s="1"/>
  <c r="C200" i="8"/>
  <c r="C199" i="8"/>
  <c r="S199" i="8" s="1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K195" i="8"/>
  <c r="C195" i="8"/>
  <c r="R194" i="8"/>
  <c r="R193" i="8" s="1"/>
  <c r="Q194" i="8"/>
  <c r="Q193" i="8" s="1"/>
  <c r="O194" i="8"/>
  <c r="N194" i="8"/>
  <c r="M194" i="8"/>
  <c r="M193" i="8" s="1"/>
  <c r="L194" i="8"/>
  <c r="L193" i="8" s="1"/>
  <c r="K194" i="8"/>
  <c r="K193" i="8" s="1"/>
  <c r="J194" i="8"/>
  <c r="J193" i="8" s="1"/>
  <c r="I194" i="8"/>
  <c r="I193" i="8" s="1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C189" i="8" s="1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D182" i="8"/>
  <c r="R181" i="8"/>
  <c r="L181" i="8"/>
  <c r="N181" i="8" s="1"/>
  <c r="G181" i="8"/>
  <c r="F181" i="8"/>
  <c r="E181" i="8"/>
  <c r="D181" i="8"/>
  <c r="L180" i="8"/>
  <c r="N180" i="8" s="1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N178" i="8"/>
  <c r="C178" i="8"/>
  <c r="S178" i="8" s="1"/>
  <c r="L177" i="8"/>
  <c r="N177" i="8" s="1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D167" i="8"/>
  <c r="T44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C163" i="8" s="1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C162" i="8" s="1"/>
  <c r="R161" i="8"/>
  <c r="Q161" i="8"/>
  <c r="O161" i="8"/>
  <c r="N161" i="8"/>
  <c r="M161" i="8"/>
  <c r="L161" i="8"/>
  <c r="K161" i="8"/>
  <c r="J161" i="8"/>
  <c r="I161" i="8"/>
  <c r="G161" i="8"/>
  <c r="F161" i="8"/>
  <c r="E161" i="8"/>
  <c r="C161" i="8" s="1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C159" i="8" s="1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D157" i="8"/>
  <c r="T34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 s="1"/>
  <c r="N154" i="8"/>
  <c r="S154" i="8" s="1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C153" i="8" s="1"/>
  <c r="D153" i="8"/>
  <c r="R152" i="8"/>
  <c r="Q152" i="8"/>
  <c r="O152" i="8"/>
  <c r="M152" i="8"/>
  <c r="L152" i="8"/>
  <c r="N152" i="8" s="1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N150" i="8" s="1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T23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C144" i="8" s="1"/>
  <c r="R143" i="8"/>
  <c r="Q143" i="8"/>
  <c r="O143" i="8"/>
  <c r="N143" i="8"/>
  <c r="M143" i="8"/>
  <c r="L143" i="8"/>
  <c r="K143" i="8"/>
  <c r="J143" i="8"/>
  <c r="I143" i="8"/>
  <c r="I140" i="8" s="1"/>
  <c r="G143" i="8"/>
  <c r="F143" i="8"/>
  <c r="E143" i="8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C142" i="8" s="1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T18" i="8"/>
  <c r="R139" i="8"/>
  <c r="Q139" i="8"/>
  <c r="O139" i="8"/>
  <c r="N139" i="8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K138" i="8"/>
  <c r="J138" i="8"/>
  <c r="I138" i="8"/>
  <c r="G138" i="8"/>
  <c r="F138" i="8"/>
  <c r="E138" i="8"/>
  <c r="D138" i="8"/>
  <c r="T15" i="8"/>
  <c r="N136" i="8"/>
  <c r="S136" i="8" s="1"/>
  <c r="M136" i="8"/>
  <c r="L136" i="8"/>
  <c r="C136" i="8"/>
  <c r="T13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C132" i="8" s="1"/>
  <c r="R131" i="8"/>
  <c r="Q131" i="8"/>
  <c r="O131" i="8"/>
  <c r="N131" i="8"/>
  <c r="M131" i="8"/>
  <c r="L131" i="8"/>
  <c r="K131" i="8"/>
  <c r="J131" i="8"/>
  <c r="I131" i="8"/>
  <c r="G131" i="8"/>
  <c r="F131" i="8"/>
  <c r="E131" i="8"/>
  <c r="D131" i="8"/>
  <c r="T7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 s="1"/>
  <c r="T6" i="8"/>
  <c r="H128" i="8"/>
  <c r="G128" i="8"/>
  <c r="H127" i="8"/>
  <c r="G127" i="8"/>
  <c r="S11" i="11"/>
  <c r="S13" i="11"/>
  <c r="R12" i="11"/>
  <c r="T12" i="11" s="1"/>
  <c r="BF16" i="11"/>
  <c r="BF25" i="11"/>
  <c r="BF55" i="11"/>
  <c r="BB14" i="11"/>
  <c r="BB26" i="11"/>
  <c r="BB28" i="11"/>
  <c r="BB30" i="11"/>
  <c r="BD30" i="11"/>
  <c r="BB31" i="11"/>
  <c r="BD31" i="11" s="1"/>
  <c r="BB32" i="11"/>
  <c r="BD32" i="11" s="1"/>
  <c r="BB34" i="11"/>
  <c r="BB36" i="11"/>
  <c r="BB24" i="11"/>
  <c r="BB44" i="11"/>
  <c r="BB27" i="11"/>
  <c r="BB29" i="11"/>
  <c r="BC29" i="11" s="1"/>
  <c r="BB33" i="11"/>
  <c r="BD33" i="11" s="1"/>
  <c r="BB35" i="11"/>
  <c r="BB37" i="11"/>
  <c r="BB38" i="11"/>
  <c r="BD38" i="11" s="1"/>
  <c r="BB39" i="11"/>
  <c r="BB40" i="11"/>
  <c r="BB43" i="11"/>
  <c r="BB46" i="11"/>
  <c r="BB50" i="11"/>
  <c r="BB45" i="11" s="1"/>
  <c r="BB63" i="11"/>
  <c r="CD27" i="11"/>
  <c r="AH27" i="11"/>
  <c r="AJ27" i="11" s="1"/>
  <c r="AI27" i="11"/>
  <c r="CD65" i="11"/>
  <c r="CD64" i="11"/>
  <c r="CD63" i="11"/>
  <c r="CD62" i="11"/>
  <c r="CD61" i="11"/>
  <c r="CD60" i="11"/>
  <c r="CD53" i="11"/>
  <c r="CD52" i="11" s="1"/>
  <c r="CD50" i="11"/>
  <c r="CF50" i="11" s="1"/>
  <c r="CD49" i="11"/>
  <c r="CD48" i="11"/>
  <c r="CD47" i="11"/>
  <c r="CF47" i="11" s="1"/>
  <c r="CD46" i="11"/>
  <c r="CD44" i="11"/>
  <c r="CD24" i="11"/>
  <c r="CD43" i="11"/>
  <c r="CE43" i="11" s="1"/>
  <c r="CD40" i="11"/>
  <c r="CD39" i="11"/>
  <c r="CD37" i="11"/>
  <c r="CD36" i="11"/>
  <c r="CE36" i="11" s="1"/>
  <c r="CD34" i="11"/>
  <c r="CD33" i="11"/>
  <c r="CD31" i="11"/>
  <c r="CD30" i="11"/>
  <c r="CD29" i="11"/>
  <c r="CD26" i="11"/>
  <c r="CD23" i="11"/>
  <c r="CF23" i="11" s="1"/>
  <c r="CD22" i="11"/>
  <c r="CD21" i="11"/>
  <c r="CD20" i="11"/>
  <c r="CD19" i="11"/>
  <c r="CD18" i="11"/>
  <c r="CD16" i="11" s="1"/>
  <c r="CD17" i="11"/>
  <c r="CD15" i="11"/>
  <c r="CC15" i="11"/>
  <c r="CD14" i="11"/>
  <c r="CF14" i="11" s="1"/>
  <c r="CC14" i="11"/>
  <c r="CD12" i="11"/>
  <c r="CC13" i="11"/>
  <c r="CD8" i="11"/>
  <c r="CD7" i="11"/>
  <c r="BB65" i="11"/>
  <c r="BB64" i="11"/>
  <c r="BB62" i="11"/>
  <c r="BD62" i="11"/>
  <c r="BB61" i="11"/>
  <c r="BB60" i="11"/>
  <c r="BD60" i="11" s="1"/>
  <c r="BB59" i="11"/>
  <c r="BB58" i="11"/>
  <c r="BB57" i="11"/>
  <c r="BB56" i="11"/>
  <c r="BB53" i="11"/>
  <c r="BD53" i="11" s="1"/>
  <c r="BB49" i="11"/>
  <c r="BB48" i="11"/>
  <c r="BB47" i="11"/>
  <c r="BB23" i="11"/>
  <c r="BB22" i="11"/>
  <c r="BB21" i="11"/>
  <c r="BB20" i="11"/>
  <c r="BB19" i="11"/>
  <c r="BB18" i="11"/>
  <c r="BB15" i="11"/>
  <c r="BB13" i="11"/>
  <c r="BB11" i="11"/>
  <c r="BD11" i="11" s="1"/>
  <c r="BB8" i="11"/>
  <c r="BB7" i="11" s="1"/>
  <c r="BC17" i="11"/>
  <c r="BD9" i="11"/>
  <c r="BF7" i="11"/>
  <c r="BF52" i="11"/>
  <c r="BE7" i="11"/>
  <c r="BE12" i="11"/>
  <c r="BE16" i="11"/>
  <c r="BE25" i="11"/>
  <c r="BG25" i="11" s="1"/>
  <c r="BE52" i="11"/>
  <c r="BE51" i="11" s="1"/>
  <c r="BE55" i="11"/>
  <c r="BH65" i="11"/>
  <c r="BH64" i="11"/>
  <c r="BH63" i="11"/>
  <c r="BH62" i="11"/>
  <c r="BH61" i="11"/>
  <c r="BH60" i="11"/>
  <c r="BH59" i="11"/>
  <c r="BH58" i="11"/>
  <c r="BH57" i="11"/>
  <c r="BG57" i="11"/>
  <c r="BH56" i="11"/>
  <c r="BH53" i="11"/>
  <c r="BH46" i="11"/>
  <c r="BH45" i="11"/>
  <c r="BH44" i="11"/>
  <c r="BH43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3" i="11"/>
  <c r="BH17" i="11"/>
  <c r="BG17" i="11"/>
  <c r="BH13" i="11"/>
  <c r="BG13" i="11"/>
  <c r="BH11" i="11"/>
  <c r="BH9" i="11"/>
  <c r="BH8" i="11"/>
  <c r="AX7" i="11"/>
  <c r="AX16" i="11"/>
  <c r="AX25" i="11"/>
  <c r="AX52" i="11"/>
  <c r="AX55" i="11"/>
  <c r="AW7" i="11"/>
  <c r="AW12" i="11"/>
  <c r="AZ12" i="11" s="1"/>
  <c r="AW16" i="11"/>
  <c r="AW25" i="11"/>
  <c r="AW52" i="11"/>
  <c r="AW55" i="11"/>
  <c r="AZ65" i="11"/>
  <c r="AZ64" i="11"/>
  <c r="AZ63" i="11"/>
  <c r="AZ62" i="11"/>
  <c r="AZ61" i="11"/>
  <c r="AZ60" i="11"/>
  <c r="AZ59" i="11"/>
  <c r="AY59" i="11"/>
  <c r="AZ58" i="11"/>
  <c r="AZ57" i="11"/>
  <c r="AY57" i="11"/>
  <c r="AZ56" i="11"/>
  <c r="AZ53" i="11"/>
  <c r="AY53" i="11"/>
  <c r="AZ46" i="11"/>
  <c r="AZ45" i="11" s="1"/>
  <c r="AZ44" i="11"/>
  <c r="AZ43" i="11"/>
  <c r="AZ40" i="11"/>
  <c r="AZ39" i="11"/>
  <c r="AZ38" i="11"/>
  <c r="AZ37" i="11"/>
  <c r="AZ36" i="11"/>
  <c r="AZ35" i="11"/>
  <c r="AZ34" i="11"/>
  <c r="AZ33" i="11"/>
  <c r="AZ32" i="11"/>
  <c r="AZ31" i="11"/>
  <c r="AZ30" i="11"/>
  <c r="AZ29" i="11"/>
  <c r="AY29" i="11"/>
  <c r="AZ23" i="11"/>
  <c r="AZ17" i="11"/>
  <c r="AY17" i="11"/>
  <c r="AZ13" i="11"/>
  <c r="AZ11" i="11"/>
  <c r="AY11" i="11"/>
  <c r="AZ9" i="11"/>
  <c r="AZ8" i="11"/>
  <c r="AT7" i="11"/>
  <c r="AV7" i="11" s="1"/>
  <c r="AT16" i="11"/>
  <c r="AT25" i="11"/>
  <c r="AT10" i="11" s="1"/>
  <c r="AT52" i="11"/>
  <c r="AV52" i="11" s="1"/>
  <c r="AT55" i="11"/>
  <c r="AS7" i="11"/>
  <c r="AS12" i="11"/>
  <c r="AV12" i="11" s="1"/>
  <c r="AS16" i="11"/>
  <c r="AS25" i="11"/>
  <c r="AV25" i="11" s="1"/>
  <c r="AS52" i="11"/>
  <c r="AS55" i="11"/>
  <c r="AU55" i="11" s="1"/>
  <c r="AV65" i="11"/>
  <c r="AV64" i="11"/>
  <c r="AV63" i="11"/>
  <c r="AV62" i="11"/>
  <c r="AV61" i="11"/>
  <c r="AV60" i="11"/>
  <c r="AV59" i="11"/>
  <c r="AV58" i="11"/>
  <c r="AV57" i="11"/>
  <c r="AU57" i="11"/>
  <c r="AV56" i="11"/>
  <c r="AU56" i="11"/>
  <c r="AV53" i="11"/>
  <c r="AU53" i="11"/>
  <c r="AV46" i="11"/>
  <c r="AV45" i="11" s="1"/>
  <c r="AV44" i="11"/>
  <c r="AV43" i="11"/>
  <c r="AV40" i="11"/>
  <c r="AV39" i="11"/>
  <c r="AV38" i="11"/>
  <c r="AV37" i="11"/>
  <c r="AV36" i="11"/>
  <c r="AV35" i="11"/>
  <c r="AV34" i="11"/>
  <c r="AV33" i="11"/>
  <c r="AV32" i="11"/>
  <c r="AV31" i="11"/>
  <c r="AV30" i="11"/>
  <c r="AV29" i="11"/>
  <c r="AU29" i="11"/>
  <c r="AV23" i="11"/>
  <c r="AV17" i="11"/>
  <c r="AU17" i="11"/>
  <c r="AV13" i="11"/>
  <c r="AU13" i="11"/>
  <c r="AV11" i="11"/>
  <c r="AU11" i="11"/>
  <c r="AV9" i="11"/>
  <c r="AV8" i="11"/>
  <c r="AP7" i="11"/>
  <c r="AP16" i="11"/>
  <c r="AQ16" i="11" s="1"/>
  <c r="AP25" i="11"/>
  <c r="AP45" i="11"/>
  <c r="AP52" i="11"/>
  <c r="AP55" i="11"/>
  <c r="AQ55" i="11" s="1"/>
  <c r="AO7" i="11"/>
  <c r="AO12" i="11"/>
  <c r="AR12" i="11" s="1"/>
  <c r="AO16" i="11"/>
  <c r="AO25" i="11"/>
  <c r="AO10" i="11" s="1"/>
  <c r="AR10" i="11" s="1"/>
  <c r="AO45" i="11"/>
  <c r="AR45" i="11" s="1"/>
  <c r="AO52" i="11"/>
  <c r="AO55" i="11"/>
  <c r="AR65" i="11"/>
  <c r="AR64" i="11"/>
  <c r="AR63" i="11"/>
  <c r="AR62" i="11"/>
  <c r="AR61" i="11"/>
  <c r="AR60" i="11"/>
  <c r="AR59" i="11"/>
  <c r="AR58" i="11"/>
  <c r="AR57" i="11"/>
  <c r="AQ57" i="11"/>
  <c r="AR56" i="11"/>
  <c r="AR53" i="11"/>
  <c r="AR46" i="11"/>
  <c r="AR44" i="11"/>
  <c r="AR43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Q29" i="11"/>
  <c r="AR23" i="11"/>
  <c r="AR17" i="11"/>
  <c r="AQ17" i="11"/>
  <c r="AR13" i="11"/>
  <c r="AR11" i="11"/>
  <c r="AQ11" i="11"/>
  <c r="AR9" i="11"/>
  <c r="AR8" i="11"/>
  <c r="AL7" i="11"/>
  <c r="AN7" i="11" s="1"/>
  <c r="AL16" i="11"/>
  <c r="AL25" i="11"/>
  <c r="AL45" i="11"/>
  <c r="AL52" i="11"/>
  <c r="AM52" i="11" s="1"/>
  <c r="AL55" i="11"/>
  <c r="AK7" i="11"/>
  <c r="AK12" i="11"/>
  <c r="AN12" i="11"/>
  <c r="AK16" i="11"/>
  <c r="AK25" i="11"/>
  <c r="AK52" i="11"/>
  <c r="AK55" i="11"/>
  <c r="BA55" i="11" s="1"/>
  <c r="CC55" i="11" s="1"/>
  <c r="AD7" i="11"/>
  <c r="AF16" i="11"/>
  <c r="AD25" i="11"/>
  <c r="AD45" i="11"/>
  <c r="AD52" i="11"/>
  <c r="AD55" i="11"/>
  <c r="AC7" i="11"/>
  <c r="AC12" i="11"/>
  <c r="AC25" i="11"/>
  <c r="AC52" i="11"/>
  <c r="AC55" i="11"/>
  <c r="Z7" i="11"/>
  <c r="Z5" i="11" s="1"/>
  <c r="Z16" i="11"/>
  <c r="Z25" i="11"/>
  <c r="Z45" i="11"/>
  <c r="Z52" i="11"/>
  <c r="Z55" i="11"/>
  <c r="AA55" i="11" s="1"/>
  <c r="Y7" i="11"/>
  <c r="Y12" i="11"/>
  <c r="Y25" i="11"/>
  <c r="AA25" i="11" s="1"/>
  <c r="Y52" i="11"/>
  <c r="Y55" i="11"/>
  <c r="V7" i="11"/>
  <c r="V25" i="11"/>
  <c r="V10" i="11" s="1"/>
  <c r="W10" i="11" s="1"/>
  <c r="V45" i="11"/>
  <c r="V52" i="11"/>
  <c r="V55" i="11"/>
  <c r="U7" i="11"/>
  <c r="U5" i="11" s="1"/>
  <c r="U66" i="11" s="1"/>
  <c r="U68" i="11" s="1"/>
  <c r="U12" i="11"/>
  <c r="X12" i="11" s="1"/>
  <c r="U25" i="11"/>
  <c r="U52" i="11"/>
  <c r="U51" i="11" s="1"/>
  <c r="X51" i="11" s="1"/>
  <c r="U55" i="11"/>
  <c r="R7" i="11"/>
  <c r="R25" i="11"/>
  <c r="R45" i="11"/>
  <c r="T45" i="11" s="1"/>
  <c r="R52" i="11"/>
  <c r="R51" i="11" s="1"/>
  <c r="R55" i="11"/>
  <c r="Q7" i="11"/>
  <c r="Q12" i="11"/>
  <c r="Q25" i="11"/>
  <c r="Q52" i="11"/>
  <c r="Q55" i="11"/>
  <c r="S55" i="11" s="1"/>
  <c r="N7" i="11"/>
  <c r="N25" i="11"/>
  <c r="N45" i="11"/>
  <c r="N52" i="11"/>
  <c r="N51" i="11" s="1"/>
  <c r="N55" i="11"/>
  <c r="M7" i="11"/>
  <c r="M12" i="11"/>
  <c r="M10" i="11" s="1"/>
  <c r="M5" i="11" s="1"/>
  <c r="M25" i="11"/>
  <c r="M45" i="11"/>
  <c r="M52" i="11"/>
  <c r="J7" i="11"/>
  <c r="K16" i="11"/>
  <c r="J45" i="11"/>
  <c r="J52" i="11"/>
  <c r="J51" i="11" s="1"/>
  <c r="I7" i="11"/>
  <c r="I12" i="11"/>
  <c r="I25" i="11"/>
  <c r="I45" i="11"/>
  <c r="I52" i="11"/>
  <c r="I51" i="11" s="1"/>
  <c r="I55" i="11"/>
  <c r="BZ16" i="11"/>
  <c r="BZ25" i="11"/>
  <c r="BZ55" i="11"/>
  <c r="BV16" i="11"/>
  <c r="BX16" i="11" s="1"/>
  <c r="BV12" i="11"/>
  <c r="BU12" i="11"/>
  <c r="BU25" i="11"/>
  <c r="BX25" i="11" s="1"/>
  <c r="BU16" i="11"/>
  <c r="BY25" i="11"/>
  <c r="CA25" i="11" s="1"/>
  <c r="BY16" i="11"/>
  <c r="CB16" i="11"/>
  <c r="BY55" i="11"/>
  <c r="BZ52" i="11"/>
  <c r="BY52" i="11"/>
  <c r="BZ12" i="11"/>
  <c r="CB12" i="11" s="1"/>
  <c r="BY12" i="11"/>
  <c r="BZ7" i="11"/>
  <c r="BY7" i="11"/>
  <c r="AM29" i="11"/>
  <c r="AN29" i="11"/>
  <c r="BR12" i="11"/>
  <c r="AH26" i="11"/>
  <c r="AJ26" i="11"/>
  <c r="AH28" i="11"/>
  <c r="AH29" i="11"/>
  <c r="AJ29" i="11" s="1"/>
  <c r="AH30" i="11"/>
  <c r="AI30" i="11" s="1"/>
  <c r="AH31" i="11"/>
  <c r="AI31" i="11" s="1"/>
  <c r="AH32" i="11"/>
  <c r="AH33" i="11"/>
  <c r="AI33" i="11"/>
  <c r="AH34" i="11"/>
  <c r="AI34" i="11" s="1"/>
  <c r="AH36" i="11"/>
  <c r="AI36" i="11"/>
  <c r="AH37" i="11"/>
  <c r="AH38" i="11"/>
  <c r="AJ38" i="11" s="1"/>
  <c r="AH39" i="11"/>
  <c r="AJ39" i="11" s="1"/>
  <c r="AH47" i="11"/>
  <c r="AJ47" i="11" s="1"/>
  <c r="AH48" i="11"/>
  <c r="AH49" i="11"/>
  <c r="AJ49" i="11"/>
  <c r="AH50" i="11"/>
  <c r="AH61" i="11"/>
  <c r="AH62" i="11"/>
  <c r="AI62" i="11"/>
  <c r="AH63" i="11"/>
  <c r="AH64" i="11"/>
  <c r="AH65" i="11"/>
  <c r="AI65" i="11" s="1"/>
  <c r="AH22" i="11"/>
  <c r="AI22" i="11" s="1"/>
  <c r="AH20" i="11"/>
  <c r="AJ20" i="11" s="1"/>
  <c r="AH17" i="11"/>
  <c r="AJ17" i="11"/>
  <c r="AH21" i="11"/>
  <c r="AH23" i="11"/>
  <c r="AH18" i="11"/>
  <c r="AH19" i="11"/>
  <c r="BR16" i="11"/>
  <c r="BQ16" i="11"/>
  <c r="E12" i="11"/>
  <c r="E25" i="11"/>
  <c r="AI11" i="11"/>
  <c r="AH13" i="11"/>
  <c r="AH12" i="11" s="1"/>
  <c r="AH35" i="11"/>
  <c r="AI35" i="11"/>
  <c r="AH40" i="11"/>
  <c r="AI40" i="11" s="1"/>
  <c r="AH43" i="11"/>
  <c r="AH24" i="11"/>
  <c r="AH44" i="11"/>
  <c r="AH14" i="11"/>
  <c r="AH60" i="11"/>
  <c r="F45" i="11"/>
  <c r="CH45" i="11" s="1"/>
  <c r="AN65" i="11"/>
  <c r="AN64" i="11"/>
  <c r="AN63" i="11"/>
  <c r="AN62" i="11"/>
  <c r="AN61" i="11"/>
  <c r="AN60" i="11"/>
  <c r="AN59" i="11"/>
  <c r="AN58" i="11"/>
  <c r="AM57" i="11"/>
  <c r="AN56" i="11"/>
  <c r="AM56" i="11"/>
  <c r="AN53" i="11"/>
  <c r="AM53" i="11"/>
  <c r="AN46" i="11"/>
  <c r="AN44" i="11"/>
  <c r="AN43" i="11"/>
  <c r="AN40" i="11"/>
  <c r="AN39" i="11"/>
  <c r="AN38" i="11"/>
  <c r="AN37" i="11"/>
  <c r="AN36" i="11"/>
  <c r="AN35" i="11"/>
  <c r="AN34" i="11"/>
  <c r="AN33" i="11"/>
  <c r="AN32" i="11"/>
  <c r="AN31" i="11"/>
  <c r="AN30" i="11"/>
  <c r="AN23" i="11"/>
  <c r="AN17" i="11"/>
  <c r="AM17" i="11"/>
  <c r="AN13" i="11"/>
  <c r="AN11" i="11"/>
  <c r="AM11" i="11"/>
  <c r="AN9" i="11"/>
  <c r="AN8" i="11"/>
  <c r="BV7" i="11"/>
  <c r="BV52" i="11"/>
  <c r="BX52" i="11" s="1"/>
  <c r="BV55" i="11"/>
  <c r="BU7" i="11"/>
  <c r="BU52" i="11"/>
  <c r="BU55" i="11"/>
  <c r="BR7" i="11"/>
  <c r="BR25" i="11"/>
  <c r="BR52" i="11"/>
  <c r="BR55" i="11"/>
  <c r="BQ7" i="11"/>
  <c r="BQ12" i="11"/>
  <c r="BQ25" i="11"/>
  <c r="BS25" i="11" s="1"/>
  <c r="BQ52" i="11"/>
  <c r="BQ55" i="11"/>
  <c r="AH53" i="11"/>
  <c r="AH54" i="11"/>
  <c r="AJ54" i="11" s="1"/>
  <c r="AF40" i="11"/>
  <c r="AE40" i="11"/>
  <c r="AE35" i="11"/>
  <c r="AE22" i="11"/>
  <c r="O57" i="11"/>
  <c r="O58" i="11"/>
  <c r="O53" i="11"/>
  <c r="P53" i="11"/>
  <c r="O54" i="11"/>
  <c r="P54" i="11"/>
  <c r="BW20" i="11"/>
  <c r="BW22" i="11"/>
  <c r="BX19" i="11"/>
  <c r="BX20" i="11"/>
  <c r="S17" i="11"/>
  <c r="T17" i="11"/>
  <c r="T19" i="11"/>
  <c r="T20" i="11"/>
  <c r="K30" i="11"/>
  <c r="K33" i="11"/>
  <c r="K35" i="11"/>
  <c r="L40" i="11"/>
  <c r="L43" i="11"/>
  <c r="L24" i="11"/>
  <c r="K24" i="11"/>
  <c r="K40" i="11"/>
  <c r="AE59" i="11"/>
  <c r="AF59" i="11"/>
  <c r="AF60" i="11"/>
  <c r="AF61" i="11"/>
  <c r="AF62" i="11"/>
  <c r="AF63" i="11"/>
  <c r="AF64" i="11"/>
  <c r="AF65" i="11"/>
  <c r="AB59" i="11"/>
  <c r="AB60" i="11"/>
  <c r="AB61" i="11"/>
  <c r="AB62" i="11"/>
  <c r="AB63" i="11"/>
  <c r="AA64" i="11"/>
  <c r="AB64" i="11"/>
  <c r="AB65" i="11"/>
  <c r="W58" i="11"/>
  <c r="X58" i="11"/>
  <c r="X59" i="11"/>
  <c r="X60" i="11"/>
  <c r="X61" i="11"/>
  <c r="X62" i="11"/>
  <c r="X63" i="11"/>
  <c r="X64" i="11"/>
  <c r="X65" i="11"/>
  <c r="S58" i="11"/>
  <c r="T58" i="11"/>
  <c r="S59" i="11"/>
  <c r="T59" i="11"/>
  <c r="T60" i="11"/>
  <c r="T61" i="11"/>
  <c r="T62" i="11"/>
  <c r="T63" i="11"/>
  <c r="T64" i="11"/>
  <c r="T65" i="11"/>
  <c r="P65" i="11"/>
  <c r="O59" i="11"/>
  <c r="P59" i="11"/>
  <c r="P60" i="11"/>
  <c r="P61" i="11"/>
  <c r="P62" i="11"/>
  <c r="P63" i="11"/>
  <c r="P64" i="11"/>
  <c r="K59" i="11"/>
  <c r="L59" i="11"/>
  <c r="L60" i="11"/>
  <c r="L61" i="11"/>
  <c r="L62" i="11"/>
  <c r="L63" i="11"/>
  <c r="L64" i="11"/>
  <c r="L65" i="11"/>
  <c r="G58" i="11"/>
  <c r="H58" i="11"/>
  <c r="G59" i="11"/>
  <c r="H59" i="11"/>
  <c r="H60" i="11"/>
  <c r="H61" i="11"/>
  <c r="H62" i="11"/>
  <c r="H63" i="11"/>
  <c r="H64" i="11"/>
  <c r="H65" i="11"/>
  <c r="AA53" i="11"/>
  <c r="AB53" i="11"/>
  <c r="AB54" i="11"/>
  <c r="AF19" i="11"/>
  <c r="AB19" i="11"/>
  <c r="P19" i="11"/>
  <c r="L19" i="11"/>
  <c r="H8" i="11"/>
  <c r="F7" i="11"/>
  <c r="G17" i="11"/>
  <c r="G22" i="11"/>
  <c r="G23" i="11"/>
  <c r="AH8" i="11"/>
  <c r="AI8" i="11"/>
  <c r="AH46" i="11"/>
  <c r="AH56" i="11"/>
  <c r="AH57" i="11"/>
  <c r="AI57" i="11"/>
  <c r="AH58" i="11"/>
  <c r="AI58" i="11"/>
  <c r="AH59" i="11"/>
  <c r="AJ59" i="11" s="1"/>
  <c r="F52" i="11"/>
  <c r="E55" i="11"/>
  <c r="AG55" i="11"/>
  <c r="E52" i="11"/>
  <c r="H52" i="11" s="1"/>
  <c r="H44" i="11"/>
  <c r="H37" i="11"/>
  <c r="H38" i="11"/>
  <c r="H39" i="11"/>
  <c r="H40" i="11"/>
  <c r="H43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X38" i="11"/>
  <c r="X39" i="11"/>
  <c r="X40" i="11"/>
  <c r="X43" i="11"/>
  <c r="X44" i="11"/>
  <c r="S35" i="11"/>
  <c r="S40" i="11"/>
  <c r="S43" i="11"/>
  <c r="T39" i="11"/>
  <c r="T40" i="11"/>
  <c r="T43" i="11"/>
  <c r="T44" i="11"/>
  <c r="T38" i="11"/>
  <c r="T32" i="11"/>
  <c r="T33" i="11"/>
  <c r="T34" i="11"/>
  <c r="T35" i="11"/>
  <c r="P33" i="11"/>
  <c r="P34" i="11"/>
  <c r="X31" i="11"/>
  <c r="X32" i="11"/>
  <c r="X33" i="11"/>
  <c r="X34" i="11"/>
  <c r="X35" i="11"/>
  <c r="X36" i="11"/>
  <c r="X37" i="11"/>
  <c r="S33" i="11"/>
  <c r="L23" i="11"/>
  <c r="BX65" i="11"/>
  <c r="BW65" i="11"/>
  <c r="BT65" i="11"/>
  <c r="BX64" i="11"/>
  <c r="BW64" i="11"/>
  <c r="BX63" i="11"/>
  <c r="BW63" i="11"/>
  <c r="BW62" i="11"/>
  <c r="BX61" i="11"/>
  <c r="BX59" i="11"/>
  <c r="BX58" i="11"/>
  <c r="AF58" i="11"/>
  <c r="AE58" i="11"/>
  <c r="AB58" i="11"/>
  <c r="AA58" i="11"/>
  <c r="P58" i="11"/>
  <c r="L58" i="11"/>
  <c r="K58" i="11"/>
  <c r="BX57" i="11"/>
  <c r="BW57" i="11"/>
  <c r="BT57" i="11"/>
  <c r="BS57" i="11"/>
  <c r="AF57" i="11"/>
  <c r="AE57" i="11"/>
  <c r="AB57" i="11"/>
  <c r="AA57" i="11"/>
  <c r="X57" i="11"/>
  <c r="W57" i="11"/>
  <c r="T57" i="11"/>
  <c r="S57" i="11"/>
  <c r="P57" i="11"/>
  <c r="L57" i="11"/>
  <c r="K57" i="11"/>
  <c r="H57" i="11"/>
  <c r="BX56" i="11"/>
  <c r="BT56" i="11"/>
  <c r="AF56" i="11"/>
  <c r="AE56" i="11"/>
  <c r="AB56" i="11"/>
  <c r="AA56" i="11"/>
  <c r="X56" i="11"/>
  <c r="W56" i="11"/>
  <c r="T56" i="11"/>
  <c r="S56" i="11"/>
  <c r="P56" i="11"/>
  <c r="O56" i="11"/>
  <c r="K56" i="11"/>
  <c r="H56" i="11"/>
  <c r="G56" i="11"/>
  <c r="T55" i="11"/>
  <c r="BT54" i="11"/>
  <c r="BX53" i="11"/>
  <c r="BW53" i="11"/>
  <c r="BT53" i="11"/>
  <c r="AF53" i="11"/>
  <c r="X53" i="11"/>
  <c r="S53" i="11"/>
  <c r="H53" i="11"/>
  <c r="X52" i="11"/>
  <c r="BX50" i="11"/>
  <c r="BT50" i="11"/>
  <c r="BT45" i="11"/>
  <c r="AF50" i="11"/>
  <c r="AF45" i="11"/>
  <c r="AB50" i="11"/>
  <c r="X50" i="11"/>
  <c r="T50" i="11"/>
  <c r="P50" i="11"/>
  <c r="BX48" i="11"/>
  <c r="BX47" i="11"/>
  <c r="BX45" i="11" s="1"/>
  <c r="T47" i="11"/>
  <c r="BX46" i="11"/>
  <c r="AB46" i="11"/>
  <c r="T46" i="11"/>
  <c r="P46" i="11"/>
  <c r="L46" i="11"/>
  <c r="H46" i="11"/>
  <c r="AB45" i="11"/>
  <c r="P45" i="11"/>
  <c r="BX44" i="11"/>
  <c r="BT44" i="11"/>
  <c r="AF44" i="11"/>
  <c r="AB44" i="11"/>
  <c r="P44" i="11"/>
  <c r="L44" i="11"/>
  <c r="BX43" i="11"/>
  <c r="AB43" i="11"/>
  <c r="P43" i="11"/>
  <c r="BX40" i="11"/>
  <c r="AB40" i="11"/>
  <c r="AA40" i="11"/>
  <c r="BX39" i="11"/>
  <c r="BX38" i="11"/>
  <c r="P38" i="11"/>
  <c r="L38" i="11"/>
  <c r="BX37" i="11"/>
  <c r="BW37" i="11"/>
  <c r="T37" i="11"/>
  <c r="P37" i="11"/>
  <c r="L37" i="11"/>
  <c r="H36" i="11"/>
  <c r="BX35" i="11"/>
  <c r="BW35" i="11"/>
  <c r="AF35" i="11"/>
  <c r="AB35" i="11"/>
  <c r="P35" i="11"/>
  <c r="L35" i="11"/>
  <c r="H35" i="11"/>
  <c r="BX34" i="11"/>
  <c r="AF34" i="11"/>
  <c r="AB34" i="11"/>
  <c r="L34" i="11"/>
  <c r="H34" i="11"/>
  <c r="AB33" i="11"/>
  <c r="H33" i="11"/>
  <c r="AJ32" i="11"/>
  <c r="AF32" i="11"/>
  <c r="P32" i="11"/>
  <c r="H32" i="11"/>
  <c r="BX31" i="11"/>
  <c r="AB31" i="11"/>
  <c r="T31" i="11"/>
  <c r="P31" i="11"/>
  <c r="L31" i="11"/>
  <c r="H31" i="11"/>
  <c r="BX30" i="11"/>
  <c r="AF30" i="11"/>
  <c r="AB30" i="11"/>
  <c r="AA30" i="11"/>
  <c r="X30" i="11"/>
  <c r="T30" i="11"/>
  <c r="S30" i="11"/>
  <c r="P30" i="11"/>
  <c r="O30" i="11"/>
  <c r="L30" i="11"/>
  <c r="H30" i="11"/>
  <c r="P29" i="11"/>
  <c r="BX28" i="11"/>
  <c r="BT28" i="11"/>
  <c r="AJ28" i="11"/>
  <c r="AB28" i="11"/>
  <c r="X28" i="11"/>
  <c r="T28" i="11"/>
  <c r="P28" i="11"/>
  <c r="L28" i="11"/>
  <c r="BT26" i="11"/>
  <c r="AB26" i="11"/>
  <c r="X26" i="11"/>
  <c r="T26" i="11"/>
  <c r="P26" i="11"/>
  <c r="L26" i="11"/>
  <c r="AF25" i="11"/>
  <c r="L25" i="11"/>
  <c r="AF23" i="11"/>
  <c r="AE23" i="11"/>
  <c r="AB23" i="11"/>
  <c r="W23" i="11"/>
  <c r="T23" i="11"/>
  <c r="P23" i="11"/>
  <c r="H23" i="11"/>
  <c r="BX22" i="11"/>
  <c r="BT22" i="11"/>
  <c r="AB22" i="11"/>
  <c r="X22" i="11"/>
  <c r="T22" i="11"/>
  <c r="S22" i="11"/>
  <c r="P22" i="11"/>
  <c r="L22" i="11"/>
  <c r="BX17" i="11"/>
  <c r="BT17" i="11"/>
  <c r="AI17" i="11"/>
  <c r="AF17" i="11"/>
  <c r="AB17" i="11"/>
  <c r="X17" i="11"/>
  <c r="P17" i="11"/>
  <c r="L17" i="11"/>
  <c r="H17" i="11"/>
  <c r="BW16" i="11"/>
  <c r="X16" i="11"/>
  <c r="T16" i="11"/>
  <c r="S16" i="11"/>
  <c r="H16" i="11"/>
  <c r="CF13" i="11"/>
  <c r="CE13" i="11"/>
  <c r="BX13" i="11"/>
  <c r="BW13" i="11"/>
  <c r="BT13" i="11"/>
  <c r="BS13" i="11"/>
  <c r="AF13" i="11"/>
  <c r="AB13" i="11"/>
  <c r="X13" i="11"/>
  <c r="T13" i="11"/>
  <c r="P13" i="11"/>
  <c r="L13" i="11"/>
  <c r="H13" i="11"/>
  <c r="BX12" i="11"/>
  <c r="BT12" i="11"/>
  <c r="BS12" i="11"/>
  <c r="AF12" i="11"/>
  <c r="AB12" i="11"/>
  <c r="P12" i="11"/>
  <c r="L12" i="11"/>
  <c r="BX11" i="11"/>
  <c r="BW11" i="11"/>
  <c r="BT11" i="11"/>
  <c r="AF11" i="11"/>
  <c r="AE11" i="11"/>
  <c r="AB11" i="11"/>
  <c r="AA11" i="11"/>
  <c r="X11" i="11"/>
  <c r="W11" i="11"/>
  <c r="T11" i="11"/>
  <c r="P11" i="11"/>
  <c r="O11" i="11"/>
  <c r="L11" i="11"/>
  <c r="K11" i="11"/>
  <c r="H11" i="11"/>
  <c r="G11" i="11"/>
  <c r="AB9" i="11"/>
  <c r="P9" i="11"/>
  <c r="L9" i="11"/>
  <c r="H9" i="11"/>
  <c r="BX8" i="11"/>
  <c r="BW8" i="11"/>
  <c r="BT8" i="11"/>
  <c r="BS8" i="11"/>
  <c r="AB8" i="11"/>
  <c r="X8" i="11"/>
  <c r="P8" i="11"/>
  <c r="P7" i="11"/>
  <c r="K25" i="11"/>
  <c r="BD28" i="11"/>
  <c r="Z10" i="11"/>
  <c r="BD61" i="11"/>
  <c r="AJ63" i="11"/>
  <c r="AY55" i="11"/>
  <c r="AX51" i="11"/>
  <c r="AY51" i="11" s="1"/>
  <c r="BD65" i="11"/>
  <c r="BD57" i="11"/>
  <c r="M51" i="11"/>
  <c r="O51" i="11" s="1"/>
  <c r="E51" i="11"/>
  <c r="AE25" i="11"/>
  <c r="BD29" i="11"/>
  <c r="BH25" i="11"/>
  <c r="AJ22" i="11"/>
  <c r="AJ18" i="11"/>
  <c r="BX7" i="11"/>
  <c r="AJ30" i="11"/>
  <c r="O52" i="11"/>
  <c r="AJ65" i="11"/>
  <c r="AJ61" i="11"/>
  <c r="AR52" i="11"/>
  <c r="AS51" i="11"/>
  <c r="BD8" i="11"/>
  <c r="CB7" i="11"/>
  <c r="BU10" i="11"/>
  <c r="BU5" i="11" s="1"/>
  <c r="BD44" i="11"/>
  <c r="Q10" i="11"/>
  <c r="BD27" i="11"/>
  <c r="BD34" i="11"/>
  <c r="AI53" i="11"/>
  <c r="AW51" i="11"/>
  <c r="AZ55" i="11"/>
  <c r="AJ53" i="11"/>
  <c r="AH52" i="11"/>
  <c r="CA7" i="11"/>
  <c r="CA12" i="11"/>
  <c r="AV16" i="11"/>
  <c r="AZ7" i="11"/>
  <c r="BH7" i="11"/>
  <c r="BD56" i="11"/>
  <c r="BC27" i="11"/>
  <c r="BW52" i="11"/>
  <c r="C187" i="8"/>
  <c r="C191" i="8"/>
  <c r="S191" i="8" s="1"/>
  <c r="D193" i="8"/>
  <c r="C207" i="8"/>
  <c r="C213" i="8"/>
  <c r="C190" i="8"/>
  <c r="S190" i="8" s="1"/>
  <c r="E201" i="8"/>
  <c r="C182" i="8"/>
  <c r="D201" i="8"/>
  <c r="F223" i="8"/>
  <c r="BN10" i="11"/>
  <c r="BM51" i="11"/>
  <c r="BK52" i="11"/>
  <c r="BJ51" i="11"/>
  <c r="BP25" i="11"/>
  <c r="CA52" i="11"/>
  <c r="BZ51" i="11"/>
  <c r="BD39" i="11"/>
  <c r="BL7" i="11"/>
  <c r="AJ6" i="11"/>
  <c r="BK25" i="11"/>
  <c r="BL55" i="11"/>
  <c r="BL25" i="11"/>
  <c r="BK55" i="11"/>
  <c r="I10" i="11"/>
  <c r="I5" i="11"/>
  <c r="I66" i="11" s="1"/>
  <c r="BD23" i="11"/>
  <c r="L45" i="11"/>
  <c r="AN25" i="11"/>
  <c r="W55" i="11"/>
  <c r="BH55" i="11"/>
  <c r="AH45" i="11"/>
  <c r="K55" i="11"/>
  <c r="BF51" i="11"/>
  <c r="BH51" i="11"/>
  <c r="P51" i="11"/>
  <c r="P16" i="11"/>
  <c r="AB55" i="11"/>
  <c r="AF52" i="11"/>
  <c r="AD51" i="11"/>
  <c r="AJ44" i="11"/>
  <c r="AJ37" i="11"/>
  <c r="G55" i="11"/>
  <c r="X55" i="11"/>
  <c r="AN45" i="11"/>
  <c r="BG55" i="11"/>
  <c r="BD36" i="11"/>
  <c r="BD46" i="11"/>
  <c r="BD45" i="11" s="1"/>
  <c r="BD63" i="11"/>
  <c r="AJ57" i="11"/>
  <c r="AI61" i="11"/>
  <c r="AI49" i="11"/>
  <c r="X45" i="11"/>
  <c r="AA52" i="11"/>
  <c r="G52" i="11"/>
  <c r="BD43" i="11"/>
  <c r="BC57" i="11"/>
  <c r="G16" i="11"/>
  <c r="AI19" i="11"/>
  <c r="BH52" i="11"/>
  <c r="AI47" i="11"/>
  <c r="AJ14" i="11"/>
  <c r="CB52" i="11"/>
  <c r="E10" i="11"/>
  <c r="E5" i="11" s="1"/>
  <c r="E66" i="11" s="1"/>
  <c r="P52" i="11"/>
  <c r="H45" i="11"/>
  <c r="BD58" i="11"/>
  <c r="AI18" i="11"/>
  <c r="BD40" i="11"/>
  <c r="AJ60" i="11"/>
  <c r="AJ50" i="11"/>
  <c r="AB16" i="11"/>
  <c r="BD35" i="11"/>
  <c r="BD64" i="11"/>
  <c r="BC13" i="11"/>
  <c r="BG12" i="11"/>
  <c r="AJ23" i="11"/>
  <c r="V51" i="11"/>
  <c r="W51" i="11"/>
  <c r="BD13" i="11"/>
  <c r="BD37" i="11"/>
  <c r="AJ46" i="11"/>
  <c r="AJ21" i="11"/>
  <c r="AJ8" i="11"/>
  <c r="AH7" i="11"/>
  <c r="AD10" i="11"/>
  <c r="AD5" i="11" s="1"/>
  <c r="AI23" i="11"/>
  <c r="AJ33" i="11"/>
  <c r="AI29" i="11"/>
  <c r="AI26" i="11"/>
  <c r="AI21" i="11"/>
  <c r="BN5" i="11"/>
  <c r="BN66" i="11" s="1"/>
  <c r="BO66" i="11" s="1"/>
  <c r="Y51" i="11"/>
  <c r="BL52" i="11"/>
  <c r="CI9" i="11"/>
  <c r="BL16" i="11"/>
  <c r="AR16" i="11"/>
  <c r="AC10" i="11"/>
  <c r="AM16" i="11"/>
  <c r="W16" i="11"/>
  <c r="BQ10" i="11"/>
  <c r="BQ5" i="11" s="1"/>
  <c r="AG16" i="11"/>
  <c r="CI16" i="11"/>
  <c r="CC20" i="11"/>
  <c r="BZ10" i="11"/>
  <c r="BZ5" i="11" s="1"/>
  <c r="N10" i="11"/>
  <c r="N5" i="11"/>
  <c r="N66" i="11" s="1"/>
  <c r="N68" i="11" s="1"/>
  <c r="BR10" i="11"/>
  <c r="AM25" i="11"/>
  <c r="BM10" i="11"/>
  <c r="BM5" i="11" s="1"/>
  <c r="CB25" i="11"/>
  <c r="CC49" i="11"/>
  <c r="CF49" i="11"/>
  <c r="AJ48" i="11"/>
  <c r="CI62" i="11"/>
  <c r="BA16" i="11"/>
  <c r="AZ51" i="11"/>
  <c r="CC53" i="11"/>
  <c r="CF53" i="11"/>
  <c r="BA52" i="11"/>
  <c r="BC56" i="11"/>
  <c r="CC58" i="11"/>
  <c r="CF58" i="11"/>
  <c r="AP51" i="11"/>
  <c r="AQ51" i="11" s="1"/>
  <c r="CC64" i="11"/>
  <c r="CF64" i="11" s="1"/>
  <c r="CC47" i="11"/>
  <c r="CE47" i="11"/>
  <c r="X25" i="11"/>
  <c r="AJ13" i="11"/>
  <c r="O16" i="11"/>
  <c r="AJ36" i="11"/>
  <c r="AJ31" i="11"/>
  <c r="L55" i="11"/>
  <c r="CC18" i="11"/>
  <c r="BT16" i="11"/>
  <c r="L52" i="11"/>
  <c r="W25" i="11"/>
  <c r="AE16" i="11"/>
  <c r="BJ10" i="11"/>
  <c r="CC63" i="11"/>
  <c r="CE63" i="11" s="1"/>
  <c r="CC59" i="11"/>
  <c r="CC54" i="11"/>
  <c r="CE54" i="11"/>
  <c r="CC48" i="11"/>
  <c r="CE48" i="11" s="1"/>
  <c r="CC24" i="11"/>
  <c r="CE24" i="11" s="1"/>
  <c r="BP16" i="11"/>
  <c r="BP52" i="11"/>
  <c r="BA45" i="11"/>
  <c r="CC45" i="11" s="1"/>
  <c r="CC40" i="11"/>
  <c r="CE40" i="11" s="1"/>
  <c r="CF40" i="11"/>
  <c r="CC30" i="11"/>
  <c r="G25" i="11"/>
  <c r="BK51" i="11"/>
  <c r="H55" i="11"/>
  <c r="AG52" i="11"/>
  <c r="CC52" i="11" s="1"/>
  <c r="CC65" i="11"/>
  <c r="CE65" i="11"/>
  <c r="CC60" i="11"/>
  <c r="CE60" i="11"/>
  <c r="CC56" i="11"/>
  <c r="CE56" i="11"/>
  <c r="CC50" i="11"/>
  <c r="CE50" i="11"/>
  <c r="CC46" i="11"/>
  <c r="CF46" i="11"/>
  <c r="CC39" i="11"/>
  <c r="CE39" i="11"/>
  <c r="CC35" i="11"/>
  <c r="CF35" i="11" s="1"/>
  <c r="CC31" i="11"/>
  <c r="CE31" i="11" s="1"/>
  <c r="CC26" i="11"/>
  <c r="CF26" i="11" s="1"/>
  <c r="CI63" i="11"/>
  <c r="CI58" i="11"/>
  <c r="CI53" i="11"/>
  <c r="CI47" i="11"/>
  <c r="CI24" i="11"/>
  <c r="CI37" i="11"/>
  <c r="CI33" i="11"/>
  <c r="CI29" i="11"/>
  <c r="CI23" i="11"/>
  <c r="CC12" i="11"/>
  <c r="CF12" i="11" s="1"/>
  <c r="AG45" i="11"/>
  <c r="CC61" i="11"/>
  <c r="CF61" i="11" s="1"/>
  <c r="CE61" i="11"/>
  <c r="CC57" i="11"/>
  <c r="CC36" i="11"/>
  <c r="CC32" i="11"/>
  <c r="CE32" i="11" s="1"/>
  <c r="CF32" i="11"/>
  <c r="CC27" i="11"/>
  <c r="CF27" i="11"/>
  <c r="CC19" i="11"/>
  <c r="CC16" i="11" s="1"/>
  <c r="CF19" i="11"/>
  <c r="CI59" i="11"/>
  <c r="CI54" i="11"/>
  <c r="CI48" i="11"/>
  <c r="CI44" i="11"/>
  <c r="CI38" i="11"/>
  <c r="CI34" i="11"/>
  <c r="BL12" i="11"/>
  <c r="CC28" i="11"/>
  <c r="CF28" i="11" s="1"/>
  <c r="CC22" i="11"/>
  <c r="CC11" i="11"/>
  <c r="CI17" i="11"/>
  <c r="CC21" i="11"/>
  <c r="CE21" i="11"/>
  <c r="AG12" i="11"/>
  <c r="CI12" i="11" s="1"/>
  <c r="CI8" i="11"/>
  <c r="CI6" i="11"/>
  <c r="CF48" i="11"/>
  <c r="CF18" i="11"/>
  <c r="CE27" i="11"/>
  <c r="D11" i="15"/>
  <c r="G29" i="15"/>
  <c r="D29" i="15"/>
  <c r="E26" i="15"/>
  <c r="G54" i="15"/>
  <c r="D35" i="15"/>
  <c r="G87" i="15"/>
  <c r="G11" i="15"/>
  <c r="H11" i="15"/>
  <c r="F26" i="15"/>
  <c r="F25" i="15" s="1"/>
  <c r="D87" i="15"/>
  <c r="D21" i="15"/>
  <c r="D8" i="15"/>
  <c r="H33" i="15"/>
  <c r="G31" i="15"/>
  <c r="D31" i="15"/>
  <c r="D27" i="15"/>
  <c r="D54" i="15"/>
  <c r="C26" i="15"/>
  <c r="H27" i="15"/>
  <c r="H35" i="15"/>
  <c r="H68" i="15"/>
  <c r="H29" i="15"/>
  <c r="D82" i="15"/>
  <c r="D92" i="15"/>
  <c r="D93" i="15"/>
  <c r="E91" i="15"/>
  <c r="H92" i="15"/>
  <c r="H93" i="15"/>
  <c r="F91" i="15"/>
  <c r="F94" i="15" s="1"/>
  <c r="H82" i="15"/>
  <c r="G82" i="15"/>
  <c r="G93" i="15"/>
  <c r="C211" i="8"/>
  <c r="S211" i="8" s="1"/>
  <c r="N130" i="8"/>
  <c r="N128" i="8" s="1"/>
  <c r="C133" i="8"/>
  <c r="C165" i="8"/>
  <c r="C204" i="8"/>
  <c r="Q137" i="8"/>
  <c r="C150" i="8"/>
  <c r="C210" i="8"/>
  <c r="D130" i="8"/>
  <c r="D128" i="8" s="1"/>
  <c r="E79" i="8"/>
  <c r="C169" i="8"/>
  <c r="C221" i="8"/>
  <c r="C233" i="8"/>
  <c r="C170" i="8"/>
  <c r="G137" i="8"/>
  <c r="C152" i="8"/>
  <c r="C196" i="8"/>
  <c r="C217" i="8"/>
  <c r="S217" i="8" s="1"/>
  <c r="C219" i="8"/>
  <c r="CA16" i="11"/>
  <c r="BY10" i="11"/>
  <c r="BY5" i="11" s="1"/>
  <c r="BY66" i="11" s="1"/>
  <c r="S25" i="11"/>
  <c r="R10" i="11"/>
  <c r="CC41" i="11"/>
  <c r="CF41" i="11" s="1"/>
  <c r="CC42" i="11"/>
  <c r="CF42" i="11"/>
  <c r="CF38" i="11"/>
  <c r="CF37" i="11"/>
  <c r="CE37" i="11"/>
  <c r="G35" i="15"/>
  <c r="G27" i="15"/>
  <c r="D91" i="15"/>
  <c r="G67" i="15"/>
  <c r="H67" i="15"/>
  <c r="BW7" i="11"/>
  <c r="CE64" i="11"/>
  <c r="BV51" i="11"/>
  <c r="CF65" i="11"/>
  <c r="CH12" i="11"/>
  <c r="AO51" i="11"/>
  <c r="CE46" i="11"/>
  <c r="CE45" i="11" s="1"/>
  <c r="CI45" i="11"/>
  <c r="CE53" i="11"/>
  <c r="CE58" i="11"/>
  <c r="CF56" i="11"/>
  <c r="CE59" i="11"/>
  <c r="CF60" i="11"/>
  <c r="CE35" i="11"/>
  <c r="CF39" i="11"/>
  <c r="T25" i="11"/>
  <c r="CF34" i="11"/>
  <c r="CE34" i="11"/>
  <c r="H25" i="11"/>
  <c r="AI43" i="11"/>
  <c r="CI43" i="11"/>
  <c r="U10" i="11"/>
  <c r="AE10" i="11"/>
  <c r="CF21" i="11"/>
  <c r="O10" i="11"/>
  <c r="CF54" i="11"/>
  <c r="AP10" i="11"/>
  <c r="AJ11" i="11"/>
  <c r="AJ34" i="11"/>
  <c r="AJ35" i="11"/>
  <c r="AJ58" i="11"/>
  <c r="AI64" i="11"/>
  <c r="L16" i="11"/>
  <c r="AJ43" i="11"/>
  <c r="CF63" i="11"/>
  <c r="G33" i="15"/>
  <c r="P10" i="11"/>
  <c r="CE17" i="11"/>
  <c r="CF17" i="11"/>
  <c r="CF29" i="11"/>
  <c r="BW55" i="11"/>
  <c r="BT55" i="11"/>
  <c r="BY51" i="11"/>
  <c r="AE55" i="11"/>
  <c r="AJ62" i="11"/>
  <c r="BP55" i="11"/>
  <c r="BG51" i="11"/>
  <c r="AF55" i="11"/>
  <c r="CA51" i="11"/>
  <c r="CB51" i="11"/>
  <c r="C17" i="8"/>
  <c r="CI55" i="11"/>
  <c r="AR55" i="11"/>
  <c r="F51" i="11"/>
  <c r="CK45" i="11"/>
  <c r="CI42" i="11"/>
  <c r="CF33" i="11"/>
  <c r="CF31" i="11"/>
  <c r="AU25" i="11"/>
  <c r="CE23" i="11"/>
  <c r="BI5" i="11"/>
  <c r="BI66" i="11" s="1"/>
  <c r="AU16" i="11"/>
  <c r="AF10" i="11"/>
  <c r="BO51" i="11"/>
  <c r="BP51" i="11"/>
  <c r="CE6" i="11"/>
  <c r="CF6" i="11"/>
  <c r="AJ40" i="11"/>
  <c r="P5" i="11"/>
  <c r="O5" i="11"/>
  <c r="CE8" i="11"/>
  <c r="CF8" i="11"/>
  <c r="H51" i="11"/>
  <c r="G51" i="11"/>
  <c r="BM66" i="11"/>
  <c r="BN68" i="11"/>
  <c r="AT5" i="11"/>
  <c r="I92" i="17"/>
  <c r="K82" i="17"/>
  <c r="D140" i="17"/>
  <c r="D143" i="17" s="1"/>
  <c r="H21" i="15"/>
  <c r="G21" i="15"/>
  <c r="I82" i="17"/>
  <c r="I38" i="17"/>
  <c r="K19" i="17"/>
  <c r="F140" i="17"/>
  <c r="F143" i="17" s="1"/>
  <c r="I19" i="17"/>
  <c r="H26" i="15"/>
  <c r="G26" i="15"/>
  <c r="E25" i="15"/>
  <c r="H54" i="15"/>
  <c r="D67" i="15"/>
  <c r="E8" i="8"/>
  <c r="E6" i="8" s="1"/>
  <c r="D15" i="8"/>
  <c r="AD66" i="11" l="1"/>
  <c r="CB5" i="11"/>
  <c r="BZ66" i="11"/>
  <c r="CA5" i="11"/>
  <c r="CF16" i="11"/>
  <c r="CE16" i="11"/>
  <c r="I68" i="11"/>
  <c r="E68" i="11"/>
  <c r="BO10" i="11"/>
  <c r="AJ52" i="11"/>
  <c r="CK7" i="11"/>
  <c r="H7" i="11"/>
  <c r="CH7" i="11"/>
  <c r="AB52" i="11"/>
  <c r="Z51" i="11"/>
  <c r="CH52" i="11"/>
  <c r="AZ25" i="11"/>
  <c r="AW10" i="11"/>
  <c r="CE30" i="11"/>
  <c r="AH55" i="11"/>
  <c r="CH25" i="11"/>
  <c r="AJ12" i="11"/>
  <c r="AG7" i="11"/>
  <c r="BJ5" i="11"/>
  <c r="BK10" i="11"/>
  <c r="BL10" i="11"/>
  <c r="AQ25" i="11"/>
  <c r="AN52" i="11"/>
  <c r="AT51" i="11"/>
  <c r="AJ56" i="11"/>
  <c r="AI56" i="11"/>
  <c r="AC5" i="11"/>
  <c r="CB25" i="19"/>
  <c r="CA25" i="19"/>
  <c r="BZ10" i="19"/>
  <c r="AI47" i="19"/>
  <c r="CG47" i="19"/>
  <c r="CJ47" i="19" s="1"/>
  <c r="P52" i="19"/>
  <c r="O52" i="19"/>
  <c r="N51" i="19"/>
  <c r="P51" i="19" s="1"/>
  <c r="X52" i="19"/>
  <c r="V51" i="19"/>
  <c r="X51" i="19" s="1"/>
  <c r="AJ45" i="11"/>
  <c r="AI45" i="11"/>
  <c r="BC59" i="11"/>
  <c r="BB55" i="11"/>
  <c r="BD59" i="11"/>
  <c r="CD45" i="11"/>
  <c r="BP66" i="11"/>
  <c r="CI52" i="11"/>
  <c r="CF36" i="11"/>
  <c r="CE18" i="11"/>
  <c r="AG25" i="11"/>
  <c r="BC11" i="11"/>
  <c r="BO5" i="11"/>
  <c r="AN55" i="11"/>
  <c r="CK55" i="11"/>
  <c r="CE12" i="11"/>
  <c r="AR51" i="11"/>
  <c r="CB10" i="11"/>
  <c r="CE19" i="11"/>
  <c r="X10" i="11"/>
  <c r="CF30" i="11"/>
  <c r="CA10" i="11"/>
  <c r="CF45" i="11"/>
  <c r="BA25" i="11"/>
  <c r="M66" i="11"/>
  <c r="BS10" i="11"/>
  <c r="AI54" i="11"/>
  <c r="AU52" i="11"/>
  <c r="CE14" i="11"/>
  <c r="V5" i="11"/>
  <c r="AA10" i="11"/>
  <c r="X7" i="11"/>
  <c r="BW25" i="11"/>
  <c r="AQ10" i="11"/>
  <c r="AP5" i="11"/>
  <c r="T10" i="11"/>
  <c r="R5" i="11"/>
  <c r="AI24" i="11"/>
  <c r="AJ24" i="11"/>
  <c r="AB25" i="11"/>
  <c r="Y10" i="11"/>
  <c r="BC53" i="11"/>
  <c r="BB52" i="11"/>
  <c r="CE22" i="11"/>
  <c r="CF22" i="11"/>
  <c r="CE62" i="11"/>
  <c r="CF62" i="11"/>
  <c r="BB25" i="11"/>
  <c r="BD26" i="11"/>
  <c r="BF10" i="11"/>
  <c r="BH16" i="11"/>
  <c r="BP5" i="11"/>
  <c r="AH25" i="11"/>
  <c r="AL51" i="11"/>
  <c r="CF43" i="11"/>
  <c r="BT10" i="11"/>
  <c r="CD25" i="11"/>
  <c r="CK25" i="11"/>
  <c r="CH16" i="11"/>
  <c r="CE26" i="11"/>
  <c r="AI52" i="11"/>
  <c r="BT25" i="11"/>
  <c r="S10" i="11"/>
  <c r="BP10" i="11"/>
  <c r="AI59" i="11"/>
  <c r="AB7" i="11"/>
  <c r="BQ51" i="11"/>
  <c r="BQ66" i="11" s="1"/>
  <c r="BT52" i="11"/>
  <c r="BS55" i="11"/>
  <c r="BR51" i="11"/>
  <c r="BU51" i="11"/>
  <c r="BU66" i="11" s="1"/>
  <c r="BU68" i="11" s="1"/>
  <c r="BX55" i="11"/>
  <c r="CI25" i="11"/>
  <c r="AJ19" i="11"/>
  <c r="AH16" i="11"/>
  <c r="CA55" i="11"/>
  <c r="CB55" i="11"/>
  <c r="K51" i="11"/>
  <c r="L51" i="11"/>
  <c r="Q51" i="11"/>
  <c r="S52" i="11"/>
  <c r="CH55" i="11"/>
  <c r="AM55" i="11"/>
  <c r="AL10" i="11"/>
  <c r="AN16" i="11"/>
  <c r="CK16" i="11"/>
  <c r="BA7" i="11"/>
  <c r="AO5" i="11"/>
  <c r="AO66" i="11" s="1"/>
  <c r="AR7" i="11"/>
  <c r="AR25" i="11"/>
  <c r="AZ52" i="11"/>
  <c r="AY52" i="11"/>
  <c r="AW5" i="11"/>
  <c r="AW66" i="11" s="1"/>
  <c r="AZ16" i="11"/>
  <c r="AX10" i="11"/>
  <c r="AY16" i="11"/>
  <c r="BD7" i="11"/>
  <c r="BB16" i="11"/>
  <c r="BB10" i="11" s="1"/>
  <c r="CF59" i="11"/>
  <c r="AS10" i="11"/>
  <c r="CE20" i="11"/>
  <c r="CF20" i="11"/>
  <c r="AU12" i="11"/>
  <c r="BT7" i="11"/>
  <c r="BR5" i="11"/>
  <c r="BS7" i="11"/>
  <c r="O25" i="11"/>
  <c r="P25" i="11"/>
  <c r="Q5" i="11"/>
  <c r="AY25" i="11"/>
  <c r="CK12" i="11"/>
  <c r="H12" i="11"/>
  <c r="F10" i="11"/>
  <c r="K76" i="17"/>
  <c r="E76" i="17" s="1"/>
  <c r="I76" i="17" s="1"/>
  <c r="G74" i="17"/>
  <c r="K74" i="17" s="1"/>
  <c r="CO12" i="19"/>
  <c r="R10" i="19"/>
  <c r="AF12" i="19"/>
  <c r="AC10" i="19"/>
  <c r="AG10" i="19" s="1"/>
  <c r="BY66" i="19"/>
  <c r="O16" i="19"/>
  <c r="P16" i="19"/>
  <c r="N10" i="19"/>
  <c r="O10" i="19" s="1"/>
  <c r="AR25" i="19"/>
  <c r="AQ25" i="19"/>
  <c r="AI12" i="11"/>
  <c r="AK51" i="11"/>
  <c r="BA51" i="11" s="1"/>
  <c r="AK10" i="11"/>
  <c r="BA12" i="11"/>
  <c r="BE10" i="11"/>
  <c r="BE5" i="11" s="1"/>
  <c r="BE66" i="11" s="1"/>
  <c r="BH12" i="11"/>
  <c r="CF24" i="11"/>
  <c r="CE52" i="11"/>
  <c r="CF52" i="11"/>
  <c r="S12" i="11"/>
  <c r="N137" i="8"/>
  <c r="C143" i="8"/>
  <c r="S143" i="8" s="1"/>
  <c r="S144" i="8"/>
  <c r="S155" i="8"/>
  <c r="C157" i="8"/>
  <c r="S157" i="8" s="1"/>
  <c r="Q156" i="8"/>
  <c r="S163" i="8"/>
  <c r="M206" i="8"/>
  <c r="AJ64" i="11"/>
  <c r="CI64" i="11"/>
  <c r="BP12" i="11"/>
  <c r="AG7" i="19"/>
  <c r="AI7" i="19" s="1"/>
  <c r="E5" i="19"/>
  <c r="P7" i="19"/>
  <c r="M5" i="19"/>
  <c r="M66" i="19" s="1"/>
  <c r="M68" i="19" s="1"/>
  <c r="AC5" i="19"/>
  <c r="AC66" i="19" s="1"/>
  <c r="AC68" i="19" s="1"/>
  <c r="AN7" i="19"/>
  <c r="AL5" i="19"/>
  <c r="AL66" i="19" s="1"/>
  <c r="AV7" i="19"/>
  <c r="AT5" i="19"/>
  <c r="AU5" i="19" s="1"/>
  <c r="AI48" i="11"/>
  <c r="BV10" i="11"/>
  <c r="O55" i="11"/>
  <c r="C218" i="8"/>
  <c r="J223" i="8"/>
  <c r="AU10" i="19"/>
  <c r="BG12" i="19"/>
  <c r="BF10" i="19"/>
  <c r="BP12" i="19"/>
  <c r="BO12" i="19"/>
  <c r="BN10" i="19"/>
  <c r="AB16" i="19"/>
  <c r="Z10" i="19"/>
  <c r="AN16" i="19"/>
  <c r="AK10" i="19"/>
  <c r="AN10" i="19" s="1"/>
  <c r="AV16" i="19"/>
  <c r="AS10" i="19"/>
  <c r="AS5" i="19" s="1"/>
  <c r="AS66" i="19" s="1"/>
  <c r="BL16" i="19"/>
  <c r="BJ10" i="19"/>
  <c r="CG23" i="19"/>
  <c r="BD23" i="19"/>
  <c r="C167" i="8"/>
  <c r="S167" i="8" s="1"/>
  <c r="C173" i="8"/>
  <c r="S113" i="8"/>
  <c r="S115" i="8"/>
  <c r="BD41" i="11"/>
  <c r="CD57" i="11"/>
  <c r="CK57" i="11"/>
  <c r="AN57" i="11"/>
  <c r="CJ6" i="19"/>
  <c r="CL7" i="19"/>
  <c r="F5" i="19"/>
  <c r="H5" i="19" s="1"/>
  <c r="X7" i="19"/>
  <c r="V5" i="19"/>
  <c r="V66" i="19" s="1"/>
  <c r="BW7" i="19"/>
  <c r="BV5" i="19"/>
  <c r="BV66" i="19" s="1"/>
  <c r="BX7" i="19"/>
  <c r="I10" i="19"/>
  <c r="L12" i="19"/>
  <c r="CJ14" i="19"/>
  <c r="CI14" i="19"/>
  <c r="BU51" i="19"/>
  <c r="BU66" i="19" s="1"/>
  <c r="AJ60" i="19"/>
  <c r="CG60" i="19"/>
  <c r="CJ60" i="19" s="1"/>
  <c r="CM60" i="19"/>
  <c r="G91" i="15"/>
  <c r="D26" i="15"/>
  <c r="AI13" i="11"/>
  <c r="AI20" i="11"/>
  <c r="P55" i="11"/>
  <c r="T52" i="11"/>
  <c r="AV55" i="11"/>
  <c r="BW12" i="11"/>
  <c r="CK52" i="11"/>
  <c r="AC51" i="11"/>
  <c r="AF51" i="11" s="1"/>
  <c r="BO52" i="11"/>
  <c r="E23" i="8"/>
  <c r="J10" i="11"/>
  <c r="K10" i="11" s="1"/>
  <c r="CK11" i="11"/>
  <c r="CD11" i="11"/>
  <c r="Y66" i="19"/>
  <c r="Y68" i="19" s="1"/>
  <c r="AP10" i="19"/>
  <c r="BI10" i="19"/>
  <c r="BI5" i="19" s="1"/>
  <c r="BI66" i="19" s="1"/>
  <c r="BB25" i="19"/>
  <c r="BB10" i="19" s="1"/>
  <c r="AJ59" i="19"/>
  <c r="AI59" i="19"/>
  <c r="BS7" i="19"/>
  <c r="CI8" i="19"/>
  <c r="W10" i="19"/>
  <c r="BW10" i="19"/>
  <c r="CE10" i="19"/>
  <c r="BD13" i="19"/>
  <c r="BC13" i="19"/>
  <c r="K16" i="19"/>
  <c r="BT16" i="19"/>
  <c r="CM24" i="19"/>
  <c r="BL25" i="19"/>
  <c r="BK25" i="19"/>
  <c r="CH25" i="19"/>
  <c r="CG36" i="19"/>
  <c r="CJ36" i="19" s="1"/>
  <c r="AJ36" i="19"/>
  <c r="BD44" i="19"/>
  <c r="AJ46" i="19"/>
  <c r="AH45" i="19"/>
  <c r="AJ47" i="19"/>
  <c r="BL51" i="19"/>
  <c r="CB51" i="19"/>
  <c r="BP52" i="19"/>
  <c r="BN51" i="19"/>
  <c r="BP51" i="19" s="1"/>
  <c r="BO52" i="19"/>
  <c r="BX51" i="19"/>
  <c r="BD53" i="19"/>
  <c r="BC53" i="19"/>
  <c r="BX55" i="19"/>
  <c r="AH55" i="19"/>
  <c r="F130" i="8"/>
  <c r="K130" i="8"/>
  <c r="K128" i="8" s="1"/>
  <c r="O130" i="8"/>
  <c r="L137" i="8"/>
  <c r="C164" i="8"/>
  <c r="C172" i="8"/>
  <c r="S172" i="8" s="1"/>
  <c r="C174" i="8"/>
  <c r="C179" i="8"/>
  <c r="C181" i="8"/>
  <c r="C186" i="8"/>
  <c r="S186" i="8" s="1"/>
  <c r="G193" i="8"/>
  <c r="J201" i="8"/>
  <c r="C203" i="8"/>
  <c r="C205" i="8"/>
  <c r="S205" i="8" s="1"/>
  <c r="L206" i="8"/>
  <c r="C209" i="8"/>
  <c r="S209" i="8" s="1"/>
  <c r="C212" i="8"/>
  <c r="S212" i="8" s="1"/>
  <c r="C224" i="8"/>
  <c r="S224" i="8" s="1"/>
  <c r="I223" i="8"/>
  <c r="C228" i="8"/>
  <c r="C234" i="8"/>
  <c r="G101" i="8"/>
  <c r="G118" i="8" s="1"/>
  <c r="G120" i="8" s="1"/>
  <c r="K101" i="8"/>
  <c r="O101" i="8"/>
  <c r="BM5" i="19"/>
  <c r="BM66" i="19" s="1"/>
  <c r="CC5" i="19"/>
  <c r="CC66" i="19" s="1"/>
  <c r="CF66" i="19" s="1"/>
  <c r="AR7" i="19"/>
  <c r="BH7" i="19"/>
  <c r="BT7" i="19"/>
  <c r="CE7" i="19"/>
  <c r="AH10" i="19"/>
  <c r="BQ10" i="19"/>
  <c r="BQ5" i="19" s="1"/>
  <c r="BQ66" i="19" s="1"/>
  <c r="BT12" i="19"/>
  <c r="BW12" i="19"/>
  <c r="AI13" i="19"/>
  <c r="AJ13" i="19"/>
  <c r="L16" i="19"/>
  <c r="W16" i="19"/>
  <c r="X16" i="19"/>
  <c r="AJ20" i="19"/>
  <c r="AI24" i="19"/>
  <c r="CG24" i="19"/>
  <c r="L25" i="19"/>
  <c r="T25" i="19"/>
  <c r="W25" i="19"/>
  <c r="AN25" i="19"/>
  <c r="AM25" i="19"/>
  <c r="CF25" i="19"/>
  <c r="AJ26" i="19"/>
  <c r="AI27" i="19"/>
  <c r="AJ29" i="19"/>
  <c r="BC29" i="19"/>
  <c r="AJ30" i="19"/>
  <c r="BD40" i="19"/>
  <c r="BD43" i="19"/>
  <c r="Q51" i="19"/>
  <c r="AG51" i="19" s="1"/>
  <c r="T52" i="19"/>
  <c r="S52" i="19"/>
  <c r="R51" i="19"/>
  <c r="AB51" i="19"/>
  <c r="BX52" i="19"/>
  <c r="CE52" i="19"/>
  <c r="CF52" i="19"/>
  <c r="CC51" i="19"/>
  <c r="BS55" i="19"/>
  <c r="BT55" i="19"/>
  <c r="CJ57" i="19"/>
  <c r="C7" i="8"/>
  <c r="F8" i="8"/>
  <c r="F6" i="8" s="1"/>
  <c r="O8" i="8"/>
  <c r="E15" i="8"/>
  <c r="C37" i="8"/>
  <c r="S56" i="8"/>
  <c r="C72" i="8"/>
  <c r="C102" i="8"/>
  <c r="C104" i="8"/>
  <c r="C106" i="8"/>
  <c r="S106" i="8" s="1"/>
  <c r="C108" i="8"/>
  <c r="C110" i="8"/>
  <c r="C112" i="8"/>
  <c r="AW5" i="19"/>
  <c r="AW66" i="19" s="1"/>
  <c r="CD5" i="19"/>
  <c r="CD66" i="19" s="1"/>
  <c r="BA7" i="19"/>
  <c r="BD8" i="19"/>
  <c r="CG9" i="19"/>
  <c r="J10" i="19"/>
  <c r="J5" i="19" s="1"/>
  <c r="BR10" i="19"/>
  <c r="BD11" i="19"/>
  <c r="BC11" i="19"/>
  <c r="CG12" i="19"/>
  <c r="CI12" i="19" s="1"/>
  <c r="CF12" i="19"/>
  <c r="CE12" i="19"/>
  <c r="CO16" i="19"/>
  <c r="H16" i="19"/>
  <c r="CI23" i="19"/>
  <c r="CI24" i="19"/>
  <c r="AF25" i="19"/>
  <c r="AE25" i="19"/>
  <c r="AI26" i="19"/>
  <c r="CM27" i="19"/>
  <c r="AI29" i="19"/>
  <c r="CJ31" i="19"/>
  <c r="CJ33" i="19"/>
  <c r="AJ38" i="19"/>
  <c r="BD39" i="19"/>
  <c r="CM40" i="19"/>
  <c r="AI40" i="19"/>
  <c r="CG43" i="19"/>
  <c r="AI43" i="19"/>
  <c r="BX45" i="19"/>
  <c r="BA51" i="19"/>
  <c r="BT51" i="19"/>
  <c r="CM52" i="19"/>
  <c r="AB52" i="19"/>
  <c r="BB52" i="19"/>
  <c r="BL52" i="19"/>
  <c r="BK52" i="19"/>
  <c r="BT52" i="19"/>
  <c r="CH55" i="19"/>
  <c r="AI11" i="19"/>
  <c r="CL12" i="19"/>
  <c r="CB12" i="19"/>
  <c r="S16" i="19"/>
  <c r="AR16" i="19"/>
  <c r="AZ16" i="19"/>
  <c r="BP16" i="19"/>
  <c r="CE16" i="19"/>
  <c r="CG22" i="19"/>
  <c r="CJ22" i="19" s="1"/>
  <c r="CO25" i="19"/>
  <c r="P25" i="19"/>
  <c r="AB25" i="19"/>
  <c r="AZ25" i="19"/>
  <c r="BH25" i="19"/>
  <c r="BX25" i="19"/>
  <c r="BC27" i="19"/>
  <c r="AI31" i="19"/>
  <c r="BD33" i="19"/>
  <c r="AI36" i="19"/>
  <c r="AJ40" i="19"/>
  <c r="BD41" i="19"/>
  <c r="AJ43" i="19"/>
  <c r="P45" i="19"/>
  <c r="CG50" i="19"/>
  <c r="AF52" i="19"/>
  <c r="AN52" i="19"/>
  <c r="AU52" i="19"/>
  <c r="CA52" i="19"/>
  <c r="CE55" i="19"/>
  <c r="BD56" i="19"/>
  <c r="BB55" i="19"/>
  <c r="BD59" i="19"/>
  <c r="AJ62" i="19"/>
  <c r="BD63" i="19"/>
  <c r="BD64" i="19"/>
  <c r="BD65" i="19"/>
  <c r="CI32" i="19"/>
  <c r="CI36" i="19"/>
  <c r="CJ39" i="19"/>
  <c r="AJ41" i="19"/>
  <c r="CL45" i="19"/>
  <c r="BA45" i="19"/>
  <c r="CG46" i="19"/>
  <c r="CF51" i="19"/>
  <c r="AA52" i="19"/>
  <c r="BW52" i="19"/>
  <c r="CG53" i="19"/>
  <c r="CO55" i="19"/>
  <c r="CA55" i="19"/>
  <c r="CG56" i="19"/>
  <c r="CM56" i="19"/>
  <c r="AI58" i="19"/>
  <c r="AJ63" i="19"/>
  <c r="CG64" i="19"/>
  <c r="I130" i="8"/>
  <c r="I128" i="8" s="1"/>
  <c r="M130" i="8"/>
  <c r="R130" i="8"/>
  <c r="E137" i="8"/>
  <c r="J137" i="8"/>
  <c r="C147" i="8"/>
  <c r="C149" i="8"/>
  <c r="S149" i="8" s="1"/>
  <c r="C151" i="8"/>
  <c r="S151" i="8" s="1"/>
  <c r="C175" i="8"/>
  <c r="S175" i="8" s="1"/>
  <c r="C185" i="8"/>
  <c r="J8" i="8"/>
  <c r="I15" i="8"/>
  <c r="M15" i="8"/>
  <c r="R15" i="8"/>
  <c r="S165" i="8"/>
  <c r="S161" i="8"/>
  <c r="C160" i="8"/>
  <c r="S160" i="8" s="1"/>
  <c r="L156" i="8"/>
  <c r="C166" i="8"/>
  <c r="S166" i="8" s="1"/>
  <c r="C168" i="8"/>
  <c r="S168" i="8" s="1"/>
  <c r="C171" i="8"/>
  <c r="S171" i="8" s="1"/>
  <c r="S174" i="8"/>
  <c r="C176" i="8"/>
  <c r="S176" i="8" s="1"/>
  <c r="S179" i="8"/>
  <c r="S181" i="8"/>
  <c r="C183" i="8"/>
  <c r="S183" i="8" s="1"/>
  <c r="C188" i="8"/>
  <c r="S188" i="8" s="1"/>
  <c r="C192" i="8"/>
  <c r="S192" i="8" s="1"/>
  <c r="F193" i="8"/>
  <c r="S195" i="8"/>
  <c r="S203" i="8"/>
  <c r="L201" i="8"/>
  <c r="Q201" i="8"/>
  <c r="I201" i="8"/>
  <c r="S228" i="8"/>
  <c r="C19" i="8"/>
  <c r="S19" i="8" s="1"/>
  <c r="O156" i="8"/>
  <c r="H156" i="8"/>
  <c r="N201" i="8"/>
  <c r="I206" i="8"/>
  <c r="R206" i="8"/>
  <c r="D18" i="8"/>
  <c r="C158" i="8"/>
  <c r="E71" i="8"/>
  <c r="S142" i="8"/>
  <c r="D140" i="8"/>
  <c r="J145" i="8"/>
  <c r="S147" i="8"/>
  <c r="H145" i="8"/>
  <c r="O145" i="8"/>
  <c r="S153" i="8"/>
  <c r="K145" i="8"/>
  <c r="I156" i="8"/>
  <c r="C201" i="8"/>
  <c r="F156" i="8"/>
  <c r="C225" i="8"/>
  <c r="C21" i="8"/>
  <c r="S219" i="8"/>
  <c r="S170" i="8"/>
  <c r="S169" i="8"/>
  <c r="S129" i="8"/>
  <c r="U7" i="8" s="1"/>
  <c r="D145" i="8"/>
  <c r="S162" i="8"/>
  <c r="D206" i="8"/>
  <c r="E193" i="8"/>
  <c r="C193" i="8" s="1"/>
  <c r="C238" i="8"/>
  <c r="L8" i="8"/>
  <c r="L6" i="8" s="1"/>
  <c r="Q8" i="8"/>
  <c r="K15" i="8"/>
  <c r="R18" i="8"/>
  <c r="C49" i="8"/>
  <c r="S49" i="8" s="1"/>
  <c r="S80" i="8"/>
  <c r="J79" i="8"/>
  <c r="C81" i="8"/>
  <c r="D84" i="8"/>
  <c r="S173" i="8"/>
  <c r="S204" i="8"/>
  <c r="S133" i="8"/>
  <c r="S213" i="8"/>
  <c r="S207" i="8"/>
  <c r="S187" i="8"/>
  <c r="L145" i="8"/>
  <c r="K156" i="8"/>
  <c r="S158" i="8"/>
  <c r="S159" i="8"/>
  <c r="S185" i="8"/>
  <c r="E206" i="8"/>
  <c r="N206" i="8"/>
  <c r="O223" i="8"/>
  <c r="S7" i="8"/>
  <c r="R79" i="8"/>
  <c r="H101" i="8"/>
  <c r="H118" i="8" s="1"/>
  <c r="H120" i="8" s="1"/>
  <c r="L101" i="8"/>
  <c r="N101" i="8" s="1"/>
  <c r="C114" i="8"/>
  <c r="S114" i="8" s="1"/>
  <c r="S17" i="8"/>
  <c r="S196" i="8"/>
  <c r="S132" i="8"/>
  <c r="S233" i="8"/>
  <c r="S221" i="8"/>
  <c r="S237" i="8"/>
  <c r="S210" i="8"/>
  <c r="S182" i="8"/>
  <c r="S189" i="8"/>
  <c r="E156" i="8"/>
  <c r="J156" i="8"/>
  <c r="N193" i="8"/>
  <c r="S218" i="8"/>
  <c r="S225" i="8"/>
  <c r="C33" i="8"/>
  <c r="C62" i="8"/>
  <c r="S62" i="8" s="1"/>
  <c r="C64" i="8"/>
  <c r="C65" i="8"/>
  <c r="S65" i="8" s="1"/>
  <c r="H34" i="8"/>
  <c r="C39" i="8"/>
  <c r="S39" i="8" s="1"/>
  <c r="E130" i="8"/>
  <c r="E128" i="8" s="1"/>
  <c r="C128" i="8" s="1"/>
  <c r="K137" i="8"/>
  <c r="O137" i="8"/>
  <c r="G140" i="8"/>
  <c r="L140" i="8"/>
  <c r="G206" i="8"/>
  <c r="H223" i="8"/>
  <c r="I8" i="8"/>
  <c r="E34" i="8"/>
  <c r="R34" i="8"/>
  <c r="S64" i="8"/>
  <c r="C67" i="8"/>
  <c r="S67" i="8" s="1"/>
  <c r="C69" i="8"/>
  <c r="S69" i="8" s="1"/>
  <c r="F71" i="8"/>
  <c r="S73" i="8"/>
  <c r="S75" i="8"/>
  <c r="C97" i="8"/>
  <c r="S97" i="8" s="1"/>
  <c r="C99" i="8"/>
  <c r="S99" i="8" s="1"/>
  <c r="C139" i="8"/>
  <c r="S139" i="8" s="1"/>
  <c r="F140" i="8"/>
  <c r="K140" i="8"/>
  <c r="I145" i="8"/>
  <c r="I134" i="8" s="1"/>
  <c r="L18" i="8"/>
  <c r="E101" i="8"/>
  <c r="I101" i="8"/>
  <c r="M101" i="8"/>
  <c r="C229" i="8"/>
  <c r="S229" i="8" s="1"/>
  <c r="C231" i="8"/>
  <c r="S231" i="8" s="1"/>
  <c r="G18" i="8"/>
  <c r="C22" i="8"/>
  <c r="S22" i="8" s="1"/>
  <c r="C31" i="8"/>
  <c r="S31" i="8" s="1"/>
  <c r="D79" i="8"/>
  <c r="C79" i="8" s="1"/>
  <c r="M79" i="8"/>
  <c r="C103" i="8"/>
  <c r="S103" i="8" s="1"/>
  <c r="C105" i="8"/>
  <c r="S105" i="8" s="1"/>
  <c r="C107" i="8"/>
  <c r="S107" i="8" s="1"/>
  <c r="C109" i="8"/>
  <c r="S109" i="8" s="1"/>
  <c r="C111" i="8"/>
  <c r="S111" i="8" s="1"/>
  <c r="F18" i="8"/>
  <c r="K18" i="8"/>
  <c r="O18" i="8"/>
  <c r="S21" i="8"/>
  <c r="L79" i="8"/>
  <c r="Q79" i="8"/>
  <c r="O84" i="8"/>
  <c r="C94" i="8"/>
  <c r="S94" i="8" s="1"/>
  <c r="Q140" i="8"/>
  <c r="F145" i="8"/>
  <c r="R145" i="8"/>
  <c r="C208" i="8"/>
  <c r="S37" i="8"/>
  <c r="C42" i="8"/>
  <c r="S42" i="8" s="1"/>
  <c r="F79" i="8"/>
  <c r="J84" i="8"/>
  <c r="C116" i="8"/>
  <c r="S116" i="8" s="1"/>
  <c r="K37" i="17"/>
  <c r="C206" i="8"/>
  <c r="G15" i="8"/>
  <c r="G12" i="8" s="1"/>
  <c r="O23" i="8"/>
  <c r="C57" i="8"/>
  <c r="C141" i="8"/>
  <c r="S141" i="8" s="1"/>
  <c r="I6" i="8"/>
  <c r="S14" i="8"/>
  <c r="L23" i="8"/>
  <c r="D101" i="8"/>
  <c r="C101" i="8" s="1"/>
  <c r="S101" i="8" s="1"/>
  <c r="S234" i="8"/>
  <c r="J18" i="8"/>
  <c r="I18" i="8"/>
  <c r="C29" i="8"/>
  <c r="S29" i="8" s="1"/>
  <c r="S33" i="8"/>
  <c r="C48" i="8"/>
  <c r="S48" i="8" s="1"/>
  <c r="C83" i="8"/>
  <c r="S150" i="8"/>
  <c r="R128" i="8"/>
  <c r="G130" i="8"/>
  <c r="L130" i="8"/>
  <c r="L128" i="8" s="1"/>
  <c r="Q130" i="8"/>
  <c r="Q128" i="8" s="1"/>
  <c r="C135" i="8"/>
  <c r="S135" i="8" s="1"/>
  <c r="R137" i="8"/>
  <c r="C13" i="8"/>
  <c r="S13" i="8" s="1"/>
  <c r="Q34" i="8"/>
  <c r="C98" i="8"/>
  <c r="C100" i="8"/>
  <c r="S100" i="8" s="1"/>
  <c r="S148" i="8"/>
  <c r="Q145" i="8"/>
  <c r="M145" i="8"/>
  <c r="G145" i="8"/>
  <c r="H240" i="8"/>
  <c r="H242" i="8" s="1"/>
  <c r="L15" i="8"/>
  <c r="Q15" i="8"/>
  <c r="C24" i="8"/>
  <c r="S24" i="8" s="1"/>
  <c r="C35" i="8"/>
  <c r="S35" i="8" s="1"/>
  <c r="G34" i="8"/>
  <c r="L34" i="8"/>
  <c r="L12" i="8" s="1"/>
  <c r="I34" i="8"/>
  <c r="O34" i="8"/>
  <c r="S57" i="8"/>
  <c r="S72" i="8"/>
  <c r="G79" i="8"/>
  <c r="K79" i="8"/>
  <c r="O79" i="8"/>
  <c r="I84" i="8"/>
  <c r="C88" i="8"/>
  <c r="S88" i="8" s="1"/>
  <c r="N84" i="8"/>
  <c r="C91" i="8"/>
  <c r="S91" i="8" s="1"/>
  <c r="C96" i="8"/>
  <c r="S96" i="8" s="1"/>
  <c r="M128" i="8"/>
  <c r="S197" i="8"/>
  <c r="O201" i="8"/>
  <c r="C222" i="8"/>
  <c r="S222" i="8" s="1"/>
  <c r="R223" i="8"/>
  <c r="C9" i="8"/>
  <c r="S9" i="8" s="1"/>
  <c r="G8" i="8"/>
  <c r="C10" i="8"/>
  <c r="S10" i="8" s="1"/>
  <c r="M8" i="8"/>
  <c r="M6" i="8" s="1"/>
  <c r="R8" i="8"/>
  <c r="R6" i="8" s="1"/>
  <c r="F15" i="8"/>
  <c r="O15" i="8"/>
  <c r="N15" i="8"/>
  <c r="M18" i="8"/>
  <c r="G23" i="8"/>
  <c r="C25" i="8"/>
  <c r="S25" i="8" s="1"/>
  <c r="M23" i="8"/>
  <c r="K34" i="8"/>
  <c r="C41" i="8"/>
  <c r="S41" i="8" s="1"/>
  <c r="G71" i="8"/>
  <c r="C74" i="8"/>
  <c r="S74" i="8" s="1"/>
  <c r="S76" i="8"/>
  <c r="S81" i="8"/>
  <c r="S83" i="8"/>
  <c r="G84" i="8"/>
  <c r="L84" i="8"/>
  <c r="Q84" i="8"/>
  <c r="C87" i="8"/>
  <c r="S87" i="8" s="1"/>
  <c r="K206" i="8"/>
  <c r="S208" i="8"/>
  <c r="Q206" i="8"/>
  <c r="F206" i="8"/>
  <c r="L223" i="8"/>
  <c r="Q223" i="8"/>
  <c r="C226" i="8"/>
  <c r="C230" i="8"/>
  <c r="C232" i="8"/>
  <c r="S238" i="8"/>
  <c r="C15" i="8"/>
  <c r="D23" i="8"/>
  <c r="C23" i="8" s="1"/>
  <c r="H23" i="8"/>
  <c r="C28" i="8"/>
  <c r="J34" i="8"/>
  <c r="S58" i="8"/>
  <c r="C95" i="8"/>
  <c r="S95" i="8" s="1"/>
  <c r="C131" i="8"/>
  <c r="S131" i="8" s="1"/>
  <c r="M137" i="8"/>
  <c r="J140" i="8"/>
  <c r="C146" i="8"/>
  <c r="S146" i="8" s="1"/>
  <c r="C184" i="8"/>
  <c r="S184" i="8" s="1"/>
  <c r="S198" i="8"/>
  <c r="C215" i="8"/>
  <c r="S215" i="8" s="1"/>
  <c r="H12" i="8"/>
  <c r="C43" i="8"/>
  <c r="S43" i="8" s="1"/>
  <c r="C45" i="8"/>
  <c r="S45" i="8" s="1"/>
  <c r="C47" i="8"/>
  <c r="S47" i="8" s="1"/>
  <c r="C51" i="8"/>
  <c r="S51" i="8" s="1"/>
  <c r="N34" i="8"/>
  <c r="C82" i="8"/>
  <c r="E84" i="8"/>
  <c r="C86" i="8"/>
  <c r="S86" i="8" s="1"/>
  <c r="S92" i="8"/>
  <c r="D57" i="15"/>
  <c r="J92" i="17"/>
  <c r="J82" i="17"/>
  <c r="J37" i="17"/>
  <c r="J38" i="17"/>
  <c r="J19" i="17"/>
  <c r="J6" i="17"/>
  <c r="E74" i="17"/>
  <c r="I74" i="17" s="1"/>
  <c r="I75" i="17"/>
  <c r="G140" i="17"/>
  <c r="G143" i="17" s="1"/>
  <c r="C130" i="8"/>
  <c r="J6" i="8"/>
  <c r="N79" i="8"/>
  <c r="D137" i="8"/>
  <c r="C137" i="8" s="1"/>
  <c r="F137" i="8"/>
  <c r="F134" i="8" s="1"/>
  <c r="M140" i="8"/>
  <c r="N140" i="8" s="1"/>
  <c r="R140" i="8"/>
  <c r="S202" i="8"/>
  <c r="O206" i="8"/>
  <c r="C216" i="8"/>
  <c r="S216" i="8" s="1"/>
  <c r="D223" i="8"/>
  <c r="G223" i="8"/>
  <c r="G240" i="8" s="1"/>
  <c r="G242" i="8" s="1"/>
  <c r="M223" i="8"/>
  <c r="N223" i="8" s="1"/>
  <c r="C235" i="8"/>
  <c r="S235" i="8" s="1"/>
  <c r="O6" i="8"/>
  <c r="C11" i="8"/>
  <c r="S11" i="8" s="1"/>
  <c r="J15" i="8"/>
  <c r="J12" i="8" s="1"/>
  <c r="J5" i="8" s="1"/>
  <c r="J118" i="8" s="1"/>
  <c r="J120" i="8" s="1"/>
  <c r="Q18" i="8"/>
  <c r="F23" i="8"/>
  <c r="K23" i="8"/>
  <c r="N23" i="8"/>
  <c r="S28" i="8"/>
  <c r="C30" i="8"/>
  <c r="S30" i="8" s="1"/>
  <c r="D34" i="8"/>
  <c r="M34" i="8"/>
  <c r="O128" i="8"/>
  <c r="J134" i="8"/>
  <c r="J23" i="8"/>
  <c r="R23" i="8"/>
  <c r="R12" i="8" s="1"/>
  <c r="F34" i="8"/>
  <c r="C36" i="8"/>
  <c r="S36" i="8" s="1"/>
  <c r="C38" i="8"/>
  <c r="S38" i="8" s="1"/>
  <c r="C40" i="8"/>
  <c r="S40" i="8" s="1"/>
  <c r="C44" i="8"/>
  <c r="S44" i="8" s="1"/>
  <c r="C46" i="8"/>
  <c r="S46" i="8" s="1"/>
  <c r="C50" i="8"/>
  <c r="S50" i="8" s="1"/>
  <c r="C52" i="8"/>
  <c r="S52" i="8" s="1"/>
  <c r="C54" i="8"/>
  <c r="S54" i="8" s="1"/>
  <c r="S55" i="8"/>
  <c r="D71" i="8"/>
  <c r="C71" i="8" s="1"/>
  <c r="I79" i="8"/>
  <c r="K84" i="8"/>
  <c r="R84" i="8"/>
  <c r="C90" i="8"/>
  <c r="S90" i="8" s="1"/>
  <c r="E145" i="8"/>
  <c r="D156" i="8"/>
  <c r="C156" i="8" s="1"/>
  <c r="F128" i="8"/>
  <c r="J130" i="8"/>
  <c r="J128" i="8" s="1"/>
  <c r="H134" i="8"/>
  <c r="C138" i="8"/>
  <c r="S138" i="8" s="1"/>
  <c r="I137" i="8"/>
  <c r="E140" i="8"/>
  <c r="O140" i="8"/>
  <c r="O134" i="8" s="1"/>
  <c r="O127" i="8" s="1"/>
  <c r="O240" i="8" s="1"/>
  <c r="O242" i="8" s="1"/>
  <c r="G156" i="8"/>
  <c r="R156" i="8"/>
  <c r="R134" i="8" s="1"/>
  <c r="R127" i="8" s="1"/>
  <c r="R240" i="8" s="1"/>
  <c r="R242" i="8" s="1"/>
  <c r="S200" i="8"/>
  <c r="G201" i="8"/>
  <c r="J206" i="8"/>
  <c r="S214" i="8"/>
  <c r="C220" i="8"/>
  <c r="S220" i="8" s="1"/>
  <c r="K223" i="8"/>
  <c r="C236" i="8"/>
  <c r="S236" i="8" s="1"/>
  <c r="K8" i="8"/>
  <c r="K6" i="8" s="1"/>
  <c r="N8" i="8"/>
  <c r="N6" i="8" s="1"/>
  <c r="C16" i="8"/>
  <c r="S16" i="8" s="1"/>
  <c r="C20" i="8"/>
  <c r="S20" i="8" s="1"/>
  <c r="I23" i="8"/>
  <c r="I12" i="8" s="1"/>
  <c r="Q23" i="8"/>
  <c r="S26" i="8"/>
  <c r="C27" i="8"/>
  <c r="S27" i="8" s="1"/>
  <c r="C59" i="8"/>
  <c r="S59" i="8" s="1"/>
  <c r="S60" i="8"/>
  <c r="C61" i="8"/>
  <c r="S61" i="8" s="1"/>
  <c r="S63" i="8"/>
  <c r="C66" i="8"/>
  <c r="S66" i="8" s="1"/>
  <c r="C68" i="8"/>
  <c r="S68" i="8" s="1"/>
  <c r="C70" i="8"/>
  <c r="S70" i="8" s="1"/>
  <c r="S82" i="8"/>
  <c r="C85" i="8"/>
  <c r="S85" i="8" s="1"/>
  <c r="C89" i="8"/>
  <c r="S89" i="8" s="1"/>
  <c r="S98" i="8"/>
  <c r="S102" i="8"/>
  <c r="S104" i="8"/>
  <c r="S108" i="8"/>
  <c r="S110" i="8"/>
  <c r="S112" i="8"/>
  <c r="K134" i="8"/>
  <c r="M156" i="8"/>
  <c r="S164" i="8"/>
  <c r="C194" i="8"/>
  <c r="S194" i="8" s="1"/>
  <c r="F201" i="8"/>
  <c r="K201" i="8"/>
  <c r="E223" i="8"/>
  <c r="S226" i="8"/>
  <c r="S230" i="8"/>
  <c r="S232" i="8"/>
  <c r="Q6" i="8"/>
  <c r="E18" i="8"/>
  <c r="C53" i="8"/>
  <c r="S53" i="8" s="1"/>
  <c r="L71" i="8"/>
  <c r="N71" i="8" s="1"/>
  <c r="F84" i="8"/>
  <c r="M84" i="8"/>
  <c r="C93" i="8"/>
  <c r="S93" i="8" s="1"/>
  <c r="O31" i="14"/>
  <c r="N31" i="14"/>
  <c r="N19" i="14"/>
  <c r="N18" i="14"/>
  <c r="P23" i="14"/>
  <c r="N28" i="14"/>
  <c r="O28" i="14"/>
  <c r="P22" i="14"/>
  <c r="P24" i="14"/>
  <c r="O9" i="14"/>
  <c r="N10" i="14"/>
  <c r="O15" i="14"/>
  <c r="N17" i="14"/>
  <c r="O19" i="14"/>
  <c r="O21" i="14"/>
  <c r="O22" i="14"/>
  <c r="O23" i="14"/>
  <c r="N24" i="14"/>
  <c r="N21" i="14"/>
  <c r="P9" i="14"/>
  <c r="P21" i="14"/>
  <c r="O13" i="14"/>
  <c r="N13" i="14"/>
  <c r="N14" i="14"/>
  <c r="N26" i="14"/>
  <c r="G8" i="15"/>
  <c r="H8" i="15"/>
  <c r="S78" i="8"/>
  <c r="H140" i="17"/>
  <c r="H143" i="17" s="1"/>
  <c r="J143" i="17" s="1"/>
  <c r="K92" i="17"/>
  <c r="I37" i="17"/>
  <c r="K6" i="17"/>
  <c r="K38" i="17"/>
  <c r="C140" i="17"/>
  <c r="C143" i="17" s="1"/>
  <c r="C94" i="15"/>
  <c r="H91" i="15"/>
  <c r="E94" i="15"/>
  <c r="G57" i="15"/>
  <c r="H57" i="15"/>
  <c r="H31" i="15"/>
  <c r="G25" i="15"/>
  <c r="H17" i="15"/>
  <c r="F5" i="15"/>
  <c r="F53" i="15" s="1"/>
  <c r="F95" i="15" s="1"/>
  <c r="S152" i="8"/>
  <c r="N145" i="8"/>
  <c r="S180" i="8"/>
  <c r="S177" i="8"/>
  <c r="N156" i="8"/>
  <c r="D8" i="8"/>
  <c r="D33" i="15"/>
  <c r="H25" i="15"/>
  <c r="D20" i="15"/>
  <c r="H20" i="15"/>
  <c r="G20" i="15"/>
  <c r="D17" i="15"/>
  <c r="D15" i="15" s="1"/>
  <c r="G17" i="15"/>
  <c r="E15" i="15"/>
  <c r="E5" i="15" s="1"/>
  <c r="G6" i="15"/>
  <c r="H6" i="15"/>
  <c r="C25" i="15"/>
  <c r="D25" i="15" s="1"/>
  <c r="D6" i="15"/>
  <c r="BQ68" i="19"/>
  <c r="CI50" i="19"/>
  <c r="CJ50" i="19"/>
  <c r="BC55" i="19"/>
  <c r="BD55" i="19"/>
  <c r="CI61" i="19"/>
  <c r="CJ61" i="19"/>
  <c r="BD7" i="19"/>
  <c r="CJ8" i="19"/>
  <c r="W66" i="19"/>
  <c r="W68" i="19" s="1"/>
  <c r="X66" i="19"/>
  <c r="X68" i="19" s="1"/>
  <c r="V68" i="19"/>
  <c r="AD68" i="19"/>
  <c r="BV68" i="19"/>
  <c r="CD68" i="19"/>
  <c r="CI43" i="19"/>
  <c r="CJ43" i="19"/>
  <c r="CI55" i="19"/>
  <c r="CI59" i="19"/>
  <c r="CJ59" i="19"/>
  <c r="CM12" i="19"/>
  <c r="BC52" i="19"/>
  <c r="CI62" i="19"/>
  <c r="BD25" i="19"/>
  <c r="CJ30" i="19"/>
  <c r="CI64" i="19"/>
  <c r="CH10" i="19"/>
  <c r="CI46" i="19"/>
  <c r="CJ46" i="19"/>
  <c r="CJ45" i="19" s="1"/>
  <c r="CI53" i="19"/>
  <c r="CJ53" i="19"/>
  <c r="CI56" i="19"/>
  <c r="CJ56" i="19"/>
  <c r="CJ12" i="19"/>
  <c r="CJ48" i="19"/>
  <c r="CI65" i="19"/>
  <c r="CM11" i="19"/>
  <c r="H12" i="19"/>
  <c r="T12" i="19"/>
  <c r="BD12" i="19"/>
  <c r="BH12" i="19"/>
  <c r="AE16" i="19"/>
  <c r="AM16" i="19"/>
  <c r="AQ16" i="19"/>
  <c r="AU16" i="19"/>
  <c r="AY16" i="19"/>
  <c r="AI17" i="19"/>
  <c r="BD17" i="19"/>
  <c r="CG17" i="19"/>
  <c r="CJ17" i="19" s="1"/>
  <c r="CI18" i="19"/>
  <c r="AI19" i="19"/>
  <c r="AI20" i="19"/>
  <c r="CM20" i="19"/>
  <c r="AI21" i="19"/>
  <c r="AJ22" i="19"/>
  <c r="CM22" i="19"/>
  <c r="CJ23" i="19"/>
  <c r="CJ24" i="19"/>
  <c r="AG25" i="19"/>
  <c r="CM25" i="19" s="1"/>
  <c r="CL25" i="19"/>
  <c r="CG26" i="19"/>
  <c r="CI26" i="19" s="1"/>
  <c r="AJ27" i="19"/>
  <c r="BD27" i="19"/>
  <c r="CJ27" i="19"/>
  <c r="CG29" i="19"/>
  <c r="CI29" i="19" s="1"/>
  <c r="AI30" i="19"/>
  <c r="CM31" i="19"/>
  <c r="BD32" i="19"/>
  <c r="CJ32" i="19"/>
  <c r="CI33" i="19"/>
  <c r="CG34" i="19"/>
  <c r="CI34" i="19" s="1"/>
  <c r="AI35" i="19"/>
  <c r="CG35" i="19"/>
  <c r="CI35" i="19" s="1"/>
  <c r="CM36" i="19"/>
  <c r="CG37" i="19"/>
  <c r="CI37" i="19" s="1"/>
  <c r="CG38" i="19"/>
  <c r="CJ38" i="19" s="1"/>
  <c r="CI39" i="19"/>
  <c r="CG40" i="19"/>
  <c r="CI40" i="19" s="1"/>
  <c r="CM43" i="19"/>
  <c r="CM46" i="19"/>
  <c r="AJ48" i="19"/>
  <c r="CG48" i="19"/>
  <c r="CI48" i="19" s="1"/>
  <c r="O51" i="19"/>
  <c r="S51" i="19"/>
  <c r="W51" i="19"/>
  <c r="AA51" i="19"/>
  <c r="AE51" i="19"/>
  <c r="AM51" i="19"/>
  <c r="AQ51" i="19"/>
  <c r="BK51" i="19"/>
  <c r="BO51" i="19"/>
  <c r="BS51" i="19"/>
  <c r="BW51" i="19"/>
  <c r="CA51" i="19"/>
  <c r="CE51" i="19"/>
  <c r="H52" i="19"/>
  <c r="AM52" i="19"/>
  <c r="AV52" i="19"/>
  <c r="AZ52" i="19"/>
  <c r="BD52" i="19"/>
  <c r="CH52" i="19"/>
  <c r="AJ53" i="19"/>
  <c r="CM53" i="19"/>
  <c r="AI54" i="19"/>
  <c r="CJ54" i="19"/>
  <c r="AG55" i="19"/>
  <c r="CG55" i="19" s="1"/>
  <c r="CJ55" i="19" s="1"/>
  <c r="BC56" i="19"/>
  <c r="AJ57" i="19"/>
  <c r="BD57" i="19"/>
  <c r="CI57" i="19"/>
  <c r="CM58" i="19"/>
  <c r="BC59" i="19"/>
  <c r="AI62" i="19"/>
  <c r="CJ62" i="19"/>
  <c r="CI63" i="19"/>
  <c r="AJ64" i="19"/>
  <c r="CJ64" i="19"/>
  <c r="CJ65" i="19"/>
  <c r="E66" i="19"/>
  <c r="G5" i="19"/>
  <c r="X5" i="19"/>
  <c r="AF5" i="19"/>
  <c r="AV5" i="19"/>
  <c r="BX5" i="19"/>
  <c r="CO7" i="19"/>
  <c r="AJ8" i="19"/>
  <c r="CM8" i="19"/>
  <c r="H10" i="19"/>
  <c r="CG11" i="19"/>
  <c r="CJ11" i="19" s="1"/>
  <c r="S12" i="19"/>
  <c r="CL16" i="19"/>
  <c r="CM19" i="19"/>
  <c r="CG20" i="19"/>
  <c r="CI20" i="19" s="1"/>
  <c r="CM21" i="19"/>
  <c r="H25" i="19"/>
  <c r="CI27" i="19"/>
  <c r="CM30" i="19"/>
  <c r="CG42" i="19"/>
  <c r="CJ42" i="19" s="1"/>
  <c r="T45" i="19"/>
  <c r="CM47" i="19"/>
  <c r="F51" i="19"/>
  <c r="J51" i="19"/>
  <c r="J66" i="19" s="1"/>
  <c r="AT51" i="19"/>
  <c r="AX51" i="19"/>
  <c r="AX66" i="19" s="1"/>
  <c r="BB51" i="19"/>
  <c r="BF51" i="19"/>
  <c r="G52" i="19"/>
  <c r="AH52" i="19"/>
  <c r="CL52" i="19"/>
  <c r="CL55" i="19"/>
  <c r="AI57" i="19"/>
  <c r="BC57" i="19"/>
  <c r="CG58" i="19"/>
  <c r="CM63" i="19"/>
  <c r="W5" i="19"/>
  <c r="AY5" i="19"/>
  <c r="BW5" i="19"/>
  <c r="CE5" i="19"/>
  <c r="AI8" i="19"/>
  <c r="P10" i="19"/>
  <c r="T10" i="19"/>
  <c r="X10" i="19"/>
  <c r="AB10" i="19"/>
  <c r="AF10" i="19"/>
  <c r="AR10" i="19"/>
  <c r="AV10" i="19"/>
  <c r="AZ10" i="19"/>
  <c r="BH10" i="19"/>
  <c r="BL10" i="19"/>
  <c r="BT10" i="19"/>
  <c r="BX10" i="19"/>
  <c r="CB10" i="19"/>
  <c r="CF10" i="19"/>
  <c r="AG16" i="19"/>
  <c r="CM16" i="19" s="1"/>
  <c r="BA16" i="19"/>
  <c r="CG19" i="19"/>
  <c r="CG21" i="19"/>
  <c r="G25" i="19"/>
  <c r="CM54" i="19"/>
  <c r="CM62" i="19"/>
  <c r="H7" i="19"/>
  <c r="AG12" i="19"/>
  <c r="AJ12" i="19" s="1"/>
  <c r="G16" i="19"/>
  <c r="AJ17" i="19"/>
  <c r="CG28" i="19"/>
  <c r="CJ28" i="19" s="1"/>
  <c r="AJ35" i="19"/>
  <c r="CG44" i="19"/>
  <c r="CJ44" i="19" s="1"/>
  <c r="AG45" i="19"/>
  <c r="CG45" i="19" s="1"/>
  <c r="AI49" i="19"/>
  <c r="CG49" i="19"/>
  <c r="CJ49" i="19" s="1"/>
  <c r="AI65" i="19"/>
  <c r="CG51" i="19" l="1"/>
  <c r="CM51" i="19"/>
  <c r="BB5" i="11"/>
  <c r="BU68" i="19"/>
  <c r="BT71" i="19"/>
  <c r="BW66" i="19"/>
  <c r="BX66" i="19"/>
  <c r="BD10" i="19"/>
  <c r="BB5" i="19"/>
  <c r="AJ10" i="19"/>
  <c r="BQ68" i="11"/>
  <c r="BT71" i="11"/>
  <c r="BO10" i="19"/>
  <c r="BN5" i="19"/>
  <c r="H10" i="11"/>
  <c r="CK10" i="11"/>
  <c r="G10" i="11"/>
  <c r="CH10" i="11"/>
  <c r="BC52" i="11"/>
  <c r="BB51" i="11"/>
  <c r="BD52" i="11"/>
  <c r="AR5" i="11"/>
  <c r="AP66" i="11"/>
  <c r="AQ5" i="11"/>
  <c r="AV51" i="11"/>
  <c r="AU51" i="11"/>
  <c r="F5" i="11"/>
  <c r="AJ25" i="19"/>
  <c r="AJ55" i="19"/>
  <c r="AF66" i="19"/>
  <c r="AF68" i="19" s="1"/>
  <c r="S156" i="8"/>
  <c r="U34" i="8" s="1"/>
  <c r="C84" i="8"/>
  <c r="CI47" i="19"/>
  <c r="BC25" i="19"/>
  <c r="AE10" i="19"/>
  <c r="N5" i="19"/>
  <c r="BW10" i="11"/>
  <c r="BV5" i="11"/>
  <c r="BX10" i="11"/>
  <c r="Q66" i="19"/>
  <c r="Q68" i="19" s="1"/>
  <c r="BS51" i="11"/>
  <c r="BT51" i="11"/>
  <c r="AM51" i="11"/>
  <c r="AN51" i="11"/>
  <c r="BG10" i="11"/>
  <c r="BF5" i="11"/>
  <c r="BH10" i="11"/>
  <c r="S5" i="11"/>
  <c r="R66" i="11"/>
  <c r="T5" i="11"/>
  <c r="V66" i="11"/>
  <c r="W5" i="11"/>
  <c r="X5" i="11"/>
  <c r="AC66" i="11"/>
  <c r="AC68" i="11" s="1"/>
  <c r="BJ66" i="11"/>
  <c r="BL5" i="11"/>
  <c r="BK5" i="11"/>
  <c r="AI55" i="11"/>
  <c r="AH51" i="11"/>
  <c r="AJ55" i="11"/>
  <c r="AF5" i="11"/>
  <c r="BR66" i="11"/>
  <c r="BS5" i="11"/>
  <c r="BT5" i="11"/>
  <c r="BC16" i="11"/>
  <c r="BD16" i="11"/>
  <c r="AI16" i="11"/>
  <c r="AJ16" i="11"/>
  <c r="AH10" i="11"/>
  <c r="CL10" i="19"/>
  <c r="CM7" i="19"/>
  <c r="AT66" i="19"/>
  <c r="AI55" i="19"/>
  <c r="AE66" i="19"/>
  <c r="AE68" i="19" s="1"/>
  <c r="CI22" i="19"/>
  <c r="CG7" i="19"/>
  <c r="BS10" i="19"/>
  <c r="BR5" i="19"/>
  <c r="T51" i="19"/>
  <c r="AH5" i="19"/>
  <c r="AQ10" i="19"/>
  <c r="AP5" i="19"/>
  <c r="K10" i="19"/>
  <c r="I5" i="19"/>
  <c r="AA10" i="19"/>
  <c r="Z5" i="19"/>
  <c r="BC12" i="11"/>
  <c r="BD12" i="11"/>
  <c r="S10" i="19"/>
  <c r="R5" i="19"/>
  <c r="AU10" i="11"/>
  <c r="AV10" i="11"/>
  <c r="AS5" i="11"/>
  <c r="AN10" i="11"/>
  <c r="AM10" i="11"/>
  <c r="S51" i="11"/>
  <c r="T51" i="11"/>
  <c r="AG51" i="11"/>
  <c r="CC51" i="11" s="1"/>
  <c r="BX51" i="11"/>
  <c r="AI25" i="11"/>
  <c r="AJ25" i="11"/>
  <c r="AB10" i="11"/>
  <c r="Y5" i="11"/>
  <c r="AE51" i="11"/>
  <c r="O66" i="11"/>
  <c r="O68" i="11" s="1"/>
  <c r="P66" i="11"/>
  <c r="P68" i="11" s="1"/>
  <c r="M68" i="11"/>
  <c r="AG10" i="11"/>
  <c r="CC10" i="11" s="1"/>
  <c r="CC25" i="11"/>
  <c r="BC55" i="11"/>
  <c r="BD55" i="11"/>
  <c r="CA10" i="19"/>
  <c r="BZ5" i="19"/>
  <c r="CC7" i="11"/>
  <c r="CI7" i="11"/>
  <c r="AJ7" i="11"/>
  <c r="AI7" i="11"/>
  <c r="AB51" i="11"/>
  <c r="AA51" i="11"/>
  <c r="Z66" i="11"/>
  <c r="CK51" i="11"/>
  <c r="CH51" i="11"/>
  <c r="AE5" i="11"/>
  <c r="CE11" i="11"/>
  <c r="CF11" i="11"/>
  <c r="CD10" i="11"/>
  <c r="BA10" i="19"/>
  <c r="BC10" i="19" s="1"/>
  <c r="AK5" i="19"/>
  <c r="Q66" i="11"/>
  <c r="AG5" i="11"/>
  <c r="CF25" i="11"/>
  <c r="CE25" i="11"/>
  <c r="AE5" i="19"/>
  <c r="CI45" i="19"/>
  <c r="CE66" i="19"/>
  <c r="CM55" i="19"/>
  <c r="AJ7" i="19"/>
  <c r="CI60" i="19"/>
  <c r="CJ20" i="19"/>
  <c r="BP10" i="19"/>
  <c r="CF5" i="19"/>
  <c r="AZ5" i="19"/>
  <c r="AI12" i="19"/>
  <c r="L134" i="8"/>
  <c r="L127" i="8" s="1"/>
  <c r="L240" i="8" s="1"/>
  <c r="L242" i="8" s="1"/>
  <c r="CO10" i="19"/>
  <c r="AM10" i="19"/>
  <c r="CF57" i="11"/>
  <c r="CD55" i="11"/>
  <c r="CE57" i="11"/>
  <c r="BK10" i="19"/>
  <c r="BJ5" i="19"/>
  <c r="BG10" i="19"/>
  <c r="BF5" i="19"/>
  <c r="AK5" i="11"/>
  <c r="BA10" i="11"/>
  <c r="BC10" i="11" s="1"/>
  <c r="AX5" i="11"/>
  <c r="AY10" i="11"/>
  <c r="AZ10" i="11"/>
  <c r="J5" i="11"/>
  <c r="AL5" i="11"/>
  <c r="BD25" i="11"/>
  <c r="BC25" i="11"/>
  <c r="BW51" i="11"/>
  <c r="AT66" i="11"/>
  <c r="BZ68" i="11"/>
  <c r="CA66" i="11"/>
  <c r="CB66" i="11"/>
  <c r="AE66" i="11"/>
  <c r="AE68" i="11" s="1"/>
  <c r="AD68" i="11"/>
  <c r="C145" i="8"/>
  <c r="S206" i="8"/>
  <c r="U84" i="8" s="1"/>
  <c r="M12" i="8"/>
  <c r="M5" i="8" s="1"/>
  <c r="M118" i="8" s="1"/>
  <c r="M120" i="8" s="1"/>
  <c r="O12" i="8"/>
  <c r="O5" i="8" s="1"/>
  <c r="O118" i="8" s="1"/>
  <c r="O120" i="8" s="1"/>
  <c r="S130" i="8"/>
  <c r="Q134" i="8"/>
  <c r="F12" i="8"/>
  <c r="F5" i="8" s="1"/>
  <c r="F118" i="8" s="1"/>
  <c r="F120" i="8" s="1"/>
  <c r="N18" i="8"/>
  <c r="N12" i="8" s="1"/>
  <c r="S79" i="8"/>
  <c r="S193" i="8"/>
  <c r="M134" i="8"/>
  <c r="M127" i="8" s="1"/>
  <c r="I5" i="8"/>
  <c r="I118" i="8" s="1"/>
  <c r="I120" i="8" s="1"/>
  <c r="G134" i="8"/>
  <c r="C34" i="8"/>
  <c r="S34" i="8" s="1"/>
  <c r="K12" i="8"/>
  <c r="K5" i="8" s="1"/>
  <c r="K118" i="8" s="1"/>
  <c r="K120" i="8" s="1"/>
  <c r="E12" i="8"/>
  <c r="S15" i="8"/>
  <c r="Q127" i="8"/>
  <c r="Q240" i="8" s="1"/>
  <c r="Q242" i="8" s="1"/>
  <c r="S201" i="8"/>
  <c r="E134" i="8"/>
  <c r="E127" i="8" s="1"/>
  <c r="E240" i="8" s="1"/>
  <c r="E242" i="8" s="1"/>
  <c r="S128" i="8"/>
  <c r="J127" i="8"/>
  <c r="J240" i="8" s="1"/>
  <c r="J242" i="8" s="1"/>
  <c r="S71" i="8"/>
  <c r="L5" i="8"/>
  <c r="L118" i="8" s="1"/>
  <c r="L120" i="8" s="1"/>
  <c r="E140" i="17"/>
  <c r="I140" i="17" s="1"/>
  <c r="N134" i="8"/>
  <c r="F127" i="8"/>
  <c r="F240" i="8" s="1"/>
  <c r="F242" i="8" s="1"/>
  <c r="C140" i="8"/>
  <c r="S140" i="8" s="1"/>
  <c r="C18" i="8"/>
  <c r="R5" i="8"/>
  <c r="R118" i="8" s="1"/>
  <c r="R120" i="8" s="1"/>
  <c r="S84" i="8"/>
  <c r="Q12" i="8"/>
  <c r="Q5" i="8" s="1"/>
  <c r="Q118" i="8" s="1"/>
  <c r="Q120" i="8" s="1"/>
  <c r="S137" i="8"/>
  <c r="C223" i="8"/>
  <c r="S223" i="8" s="1"/>
  <c r="U101" i="8" s="1"/>
  <c r="D12" i="8"/>
  <c r="C12" i="8" s="1"/>
  <c r="E5" i="8"/>
  <c r="E118" i="8" s="1"/>
  <c r="E120" i="8" s="1"/>
  <c r="S23" i="8"/>
  <c r="K127" i="8"/>
  <c r="K240" i="8" s="1"/>
  <c r="K242" i="8" s="1"/>
  <c r="D134" i="8"/>
  <c r="N12" i="14"/>
  <c r="O17" i="14"/>
  <c r="O18" i="14"/>
  <c r="P18" i="14"/>
  <c r="O24" i="14"/>
  <c r="O10" i="14"/>
  <c r="O14" i="14"/>
  <c r="O26" i="14"/>
  <c r="P12" i="14"/>
  <c r="O12" i="14"/>
  <c r="P29" i="14"/>
  <c r="N29" i="14"/>
  <c r="O29" i="14"/>
  <c r="K143" i="17"/>
  <c r="K140" i="17"/>
  <c r="J140" i="17"/>
  <c r="D94" i="15"/>
  <c r="H94" i="15"/>
  <c r="G94" i="15"/>
  <c r="H5" i="15"/>
  <c r="S145" i="8"/>
  <c r="U23" i="8" s="1"/>
  <c r="I127" i="8"/>
  <c r="I240" i="8" s="1"/>
  <c r="I242" i="8" s="1"/>
  <c r="C8" i="8"/>
  <c r="S8" i="8" s="1"/>
  <c r="D6" i="8"/>
  <c r="H15" i="15"/>
  <c r="G15" i="15"/>
  <c r="G5" i="15"/>
  <c r="E53" i="15"/>
  <c r="AU66" i="19"/>
  <c r="AV66" i="19"/>
  <c r="J68" i="19"/>
  <c r="CJ21" i="19"/>
  <c r="CI21" i="19"/>
  <c r="CI52" i="19"/>
  <c r="CJ52" i="19"/>
  <c r="CH51" i="19"/>
  <c r="BD16" i="19"/>
  <c r="BC16" i="19"/>
  <c r="AZ51" i="19"/>
  <c r="AY51" i="19"/>
  <c r="AI25" i="19"/>
  <c r="CG25" i="19"/>
  <c r="CM10" i="19"/>
  <c r="CJ37" i="19"/>
  <c r="CJ34" i="19"/>
  <c r="CM45" i="19"/>
  <c r="CJ19" i="19"/>
  <c r="CI19" i="19"/>
  <c r="AJ52" i="19"/>
  <c r="AH51" i="19"/>
  <c r="AI52" i="19"/>
  <c r="BD51" i="19"/>
  <c r="BC51" i="19"/>
  <c r="H51" i="19"/>
  <c r="CL51" i="19"/>
  <c r="CO51" i="19"/>
  <c r="G51" i="19"/>
  <c r="CH5" i="19"/>
  <c r="AJ45" i="19"/>
  <c r="AI10" i="19"/>
  <c r="AI45" i="19"/>
  <c r="CI58" i="19"/>
  <c r="CJ58" i="19"/>
  <c r="BH51" i="19"/>
  <c r="BG51" i="19"/>
  <c r="L51" i="19"/>
  <c r="K51" i="19"/>
  <c r="E68" i="19"/>
  <c r="CI17" i="19"/>
  <c r="CG16" i="19"/>
  <c r="BB66" i="19"/>
  <c r="CJ40" i="19"/>
  <c r="CJ26" i="19"/>
  <c r="AJ16" i="19"/>
  <c r="AI16" i="19"/>
  <c r="AV51" i="19"/>
  <c r="AU51" i="19"/>
  <c r="AY66" i="19"/>
  <c r="AZ66" i="19"/>
  <c r="F66" i="19"/>
  <c r="CJ29" i="19"/>
  <c r="CJ35" i="19"/>
  <c r="CI11" i="19"/>
  <c r="N127" i="8" l="1"/>
  <c r="N240" i="8" s="1"/>
  <c r="N242" i="8" s="1"/>
  <c r="BG5" i="19"/>
  <c r="BH5" i="19"/>
  <c r="CF10" i="11"/>
  <c r="CE10" i="11"/>
  <c r="CD5" i="11"/>
  <c r="R66" i="19"/>
  <c r="T5" i="19"/>
  <c r="S5" i="19"/>
  <c r="BX5" i="11"/>
  <c r="BW5" i="11"/>
  <c r="BV66" i="11"/>
  <c r="AF66" i="11"/>
  <c r="AF68" i="11" s="1"/>
  <c r="AL66" i="11"/>
  <c r="AM5" i="11"/>
  <c r="AN5" i="11"/>
  <c r="AY5" i="11"/>
  <c r="AZ5" i="11"/>
  <c r="AX66" i="11"/>
  <c r="CE55" i="11"/>
  <c r="CD51" i="11"/>
  <c r="CF55" i="11"/>
  <c r="BF66" i="19"/>
  <c r="Q68" i="11"/>
  <c r="AG66" i="11"/>
  <c r="Y66" i="11"/>
  <c r="AA5" i="11"/>
  <c r="AB5" i="11"/>
  <c r="AH5" i="11"/>
  <c r="AI10" i="11"/>
  <c r="AJ10" i="11"/>
  <c r="S66" i="11"/>
  <c r="S68" i="11" s="1"/>
  <c r="T66" i="11"/>
  <c r="T68" i="11" s="1"/>
  <c r="R68" i="11"/>
  <c r="CG10" i="19"/>
  <c r="CI5" i="11"/>
  <c r="BD10" i="11"/>
  <c r="Z68" i="11"/>
  <c r="AB66" i="11"/>
  <c r="AB68" i="11" s="1"/>
  <c r="AA66" i="11"/>
  <c r="AA68" i="11" s="1"/>
  <c r="Z66" i="19"/>
  <c r="AA5" i="19"/>
  <c r="AB5" i="19"/>
  <c r="BR66" i="19"/>
  <c r="BS5" i="19"/>
  <c r="BT5" i="19"/>
  <c r="BR68" i="11"/>
  <c r="BT66" i="11"/>
  <c r="BS66" i="11"/>
  <c r="K5" i="11"/>
  <c r="J66" i="11"/>
  <c r="BJ66" i="19"/>
  <c r="BL5" i="19"/>
  <c r="BK5" i="19"/>
  <c r="AK66" i="19"/>
  <c r="AM5" i="19"/>
  <c r="BA5" i="19"/>
  <c r="AN5" i="19"/>
  <c r="CE7" i="11"/>
  <c r="CF7" i="11"/>
  <c r="I66" i="19"/>
  <c r="AG5" i="19"/>
  <c r="K5" i="19"/>
  <c r="AJ5" i="19"/>
  <c r="CJ7" i="19"/>
  <c r="CI7" i="19"/>
  <c r="N66" i="19"/>
  <c r="CJ68" i="19" s="1"/>
  <c r="CL5" i="19"/>
  <c r="CO5" i="19"/>
  <c r="P5" i="19"/>
  <c r="O5" i="19"/>
  <c r="BD51" i="11"/>
  <c r="BC51" i="11"/>
  <c r="AV5" i="11"/>
  <c r="AS66" i="11"/>
  <c r="CI66" i="11" s="1"/>
  <c r="AU5" i="11"/>
  <c r="AP66" i="19"/>
  <c r="AQ5" i="19"/>
  <c r="AR5" i="19"/>
  <c r="BH5" i="11"/>
  <c r="BG5" i="11"/>
  <c r="BF66" i="11"/>
  <c r="BN66" i="19"/>
  <c r="BP5" i="19"/>
  <c r="BO5" i="19"/>
  <c r="BB66" i="11"/>
  <c r="BD5" i="11"/>
  <c r="AK66" i="11"/>
  <c r="BA5" i="11"/>
  <c r="CC5" i="11" s="1"/>
  <c r="BZ66" i="19"/>
  <c r="CA5" i="19"/>
  <c r="CB5" i="19"/>
  <c r="CI10" i="11"/>
  <c r="CI51" i="11"/>
  <c r="AJ51" i="11"/>
  <c r="AI51" i="11"/>
  <c r="BJ68" i="11"/>
  <c r="BK66" i="11"/>
  <c r="BL66" i="11"/>
  <c r="W66" i="11"/>
  <c r="W68" i="11" s="1"/>
  <c r="X66" i="11"/>
  <c r="X68" i="11" s="1"/>
  <c r="V68" i="11"/>
  <c r="H5" i="11"/>
  <c r="CK5" i="11"/>
  <c r="F66" i="11"/>
  <c r="G5" i="11"/>
  <c r="CH5" i="11"/>
  <c r="AQ66" i="11"/>
  <c r="AR66" i="11"/>
  <c r="BC5" i="19"/>
  <c r="BD5" i="19"/>
  <c r="M240" i="8"/>
  <c r="M242" i="8" s="1"/>
  <c r="S18" i="8"/>
  <c r="S12" i="8"/>
  <c r="N5" i="8"/>
  <c r="N118" i="8" s="1"/>
  <c r="N120" i="8" s="1"/>
  <c r="E143" i="17"/>
  <c r="I143" i="17" s="1"/>
  <c r="C134" i="8"/>
  <c r="S134" i="8" s="1"/>
  <c r="D127" i="8"/>
  <c r="N16" i="14"/>
  <c r="P16" i="14"/>
  <c r="N20" i="14"/>
  <c r="O20" i="14"/>
  <c r="N8" i="14"/>
  <c r="P8" i="14" s="1"/>
  <c r="C6" i="8"/>
  <c r="S6" i="8" s="1"/>
  <c r="D5" i="8"/>
  <c r="E95" i="15"/>
  <c r="H53" i="15"/>
  <c r="G53" i="15"/>
  <c r="CI25" i="19"/>
  <c r="CJ25" i="19"/>
  <c r="CJ16" i="19"/>
  <c r="CI16" i="19"/>
  <c r="AJ51" i="19"/>
  <c r="AI51" i="19"/>
  <c r="AH66" i="19"/>
  <c r="BB68" i="19"/>
  <c r="CH66" i="19"/>
  <c r="CJ51" i="19"/>
  <c r="CI51" i="19"/>
  <c r="G66" i="19"/>
  <c r="H66" i="19"/>
  <c r="F68" i="19"/>
  <c r="CL66" i="19"/>
  <c r="CB66" i="19" l="1"/>
  <c r="CA66" i="19"/>
  <c r="BZ68" i="19"/>
  <c r="BN68" i="19"/>
  <c r="BP66" i="19"/>
  <c r="BO66" i="19"/>
  <c r="BK66" i="19"/>
  <c r="BJ68" i="19"/>
  <c r="BL66" i="19"/>
  <c r="BX66" i="11"/>
  <c r="BV68" i="11"/>
  <c r="BW66" i="11"/>
  <c r="CF68" i="11"/>
  <c r="CH66" i="11"/>
  <c r="G66" i="11"/>
  <c r="F68" i="11"/>
  <c r="H66" i="11"/>
  <c r="CK66" i="11"/>
  <c r="BB68" i="11"/>
  <c r="BG66" i="11"/>
  <c r="BF68" i="11"/>
  <c r="BH66" i="11"/>
  <c r="BA66" i="19"/>
  <c r="AN66" i="19"/>
  <c r="AM66" i="19"/>
  <c r="K66" i="11"/>
  <c r="J68" i="11"/>
  <c r="L66" i="11"/>
  <c r="L68" i="11" s="1"/>
  <c r="AG68" i="11"/>
  <c r="CE51" i="11"/>
  <c r="CF51" i="11"/>
  <c r="AV66" i="11"/>
  <c r="R68" i="19"/>
  <c r="S66" i="19"/>
  <c r="S68" i="19" s="1"/>
  <c r="T66" i="19"/>
  <c r="T68" i="19" s="1"/>
  <c r="AI5" i="11"/>
  <c r="AH66" i="11"/>
  <c r="CJ68" i="11" s="1"/>
  <c r="AJ5" i="11"/>
  <c r="BA66" i="11"/>
  <c r="BA68" i="11" s="1"/>
  <c r="AR66" i="19"/>
  <c r="AQ66" i="19"/>
  <c r="CG5" i="19"/>
  <c r="CM5" i="19"/>
  <c r="CI10" i="19"/>
  <c r="CJ10" i="19"/>
  <c r="AU66" i="11"/>
  <c r="CD66" i="11"/>
  <c r="CE5" i="11"/>
  <c r="CF5" i="11"/>
  <c r="P66" i="19"/>
  <c r="P68" i="19" s="1"/>
  <c r="N68" i="19"/>
  <c r="O66" i="19"/>
  <c r="O68" i="19" s="1"/>
  <c r="BR68" i="19"/>
  <c r="BT66" i="19"/>
  <c r="BS66" i="19"/>
  <c r="AM66" i="11"/>
  <c r="AN66" i="11"/>
  <c r="CO66" i="19"/>
  <c r="BC5" i="11"/>
  <c r="AI5" i="19"/>
  <c r="I68" i="19"/>
  <c r="AG66" i="19"/>
  <c r="AJ66" i="19" s="1"/>
  <c r="L66" i="19"/>
  <c r="L68" i="19" s="1"/>
  <c r="K66" i="19"/>
  <c r="K68" i="19" s="1"/>
  <c r="Z68" i="19"/>
  <c r="AA66" i="19"/>
  <c r="AA68" i="19" s="1"/>
  <c r="AB66" i="19"/>
  <c r="AB68" i="19" s="1"/>
  <c r="Y68" i="11"/>
  <c r="BF68" i="19"/>
  <c r="BH66" i="19"/>
  <c r="BG66" i="19"/>
  <c r="AZ66" i="11"/>
  <c r="AY66" i="11"/>
  <c r="D240" i="8"/>
  <c r="D242" i="8" s="1"/>
  <c r="C127" i="8"/>
  <c r="O16" i="14"/>
  <c r="P36" i="14"/>
  <c r="N36" i="14"/>
  <c r="O8" i="14"/>
  <c r="O38" i="14" s="1"/>
  <c r="N38" i="14" s="1"/>
  <c r="P20" i="14"/>
  <c r="C5" i="8"/>
  <c r="D118" i="8"/>
  <c r="D120" i="8" s="1"/>
  <c r="G95" i="15"/>
  <c r="H95" i="15"/>
  <c r="CK68" i="19"/>
  <c r="G68" i="19"/>
  <c r="CH72" i="19"/>
  <c r="AG72" i="19"/>
  <c r="CH69" i="19"/>
  <c r="CH70" i="19" s="1"/>
  <c r="AH68" i="19"/>
  <c r="CN68" i="19"/>
  <c r="H68" i="19"/>
  <c r="CD68" i="11" l="1"/>
  <c r="CF66" i="11"/>
  <c r="CC66" i="11"/>
  <c r="CE66" i="11" s="1"/>
  <c r="BD66" i="11"/>
  <c r="CM66" i="19"/>
  <c r="CG69" i="19"/>
  <c r="CG66" i="19"/>
  <c r="AG68" i="19"/>
  <c r="AG70" i="19"/>
  <c r="AF72" i="19"/>
  <c r="CI5" i="19"/>
  <c r="CJ5" i="19"/>
  <c r="G68" i="11"/>
  <c r="CG68" i="11"/>
  <c r="AJ66" i="11"/>
  <c r="CD69" i="11"/>
  <c r="CD70" i="11" s="1"/>
  <c r="AH68" i="11"/>
  <c r="AI66" i="11"/>
  <c r="AI66" i="19"/>
  <c r="CL68" i="19"/>
  <c r="CC69" i="11"/>
  <c r="K68" i="11"/>
  <c r="BA68" i="19"/>
  <c r="BC66" i="19"/>
  <c r="AH72" i="19" s="1"/>
  <c r="BD66" i="19"/>
  <c r="BC66" i="11"/>
  <c r="CH68" i="11"/>
  <c r="H68" i="11"/>
  <c r="S127" i="8"/>
  <c r="S240" i="8" s="1"/>
  <c r="C240" i="8"/>
  <c r="C242" i="8" s="1"/>
  <c r="O36" i="14"/>
  <c r="C118" i="8"/>
  <c r="C120" i="8" s="1"/>
  <c r="S5" i="8"/>
  <c r="S118" i="8" s="1"/>
  <c r="CK68" i="11" l="1"/>
  <c r="CI66" i="19"/>
  <c r="CO68" i="19" s="1"/>
  <c r="CG72" i="19"/>
  <c r="CJ66" i="19"/>
  <c r="CG70" i="19"/>
  <c r="CM68" i="19"/>
  <c r="CC68" i="11"/>
  <c r="CC70" i="11"/>
  <c r="CI68" i="11"/>
  <c r="S244" i="8"/>
  <c r="S242" i="8"/>
  <c r="U118" i="8"/>
  <c r="S245" i="8"/>
  <c r="S123" i="8"/>
  <c r="S122" i="8"/>
  <c r="S120" i="8"/>
  <c r="C5" i="15" l="1"/>
  <c r="C53" i="15" s="1"/>
  <c r="D53" i="15" l="1"/>
  <c r="C95" i="15"/>
  <c r="D95" i="15" s="1"/>
  <c r="D5" i="15"/>
  <c r="H55" i="22" l="1"/>
  <c r="F54" i="22" l="1"/>
  <c r="G54" i="22" s="1"/>
  <c r="H54" i="22" l="1"/>
  <c r="F100" i="22"/>
  <c r="G100" i="22" s="1"/>
  <c r="F101" i="22" l="1"/>
  <c r="G101" i="22" s="1"/>
  <c r="H100" i="22"/>
  <c r="H101" i="22" l="1"/>
</calcChain>
</file>

<file path=xl/sharedStrings.xml><?xml version="1.0" encoding="utf-8"?>
<sst xmlns="http://schemas.openxmlformats.org/spreadsheetml/2006/main" count="1566" uniqueCount="730">
  <si>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</si>
  <si>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</si>
  <si>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</si>
  <si>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</si>
  <si>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</si>
  <si>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</si>
  <si>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</si>
  <si>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</si>
  <si>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</si>
  <si>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</si>
  <si>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</si>
  <si>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</si>
  <si>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</si>
  <si>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</si>
  <si>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</si>
  <si>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</si>
  <si>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</si>
  <si>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</si>
  <si>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</si>
  <si>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</si>
  <si>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</si>
  <si>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</si>
  <si>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</si>
  <si>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</si>
  <si>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</si>
  <si>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</si>
  <si>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</si>
  <si>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</si>
  <si>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</si>
  <si>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</si>
  <si>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</si>
  <si>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</si>
  <si>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</si>
  <si>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</si>
  <si>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</si>
  <si>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</si>
  <si>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</si>
  <si>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</si>
  <si>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</si>
  <si>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</si>
  <si>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</si>
  <si>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</si>
  <si>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</si>
  <si>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</si>
  <si>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</si>
  <si>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</si>
  <si>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</si>
  <si>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</si>
  <si>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</si>
  <si>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</si>
  <si>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</si>
  <si>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</si>
  <si>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</si>
  <si>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</si>
  <si>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</si>
  <si>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</si>
  <si>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</si>
  <si>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</si>
  <si>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</si>
  <si>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</si>
  <si>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</si>
  <si>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</si>
  <si>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</si>
  <si>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</si>
  <si>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</si>
  <si>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</si>
  <si>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</si>
  <si>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</si>
  <si>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</si>
  <si>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</si>
  <si>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</si>
  <si>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</si>
  <si>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</si>
  <si>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</si>
  <si>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</si>
  <si>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</si>
  <si>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</si>
  <si>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</si>
  <si>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</si>
  <si>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</si>
  <si>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</si>
  <si>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</si>
  <si>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</si>
  <si>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</si>
  <si>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</si>
  <si>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</si>
  <si>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</si>
  <si>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</si>
  <si>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</si>
  <si>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</si>
  <si>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</si>
  <si>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</si>
  <si>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</si>
  <si>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</si>
  <si>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</si>
  <si>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</si>
  <si>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</si>
  <si>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</si>
  <si>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</si>
  <si>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</si>
  <si>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</si>
  <si>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</si>
  <si>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</si>
  <si>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</si>
  <si>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</si>
  <si>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</si>
  <si>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</si>
  <si>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</si>
  <si>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</si>
  <si>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</si>
  <si>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</si>
  <si>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</si>
  <si>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</si>
  <si>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</si>
  <si>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</si>
  <si>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</si>
  <si>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</si>
  <si>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</si>
  <si>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</si>
  <si>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</si>
  <si>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</si>
  <si>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</si>
  <si>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</si>
  <si>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</si>
  <si>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</si>
  <si>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</si>
  <si>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</si>
  <si>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</si>
  <si>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</si>
  <si>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</si>
  <si>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</si>
  <si>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</si>
  <si>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</si>
  <si>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</si>
  <si>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</si>
  <si>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</si>
  <si>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</si>
  <si>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</si>
  <si>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</si>
  <si>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</si>
  <si>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</si>
  <si>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</si>
  <si>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</si>
  <si>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</si>
  <si>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</si>
  <si>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</si>
  <si>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</si>
  <si>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</si>
  <si>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</si>
  <si>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</si>
  <si>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</si>
  <si>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</si>
  <si>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</si>
  <si>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</si>
  <si>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</si>
  <si>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</si>
  <si>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</si>
  <si>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</si>
  <si>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</si>
  <si>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</si>
  <si>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</si>
  <si>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</si>
  <si>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</si>
  <si>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</si>
  <si>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</si>
  <si>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</si>
  <si>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</si>
  <si>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</si>
  <si>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</si>
  <si>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</si>
  <si>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</si>
  <si>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</si>
  <si>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</si>
  <si>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</si>
  <si>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</si>
  <si>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</si>
  <si>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</si>
  <si>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</si>
  <si>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</si>
  <si>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</si>
  <si>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</si>
  <si>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</si>
  <si>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</si>
  <si>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</si>
  <si>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</si>
  <si>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</si>
  <si>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</si>
  <si>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</si>
  <si>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</si>
  <si>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</si>
  <si>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</si>
  <si>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</si>
  <si>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</si>
  <si>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</si>
  <si>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</si>
  <si>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</si>
  <si>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</si>
  <si>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</si>
  <si>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</si>
  <si>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</si>
  <si>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</si>
  <si>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</si>
  <si>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</si>
  <si>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</si>
  <si>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</si>
  <si>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</si>
  <si>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</si>
  <si>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</si>
  <si>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</si>
  <si>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</si>
  <si>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</si>
  <si>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</si>
  <si>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</si>
  <si>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</si>
  <si>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</si>
  <si>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</si>
  <si>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</si>
  <si>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</si>
  <si>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</si>
  <si>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</si>
  <si>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</si>
  <si>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</si>
  <si>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</si>
  <si>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</si>
  <si>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</si>
  <si>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</si>
  <si>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</si>
  <si>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</si>
  <si>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</si>
  <si>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</si>
  <si>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</si>
  <si>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</si>
  <si>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</si>
  <si>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</si>
  <si>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</si>
  <si>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</si>
  <si>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</si>
  <si>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</si>
  <si>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</si>
  <si>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</si>
  <si>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</si>
  <si>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</si>
  <si>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</si>
  <si>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</si>
  <si>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</si>
  <si>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</si>
  <si>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</si>
  <si>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</si>
  <si>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</si>
  <si>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</si>
  <si>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</si>
  <si>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</si>
  <si>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</si>
  <si>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</si>
  <si>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</si>
  <si>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</si>
  <si>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</si>
  <si>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</si>
  <si>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</si>
  <si>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</si>
  <si>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</si>
  <si>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</si>
  <si>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</si>
  <si>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</si>
  <si>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</si>
  <si>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</si>
  <si>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</si>
  <si>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</si>
  <si>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</si>
  <si>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</si>
  <si>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</si>
  <si>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</si>
  <si>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</si>
  <si>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</si>
  <si>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</si>
  <si>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</si>
  <si>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</si>
  <si>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</si>
  <si>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</si>
  <si>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</si>
  <si>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</si>
  <si>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</si>
  <si>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</si>
  <si>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</si>
  <si>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</si>
  <si>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</si>
  <si>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</si>
  <si>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</si>
  <si>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</si>
  <si>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</si>
  <si>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</si>
  <si>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</si>
  <si>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</si>
  <si>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</si>
  <si>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</si>
  <si>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</si>
  <si>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</si>
  <si>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</si>
  <si>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</si>
  <si>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</si>
  <si>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</si>
  <si>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</si>
  <si>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</si>
  <si>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</si>
  <si>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</si>
  <si>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</si>
  <si>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</si>
  <si>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</si>
  <si>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</si>
  <si>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</si>
  <si>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</si>
  <si>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</si>
  <si>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</si>
  <si>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</si>
  <si>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</si>
  <si>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</si>
  <si>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</si>
  <si>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</si>
  <si>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</si>
  <si>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</si>
  <si>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</si>
  <si>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</si>
  <si>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</si>
  <si>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</si>
  <si>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</si>
  <si>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</si>
  <si>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</si>
  <si>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</si>
  <si>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</si>
  <si>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</si>
  <si>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</si>
  <si>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</si>
  <si>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</si>
  <si>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</si>
  <si>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</si>
  <si>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</si>
  <si>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</si>
  <si>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</si>
  <si>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</si>
  <si>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</si>
  <si>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</si>
  <si>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</si>
  <si>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</si>
  <si>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</si>
  <si>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</si>
  <si>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</si>
  <si>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</si>
  <si>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</si>
  <si>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</si>
  <si>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</si>
  <si>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</si>
  <si>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</si>
  <si>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</si>
  <si>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</si>
  <si>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</si>
  <si>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</si>
  <si>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</si>
  <si>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</si>
  <si>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</si>
  <si>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</si>
  <si>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</si>
  <si>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</si>
  <si>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</si>
  <si>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</si>
  <si>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</si>
  <si>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</si>
  <si>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</si>
  <si>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</si>
  <si>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</si>
  <si>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</si>
  <si>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</si>
  <si>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</si>
  <si>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</si>
  <si>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</si>
  <si>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</si>
  <si>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</si>
  <si>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</si>
  <si>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</si>
  <si>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</si>
  <si>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</si>
  <si>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</si>
  <si>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</si>
  <si>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</si>
  <si>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</si>
  <si>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</si>
  <si>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</si>
  <si>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</si>
  <si>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</si>
  <si>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</si>
  <si>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</si>
  <si>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</si>
  <si>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</si>
  <si>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</si>
  <si>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</si>
  <si>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</si>
  <si>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</si>
  <si>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</si>
  <si>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</si>
  <si>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</si>
  <si>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</si>
  <si>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</si>
  <si>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</si>
  <si>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</si>
  <si>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</si>
  <si>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</si>
  <si>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</si>
  <si>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</si>
  <si>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</si>
  <si>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</si>
  <si>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</si>
  <si>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</si>
  <si>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</si>
  <si>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</si>
  <si>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</si>
  <si>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</si>
  <si>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</si>
  <si>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</si>
  <si>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</si>
  <si>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</si>
  <si>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</si>
  <si>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</si>
  <si>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</si>
  <si>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</si>
  <si>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</si>
  <si>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</si>
  <si>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</si>
  <si>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</si>
  <si>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</si>
  <si>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</si>
  <si>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</si>
  <si>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</si>
  <si>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</si>
  <si>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</si>
  <si>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</si>
  <si>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</si>
  <si>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</si>
  <si>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</si>
  <si>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</si>
  <si>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</si>
  <si>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</si>
  <si>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</si>
  <si>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</si>
  <si>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</si>
  <si>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</si>
  <si>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</si>
  <si>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</si>
  <si>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</si>
  <si>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</si>
  <si>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</si>
  <si>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</si>
  <si>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</si>
  <si>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</si>
  <si>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</si>
  <si>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</si>
  <si>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</si>
  <si>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</si>
  <si>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</si>
  <si>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</si>
  <si>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</si>
  <si>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</si>
  <si>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</si>
  <si>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</si>
  <si>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</si>
  <si>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</si>
  <si>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</si>
  <si>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</si>
  <si>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</si>
  <si>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</si>
  <si>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</si>
  <si>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</si>
  <si>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</si>
  <si>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</si>
  <si>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</si>
  <si>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</si>
  <si>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</si>
  <si>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</si>
  <si>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</si>
  <si>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</si>
  <si>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</si>
  <si>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</si>
  <si>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</si>
  <si>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</si>
  <si>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</si>
  <si>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</si>
  <si>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</si>
  <si>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</si>
  <si>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</si>
  <si>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</si>
  <si>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</si>
  <si>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</si>
  <si>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</si>
  <si>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</si>
  <si>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</si>
  <si>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</si>
  <si>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</si>
  <si>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</si>
  <si>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</si>
  <si>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</si>
  <si>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</si>
  <si>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</si>
  <si>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</si>
  <si>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</si>
  <si>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</si>
  <si>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</si>
  <si>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</si>
  <si>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</si>
  <si>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</si>
  <si>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</si>
  <si>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</si>
  <si>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</si>
  <si>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</si>
  <si>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</si>
  <si>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</si>
  <si>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</si>
  <si>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</si>
  <si>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</si>
  <si>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</si>
  <si>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</si>
  <si>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</si>
  <si>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</si>
  <si>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</si>
  <si>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</si>
  <si>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</si>
  <si>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</si>
  <si>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</si>
  <si>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</si>
  <si>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</si>
  <si>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</si>
  <si>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</si>
  <si>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</si>
  <si>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</si>
  <si>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</si>
  <si>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</si>
  <si>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</si>
  <si>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</si>
  <si>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</si>
  <si>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</si>
  <si>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</si>
  <si>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</si>
  <si>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</si>
  <si>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</si>
  <si>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</si>
  <si>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</si>
  <si>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</si>
  <si>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</si>
  <si>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</si>
  <si>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</si>
  <si>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</si>
  <si>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</si>
  <si>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</si>
  <si>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</si>
  <si>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</si>
  <si>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</si>
  <si>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</si>
  <si>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</si>
  <si>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</si>
  <si>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</si>
  <si>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</si>
  <si>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</si>
  <si>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</si>
  <si>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</si>
  <si>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</si>
  <si>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</si>
  <si>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</si>
  <si>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</si>
  <si>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</si>
  <si>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</si>
  <si>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</si>
  <si>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</si>
  <si>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</si>
  <si>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</si>
  <si>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</si>
  <si>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</si>
  <si>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</si>
  <si>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</si>
  <si>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</si>
  <si>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</si>
  <si>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</si>
  <si>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</si>
  <si>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</si>
  <si>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</si>
  <si>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</si>
  <si>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</si>
  <si>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</si>
  <si>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</si>
  <si>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</si>
  <si>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</si>
  <si>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</si>
  <si>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</si>
  <si>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</si>
  <si>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</si>
  <si>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</si>
  <si>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</si>
  <si>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</si>
  <si>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</si>
  <si>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</si>
  <si>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</si>
  <si>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</si>
  <si>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</si>
  <si>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</si>
  <si>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</si>
  <si>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</si>
  <si>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</si>
  <si>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</si>
  <si>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</si>
  <si>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</si>
  <si>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</si>
  <si>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</si>
  <si>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</si>
  <si>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</si>
  <si>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</si>
  <si>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</si>
  <si>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</si>
  <si>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</si>
  <si>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</si>
  <si>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</si>
  <si>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</si>
  <si>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</si>
  <si>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</si>
  <si>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</si>
  <si>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</si>
  <si>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</si>
  <si>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</si>
  <si>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</si>
  <si>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</si>
  <si>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</si>
  <si>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</si>
  <si>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</si>
  <si>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</si>
  <si>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</si>
  <si>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</si>
  <si>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</si>
  <si>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</si>
  <si>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</si>
  <si>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</si>
  <si>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</si>
  <si>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</si>
  <si>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</si>
  <si>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</si>
  <si>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</si>
  <si>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</si>
  <si>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</si>
  <si>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</si>
  <si>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</si>
  <si>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</si>
  <si>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</si>
  <si>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</si>
  <si>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</si>
  <si>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</si>
  <si>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</si>
  <si>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</si>
  <si>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</si>
  <si>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</si>
  <si>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</si>
  <si>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</si>
  <si>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</si>
  <si>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</si>
  <si>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</si>
  <si>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</si>
  <si>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</si>
  <si>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</si>
  <si>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</si>
  <si>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</si>
  <si>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</si>
  <si>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</si>
  <si>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</si>
  <si>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</si>
  <si>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</si>
  <si>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</si>
  <si>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</si>
  <si>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</si>
  <si>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</si>
  <si>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</si>
  <si>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</si>
  <si>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</si>
  <si>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</si>
  <si>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</si>
  <si>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</si>
  <si>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</si>
  <si>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</si>
  <si>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</si>
  <si>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</si>
  <si>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</si>
  <si>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</si>
  <si>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</si>
  <si>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</si>
  <si>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</si>
  <si>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</si>
  <si>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</si>
  <si>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</si>
  <si>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</si>
  <si>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</si>
  <si>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</si>
  <si>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</si>
  <si>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</si>
  <si>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</si>
  <si>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Субсидии на частич.компен.доп.расходов на повышение оплаты труда работников бюджетной сферы и иные цели (пр.субсидии)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</si>
  <si>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2019 год</t>
  </si>
  <si>
    <t>Субсидии на поддержку обустройства мест массового отдыха населения (городских парков) на 2019 год</t>
  </si>
  <si>
    <t>Субсидии на поддержку муниципальных программ формирования современной городской среды на 2019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</si>
  <si>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2019 год  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</si>
  <si>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</si>
  <si>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</si>
  <si>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</si>
  <si>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</si>
  <si>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</si>
  <si>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</si>
  <si>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по сост.на 01.04.2020г</t>
  </si>
  <si>
    <t>Факт январь-март 2019г.</t>
  </si>
  <si>
    <t>План на 2020 г.</t>
  </si>
  <si>
    <t>январь-март  2020г.</t>
  </si>
  <si>
    <t>Коэфф. роста 2020г. к 2019 г. (Гр.4/Гр.1)</t>
  </si>
  <si>
    <t>Факт март 2019г.</t>
  </si>
  <si>
    <t>март</t>
  </si>
  <si>
    <t xml:space="preserve"> за 1 квартал 2020 год</t>
  </si>
  <si>
    <t>Факт за 1 квартал 2020 год</t>
  </si>
  <si>
    <t>ЭДЕР</t>
  </si>
  <si>
    <t>Субсидии бюджетам городских округов на реализацию мероприятий по обеспечению жильем для молодых семей на 2020 год</t>
  </si>
  <si>
    <t>Субсидии на поддержку отрасли культуры на 2020 год</t>
  </si>
  <si>
    <t xml:space="preserve">Субвенции бюджетам городских округов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</si>
  <si>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Субвенции бюджетам городских округов на организацию отдыха и оздоровления детей</t>
  </si>
  <si>
    <t>1 2 02 30024 04 0000 150</t>
  </si>
  <si>
    <t>Субвенции на осуществление переданных государственных полномочий по организации  мероприятий при осуществлении деятельности по обращению с животными без владельцев</t>
  </si>
  <si>
    <t>000.2.02.35.084.04.0000.150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</si>
  <si>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</si>
  <si>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000.2.02.35.469.04.0000.150</t>
  </si>
  <si>
    <t>Субвенции на осуществление государственных полномочий по подготовке и проведению Всероссийской переписи населения 2020 года на территории Республики Тыва</t>
  </si>
  <si>
    <t>Возврат прочих остатков субсидий и субвенций</t>
  </si>
  <si>
    <t xml:space="preserve">                                                                                                 Информация о  выполнении плана                                                          Приложение 2.2.</t>
  </si>
  <si>
    <t>000 2 19 35250 04 0000 151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</si>
</sst>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#,##0.000"/>
  </numFmts>
  <fonts count="41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8" applyNumberFormat="0">
      <alignment horizontal="right" vertical="top"/>
    </xf>
    <xf numFmtId="0" fontId="19" fillId="0" borderId="28" applyNumberFormat="0">
      <alignment horizontal="right" vertical="top"/>
    </xf>
    <xf numFmtId="0" fontId="19" fillId="9" borderId="28" applyNumberFormat="0">
      <alignment horizontal="right" vertical="top"/>
    </xf>
    <xf numFmtId="49" fontId="19" fillId="10" borderId="28">
      <alignment horizontal="left" vertical="top"/>
    </xf>
    <xf numFmtId="49" fontId="34" fillId="0" borderId="28">
      <alignment horizontal="left" vertical="top"/>
    </xf>
    <xf numFmtId="0" fontId="19" fillId="11" borderId="28">
      <alignment horizontal="left" vertical="top" wrapText="1"/>
    </xf>
    <xf numFmtId="0" fontId="34" fillId="0" borderId="28">
      <alignment horizontal="left" vertical="top" wrapText="1"/>
    </xf>
    <xf numFmtId="0" fontId="19" fillId="12" borderId="28">
      <alignment horizontal="left" vertical="top" wrapText="1"/>
    </xf>
    <xf numFmtId="0" fontId="19" fillId="13" borderId="28">
      <alignment horizontal="left" vertical="top" wrapText="1"/>
    </xf>
    <xf numFmtId="0" fontId="19" fillId="14" borderId="28">
      <alignment horizontal="left" vertical="top" wrapText="1"/>
    </xf>
    <xf numFmtId="0" fontId="19" fillId="15" borderId="28">
      <alignment horizontal="left" vertical="top" wrapText="1"/>
    </xf>
    <xf numFmtId="0" fontId="19" fillId="0" borderId="28">
      <alignment horizontal="left" vertical="top" wrapText="1"/>
    </xf>
    <xf numFmtId="0" fontId="35" fillId="0" borderId="0">
      <alignment horizontal="left" vertical="top"/>
    </xf>
    <xf numFmtId="0" fontId="19" fillId="11" borderId="29" applyNumberFormat="0">
      <alignment horizontal="right" vertical="top"/>
    </xf>
    <xf numFmtId="0" fontId="19" fillId="12" borderId="29" applyNumberFormat="0">
      <alignment horizontal="right" vertical="top"/>
    </xf>
    <xf numFmtId="0" fontId="19" fillId="0" borderId="28" applyNumberFormat="0">
      <alignment horizontal="right" vertical="top"/>
    </xf>
    <xf numFmtId="0" fontId="19" fillId="0" borderId="28" applyNumberFormat="0">
      <alignment horizontal="right" vertical="top"/>
    </xf>
    <xf numFmtId="0" fontId="19" fillId="13" borderId="29" applyNumberFormat="0">
      <alignment horizontal="right" vertical="top"/>
    </xf>
    <xf numFmtId="0" fontId="19" fillId="0" borderId="28" applyNumberFormat="0">
      <alignment horizontal="right" vertical="top"/>
    </xf>
    <xf numFmtId="49" fontId="36" fillId="16" borderId="28">
      <alignment horizontal="left" vertical="top" wrapText="1"/>
    </xf>
    <xf numFmtId="49" fontId="19" fillId="0" borderId="28">
      <alignment horizontal="left" vertical="top" wrapText="1"/>
    </xf>
    <xf numFmtId="0" fontId="19" fillId="15" borderId="28">
      <alignment horizontal="left" vertical="top" wrapText="1"/>
    </xf>
    <xf numFmtId="0" fontId="19" fillId="0" borderId="28">
      <alignment horizontal="left" vertical="top" wrapText="1"/>
    </xf>
  </cellStyleXfs>
  <cellXfs count="579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2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0" fontId="4" fillId="0" borderId="0" xfId="3" applyFont="1" applyFill="1"/>
    <xf numFmtId="0" fontId="27" fillId="0" borderId="0" xfId="3" applyFont="1" applyFill="1"/>
    <xf numFmtId="0" fontId="1" fillId="0" borderId="0" xfId="3"/>
    <xf numFmtId="165" fontId="1" fillId="0" borderId="0" xfId="3" applyNumberFormat="1"/>
    <xf numFmtId="0" fontId="4" fillId="0" borderId="0" xfId="3" applyFont="1" applyAlignment="1">
      <alignment horizontal="left"/>
    </xf>
    <xf numFmtId="0" fontId="24" fillId="0" borderId="0" xfId="3" applyFont="1"/>
    <xf numFmtId="168" fontId="1" fillId="0" borderId="0" xfId="3" applyNumberFormat="1"/>
    <xf numFmtId="14" fontId="12" fillId="0" borderId="0" xfId="3" applyNumberFormat="1" applyFont="1" applyAlignment="1">
      <alignment horizontal="center"/>
    </xf>
    <xf numFmtId="165" fontId="18" fillId="0" borderId="1" xfId="1" applyNumberFormat="1" applyFont="1" applyFill="1" applyBorder="1" applyAlignment="1">
      <alignment horizontal="center" vertical="center"/>
    </xf>
    <xf numFmtId="167" fontId="18" fillId="0" borderId="1" xfId="3" applyNumberFormat="1" applyFont="1" applyFill="1" applyBorder="1" applyAlignment="1">
      <alignment horizontal="center" vertical="center" wrapText="1"/>
    </xf>
    <xf numFmtId="167" fontId="12" fillId="4" borderId="22" xfId="1" applyNumberFormat="1" applyFont="1" applyFill="1" applyBorder="1" applyAlignment="1">
      <alignment horizontal="center" vertical="center"/>
    </xf>
    <xf numFmtId="167" fontId="18" fillId="4" borderId="1" xfId="3" applyNumberFormat="1" applyFont="1" applyFill="1" applyBorder="1" applyAlignment="1">
      <alignment horizontal="center" vertical="center" wrapText="1"/>
    </xf>
    <xf numFmtId="167" fontId="1" fillId="0" borderId="0" xfId="3" applyNumberFormat="1"/>
    <xf numFmtId="167" fontId="17" fillId="4" borderId="1" xfId="3" applyNumberFormat="1" applyFont="1" applyFill="1" applyBorder="1" applyAlignment="1">
      <alignment horizontal="center" vertical="center" wrapText="1"/>
    </xf>
    <xf numFmtId="165" fontId="32" fillId="5" borderId="1" xfId="1" applyNumberFormat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4" fillId="0" borderId="0" xfId="3" applyFont="1"/>
    <xf numFmtId="0" fontId="10" fillId="0" borderId="0" xfId="3" applyFont="1" applyAlignment="1">
      <alignment horizontal="left"/>
    </xf>
    <xf numFmtId="0" fontId="5" fillId="0" borderId="0" xfId="3" applyFont="1"/>
    <xf numFmtId="165" fontId="4" fillId="0" borderId="0" xfId="3" applyNumberFormat="1" applyFont="1"/>
    <xf numFmtId="166" fontId="4" fillId="0" borderId="0" xfId="3" applyNumberFormat="1" applyFont="1"/>
    <xf numFmtId="0" fontId="7" fillId="0" borderId="0" xfId="3" applyFont="1"/>
    <xf numFmtId="1" fontId="7" fillId="8" borderId="1" xfId="3" applyNumberFormat="1" applyFont="1" applyFill="1" applyBorder="1" applyAlignment="1">
      <alignment horizontal="center" vertical="center"/>
    </xf>
    <xf numFmtId="165" fontId="7" fillId="8" borderId="1" xfId="3" applyNumberFormat="1" applyFont="1" applyFill="1" applyBorder="1" applyAlignment="1">
      <alignment horizontal="center" vertical="center" wrapText="1"/>
    </xf>
    <xf numFmtId="0" fontId="8" fillId="8" borderId="1" xfId="3" applyFont="1" applyFill="1" applyBorder="1" applyAlignment="1">
      <alignment horizontal="left" vertical="center" wrapText="1"/>
    </xf>
    <xf numFmtId="0" fontId="6" fillId="8" borderId="1" xfId="3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/>
    </xf>
    <xf numFmtId="165" fontId="3" fillId="8" borderId="1" xfId="3" applyNumberFormat="1" applyFont="1" applyFill="1" applyBorder="1" applyAlignment="1">
      <alignment horizontal="center" vertical="center"/>
    </xf>
    <xf numFmtId="0" fontId="25" fillId="8" borderId="1" xfId="3" applyFont="1" applyFill="1" applyBorder="1" applyAlignment="1">
      <alignment horizontal="left" vertical="center" wrapText="1"/>
    </xf>
    <xf numFmtId="0" fontId="5" fillId="8" borderId="1" xfId="3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/>
    </xf>
    <xf numFmtId="167" fontId="7" fillId="0" borderId="1" xfId="3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167" fontId="7" fillId="0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/>
    </xf>
    <xf numFmtId="2" fontId="7" fillId="8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 wrapText="1"/>
    </xf>
    <xf numFmtId="165" fontId="7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1" fontId="7" fillId="4" borderId="1" xfId="3" applyNumberFormat="1" applyFont="1" applyFill="1" applyBorder="1" applyAlignment="1">
      <alignment horizontal="center" vertical="center" wrapText="1"/>
    </xf>
    <xf numFmtId="167" fontId="4" fillId="4" borderId="1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1" fontId="4" fillId="4" borderId="1" xfId="3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 wrapText="1"/>
    </xf>
    <xf numFmtId="1" fontId="7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27" fillId="0" borderId="1" xfId="3" applyNumberFormat="1" applyFont="1" applyFill="1" applyBorder="1" applyAlignment="1">
      <alignment horizontal="center" vertical="center"/>
    </xf>
    <xf numFmtId="167" fontId="27" fillId="0" borderId="1" xfId="3" applyNumberFormat="1" applyFont="1" applyFill="1" applyBorder="1" applyAlignment="1">
      <alignment horizontal="center" vertical="center" wrapText="1"/>
    </xf>
    <xf numFmtId="2" fontId="27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 applyFill="1"/>
    <xf numFmtId="1" fontId="28" fillId="0" borderId="1" xfId="3" applyNumberFormat="1" applyFont="1" applyFill="1" applyBorder="1" applyAlignment="1">
      <alignment horizontal="center" vertical="center"/>
    </xf>
    <xf numFmtId="49" fontId="30" fillId="0" borderId="1" xfId="3" applyNumberFormat="1" applyFont="1" applyFill="1" applyBorder="1" applyAlignment="1">
      <alignment horizontal="center" vertical="center" wrapText="1"/>
    </xf>
    <xf numFmtId="165" fontId="7" fillId="8" borderId="4" xfId="3" applyNumberFormat="1" applyFont="1" applyFill="1" applyBorder="1" applyAlignment="1">
      <alignment horizontal="center" vertical="center"/>
    </xf>
    <xf numFmtId="2" fontId="7" fillId="8" borderId="4" xfId="3" applyNumberFormat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4" fillId="0" borderId="3" xfId="3" applyFont="1" applyBorder="1" applyAlignment="1"/>
    <xf numFmtId="0" fontId="11" fillId="0" borderId="1" xfId="1" applyNumberFormat="1" applyFont="1" applyFill="1" applyBorder="1" applyAlignment="1">
      <alignment horizontal="center" vertical="center" wrapText="1"/>
    </xf>
    <xf numFmtId="167" fontId="38" fillId="5" borderId="1" xfId="1" applyNumberFormat="1" applyFont="1" applyFill="1" applyBorder="1" applyAlignment="1">
      <alignment horizontal="center" vertical="center"/>
    </xf>
    <xf numFmtId="167" fontId="29" fillId="0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7" fontId="39" fillId="0" borderId="1" xfId="1" applyNumberFormat="1" applyFont="1" applyFill="1" applyBorder="1" applyAlignment="1">
      <alignment horizontal="center" vertical="center"/>
    </xf>
    <xf numFmtId="167" fontId="40" fillId="0" borderId="1" xfId="1" applyNumberFormat="1" applyFont="1" applyFill="1" applyBorder="1" applyAlignment="1">
      <alignment horizontal="center" vertical="center"/>
    </xf>
    <xf numFmtId="165" fontId="18" fillId="0" borderId="1" xfId="3" applyNumberFormat="1" applyFont="1" applyFill="1" applyBorder="1" applyAlignment="1">
      <alignment horizontal="center" vertical="center" wrapText="1"/>
    </xf>
    <xf numFmtId="165" fontId="17" fillId="0" borderId="1" xfId="3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/>
    </xf>
    <xf numFmtId="0" fontId="17" fillId="0" borderId="0" xfId="3" applyFont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0" fontId="17" fillId="0" borderId="3" xfId="3" applyFont="1" applyBorder="1" applyAlignment="1">
      <alignment horizontal="center"/>
    </xf>
    <xf numFmtId="0" fontId="17" fillId="0" borderId="12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3" applyFont="1" applyAlignment="1">
      <alignment horizontal="left"/>
    </xf>
    <xf numFmtId="0" fontId="17" fillId="0" borderId="2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" fontId="17" fillId="0" borderId="20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17" fillId="0" borderId="11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wrapText="1"/>
    </xf>
    <xf numFmtId="2" fontId="27" fillId="3" borderId="17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7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7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21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5"/>
  <sheetViews>
    <sheetView view="pageBreakPreview" zoomScale="93" zoomScaleSheetLayoutView="93" workbookViewId="0">
      <pane xSplit="2" ySplit="4" topLeftCell="C88" activePane="bottomRight" state="frozen"/>
      <selection pane="topRight" activeCell="C1" sqref="C1"/>
      <selection pane="bottomLeft" activeCell="A5" sqref="A5"/>
      <selection pane="bottomRight" activeCell="A79" sqref="A79:H101"/>
    </sheetView>
  </sheetViews>
  <sheetFormatPr defaultColWidth="9.140625" defaultRowHeight="12.75" x14ac:dyDescent="0.2"/>
  <cols>
    <col min="1" max="1" width="21.140625" style="354" customWidth="1"/>
    <col min="2" max="2" width="49.140625" style="353" customWidth="1"/>
    <col min="3" max="3" width="9.140625" style="353" customWidth="1"/>
    <col min="4" max="4" width="9" style="353" customWidth="1"/>
    <col min="5" max="5" width="10.140625" style="352" customWidth="1"/>
    <col min="6" max="6" width="11.28515625" style="352" customWidth="1"/>
    <col min="7" max="7" width="9.28515625" style="352" customWidth="1"/>
    <col min="8" max="8" width="7.42578125" style="352" customWidth="1"/>
    <col min="9" max="16384" width="9.140625" style="352"/>
  </cols>
  <sheetData>
    <row r="1" spans="1:11" ht="15.75" x14ac:dyDescent="0.25">
      <c r="B1" s="436" t="s">
        <v>247</v>
      </c>
      <c r="C1" s="436"/>
      <c r="D1" s="436"/>
      <c r="E1" s="436"/>
      <c r="F1" s="437" t="s">
        <v>477</v>
      </c>
      <c r="G1" s="437"/>
      <c r="H1" s="437"/>
    </row>
    <row r="2" spans="1:11" ht="15.75" x14ac:dyDescent="0.25">
      <c r="B2" s="436" t="s">
        <v>628</v>
      </c>
      <c r="C2" s="436"/>
      <c r="D2" s="436"/>
      <c r="E2" s="436"/>
      <c r="F2" s="434"/>
      <c r="G2" s="434"/>
    </row>
    <row r="3" spans="1:11" ht="15.75" x14ac:dyDescent="0.25">
      <c r="B3" s="438" t="s">
        <v>714</v>
      </c>
      <c r="C3" s="438"/>
      <c r="D3" s="438"/>
      <c r="E3" s="438"/>
      <c r="F3" s="438"/>
      <c r="G3" s="422" t="s">
        <v>248</v>
      </c>
      <c r="H3" s="422"/>
    </row>
    <row r="4" spans="1:11" ht="56.25" customHeight="1" x14ac:dyDescent="0.2">
      <c r="A4" s="421" t="s">
        <v>0</v>
      </c>
      <c r="B4" s="420" t="s">
        <v>1</v>
      </c>
      <c r="C4" s="419" t="s">
        <v>463</v>
      </c>
      <c r="D4" s="419" t="s">
        <v>465</v>
      </c>
      <c r="E4" s="418" t="s">
        <v>464</v>
      </c>
      <c r="F4" s="418" t="s">
        <v>715</v>
      </c>
      <c r="G4" s="418" t="s">
        <v>2</v>
      </c>
      <c r="H4" s="418" t="s">
        <v>3</v>
      </c>
      <c r="K4" s="352" t="s">
        <v>716</v>
      </c>
    </row>
    <row r="5" spans="1:11" x14ac:dyDescent="0.2">
      <c r="A5" s="414"/>
      <c r="B5" s="413" t="s">
        <v>4</v>
      </c>
      <c r="C5" s="412">
        <f>SUM(C6+C11+C15+C20+C23+C10)</f>
        <v>7251</v>
      </c>
      <c r="D5" s="412">
        <f t="shared" ref="D5:D14" si="0">E5-C5</f>
        <v>26094</v>
      </c>
      <c r="E5" s="412">
        <f>SUM(E6+E11+E15+E20+E23+E10)</f>
        <v>33345</v>
      </c>
      <c r="F5" s="411">
        <f>SUM(F8+F11+F15+F20+F10)</f>
        <v>7662.7088999999996</v>
      </c>
      <c r="G5" s="410">
        <f t="shared" ref="G5:G68" si="1">SUM(F5/E5%)</f>
        <v>22.980083670715249</v>
      </c>
      <c r="H5" s="410">
        <f t="shared" ref="H5:H16" si="2">SUM(F5-E5)</f>
        <v>-25682.291100000002</v>
      </c>
    </row>
    <row r="6" spans="1:11" ht="48" hidden="1" customHeight="1" x14ac:dyDescent="0.2">
      <c r="A6" s="416" t="s">
        <v>5</v>
      </c>
      <c r="B6" s="415" t="s">
        <v>6</v>
      </c>
      <c r="C6" s="369">
        <f>SUM(C7+C8)</f>
        <v>4685</v>
      </c>
      <c r="D6" s="369">
        <f t="shared" si="0"/>
        <v>16500</v>
      </c>
      <c r="E6" s="369">
        <f>SUM(E7+E8)</f>
        <v>21185</v>
      </c>
      <c r="F6" s="409">
        <f>SUM(F7+F8)</f>
        <v>5279.4798000000001</v>
      </c>
      <c r="G6" s="410">
        <f t="shared" si="1"/>
        <v>24.92083927307057</v>
      </c>
      <c r="H6" s="390">
        <f t="shared" si="2"/>
        <v>-15905.520199999999</v>
      </c>
    </row>
    <row r="7" spans="1:11" ht="36" hidden="1" customHeight="1" x14ac:dyDescent="0.2">
      <c r="A7" s="374" t="s">
        <v>7</v>
      </c>
      <c r="B7" s="370" t="s">
        <v>8</v>
      </c>
      <c r="C7" s="391"/>
      <c r="D7" s="369">
        <f t="shared" si="0"/>
        <v>0</v>
      </c>
      <c r="E7" s="391"/>
      <c r="F7" s="331"/>
      <c r="G7" s="410" t="e">
        <f t="shared" si="1"/>
        <v>#DIV/0!</v>
      </c>
      <c r="H7" s="390">
        <f t="shared" si="2"/>
        <v>0</v>
      </c>
    </row>
    <row r="8" spans="1:11" x14ac:dyDescent="0.2">
      <c r="A8" s="416" t="s">
        <v>9</v>
      </c>
      <c r="B8" s="415" t="s">
        <v>10</v>
      </c>
      <c r="C8" s="369">
        <f>C9</f>
        <v>4685</v>
      </c>
      <c r="D8" s="369">
        <f t="shared" si="0"/>
        <v>16500</v>
      </c>
      <c r="E8" s="369">
        <f>E9</f>
        <v>21185</v>
      </c>
      <c r="F8" s="409">
        <f>F9</f>
        <v>5279.4798000000001</v>
      </c>
      <c r="G8" s="433">
        <f t="shared" si="1"/>
        <v>24.92083927307057</v>
      </c>
      <c r="H8" s="366">
        <f>SUM(F8-E8)</f>
        <v>-15905.520199999999</v>
      </c>
    </row>
    <row r="9" spans="1:11" x14ac:dyDescent="0.2">
      <c r="A9" s="374" t="s">
        <v>9</v>
      </c>
      <c r="B9" s="370" t="s">
        <v>413</v>
      </c>
      <c r="C9" s="386">
        <v>4685</v>
      </c>
      <c r="D9" s="369">
        <f t="shared" si="0"/>
        <v>16500</v>
      </c>
      <c r="E9" s="386">
        <v>21185</v>
      </c>
      <c r="F9" s="333">
        <v>5279.4798000000001</v>
      </c>
      <c r="G9" s="433">
        <f t="shared" si="1"/>
        <v>24.92083927307057</v>
      </c>
      <c r="H9" s="366">
        <f t="shared" si="2"/>
        <v>-15905.520199999999</v>
      </c>
    </row>
    <row r="10" spans="1:11" x14ac:dyDescent="0.2">
      <c r="A10" s="416" t="s">
        <v>284</v>
      </c>
      <c r="B10" s="415" t="s">
        <v>285</v>
      </c>
      <c r="C10" s="386">
        <v>370</v>
      </c>
      <c r="D10" s="369">
        <f t="shared" si="0"/>
        <v>1176</v>
      </c>
      <c r="E10" s="369">
        <v>1546</v>
      </c>
      <c r="F10" s="409">
        <v>336.3492</v>
      </c>
      <c r="G10" s="433">
        <f t="shared" si="1"/>
        <v>21.756093143596377</v>
      </c>
      <c r="H10" s="366">
        <f t="shared" si="2"/>
        <v>-1209.6507999999999</v>
      </c>
    </row>
    <row r="11" spans="1:11" x14ac:dyDescent="0.2">
      <c r="A11" s="416" t="s">
        <v>11</v>
      </c>
      <c r="B11" s="415" t="s">
        <v>12</v>
      </c>
      <c r="C11" s="369">
        <f>SUM(C12+C14+C13)</f>
        <v>1541</v>
      </c>
      <c r="D11" s="369">
        <f t="shared" si="0"/>
        <v>5174</v>
      </c>
      <c r="E11" s="369">
        <f>SUM(E12+E14+E13)</f>
        <v>6715</v>
      </c>
      <c r="F11" s="409">
        <f>SUM(F12+F14+F13)</f>
        <v>1255.0373000000002</v>
      </c>
      <c r="G11" s="433">
        <f t="shared" si="1"/>
        <v>18.690056589724499</v>
      </c>
      <c r="H11" s="390">
        <f t="shared" si="2"/>
        <v>-5459.9627</v>
      </c>
    </row>
    <row r="12" spans="1:11" ht="15" customHeight="1" x14ac:dyDescent="0.2">
      <c r="A12" s="374" t="s">
        <v>13</v>
      </c>
      <c r="B12" s="370" t="s">
        <v>14</v>
      </c>
      <c r="C12" s="386">
        <v>1450</v>
      </c>
      <c r="D12" s="369">
        <f t="shared" si="0"/>
        <v>4524</v>
      </c>
      <c r="E12" s="386">
        <v>5974</v>
      </c>
      <c r="F12" s="333">
        <v>862.4751</v>
      </c>
      <c r="G12" s="433">
        <f t="shared" si="1"/>
        <v>14.437145965852025</v>
      </c>
      <c r="H12" s="366">
        <f t="shared" si="2"/>
        <v>-5111.5249000000003</v>
      </c>
    </row>
    <row r="13" spans="1:11" ht="15" customHeight="1" x14ac:dyDescent="0.2">
      <c r="A13" s="374" t="s">
        <v>230</v>
      </c>
      <c r="B13" s="370" t="s">
        <v>231</v>
      </c>
      <c r="C13" s="386">
        <v>1</v>
      </c>
      <c r="D13" s="369">
        <f t="shared" si="0"/>
        <v>22</v>
      </c>
      <c r="E13" s="386">
        <v>23</v>
      </c>
      <c r="F13" s="333">
        <v>3.88</v>
      </c>
      <c r="G13" s="433">
        <f t="shared" si="1"/>
        <v>16.869565217391305</v>
      </c>
      <c r="H13" s="366">
        <f t="shared" si="2"/>
        <v>-19.12</v>
      </c>
    </row>
    <row r="14" spans="1:11" x14ac:dyDescent="0.2">
      <c r="A14" s="371" t="s">
        <v>241</v>
      </c>
      <c r="B14" s="417" t="s">
        <v>242</v>
      </c>
      <c r="C14" s="330">
        <v>90</v>
      </c>
      <c r="D14" s="369">
        <f t="shared" si="0"/>
        <v>628</v>
      </c>
      <c r="E14" s="330">
        <v>718</v>
      </c>
      <c r="F14" s="332">
        <v>388.68220000000002</v>
      </c>
      <c r="G14" s="433">
        <f t="shared" si="1"/>
        <v>54.13401114206129</v>
      </c>
      <c r="H14" s="366">
        <f t="shared" si="2"/>
        <v>-329.31779999999998</v>
      </c>
    </row>
    <row r="15" spans="1:11" x14ac:dyDescent="0.2">
      <c r="A15" s="416" t="s">
        <v>15</v>
      </c>
      <c r="B15" s="415" t="s">
        <v>16</v>
      </c>
      <c r="C15" s="369">
        <f>C16+C17</f>
        <v>550</v>
      </c>
      <c r="D15" s="369">
        <f>D16+D17</f>
        <v>2849</v>
      </c>
      <c r="E15" s="369">
        <f>E16+E17</f>
        <v>3399</v>
      </c>
      <c r="F15" s="409">
        <f>F16+F17</f>
        <v>704.09360000000004</v>
      </c>
      <c r="G15" s="433">
        <f t="shared" si="1"/>
        <v>20.714727861135628</v>
      </c>
      <c r="H15" s="366">
        <f t="shared" si="2"/>
        <v>-2694.9063999999998</v>
      </c>
    </row>
    <row r="16" spans="1:11" x14ac:dyDescent="0.2">
      <c r="A16" s="374" t="s">
        <v>17</v>
      </c>
      <c r="B16" s="370" t="s">
        <v>18</v>
      </c>
      <c r="C16" s="386">
        <v>185</v>
      </c>
      <c r="D16" s="369">
        <f>E16-C16</f>
        <v>1474</v>
      </c>
      <c r="E16" s="386">
        <v>1659</v>
      </c>
      <c r="F16" s="333">
        <v>201.85939999999999</v>
      </c>
      <c r="G16" s="433">
        <f t="shared" si="1"/>
        <v>12.167534659433393</v>
      </c>
      <c r="H16" s="366">
        <f t="shared" si="2"/>
        <v>-1457.1405999999999</v>
      </c>
    </row>
    <row r="17" spans="1:8" x14ac:dyDescent="0.2">
      <c r="A17" s="416" t="s">
        <v>19</v>
      </c>
      <c r="B17" s="415" t="s">
        <v>611</v>
      </c>
      <c r="C17" s="369">
        <f>C18+C19</f>
        <v>365</v>
      </c>
      <c r="D17" s="369">
        <f>D18+D19</f>
        <v>1375</v>
      </c>
      <c r="E17" s="369">
        <f>E18+E19</f>
        <v>1740</v>
      </c>
      <c r="F17" s="409">
        <f>F18+F19</f>
        <v>502.23420000000004</v>
      </c>
      <c r="G17" s="433">
        <f t="shared" si="1"/>
        <v>28.864034482758626</v>
      </c>
      <c r="H17" s="369">
        <f>F17-E17</f>
        <v>-1237.7657999999999</v>
      </c>
    </row>
    <row r="18" spans="1:8" ht="15" customHeight="1" x14ac:dyDescent="0.2">
      <c r="A18" s="374" t="s">
        <v>618</v>
      </c>
      <c r="B18" s="370" t="s">
        <v>701</v>
      </c>
      <c r="C18" s="386">
        <v>125</v>
      </c>
      <c r="D18" s="369">
        <f t="shared" ref="D18:D53" si="3">E18-C18</f>
        <v>775</v>
      </c>
      <c r="E18" s="386">
        <v>900</v>
      </c>
      <c r="F18" s="333">
        <v>57.034799999999997</v>
      </c>
      <c r="G18" s="433">
        <f t="shared" si="1"/>
        <v>6.3371999999999993</v>
      </c>
      <c r="H18" s="366">
        <f t="shared" ref="H18:H66" si="4">SUM(F18-E18)</f>
        <v>-842.96519999999998</v>
      </c>
    </row>
    <row r="19" spans="1:8" x14ac:dyDescent="0.2">
      <c r="A19" s="374" t="s">
        <v>619</v>
      </c>
      <c r="B19" s="370" t="s">
        <v>702</v>
      </c>
      <c r="C19" s="386">
        <v>240</v>
      </c>
      <c r="D19" s="369">
        <f t="shared" si="3"/>
        <v>600</v>
      </c>
      <c r="E19" s="386">
        <v>840</v>
      </c>
      <c r="F19" s="333">
        <v>445.19940000000003</v>
      </c>
      <c r="G19" s="433">
        <f t="shared" si="1"/>
        <v>52.999928571428569</v>
      </c>
      <c r="H19" s="366">
        <f t="shared" si="4"/>
        <v>-394.80059999999997</v>
      </c>
    </row>
    <row r="20" spans="1:8" x14ac:dyDescent="0.2">
      <c r="A20" s="416" t="s">
        <v>20</v>
      </c>
      <c r="B20" s="415" t="s">
        <v>21</v>
      </c>
      <c r="C20" s="369">
        <f>SUM(C21)</f>
        <v>105</v>
      </c>
      <c r="D20" s="369">
        <f t="shared" si="3"/>
        <v>395</v>
      </c>
      <c r="E20" s="369">
        <f>+E22</f>
        <v>500</v>
      </c>
      <c r="F20" s="369">
        <f>+F22</f>
        <v>87.748999999999995</v>
      </c>
      <c r="G20" s="433">
        <f t="shared" si="1"/>
        <v>17.549799999999998</v>
      </c>
      <c r="H20" s="390">
        <f t="shared" si="4"/>
        <v>-412.25099999999998</v>
      </c>
    </row>
    <row r="21" spans="1:8" ht="96" hidden="1" customHeight="1" x14ac:dyDescent="0.2">
      <c r="A21" s="374" t="s">
        <v>22</v>
      </c>
      <c r="B21" s="370" t="s">
        <v>23</v>
      </c>
      <c r="C21" s="386">
        <f>C22</f>
        <v>105</v>
      </c>
      <c r="D21" s="369">
        <f t="shared" si="3"/>
        <v>395</v>
      </c>
      <c r="E21" s="386">
        <f>E22</f>
        <v>500</v>
      </c>
      <c r="F21" s="333">
        <f>F22</f>
        <v>87.748999999999995</v>
      </c>
      <c r="G21" s="433">
        <f t="shared" si="1"/>
        <v>17.549799999999998</v>
      </c>
      <c r="H21" s="390">
        <f t="shared" si="4"/>
        <v>-412.25099999999998</v>
      </c>
    </row>
    <row r="22" spans="1:8" ht="43.5" customHeight="1" x14ac:dyDescent="0.2">
      <c r="A22" s="374" t="s">
        <v>24</v>
      </c>
      <c r="B22" s="370" t="s">
        <v>703</v>
      </c>
      <c r="C22" s="386">
        <v>105</v>
      </c>
      <c r="D22" s="369">
        <f t="shared" si="3"/>
        <v>395</v>
      </c>
      <c r="E22" s="386">
        <v>500</v>
      </c>
      <c r="F22" s="333">
        <v>87.748999999999995</v>
      </c>
      <c r="G22" s="433">
        <f t="shared" si="1"/>
        <v>17.549799999999998</v>
      </c>
      <c r="H22" s="366">
        <f t="shared" si="4"/>
        <v>-412.25099999999998</v>
      </c>
    </row>
    <row r="23" spans="1:8" s="357" customFormat="1" ht="84" hidden="1" customHeight="1" x14ac:dyDescent="0.2">
      <c r="A23" s="416" t="s">
        <v>140</v>
      </c>
      <c r="B23" s="415" t="s">
        <v>142</v>
      </c>
      <c r="C23" s="369"/>
      <c r="D23" s="369">
        <f t="shared" si="3"/>
        <v>0</v>
      </c>
      <c r="E23" s="369"/>
      <c r="F23" s="409"/>
      <c r="G23" s="410" t="e">
        <f t="shared" si="1"/>
        <v>#DIV/0!</v>
      </c>
      <c r="H23" s="390">
        <f t="shared" si="4"/>
        <v>0</v>
      </c>
    </row>
    <row r="24" spans="1:8" ht="72" hidden="1" customHeight="1" x14ac:dyDescent="0.2">
      <c r="A24" s="374" t="s">
        <v>141</v>
      </c>
      <c r="B24" s="370" t="s">
        <v>143</v>
      </c>
      <c r="C24" s="386">
        <v>6</v>
      </c>
      <c r="D24" s="369">
        <f t="shared" si="3"/>
        <v>0</v>
      </c>
      <c r="E24" s="386">
        <v>6</v>
      </c>
      <c r="F24" s="333">
        <v>6.2149999999999999</v>
      </c>
      <c r="G24" s="410">
        <f t="shared" si="1"/>
        <v>103.58333333333333</v>
      </c>
      <c r="H24" s="390">
        <f t="shared" si="4"/>
        <v>0.21499999999999986</v>
      </c>
    </row>
    <row r="25" spans="1:8" x14ac:dyDescent="0.2">
      <c r="A25" s="414" t="s">
        <v>0</v>
      </c>
      <c r="B25" s="413" t="s">
        <v>26</v>
      </c>
      <c r="C25" s="412">
        <f>SUM(C26+C31+C38+C52+C33+C35+C51)</f>
        <v>871</v>
      </c>
      <c r="D25" s="412">
        <f t="shared" si="3"/>
        <v>2708</v>
      </c>
      <c r="E25" s="412">
        <f>SUM(E26+E31+E38+E52+E33+E35+E51)</f>
        <v>3579</v>
      </c>
      <c r="F25" s="411">
        <f>SUM(F26+F31+F38+F52+F33+F35+F51)</f>
        <v>714.61290000000008</v>
      </c>
      <c r="G25" s="410">
        <f t="shared" si="1"/>
        <v>19.966831517183575</v>
      </c>
      <c r="H25" s="410">
        <f t="shared" si="4"/>
        <v>-2864.3870999999999</v>
      </c>
    </row>
    <row r="26" spans="1:8" ht="36" x14ac:dyDescent="0.2">
      <c r="A26" s="416" t="s">
        <v>27</v>
      </c>
      <c r="B26" s="415" t="s">
        <v>28</v>
      </c>
      <c r="C26" s="369">
        <f>C29+C27</f>
        <v>710</v>
      </c>
      <c r="D26" s="369">
        <f t="shared" si="3"/>
        <v>2127</v>
      </c>
      <c r="E26" s="369">
        <f>E29+E27</f>
        <v>2837</v>
      </c>
      <c r="F26" s="409">
        <f>F29+F27</f>
        <v>581.56150000000002</v>
      </c>
      <c r="G26" s="433">
        <f t="shared" si="1"/>
        <v>20.499171660204443</v>
      </c>
      <c r="H26" s="390">
        <f t="shared" si="4"/>
        <v>-2255.4385000000002</v>
      </c>
    </row>
    <row r="27" spans="1:8" ht="84" hidden="1" customHeight="1" x14ac:dyDescent="0.2">
      <c r="A27" s="374" t="s">
        <v>29</v>
      </c>
      <c r="B27" s="370" t="s">
        <v>30</v>
      </c>
      <c r="C27" s="386">
        <f>C28</f>
        <v>217</v>
      </c>
      <c r="D27" s="369">
        <f t="shared" si="3"/>
        <v>653</v>
      </c>
      <c r="E27" s="386">
        <f>E28</f>
        <v>870</v>
      </c>
      <c r="F27" s="333">
        <f>F28</f>
        <v>412.79</v>
      </c>
      <c r="G27" s="433">
        <f t="shared" si="1"/>
        <v>47.447126436781616</v>
      </c>
      <c r="H27" s="390">
        <f t="shared" si="4"/>
        <v>-457.21</v>
      </c>
    </row>
    <row r="28" spans="1:8" ht="60" x14ac:dyDescent="0.2">
      <c r="A28" s="374" t="s">
        <v>31</v>
      </c>
      <c r="B28" s="370" t="s">
        <v>706</v>
      </c>
      <c r="C28" s="386">
        <v>217</v>
      </c>
      <c r="D28" s="369">
        <f t="shared" si="3"/>
        <v>653</v>
      </c>
      <c r="E28" s="386">
        <v>870</v>
      </c>
      <c r="F28" s="333">
        <v>412.79</v>
      </c>
      <c r="G28" s="433">
        <f t="shared" si="1"/>
        <v>47.447126436781616</v>
      </c>
      <c r="H28" s="366">
        <f t="shared" si="4"/>
        <v>-457.21</v>
      </c>
    </row>
    <row r="29" spans="1:8" ht="96" hidden="1" customHeight="1" x14ac:dyDescent="0.2">
      <c r="A29" s="374" t="s">
        <v>33</v>
      </c>
      <c r="B29" s="370" t="s">
        <v>34</v>
      </c>
      <c r="C29" s="386">
        <f>C30</f>
        <v>493</v>
      </c>
      <c r="D29" s="369">
        <f t="shared" si="3"/>
        <v>1474</v>
      </c>
      <c r="E29" s="386">
        <f>E30</f>
        <v>1967</v>
      </c>
      <c r="F29" s="333">
        <f>F30</f>
        <v>168.7715</v>
      </c>
      <c r="G29" s="433">
        <f t="shared" si="1"/>
        <v>8.580147432638535</v>
      </c>
      <c r="H29" s="366">
        <f t="shared" si="4"/>
        <v>-1798.2284999999999</v>
      </c>
    </row>
    <row r="30" spans="1:8" ht="24" x14ac:dyDescent="0.2">
      <c r="A30" s="374" t="s">
        <v>35</v>
      </c>
      <c r="B30" s="370" t="s">
        <v>36</v>
      </c>
      <c r="C30" s="386">
        <v>493</v>
      </c>
      <c r="D30" s="369">
        <f t="shared" si="3"/>
        <v>1474</v>
      </c>
      <c r="E30" s="386">
        <v>1967</v>
      </c>
      <c r="F30" s="333">
        <v>168.7715</v>
      </c>
      <c r="G30" s="433">
        <f t="shared" si="1"/>
        <v>8.580147432638535</v>
      </c>
      <c r="H30" s="366">
        <f t="shared" si="4"/>
        <v>-1798.2284999999999</v>
      </c>
    </row>
    <row r="31" spans="1:8" ht="24" x14ac:dyDescent="0.2">
      <c r="A31" s="416" t="s">
        <v>37</v>
      </c>
      <c r="B31" s="415" t="s">
        <v>38</v>
      </c>
      <c r="C31" s="369">
        <f>C32</f>
        <v>66</v>
      </c>
      <c r="D31" s="369">
        <f t="shared" si="3"/>
        <v>224</v>
      </c>
      <c r="E31" s="369">
        <f>E32</f>
        <v>290</v>
      </c>
      <c r="F31" s="409">
        <f>F32</f>
        <v>35.529800000000002</v>
      </c>
      <c r="G31" s="433">
        <f t="shared" si="1"/>
        <v>12.251655172413795</v>
      </c>
      <c r="H31" s="390">
        <f t="shared" si="4"/>
        <v>-254.47020000000001</v>
      </c>
    </row>
    <row r="32" spans="1:8" ht="22.5" x14ac:dyDescent="0.2">
      <c r="A32" s="374" t="s">
        <v>39</v>
      </c>
      <c r="B32" s="370" t="s">
        <v>40</v>
      </c>
      <c r="C32" s="386">
        <v>66</v>
      </c>
      <c r="D32" s="369">
        <f t="shared" si="3"/>
        <v>224</v>
      </c>
      <c r="E32" s="386">
        <v>290</v>
      </c>
      <c r="F32" s="333">
        <v>35.529800000000002</v>
      </c>
      <c r="G32" s="433">
        <f t="shared" si="1"/>
        <v>12.251655172413795</v>
      </c>
      <c r="H32" s="366">
        <f t="shared" si="4"/>
        <v>-254.47020000000001</v>
      </c>
    </row>
    <row r="33" spans="1:8" s="357" customFormat="1" ht="24" x14ac:dyDescent="0.2">
      <c r="A33" s="416" t="s">
        <v>145</v>
      </c>
      <c r="B33" s="415" t="s">
        <v>144</v>
      </c>
      <c r="C33" s="409">
        <f>C34</f>
        <v>15</v>
      </c>
      <c r="D33" s="369">
        <f t="shared" si="3"/>
        <v>47</v>
      </c>
      <c r="E33" s="409">
        <f>E34</f>
        <v>62</v>
      </c>
      <c r="F33" s="409">
        <f>F34</f>
        <v>11.3028</v>
      </c>
      <c r="G33" s="433">
        <f t="shared" si="1"/>
        <v>18.230322580645161</v>
      </c>
      <c r="H33" s="390">
        <f t="shared" si="4"/>
        <v>-50.697200000000002</v>
      </c>
    </row>
    <row r="34" spans="1:8" ht="36" x14ac:dyDescent="0.2">
      <c r="A34" s="374" t="s">
        <v>146</v>
      </c>
      <c r="B34" s="370" t="s">
        <v>147</v>
      </c>
      <c r="C34" s="386">
        <v>15</v>
      </c>
      <c r="D34" s="369">
        <f t="shared" si="3"/>
        <v>47</v>
      </c>
      <c r="E34" s="386">
        <v>62</v>
      </c>
      <c r="F34" s="333">
        <v>11.3028</v>
      </c>
      <c r="G34" s="433">
        <f t="shared" si="1"/>
        <v>18.230322580645161</v>
      </c>
      <c r="H34" s="366">
        <f t="shared" si="4"/>
        <v>-50.697200000000002</v>
      </c>
    </row>
    <row r="35" spans="1:8" s="357" customFormat="1" ht="24" x14ac:dyDescent="0.2">
      <c r="A35" s="416" t="s">
        <v>148</v>
      </c>
      <c r="B35" s="415" t="s">
        <v>149</v>
      </c>
      <c r="C35" s="409">
        <f>C37+C36</f>
        <v>50</v>
      </c>
      <c r="D35" s="369">
        <f t="shared" si="3"/>
        <v>150</v>
      </c>
      <c r="E35" s="409">
        <f>E37+E36</f>
        <v>200</v>
      </c>
      <c r="F35" s="409">
        <f>F37+F36</f>
        <v>22.6523</v>
      </c>
      <c r="G35" s="433">
        <f t="shared" si="1"/>
        <v>11.32615</v>
      </c>
      <c r="H35" s="390">
        <f t="shared" si="4"/>
        <v>-177.3477</v>
      </c>
    </row>
    <row r="36" spans="1:8" ht="22.5" hidden="1" x14ac:dyDescent="0.2">
      <c r="A36" s="374" t="s">
        <v>222</v>
      </c>
      <c r="B36" s="370" t="s">
        <v>223</v>
      </c>
      <c r="C36" s="333">
        <v>0</v>
      </c>
      <c r="D36" s="369">
        <f t="shared" si="3"/>
        <v>0</v>
      </c>
      <c r="E36" s="333">
        <v>0</v>
      </c>
      <c r="F36" s="333">
        <v>0</v>
      </c>
      <c r="G36" s="433" t="e">
        <f t="shared" si="1"/>
        <v>#DIV/0!</v>
      </c>
      <c r="H36" s="366">
        <f t="shared" si="4"/>
        <v>0</v>
      </c>
    </row>
    <row r="37" spans="1:8" ht="12.75" customHeight="1" x14ac:dyDescent="0.2">
      <c r="A37" s="374" t="s">
        <v>41</v>
      </c>
      <c r="B37" s="370" t="s">
        <v>150</v>
      </c>
      <c r="C37" s="386">
        <v>50</v>
      </c>
      <c r="D37" s="369">
        <f t="shared" si="3"/>
        <v>150</v>
      </c>
      <c r="E37" s="386">
        <v>200</v>
      </c>
      <c r="F37" s="333">
        <v>22.6523</v>
      </c>
      <c r="G37" s="433">
        <f t="shared" si="1"/>
        <v>11.32615</v>
      </c>
      <c r="H37" s="366">
        <f t="shared" si="4"/>
        <v>-177.3477</v>
      </c>
    </row>
    <row r="38" spans="1:8" ht="13.5" customHeight="1" x14ac:dyDescent="0.2">
      <c r="A38" s="416" t="s">
        <v>42</v>
      </c>
      <c r="B38" s="415" t="s">
        <v>43</v>
      </c>
      <c r="C38" s="369">
        <v>30</v>
      </c>
      <c r="D38" s="369">
        <f t="shared" si="3"/>
        <v>140</v>
      </c>
      <c r="E38" s="369">
        <v>170</v>
      </c>
      <c r="F38" s="409">
        <v>7.3005000000000004</v>
      </c>
      <c r="G38" s="433">
        <f t="shared" si="1"/>
        <v>4.2944117647058828</v>
      </c>
      <c r="H38" s="390">
        <f t="shared" si="4"/>
        <v>-162.6995</v>
      </c>
    </row>
    <row r="39" spans="1:8" ht="60" hidden="1" customHeight="1" x14ac:dyDescent="0.2">
      <c r="A39" s="374" t="s">
        <v>44</v>
      </c>
      <c r="B39" s="370" t="s">
        <v>45</v>
      </c>
      <c r="C39" s="386"/>
      <c r="D39" s="369">
        <f t="shared" si="3"/>
        <v>0</v>
      </c>
      <c r="E39" s="386"/>
      <c r="F39" s="333"/>
      <c r="G39" s="433" t="e">
        <f t="shared" si="1"/>
        <v>#DIV/0!</v>
      </c>
      <c r="H39" s="366">
        <f t="shared" si="4"/>
        <v>0</v>
      </c>
    </row>
    <row r="40" spans="1:8" ht="60" hidden="1" customHeight="1" x14ac:dyDescent="0.2">
      <c r="A40" s="374" t="s">
        <v>46</v>
      </c>
      <c r="B40" s="370" t="s">
        <v>45</v>
      </c>
      <c r="C40" s="386"/>
      <c r="D40" s="369">
        <f t="shared" si="3"/>
        <v>0</v>
      </c>
      <c r="E40" s="386"/>
      <c r="F40" s="333"/>
      <c r="G40" s="433" t="e">
        <f t="shared" si="1"/>
        <v>#DIV/0!</v>
      </c>
      <c r="H40" s="366">
        <f t="shared" si="4"/>
        <v>0</v>
      </c>
    </row>
    <row r="41" spans="1:8" ht="72" hidden="1" customHeight="1" x14ac:dyDescent="0.2">
      <c r="A41" s="374" t="s">
        <v>47</v>
      </c>
      <c r="B41" s="370" t="s">
        <v>48</v>
      </c>
      <c r="C41" s="386"/>
      <c r="D41" s="369">
        <f t="shared" si="3"/>
        <v>0</v>
      </c>
      <c r="E41" s="386"/>
      <c r="F41" s="333"/>
      <c r="G41" s="433" t="e">
        <f t="shared" si="1"/>
        <v>#DIV/0!</v>
      </c>
      <c r="H41" s="366">
        <f t="shared" si="4"/>
        <v>0</v>
      </c>
    </row>
    <row r="42" spans="1:8" ht="60" hidden="1" customHeight="1" x14ac:dyDescent="0.2">
      <c r="A42" s="374" t="s">
        <v>49</v>
      </c>
      <c r="B42" s="370" t="s">
        <v>50</v>
      </c>
      <c r="C42" s="386"/>
      <c r="D42" s="369">
        <f t="shared" si="3"/>
        <v>0</v>
      </c>
      <c r="E42" s="386"/>
      <c r="F42" s="333"/>
      <c r="G42" s="433" t="e">
        <f t="shared" si="1"/>
        <v>#DIV/0!</v>
      </c>
      <c r="H42" s="366">
        <f t="shared" si="4"/>
        <v>0</v>
      </c>
    </row>
    <row r="43" spans="1:8" ht="144" hidden="1" customHeight="1" x14ac:dyDescent="0.2">
      <c r="A43" s="374" t="s">
        <v>51</v>
      </c>
      <c r="B43" s="370" t="s">
        <v>52</v>
      </c>
      <c r="C43" s="386"/>
      <c r="D43" s="369">
        <f t="shared" si="3"/>
        <v>0</v>
      </c>
      <c r="E43" s="386"/>
      <c r="F43" s="333"/>
      <c r="G43" s="433" t="e">
        <f t="shared" si="1"/>
        <v>#DIV/0!</v>
      </c>
      <c r="H43" s="366">
        <f t="shared" si="4"/>
        <v>0</v>
      </c>
    </row>
    <row r="44" spans="1:8" ht="60" hidden="1" customHeight="1" x14ac:dyDescent="0.2">
      <c r="A44" s="374" t="s">
        <v>53</v>
      </c>
      <c r="B44" s="370" t="s">
        <v>54</v>
      </c>
      <c r="C44" s="386"/>
      <c r="D44" s="369">
        <f t="shared" si="3"/>
        <v>0</v>
      </c>
      <c r="E44" s="386"/>
      <c r="F44" s="333"/>
      <c r="G44" s="433" t="e">
        <f t="shared" si="1"/>
        <v>#DIV/0!</v>
      </c>
      <c r="H44" s="366">
        <f t="shared" si="4"/>
        <v>0</v>
      </c>
    </row>
    <row r="45" spans="1:8" ht="60" hidden="1" customHeight="1" x14ac:dyDescent="0.2">
      <c r="A45" s="374" t="s">
        <v>55</v>
      </c>
      <c r="B45" s="370" t="s">
        <v>56</v>
      </c>
      <c r="C45" s="386"/>
      <c r="D45" s="369">
        <f t="shared" si="3"/>
        <v>0</v>
      </c>
      <c r="E45" s="386"/>
      <c r="F45" s="333"/>
      <c r="G45" s="433" t="e">
        <f t="shared" si="1"/>
        <v>#DIV/0!</v>
      </c>
      <c r="H45" s="366">
        <f t="shared" si="4"/>
        <v>0</v>
      </c>
    </row>
    <row r="46" spans="1:8" ht="120" hidden="1" customHeight="1" x14ac:dyDescent="0.2">
      <c r="A46" s="374" t="s">
        <v>57</v>
      </c>
      <c r="B46" s="370" t="s">
        <v>58</v>
      </c>
      <c r="C46" s="386"/>
      <c r="D46" s="369">
        <f t="shared" si="3"/>
        <v>0</v>
      </c>
      <c r="E46" s="386"/>
      <c r="F46" s="333"/>
      <c r="G46" s="433" t="e">
        <f t="shared" si="1"/>
        <v>#DIV/0!</v>
      </c>
      <c r="H46" s="366">
        <f t="shared" si="4"/>
        <v>0</v>
      </c>
    </row>
    <row r="47" spans="1:8" ht="72" hidden="1" customHeight="1" x14ac:dyDescent="0.2">
      <c r="A47" s="374" t="s">
        <v>243</v>
      </c>
      <c r="B47" s="370" t="s">
        <v>244</v>
      </c>
      <c r="C47" s="386"/>
      <c r="D47" s="369">
        <f t="shared" si="3"/>
        <v>0</v>
      </c>
      <c r="E47" s="386"/>
      <c r="F47" s="333"/>
      <c r="G47" s="433" t="e">
        <f t="shared" si="1"/>
        <v>#DIV/0!</v>
      </c>
      <c r="H47" s="366">
        <f t="shared" si="4"/>
        <v>0</v>
      </c>
    </row>
    <row r="48" spans="1:8" ht="25.5" hidden="1" customHeight="1" x14ac:dyDescent="0.2">
      <c r="A48" s="374" t="s">
        <v>137</v>
      </c>
      <c r="B48" s="370" t="s">
        <v>138</v>
      </c>
      <c r="C48" s="386"/>
      <c r="D48" s="369">
        <f t="shared" si="3"/>
        <v>0</v>
      </c>
      <c r="E48" s="386"/>
      <c r="F48" s="333"/>
      <c r="G48" s="433" t="e">
        <f t="shared" si="1"/>
        <v>#DIV/0!</v>
      </c>
      <c r="H48" s="366">
        <f t="shared" si="4"/>
        <v>0</v>
      </c>
    </row>
    <row r="49" spans="1:9" ht="60" hidden="1" customHeight="1" x14ac:dyDescent="0.2">
      <c r="A49" s="374" t="s">
        <v>59</v>
      </c>
      <c r="B49" s="370" t="s">
        <v>60</v>
      </c>
      <c r="C49" s="386"/>
      <c r="D49" s="369">
        <f t="shared" si="3"/>
        <v>0</v>
      </c>
      <c r="E49" s="386"/>
      <c r="F49" s="333"/>
      <c r="G49" s="433" t="e">
        <f t="shared" si="1"/>
        <v>#DIV/0!</v>
      </c>
      <c r="H49" s="366">
        <f t="shared" si="4"/>
        <v>0</v>
      </c>
    </row>
    <row r="50" spans="1:9" ht="108" hidden="1" customHeight="1" x14ac:dyDescent="0.2">
      <c r="A50" s="374" t="s">
        <v>61</v>
      </c>
      <c r="B50" s="370" t="s">
        <v>62</v>
      </c>
      <c r="C50" s="386"/>
      <c r="D50" s="369">
        <f t="shared" si="3"/>
        <v>0</v>
      </c>
      <c r="E50" s="386"/>
      <c r="F50" s="333"/>
      <c r="G50" s="433" t="e">
        <f t="shared" si="1"/>
        <v>#DIV/0!</v>
      </c>
      <c r="H50" s="366">
        <f t="shared" si="4"/>
        <v>0</v>
      </c>
    </row>
    <row r="51" spans="1:9" x14ac:dyDescent="0.2">
      <c r="A51" s="416" t="s">
        <v>245</v>
      </c>
      <c r="B51" s="370" t="s">
        <v>246</v>
      </c>
      <c r="C51" s="386">
        <v>0</v>
      </c>
      <c r="D51" s="369">
        <f t="shared" si="3"/>
        <v>20</v>
      </c>
      <c r="E51" s="386">
        <v>20</v>
      </c>
      <c r="F51" s="333">
        <v>56.265999999999998</v>
      </c>
      <c r="G51" s="433">
        <f t="shared" si="1"/>
        <v>281.33</v>
      </c>
      <c r="H51" s="366">
        <f t="shared" si="4"/>
        <v>36.265999999999998</v>
      </c>
    </row>
    <row r="52" spans="1:9" hidden="1" x14ac:dyDescent="0.2">
      <c r="A52" s="416" t="s">
        <v>63</v>
      </c>
      <c r="B52" s="415" t="s">
        <v>64</v>
      </c>
      <c r="C52" s="409">
        <v>0</v>
      </c>
      <c r="D52" s="369">
        <f t="shared" si="3"/>
        <v>0</v>
      </c>
      <c r="E52" s="409">
        <v>0</v>
      </c>
      <c r="F52" s="409">
        <v>0</v>
      </c>
      <c r="G52" s="433" t="e">
        <f t="shared" si="1"/>
        <v>#DIV/0!</v>
      </c>
      <c r="H52" s="366">
        <f t="shared" si="4"/>
        <v>0</v>
      </c>
    </row>
    <row r="53" spans="1:9" x14ac:dyDescent="0.2">
      <c r="A53" s="414" t="s">
        <v>65</v>
      </c>
      <c r="B53" s="413" t="s">
        <v>170</v>
      </c>
      <c r="C53" s="412">
        <f>C5+C25</f>
        <v>8122</v>
      </c>
      <c r="D53" s="412">
        <f t="shared" si="3"/>
        <v>28802</v>
      </c>
      <c r="E53" s="412">
        <f>E5+E25</f>
        <v>36924</v>
      </c>
      <c r="F53" s="411">
        <f>SUM(F5+F25)</f>
        <v>8377.3217999999997</v>
      </c>
      <c r="G53" s="410">
        <f t="shared" si="1"/>
        <v>22.688012674683133</v>
      </c>
      <c r="H53" s="410">
        <f t="shared" si="4"/>
        <v>-28546.678200000002</v>
      </c>
      <c r="I53" s="355"/>
    </row>
    <row r="54" spans="1:9" s="357" customFormat="1" ht="24" x14ac:dyDescent="0.2">
      <c r="A54" s="361" t="s">
        <v>650</v>
      </c>
      <c r="B54" s="360" t="s">
        <v>161</v>
      </c>
      <c r="C54" s="171">
        <f>C55+C56</f>
        <v>154669.09999999998</v>
      </c>
      <c r="D54" s="172">
        <f>D55+D56</f>
        <v>0</v>
      </c>
      <c r="E54" s="171">
        <f>E55+E56</f>
        <v>154669.09999999998</v>
      </c>
      <c r="F54" s="171">
        <f>F55+F56</f>
        <v>40539.783000000003</v>
      </c>
      <c r="G54" s="358">
        <f t="shared" si="1"/>
        <v>26.210654228931318</v>
      </c>
      <c r="H54" s="358">
        <f t="shared" si="4"/>
        <v>-114129.31699999998</v>
      </c>
    </row>
    <row r="55" spans="1:9" ht="24" x14ac:dyDescent="0.2">
      <c r="A55" s="374" t="s">
        <v>631</v>
      </c>
      <c r="B55" s="370" t="s">
        <v>162</v>
      </c>
      <c r="C55" s="334">
        <v>143502.29999999999</v>
      </c>
      <c r="D55" s="369">
        <v>0</v>
      </c>
      <c r="E55" s="333">
        <v>143502.29999999999</v>
      </c>
      <c r="F55" s="16">
        <v>37626.783000000003</v>
      </c>
      <c r="G55" s="433">
        <f t="shared" si="1"/>
        <v>26.220334447601193</v>
      </c>
      <c r="H55" s="366">
        <f t="shared" si="4"/>
        <v>-105875.51699999999</v>
      </c>
    </row>
    <row r="56" spans="1:9" ht="24" x14ac:dyDescent="0.2">
      <c r="A56" s="371" t="s">
        <v>632</v>
      </c>
      <c r="B56" s="370" t="s">
        <v>139</v>
      </c>
      <c r="C56" s="334">
        <v>11166.8</v>
      </c>
      <c r="D56" s="409"/>
      <c r="E56" s="333">
        <v>11166.8</v>
      </c>
      <c r="F56" s="408">
        <v>2913</v>
      </c>
      <c r="G56" s="433">
        <f t="shared" si="1"/>
        <v>26.086255686499268</v>
      </c>
      <c r="H56" s="366">
        <f t="shared" si="4"/>
        <v>-8253.7999999999993</v>
      </c>
    </row>
    <row r="57" spans="1:9" ht="24" x14ac:dyDescent="0.2">
      <c r="A57" s="361" t="s">
        <v>633</v>
      </c>
      <c r="B57" s="360" t="s">
        <v>439</v>
      </c>
      <c r="C57" s="406">
        <f>SUM(C58:C67)</f>
        <v>36929.9</v>
      </c>
      <c r="D57" s="406">
        <f>SUM(D58:D67)</f>
        <v>20302.099999999999</v>
      </c>
      <c r="E57" s="407">
        <f>SUM(E58:E64)</f>
        <v>57232</v>
      </c>
      <c r="F57" s="406">
        <f>SUM(F58:F67)</f>
        <v>14144.3</v>
      </c>
      <c r="G57" s="358">
        <f t="shared" si="1"/>
        <v>24.71397120492032</v>
      </c>
      <c r="H57" s="362">
        <f t="shared" si="4"/>
        <v>-43087.7</v>
      </c>
    </row>
    <row r="58" spans="1:9" s="335" customFormat="1" ht="38.25" customHeight="1" x14ac:dyDescent="0.2">
      <c r="A58" s="393" t="s">
        <v>651</v>
      </c>
      <c r="B58" s="389" t="s">
        <v>705</v>
      </c>
      <c r="C58" s="331">
        <v>0</v>
      </c>
      <c r="D58" s="369">
        <f t="shared" ref="D58:D67" si="5">E58-C58</f>
        <v>21453</v>
      </c>
      <c r="E58" s="333">
        <v>21453</v>
      </c>
      <c r="F58" s="333">
        <v>0</v>
      </c>
      <c r="G58" s="433">
        <f t="shared" si="1"/>
        <v>0</v>
      </c>
      <c r="H58" s="391">
        <f t="shared" si="4"/>
        <v>-21453</v>
      </c>
    </row>
    <row r="59" spans="1:9" s="335" customFormat="1" ht="52.5" hidden="1" customHeight="1" x14ac:dyDescent="0.2">
      <c r="A59" s="393" t="s">
        <v>634</v>
      </c>
      <c r="B59" s="389" t="s">
        <v>700</v>
      </c>
      <c r="C59" s="391">
        <v>0</v>
      </c>
      <c r="D59" s="369">
        <f t="shared" si="5"/>
        <v>0</v>
      </c>
      <c r="E59" s="384">
        <v>0</v>
      </c>
      <c r="F59" s="386"/>
      <c r="G59" s="433" t="e">
        <f t="shared" si="1"/>
        <v>#DIV/0!</v>
      </c>
      <c r="H59" s="391">
        <f t="shared" si="4"/>
        <v>0</v>
      </c>
    </row>
    <row r="60" spans="1:9" s="403" customFormat="1" ht="24" customHeight="1" x14ac:dyDescent="0.2">
      <c r="A60" s="405" t="s">
        <v>635</v>
      </c>
      <c r="B60" s="399" t="s">
        <v>718</v>
      </c>
      <c r="C60" s="395">
        <v>2.1</v>
      </c>
      <c r="D60" s="402">
        <f t="shared" si="5"/>
        <v>0</v>
      </c>
      <c r="E60" s="401">
        <v>2.1</v>
      </c>
      <c r="F60" s="395">
        <v>0</v>
      </c>
      <c r="G60" s="433">
        <f t="shared" si="1"/>
        <v>0</v>
      </c>
      <c r="H60" s="404">
        <f t="shared" si="4"/>
        <v>-2.1</v>
      </c>
    </row>
    <row r="61" spans="1:9" s="403" customFormat="1" ht="43.5" customHeight="1" x14ac:dyDescent="0.2">
      <c r="A61" s="405" t="s">
        <v>636</v>
      </c>
      <c r="B61" s="399" t="s">
        <v>717</v>
      </c>
      <c r="C61" s="395">
        <v>3330</v>
      </c>
      <c r="D61" s="402">
        <f t="shared" si="5"/>
        <v>-1150.9000000000001</v>
      </c>
      <c r="E61" s="401">
        <v>2179.1</v>
      </c>
      <c r="F61" s="395">
        <v>0</v>
      </c>
      <c r="G61" s="433">
        <f t="shared" si="1"/>
        <v>0</v>
      </c>
      <c r="H61" s="404">
        <f t="shared" si="4"/>
        <v>-2179.1</v>
      </c>
    </row>
    <row r="62" spans="1:9" s="403" customFormat="1" ht="26.25" hidden="1" customHeight="1" x14ac:dyDescent="0.2">
      <c r="A62" s="405" t="s">
        <v>637</v>
      </c>
      <c r="B62" s="399" t="s">
        <v>699</v>
      </c>
      <c r="C62" s="395">
        <v>0</v>
      </c>
      <c r="D62" s="397">
        <f t="shared" si="5"/>
        <v>0</v>
      </c>
      <c r="E62" s="401">
        <v>0</v>
      </c>
      <c r="F62" s="395">
        <v>0</v>
      </c>
      <c r="G62" s="433" t="e">
        <f t="shared" si="1"/>
        <v>#DIV/0!</v>
      </c>
      <c r="H62" s="404">
        <f t="shared" si="4"/>
        <v>0</v>
      </c>
    </row>
    <row r="63" spans="1:9" s="336" customFormat="1" ht="38.25" hidden="1" customHeight="1" x14ac:dyDescent="0.2">
      <c r="A63" s="400" t="s">
        <v>638</v>
      </c>
      <c r="B63" s="399" t="s">
        <v>698</v>
      </c>
      <c r="C63" s="398">
        <v>0</v>
      </c>
      <c r="D63" s="402">
        <f t="shared" si="5"/>
        <v>0</v>
      </c>
      <c r="E63" s="396"/>
      <c r="F63" s="401"/>
      <c r="G63" s="433" t="e">
        <f t="shared" si="1"/>
        <v>#DIV/0!</v>
      </c>
      <c r="H63" s="394">
        <f t="shared" si="4"/>
        <v>0</v>
      </c>
    </row>
    <row r="64" spans="1:9" s="336" customFormat="1" ht="38.25" customHeight="1" x14ac:dyDescent="0.2">
      <c r="A64" s="400" t="s">
        <v>639</v>
      </c>
      <c r="B64" s="399" t="s">
        <v>440</v>
      </c>
      <c r="C64" s="398">
        <v>33597.800000000003</v>
      </c>
      <c r="D64" s="402">
        <f t="shared" si="5"/>
        <v>0</v>
      </c>
      <c r="E64" s="401">
        <v>33597.800000000003</v>
      </c>
      <c r="F64" s="401">
        <v>14144.3</v>
      </c>
      <c r="G64" s="433">
        <f t="shared" si="1"/>
        <v>42.098887427152967</v>
      </c>
      <c r="H64" s="394">
        <f t="shared" si="4"/>
        <v>-19453.500000000004</v>
      </c>
    </row>
    <row r="65" spans="1:8" s="336" customFormat="1" ht="25.5" hidden="1" customHeight="1" x14ac:dyDescent="0.2">
      <c r="A65" s="400" t="s">
        <v>639</v>
      </c>
      <c r="B65" s="399" t="s">
        <v>441</v>
      </c>
      <c r="C65" s="398">
        <v>0</v>
      </c>
      <c r="D65" s="397">
        <f t="shared" si="5"/>
        <v>0</v>
      </c>
      <c r="E65" s="401">
        <v>0</v>
      </c>
      <c r="F65" s="395"/>
      <c r="G65" s="410" t="e">
        <f t="shared" si="1"/>
        <v>#DIV/0!</v>
      </c>
      <c r="H65" s="394">
        <f t="shared" si="4"/>
        <v>0</v>
      </c>
    </row>
    <row r="66" spans="1:8" s="336" customFormat="1" ht="25.5" hidden="1" customHeight="1" x14ac:dyDescent="0.2">
      <c r="A66" s="393" t="s">
        <v>639</v>
      </c>
      <c r="B66" s="389" t="s">
        <v>697</v>
      </c>
      <c r="C66" s="331"/>
      <c r="D66" s="369">
        <f t="shared" si="5"/>
        <v>0</v>
      </c>
      <c r="E66" s="333">
        <v>0</v>
      </c>
      <c r="F66" s="392"/>
      <c r="G66" s="410" t="e">
        <f t="shared" si="1"/>
        <v>#DIV/0!</v>
      </c>
      <c r="H66" s="394">
        <f t="shared" si="4"/>
        <v>0</v>
      </c>
    </row>
    <row r="67" spans="1:8" s="335" customFormat="1" ht="42" hidden="1" customHeight="1" x14ac:dyDescent="0.2">
      <c r="A67" s="393" t="s">
        <v>639</v>
      </c>
      <c r="B67" s="389" t="s">
        <v>696</v>
      </c>
      <c r="C67" s="331"/>
      <c r="D67" s="369">
        <f t="shared" si="5"/>
        <v>0</v>
      </c>
      <c r="E67" s="333">
        <v>0</v>
      </c>
      <c r="F67" s="392"/>
      <c r="G67" s="410" t="e">
        <f t="shared" si="1"/>
        <v>#DIV/0!</v>
      </c>
      <c r="H67" s="391">
        <f t="shared" ref="H67:H101" si="6">SUM(F67-E67)</f>
        <v>0</v>
      </c>
    </row>
    <row r="68" spans="1:8" ht="27.75" customHeight="1" x14ac:dyDescent="0.2">
      <c r="A68" s="361" t="s">
        <v>640</v>
      </c>
      <c r="B68" s="360" t="s">
        <v>167</v>
      </c>
      <c r="C68" s="375">
        <f>SUM(C69:C95)</f>
        <v>455743.20000000007</v>
      </c>
      <c r="D68" s="375">
        <f>SUM(D69:D95)</f>
        <v>-2086.3000000000002</v>
      </c>
      <c r="E68" s="375">
        <f>SUM(E69:E99)</f>
        <v>459628.50000000006</v>
      </c>
      <c r="F68" s="375">
        <f>SUM(F69:F99)</f>
        <v>95301.638810000004</v>
      </c>
      <c r="G68" s="358">
        <f t="shared" si="1"/>
        <v>20.734492924176806</v>
      </c>
      <c r="H68" s="362">
        <f t="shared" si="6"/>
        <v>-364326.86119000008</v>
      </c>
    </row>
    <row r="69" spans="1:8" s="357" customFormat="1" ht="36" x14ac:dyDescent="0.2">
      <c r="A69" s="374" t="s">
        <v>641</v>
      </c>
      <c r="B69" s="370" t="s">
        <v>164</v>
      </c>
      <c r="C69" s="334">
        <v>11.2</v>
      </c>
      <c r="D69" s="381">
        <f t="shared" ref="D69:D95" si="7">E69-C69</f>
        <v>0</v>
      </c>
      <c r="E69" s="333">
        <v>11.2</v>
      </c>
      <c r="F69" s="377">
        <v>2.6669999999999998</v>
      </c>
      <c r="G69" s="433">
        <f t="shared" ref="G69:G101" si="8">SUM(F69/E69%)</f>
        <v>23.8125</v>
      </c>
      <c r="H69" s="390">
        <f t="shared" si="6"/>
        <v>-8.5329999999999995</v>
      </c>
    </row>
    <row r="70" spans="1:8" ht="36" hidden="1" x14ac:dyDescent="0.2">
      <c r="A70" s="374" t="s">
        <v>442</v>
      </c>
      <c r="B70" s="389" t="s">
        <v>443</v>
      </c>
      <c r="C70" s="388"/>
      <c r="D70" s="381">
        <f t="shared" si="7"/>
        <v>0</v>
      </c>
      <c r="E70" s="384"/>
      <c r="F70" s="377"/>
      <c r="G70" s="433" t="e">
        <f t="shared" si="8"/>
        <v>#DIV/0!</v>
      </c>
      <c r="H70" s="366">
        <f t="shared" si="6"/>
        <v>0</v>
      </c>
    </row>
    <row r="71" spans="1:8" ht="24" hidden="1" x14ac:dyDescent="0.2">
      <c r="A71" s="371" t="s">
        <v>444</v>
      </c>
      <c r="B71" s="370" t="s">
        <v>445</v>
      </c>
      <c r="C71" s="388"/>
      <c r="D71" s="381">
        <f t="shared" si="7"/>
        <v>0</v>
      </c>
      <c r="E71" s="384">
        <v>0</v>
      </c>
      <c r="F71" s="377">
        <v>0</v>
      </c>
      <c r="G71" s="433" t="e">
        <f t="shared" si="8"/>
        <v>#DIV/0!</v>
      </c>
      <c r="H71" s="366">
        <f t="shared" si="6"/>
        <v>0</v>
      </c>
    </row>
    <row r="72" spans="1:8" ht="36" x14ac:dyDescent="0.2">
      <c r="A72" s="374" t="s">
        <v>642</v>
      </c>
      <c r="B72" s="370" t="s">
        <v>166</v>
      </c>
      <c r="C72" s="388">
        <v>59019</v>
      </c>
      <c r="D72" s="381">
        <f t="shared" si="7"/>
        <v>-2319</v>
      </c>
      <c r="E72" s="333">
        <v>56700</v>
      </c>
      <c r="F72" s="377">
        <v>11263</v>
      </c>
      <c r="G72" s="433">
        <f t="shared" si="8"/>
        <v>19.864197530864196</v>
      </c>
      <c r="H72" s="366">
        <f t="shared" si="6"/>
        <v>-45437</v>
      </c>
    </row>
    <row r="73" spans="1:8" ht="36" hidden="1" customHeight="1" x14ac:dyDescent="0.2">
      <c r="A73" s="393" t="s">
        <v>643</v>
      </c>
      <c r="B73" s="370" t="s">
        <v>446</v>
      </c>
      <c r="C73" s="334">
        <v>0</v>
      </c>
      <c r="D73" s="381">
        <f t="shared" si="7"/>
        <v>0</v>
      </c>
      <c r="E73" s="333">
        <v>0</v>
      </c>
      <c r="F73" s="377">
        <v>0</v>
      </c>
      <c r="G73" s="433" t="e">
        <f t="shared" si="8"/>
        <v>#DIV/0!</v>
      </c>
      <c r="H73" s="366">
        <f t="shared" si="6"/>
        <v>0</v>
      </c>
    </row>
    <row r="74" spans="1:8" ht="108" hidden="1" customHeight="1" x14ac:dyDescent="0.2">
      <c r="A74" s="393" t="s">
        <v>467</v>
      </c>
      <c r="B74" s="370" t="s">
        <v>447</v>
      </c>
      <c r="C74" s="334"/>
      <c r="D74" s="381">
        <f t="shared" si="7"/>
        <v>0</v>
      </c>
      <c r="E74" s="333"/>
      <c r="F74" s="384">
        <v>0</v>
      </c>
      <c r="G74" s="433" t="e">
        <f t="shared" si="8"/>
        <v>#DIV/0!</v>
      </c>
      <c r="H74" s="366">
        <f t="shared" si="6"/>
        <v>0</v>
      </c>
    </row>
    <row r="75" spans="1:8" ht="24" x14ac:dyDescent="0.2">
      <c r="A75" s="393" t="s">
        <v>643</v>
      </c>
      <c r="B75" s="370" t="s">
        <v>448</v>
      </c>
      <c r="C75" s="334">
        <v>4002.2</v>
      </c>
      <c r="D75" s="378">
        <f t="shared" si="7"/>
        <v>0</v>
      </c>
      <c r="E75" s="333">
        <v>4002.2</v>
      </c>
      <c r="F75" s="333">
        <v>936.43100000000004</v>
      </c>
      <c r="G75" s="433">
        <f t="shared" si="8"/>
        <v>23.397906151616613</v>
      </c>
      <c r="H75" s="366">
        <f t="shared" si="6"/>
        <v>-3065.7689999999998</v>
      </c>
    </row>
    <row r="76" spans="1:8" ht="36" x14ac:dyDescent="0.2">
      <c r="A76" s="393" t="s">
        <v>643</v>
      </c>
      <c r="B76" s="370" t="s">
        <v>449</v>
      </c>
      <c r="C76" s="334">
        <v>7712.3</v>
      </c>
      <c r="D76" s="381">
        <f t="shared" si="7"/>
        <v>0</v>
      </c>
      <c r="E76" s="333">
        <v>7712.3</v>
      </c>
      <c r="F76" s="384">
        <v>1896.768</v>
      </c>
      <c r="G76" s="433">
        <f t="shared" si="8"/>
        <v>24.594064027592285</v>
      </c>
      <c r="H76" s="366">
        <f t="shared" si="6"/>
        <v>-5815.5320000000002</v>
      </c>
    </row>
    <row r="77" spans="1:8" ht="24" x14ac:dyDescent="0.2">
      <c r="A77" s="393" t="s">
        <v>643</v>
      </c>
      <c r="B77" s="370" t="s">
        <v>450</v>
      </c>
      <c r="C77" s="334">
        <v>463.4</v>
      </c>
      <c r="D77" s="381">
        <f t="shared" si="7"/>
        <v>0</v>
      </c>
      <c r="E77" s="333">
        <v>463.4</v>
      </c>
      <c r="F77" s="384">
        <v>115.851</v>
      </c>
      <c r="G77" s="433">
        <f t="shared" si="8"/>
        <v>25.000215796288305</v>
      </c>
      <c r="H77" s="366">
        <f t="shared" si="6"/>
        <v>-347.54899999999998</v>
      </c>
    </row>
    <row r="78" spans="1:8" ht="36" x14ac:dyDescent="0.2">
      <c r="A78" s="393" t="s">
        <v>721</v>
      </c>
      <c r="B78" s="370" t="s">
        <v>722</v>
      </c>
      <c r="C78" s="334">
        <v>0</v>
      </c>
      <c r="D78" s="381">
        <f t="shared" si="7"/>
        <v>232.7</v>
      </c>
      <c r="E78" s="333">
        <v>232.7</v>
      </c>
      <c r="F78" s="384">
        <v>0</v>
      </c>
      <c r="G78" s="433">
        <f t="shared" si="8"/>
        <v>0</v>
      </c>
      <c r="H78" s="366">
        <f t="shared" si="6"/>
        <v>-232.7</v>
      </c>
    </row>
    <row r="79" spans="1:8" ht="39" customHeight="1" x14ac:dyDescent="0.2">
      <c r="A79" s="393" t="s">
        <v>643</v>
      </c>
      <c r="B79" s="370" t="s">
        <v>451</v>
      </c>
      <c r="C79" s="334">
        <v>551.1</v>
      </c>
      <c r="D79" s="381">
        <f t="shared" si="7"/>
        <v>0</v>
      </c>
      <c r="E79" s="333">
        <v>551.1</v>
      </c>
      <c r="F79" s="386">
        <v>137.77500000000001</v>
      </c>
      <c r="G79" s="433">
        <f t="shared" si="8"/>
        <v>25</v>
      </c>
      <c r="H79" s="366">
        <f t="shared" si="6"/>
        <v>-413.32500000000005</v>
      </c>
    </row>
    <row r="80" spans="1:8" ht="68.25" customHeight="1" x14ac:dyDescent="0.2">
      <c r="A80" s="393" t="s">
        <v>643</v>
      </c>
      <c r="B80" s="370" t="s">
        <v>452</v>
      </c>
      <c r="C80" s="387">
        <v>141704</v>
      </c>
      <c r="D80" s="381">
        <f t="shared" si="7"/>
        <v>0</v>
      </c>
      <c r="E80" s="333">
        <v>141704</v>
      </c>
      <c r="F80" s="333">
        <v>39060.682999999997</v>
      </c>
      <c r="G80" s="433">
        <f t="shared" si="8"/>
        <v>27.564982639869022</v>
      </c>
      <c r="H80" s="366">
        <f t="shared" si="6"/>
        <v>-102643.31700000001</v>
      </c>
    </row>
    <row r="81" spans="1:8" ht="61.5" customHeight="1" x14ac:dyDescent="0.2">
      <c r="A81" s="393" t="s">
        <v>643</v>
      </c>
      <c r="B81" s="370" t="s">
        <v>453</v>
      </c>
      <c r="C81" s="334">
        <v>95883.1</v>
      </c>
      <c r="D81" s="381">
        <f t="shared" si="7"/>
        <v>0</v>
      </c>
      <c r="E81" s="333">
        <v>95883.1</v>
      </c>
      <c r="F81" s="333">
        <v>24772.117999999999</v>
      </c>
      <c r="G81" s="433">
        <f t="shared" si="8"/>
        <v>25.835749991395769</v>
      </c>
      <c r="H81" s="366">
        <f t="shared" si="6"/>
        <v>-71110.982000000004</v>
      </c>
    </row>
    <row r="82" spans="1:8" ht="27" customHeight="1" x14ac:dyDescent="0.2">
      <c r="A82" s="393" t="s">
        <v>643</v>
      </c>
      <c r="B82" s="370" t="s">
        <v>454</v>
      </c>
      <c r="C82" s="387">
        <v>100.8</v>
      </c>
      <c r="D82" s="381">
        <f t="shared" si="7"/>
        <v>0</v>
      </c>
      <c r="E82" s="333">
        <v>100.8</v>
      </c>
      <c r="F82" s="386">
        <v>0</v>
      </c>
      <c r="G82" s="433">
        <f t="shared" si="8"/>
        <v>0</v>
      </c>
      <c r="H82" s="366">
        <f t="shared" si="6"/>
        <v>-100.8</v>
      </c>
    </row>
    <row r="83" spans="1:8" ht="27" customHeight="1" x14ac:dyDescent="0.2">
      <c r="A83" s="393" t="s">
        <v>643</v>
      </c>
      <c r="B83" s="370" t="s">
        <v>720</v>
      </c>
      <c r="C83" s="387">
        <v>2750</v>
      </c>
      <c r="D83" s="381">
        <f t="shared" si="7"/>
        <v>0</v>
      </c>
      <c r="E83" s="333">
        <v>2750</v>
      </c>
      <c r="F83" s="386">
        <v>0</v>
      </c>
      <c r="G83" s="433">
        <f t="shared" si="8"/>
        <v>0</v>
      </c>
      <c r="H83" s="366">
        <f t="shared" si="6"/>
        <v>-2750</v>
      </c>
    </row>
    <row r="84" spans="1:8" ht="60.75" customHeight="1" x14ac:dyDescent="0.2">
      <c r="A84" s="393" t="s">
        <v>643</v>
      </c>
      <c r="B84" s="385" t="s">
        <v>719</v>
      </c>
      <c r="C84" s="382">
        <v>862.3</v>
      </c>
      <c r="D84" s="381">
        <f t="shared" si="7"/>
        <v>0</v>
      </c>
      <c r="E84" s="333">
        <v>862.3</v>
      </c>
      <c r="F84" s="384">
        <v>273</v>
      </c>
      <c r="G84" s="433">
        <f t="shared" si="8"/>
        <v>31.659515249913024</v>
      </c>
      <c r="H84" s="366">
        <f t="shared" si="6"/>
        <v>-589.29999999999995</v>
      </c>
    </row>
    <row r="85" spans="1:8" ht="28.5" customHeight="1" x14ac:dyDescent="0.2">
      <c r="A85" s="393" t="s">
        <v>643</v>
      </c>
      <c r="B85" s="370" t="s">
        <v>459</v>
      </c>
      <c r="C85" s="334">
        <v>291.39999999999998</v>
      </c>
      <c r="D85" s="381">
        <f t="shared" si="7"/>
        <v>0</v>
      </c>
      <c r="E85" s="333">
        <v>291.39999999999998</v>
      </c>
      <c r="F85" s="383">
        <v>58.673369999999998</v>
      </c>
      <c r="G85" s="433">
        <f t="shared" si="8"/>
        <v>20.134993136582018</v>
      </c>
      <c r="H85" s="366">
        <f t="shared" si="6"/>
        <v>-232.72662999999997</v>
      </c>
    </row>
    <row r="86" spans="1:8" ht="27" customHeight="1" x14ac:dyDescent="0.2">
      <c r="A86" s="393" t="s">
        <v>643</v>
      </c>
      <c r="B86" s="370" t="s">
        <v>460</v>
      </c>
      <c r="C86" s="334">
        <v>10869.6</v>
      </c>
      <c r="D86" s="381">
        <f t="shared" si="7"/>
        <v>0</v>
      </c>
      <c r="E86" s="333">
        <v>10869.6</v>
      </c>
      <c r="F86" s="377">
        <v>3406</v>
      </c>
      <c r="G86" s="433">
        <f t="shared" si="8"/>
        <v>31.335099727680873</v>
      </c>
      <c r="H86" s="366">
        <f t="shared" si="6"/>
        <v>-7463.6</v>
      </c>
    </row>
    <row r="87" spans="1:8" ht="36.75" hidden="1" customHeight="1" x14ac:dyDescent="0.2">
      <c r="A87" s="393" t="s">
        <v>457</v>
      </c>
      <c r="B87" s="370" t="s">
        <v>458</v>
      </c>
      <c r="C87" s="334"/>
      <c r="D87" s="381">
        <f t="shared" si="7"/>
        <v>0</v>
      </c>
      <c r="E87" s="333"/>
      <c r="F87" s="377">
        <v>0</v>
      </c>
      <c r="G87" s="433" t="e">
        <f t="shared" si="8"/>
        <v>#DIV/0!</v>
      </c>
      <c r="H87" s="366">
        <f t="shared" si="6"/>
        <v>0</v>
      </c>
    </row>
    <row r="88" spans="1:8" ht="36.75" customHeight="1" x14ac:dyDescent="0.2">
      <c r="A88" s="393" t="s">
        <v>723</v>
      </c>
      <c r="B88" s="370" t="s">
        <v>724</v>
      </c>
      <c r="C88" s="334"/>
      <c r="D88" s="381"/>
      <c r="E88" s="333">
        <v>5768.7</v>
      </c>
      <c r="F88" s="377">
        <v>274.34750000000003</v>
      </c>
      <c r="G88" s="433">
        <f t="shared" si="8"/>
        <v>4.7557941997330424</v>
      </c>
      <c r="H88" s="366">
        <f t="shared" si="6"/>
        <v>-5494.3525</v>
      </c>
    </row>
    <row r="89" spans="1:8" ht="36" x14ac:dyDescent="0.2">
      <c r="A89" s="393" t="s">
        <v>644</v>
      </c>
      <c r="B89" s="370" t="s">
        <v>165</v>
      </c>
      <c r="C89" s="334">
        <v>1242.3</v>
      </c>
      <c r="D89" s="378">
        <f t="shared" si="7"/>
        <v>0</v>
      </c>
      <c r="E89" s="333">
        <v>1242.3</v>
      </c>
      <c r="F89" s="377">
        <v>310.57499999999999</v>
      </c>
      <c r="G89" s="433">
        <f t="shared" si="8"/>
        <v>25</v>
      </c>
      <c r="H89" s="366">
        <f t="shared" si="6"/>
        <v>-931.72499999999991</v>
      </c>
    </row>
    <row r="90" spans="1:8" ht="38.25" customHeight="1" x14ac:dyDescent="0.2">
      <c r="A90" s="374" t="s">
        <v>645</v>
      </c>
      <c r="B90" s="370" t="s">
        <v>456</v>
      </c>
      <c r="C90" s="382">
        <v>46.7</v>
      </c>
      <c r="D90" s="381">
        <f t="shared" si="7"/>
        <v>0</v>
      </c>
      <c r="E90" s="333">
        <v>46.7</v>
      </c>
      <c r="F90" s="377">
        <v>0</v>
      </c>
      <c r="G90" s="433">
        <f t="shared" si="8"/>
        <v>0</v>
      </c>
      <c r="H90" s="366">
        <f t="shared" si="6"/>
        <v>-46.7</v>
      </c>
    </row>
    <row r="91" spans="1:8" ht="25.5" customHeight="1" x14ac:dyDescent="0.2">
      <c r="A91" s="374" t="s">
        <v>646</v>
      </c>
      <c r="B91" s="370" t="s">
        <v>163</v>
      </c>
      <c r="C91" s="334">
        <v>8374</v>
      </c>
      <c r="D91" s="378">
        <f t="shared" si="7"/>
        <v>0</v>
      </c>
      <c r="E91" s="333">
        <v>8374</v>
      </c>
      <c r="F91" s="377">
        <v>2240.6819999999998</v>
      </c>
      <c r="G91" s="433">
        <f t="shared" si="8"/>
        <v>26.757606878433243</v>
      </c>
      <c r="H91" s="366">
        <f t="shared" si="6"/>
        <v>-6133.3180000000002</v>
      </c>
    </row>
    <row r="92" spans="1:8" ht="40.5" customHeight="1" x14ac:dyDescent="0.2">
      <c r="A92" s="371" t="s">
        <v>647</v>
      </c>
      <c r="B92" s="370" t="s">
        <v>461</v>
      </c>
      <c r="C92" s="334">
        <v>29134.9</v>
      </c>
      <c r="D92" s="381">
        <f t="shared" si="7"/>
        <v>0</v>
      </c>
      <c r="E92" s="333">
        <v>29134.9</v>
      </c>
      <c r="F92" s="377">
        <v>6262.2020400000001</v>
      </c>
      <c r="G92" s="433">
        <f t="shared" si="8"/>
        <v>21.493816831360327</v>
      </c>
      <c r="H92" s="366">
        <f t="shared" si="6"/>
        <v>-22872.697960000001</v>
      </c>
    </row>
    <row r="93" spans="1:8" ht="46.5" customHeight="1" x14ac:dyDescent="0.2">
      <c r="A93" s="371" t="s">
        <v>648</v>
      </c>
      <c r="B93" s="380" t="s">
        <v>620</v>
      </c>
      <c r="C93" s="379">
        <v>26.4</v>
      </c>
      <c r="D93" s="378">
        <f t="shared" si="7"/>
        <v>0</v>
      </c>
      <c r="E93" s="333">
        <v>26.4</v>
      </c>
      <c r="F93" s="377">
        <v>5.4329000000000001</v>
      </c>
      <c r="G93" s="433">
        <f t="shared" si="8"/>
        <v>20.579166666666666</v>
      </c>
      <c r="H93" s="366">
        <f t="shared" si="6"/>
        <v>-20.967099999999999</v>
      </c>
    </row>
    <row r="94" spans="1:8" ht="46.5" customHeight="1" x14ac:dyDescent="0.2">
      <c r="A94" s="371" t="s">
        <v>725</v>
      </c>
      <c r="B94" s="380" t="s">
        <v>726</v>
      </c>
      <c r="C94" s="379">
        <v>0</v>
      </c>
      <c r="D94" s="378">
        <v>0</v>
      </c>
      <c r="E94" s="333">
        <v>202.9</v>
      </c>
      <c r="F94" s="377">
        <v>0</v>
      </c>
      <c r="G94" s="433">
        <f t="shared" si="8"/>
        <v>0</v>
      </c>
      <c r="H94" s="366">
        <f t="shared" si="6"/>
        <v>-202.9</v>
      </c>
    </row>
    <row r="95" spans="1:8" ht="50.25" customHeight="1" x14ac:dyDescent="0.2">
      <c r="A95" s="371" t="s">
        <v>649</v>
      </c>
      <c r="B95" s="370" t="s">
        <v>704</v>
      </c>
      <c r="C95" s="334">
        <v>92698.5</v>
      </c>
      <c r="D95" s="378">
        <f t="shared" si="7"/>
        <v>0</v>
      </c>
      <c r="E95" s="333">
        <v>92698.5</v>
      </c>
      <c r="F95" s="377">
        <v>4298</v>
      </c>
      <c r="G95" s="433">
        <f t="shared" si="8"/>
        <v>4.6365367292890394</v>
      </c>
      <c r="H95" s="366">
        <f>SUM(F95-E95)</f>
        <v>-88400.5</v>
      </c>
    </row>
    <row r="96" spans="1:8" s="357" customFormat="1" ht="21.75" hidden="1" customHeight="1" x14ac:dyDescent="0.2">
      <c r="A96" s="361" t="s">
        <v>470</v>
      </c>
      <c r="B96" s="360" t="s">
        <v>168</v>
      </c>
      <c r="C96" s="375">
        <f>C97+C98</f>
        <v>0</v>
      </c>
      <c r="D96" s="375">
        <f>D97+D98</f>
        <v>0</v>
      </c>
      <c r="E96" s="376">
        <f>E97+E98</f>
        <v>0</v>
      </c>
      <c r="F96" s="375">
        <f>F97+F98</f>
        <v>0</v>
      </c>
      <c r="G96" s="410" t="e">
        <f t="shared" si="8"/>
        <v>#DIV/0!</v>
      </c>
      <c r="H96" s="366">
        <f t="shared" ref="H96:H99" si="9">SUM(F96-E96)</f>
        <v>0</v>
      </c>
    </row>
    <row r="97" spans="1:10" ht="36" hidden="1" x14ac:dyDescent="0.2">
      <c r="A97" s="374" t="s">
        <v>405</v>
      </c>
      <c r="B97" s="370" t="s">
        <v>169</v>
      </c>
      <c r="C97" s="331"/>
      <c r="D97" s="369">
        <f>E97-C97</f>
        <v>0</v>
      </c>
      <c r="E97" s="373"/>
      <c r="F97" s="372"/>
      <c r="G97" s="410" t="e">
        <f t="shared" si="8"/>
        <v>#DIV/0!</v>
      </c>
      <c r="H97" s="366">
        <f t="shared" si="9"/>
        <v>0</v>
      </c>
      <c r="I97" s="357"/>
      <c r="J97" s="357"/>
    </row>
    <row r="98" spans="1:10" ht="27.75" hidden="1" customHeight="1" x14ac:dyDescent="0.2">
      <c r="A98" s="371" t="s">
        <v>468</v>
      </c>
      <c r="B98" s="370" t="s">
        <v>469</v>
      </c>
      <c r="C98" s="331">
        <v>0</v>
      </c>
      <c r="D98" s="369">
        <f>E98-C98</f>
        <v>0</v>
      </c>
      <c r="E98" s="368">
        <v>0</v>
      </c>
      <c r="F98" s="367">
        <v>0</v>
      </c>
      <c r="G98" s="410" t="e">
        <f t="shared" si="8"/>
        <v>#DIV/0!</v>
      </c>
      <c r="H98" s="366">
        <f t="shared" si="9"/>
        <v>0</v>
      </c>
      <c r="I98" s="357"/>
      <c r="J98" s="357"/>
    </row>
    <row r="99" spans="1:10" ht="27.75" customHeight="1" x14ac:dyDescent="0.2">
      <c r="A99" s="371" t="s">
        <v>729</v>
      </c>
      <c r="B99" s="370" t="s">
        <v>727</v>
      </c>
      <c r="C99" s="331">
        <v>0</v>
      </c>
      <c r="D99" s="369"/>
      <c r="E99" s="368">
        <v>0</v>
      </c>
      <c r="F99" s="432">
        <v>-12.567</v>
      </c>
      <c r="G99" s="433" t="e">
        <f t="shared" si="8"/>
        <v>#DIV/0!</v>
      </c>
      <c r="H99" s="366">
        <f t="shared" si="9"/>
        <v>-12.567</v>
      </c>
      <c r="I99" s="357"/>
      <c r="J99" s="357"/>
    </row>
    <row r="100" spans="1:10" ht="21.75" customHeight="1" x14ac:dyDescent="0.2">
      <c r="A100" s="365" t="s">
        <v>66</v>
      </c>
      <c r="B100" s="364" t="s">
        <v>462</v>
      </c>
      <c r="C100" s="363">
        <f>C54+C57+C68</f>
        <v>647342.20000000007</v>
      </c>
      <c r="D100" s="359">
        <f>E100-C100</f>
        <v>24187.400000000023</v>
      </c>
      <c r="E100" s="363">
        <f>E54+E68+E57</f>
        <v>671529.60000000009</v>
      </c>
      <c r="F100" s="363">
        <f>F54+F68+F57+F96</f>
        <v>149985.72180999999</v>
      </c>
      <c r="G100" s="358">
        <f t="shared" si="8"/>
        <v>22.334938297582113</v>
      </c>
      <c r="H100" s="362">
        <f t="shared" si="6"/>
        <v>-521543.87819000008</v>
      </c>
      <c r="I100" s="357"/>
      <c r="J100" s="357"/>
    </row>
    <row r="101" spans="1:10" x14ac:dyDescent="0.2">
      <c r="A101" s="361"/>
      <c r="B101" s="360" t="s">
        <v>238</v>
      </c>
      <c r="C101" s="359">
        <f>C100+C53</f>
        <v>655464.20000000007</v>
      </c>
      <c r="D101" s="359">
        <f>E101-C101</f>
        <v>52989.400000000023</v>
      </c>
      <c r="E101" s="359">
        <f>E100+E53</f>
        <v>708453.60000000009</v>
      </c>
      <c r="F101" s="359">
        <f>F100+F53</f>
        <v>158363.04360999999</v>
      </c>
      <c r="G101" s="358">
        <f t="shared" si="8"/>
        <v>22.353340234279276</v>
      </c>
      <c r="H101" s="358">
        <f t="shared" si="6"/>
        <v>-550090.55639000004</v>
      </c>
      <c r="I101" s="357"/>
      <c r="J101" s="357"/>
    </row>
    <row r="102" spans="1:10" x14ac:dyDescent="0.2">
      <c r="A102" s="352"/>
      <c r="B102" s="352"/>
      <c r="C102" s="352"/>
      <c r="D102" s="352"/>
      <c r="F102" s="355"/>
    </row>
    <row r="103" spans="1:10" x14ac:dyDescent="0.2">
      <c r="A103" s="352"/>
      <c r="B103" s="352"/>
      <c r="C103" s="352"/>
      <c r="D103" s="352"/>
      <c r="F103" s="356"/>
    </row>
    <row r="105" spans="1:10" x14ac:dyDescent="0.2">
      <c r="A105" s="352"/>
      <c r="B105" s="352"/>
      <c r="C105" s="352"/>
      <c r="D105" s="352"/>
      <c r="F105" s="355"/>
    </row>
  </sheetData>
  <mergeCells count="4">
    <mergeCell ref="B1:E1"/>
    <mergeCell ref="F1:H1"/>
    <mergeCell ref="B3:F3"/>
    <mergeCell ref="B2:E2"/>
  </mergeCells>
  <pageMargins left="0.39370078740157483" right="0" top="0" bottom="0" header="0" footer="0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2"/>
  <sheetViews>
    <sheetView tabSelected="1" view="pageBreakPreview" zoomScale="68" zoomScaleNormal="73" zoomScaleSheetLayoutView="6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1" sqref="C31"/>
    </sheetView>
  </sheetViews>
  <sheetFormatPr defaultRowHeight="12.75" x14ac:dyDescent="0.2"/>
  <cols>
    <col min="1" max="1" width="44.7109375" style="337" customWidth="1"/>
    <col min="2" max="2" width="14" style="337" customWidth="1"/>
    <col min="3" max="3" width="11.42578125" style="337" customWidth="1"/>
    <col min="4" max="4" width="10.42578125" style="337" customWidth="1"/>
    <col min="5" max="5" width="13.5703125" style="337" customWidth="1"/>
    <col min="6" max="6" width="11" style="337" customWidth="1"/>
    <col min="7" max="7" width="10.42578125" style="337" customWidth="1"/>
    <col min="8" max="8" width="10.85546875" style="337" customWidth="1"/>
    <col min="9" max="9" width="12.5703125" style="337" customWidth="1"/>
    <col min="10" max="10" width="11.5703125" style="337" customWidth="1"/>
    <col min="11" max="11" width="16" style="338" customWidth="1"/>
    <col min="12" max="12" width="11.5703125" style="337" customWidth="1"/>
    <col min="13" max="13" width="12.7109375" style="337" customWidth="1"/>
    <col min="14" max="14" width="12.140625" style="337" hidden="1" customWidth="1"/>
    <col min="15" max="15" width="11.7109375" style="337" hidden="1" customWidth="1"/>
    <col min="16" max="256" width="8.85546875" style="337"/>
    <col min="257" max="257" width="44.7109375" style="337" customWidth="1"/>
    <col min="258" max="258" width="14" style="337" customWidth="1"/>
    <col min="259" max="259" width="11.42578125" style="337" customWidth="1"/>
    <col min="260" max="260" width="10.42578125" style="337" customWidth="1"/>
    <col min="261" max="261" width="13.5703125" style="337" customWidth="1"/>
    <col min="262" max="262" width="11" style="337" customWidth="1"/>
    <col min="263" max="263" width="10.42578125" style="337" customWidth="1"/>
    <col min="264" max="264" width="10.85546875" style="337" customWidth="1"/>
    <col min="265" max="265" width="12.5703125" style="337" customWidth="1"/>
    <col min="266" max="266" width="11.5703125" style="337" customWidth="1"/>
    <col min="267" max="267" width="16" style="337" customWidth="1"/>
    <col min="268" max="268" width="11.5703125" style="337" customWidth="1"/>
    <col min="269" max="269" width="12.7109375" style="337" customWidth="1"/>
    <col min="270" max="271" width="0" style="337" hidden="1" customWidth="1"/>
    <col min="272" max="512" width="8.85546875" style="337"/>
    <col min="513" max="513" width="44.7109375" style="337" customWidth="1"/>
    <col min="514" max="514" width="14" style="337" customWidth="1"/>
    <col min="515" max="515" width="11.42578125" style="337" customWidth="1"/>
    <col min="516" max="516" width="10.42578125" style="337" customWidth="1"/>
    <col min="517" max="517" width="13.5703125" style="337" customWidth="1"/>
    <col min="518" max="518" width="11" style="337" customWidth="1"/>
    <col min="519" max="519" width="10.42578125" style="337" customWidth="1"/>
    <col min="520" max="520" width="10.85546875" style="337" customWidth="1"/>
    <col min="521" max="521" width="12.5703125" style="337" customWidth="1"/>
    <col min="522" max="522" width="11.5703125" style="337" customWidth="1"/>
    <col min="523" max="523" width="16" style="337" customWidth="1"/>
    <col min="524" max="524" width="11.5703125" style="337" customWidth="1"/>
    <col min="525" max="525" width="12.7109375" style="337" customWidth="1"/>
    <col min="526" max="527" width="0" style="337" hidden="1" customWidth="1"/>
    <col min="528" max="768" width="8.85546875" style="337"/>
    <col min="769" max="769" width="44.7109375" style="337" customWidth="1"/>
    <col min="770" max="770" width="14" style="337" customWidth="1"/>
    <col min="771" max="771" width="11.42578125" style="337" customWidth="1"/>
    <col min="772" max="772" width="10.42578125" style="337" customWidth="1"/>
    <col min="773" max="773" width="13.5703125" style="337" customWidth="1"/>
    <col min="774" max="774" width="11" style="337" customWidth="1"/>
    <col min="775" max="775" width="10.42578125" style="337" customWidth="1"/>
    <col min="776" max="776" width="10.85546875" style="337" customWidth="1"/>
    <col min="777" max="777" width="12.5703125" style="337" customWidth="1"/>
    <col min="778" max="778" width="11.5703125" style="337" customWidth="1"/>
    <col min="779" max="779" width="16" style="337" customWidth="1"/>
    <col min="780" max="780" width="11.5703125" style="337" customWidth="1"/>
    <col min="781" max="781" width="12.7109375" style="337" customWidth="1"/>
    <col min="782" max="783" width="0" style="337" hidden="1" customWidth="1"/>
    <col min="784" max="1024" width="8.85546875" style="337"/>
    <col min="1025" max="1025" width="44.7109375" style="337" customWidth="1"/>
    <col min="1026" max="1026" width="14" style="337" customWidth="1"/>
    <col min="1027" max="1027" width="11.42578125" style="337" customWidth="1"/>
    <col min="1028" max="1028" width="10.42578125" style="337" customWidth="1"/>
    <col min="1029" max="1029" width="13.5703125" style="337" customWidth="1"/>
    <col min="1030" max="1030" width="11" style="337" customWidth="1"/>
    <col min="1031" max="1031" width="10.42578125" style="337" customWidth="1"/>
    <col min="1032" max="1032" width="10.85546875" style="337" customWidth="1"/>
    <col min="1033" max="1033" width="12.5703125" style="337" customWidth="1"/>
    <col min="1034" max="1034" width="11.5703125" style="337" customWidth="1"/>
    <col min="1035" max="1035" width="16" style="337" customWidth="1"/>
    <col min="1036" max="1036" width="11.5703125" style="337" customWidth="1"/>
    <col min="1037" max="1037" width="12.7109375" style="337" customWidth="1"/>
    <col min="1038" max="1039" width="0" style="337" hidden="1" customWidth="1"/>
    <col min="1040" max="1280" width="8.85546875" style="337"/>
    <col min="1281" max="1281" width="44.7109375" style="337" customWidth="1"/>
    <col min="1282" max="1282" width="14" style="337" customWidth="1"/>
    <col min="1283" max="1283" width="11.42578125" style="337" customWidth="1"/>
    <col min="1284" max="1284" width="10.42578125" style="337" customWidth="1"/>
    <col min="1285" max="1285" width="13.5703125" style="337" customWidth="1"/>
    <col min="1286" max="1286" width="11" style="337" customWidth="1"/>
    <col min="1287" max="1287" width="10.42578125" style="337" customWidth="1"/>
    <col min="1288" max="1288" width="10.85546875" style="337" customWidth="1"/>
    <col min="1289" max="1289" width="12.5703125" style="337" customWidth="1"/>
    <col min="1290" max="1290" width="11.5703125" style="337" customWidth="1"/>
    <col min="1291" max="1291" width="16" style="337" customWidth="1"/>
    <col min="1292" max="1292" width="11.5703125" style="337" customWidth="1"/>
    <col min="1293" max="1293" width="12.7109375" style="337" customWidth="1"/>
    <col min="1294" max="1295" width="0" style="337" hidden="1" customWidth="1"/>
    <col min="1296" max="1536" width="8.85546875" style="337"/>
    <col min="1537" max="1537" width="44.7109375" style="337" customWidth="1"/>
    <col min="1538" max="1538" width="14" style="337" customWidth="1"/>
    <col min="1539" max="1539" width="11.42578125" style="337" customWidth="1"/>
    <col min="1540" max="1540" width="10.42578125" style="337" customWidth="1"/>
    <col min="1541" max="1541" width="13.5703125" style="337" customWidth="1"/>
    <col min="1542" max="1542" width="11" style="337" customWidth="1"/>
    <col min="1543" max="1543" width="10.42578125" style="337" customWidth="1"/>
    <col min="1544" max="1544" width="10.85546875" style="337" customWidth="1"/>
    <col min="1545" max="1545" width="12.5703125" style="337" customWidth="1"/>
    <col min="1546" max="1546" width="11.5703125" style="337" customWidth="1"/>
    <col min="1547" max="1547" width="16" style="337" customWidth="1"/>
    <col min="1548" max="1548" width="11.5703125" style="337" customWidth="1"/>
    <col min="1549" max="1549" width="12.7109375" style="337" customWidth="1"/>
    <col min="1550" max="1551" width="0" style="337" hidden="1" customWidth="1"/>
    <col min="1552" max="1792" width="8.85546875" style="337"/>
    <col min="1793" max="1793" width="44.7109375" style="337" customWidth="1"/>
    <col min="1794" max="1794" width="14" style="337" customWidth="1"/>
    <col min="1795" max="1795" width="11.42578125" style="337" customWidth="1"/>
    <col min="1796" max="1796" width="10.42578125" style="337" customWidth="1"/>
    <col min="1797" max="1797" width="13.5703125" style="337" customWidth="1"/>
    <col min="1798" max="1798" width="11" style="337" customWidth="1"/>
    <col min="1799" max="1799" width="10.42578125" style="337" customWidth="1"/>
    <col min="1800" max="1800" width="10.85546875" style="337" customWidth="1"/>
    <col min="1801" max="1801" width="12.5703125" style="337" customWidth="1"/>
    <col min="1802" max="1802" width="11.5703125" style="337" customWidth="1"/>
    <col min="1803" max="1803" width="16" style="337" customWidth="1"/>
    <col min="1804" max="1804" width="11.5703125" style="337" customWidth="1"/>
    <col min="1805" max="1805" width="12.7109375" style="337" customWidth="1"/>
    <col min="1806" max="1807" width="0" style="337" hidden="1" customWidth="1"/>
    <col min="1808" max="2048" width="8.85546875" style="337"/>
    <col min="2049" max="2049" width="44.7109375" style="337" customWidth="1"/>
    <col min="2050" max="2050" width="14" style="337" customWidth="1"/>
    <col min="2051" max="2051" width="11.42578125" style="337" customWidth="1"/>
    <col min="2052" max="2052" width="10.42578125" style="337" customWidth="1"/>
    <col min="2053" max="2053" width="13.5703125" style="337" customWidth="1"/>
    <col min="2054" max="2054" width="11" style="337" customWidth="1"/>
    <col min="2055" max="2055" width="10.42578125" style="337" customWidth="1"/>
    <col min="2056" max="2056" width="10.85546875" style="337" customWidth="1"/>
    <col min="2057" max="2057" width="12.5703125" style="337" customWidth="1"/>
    <col min="2058" max="2058" width="11.5703125" style="337" customWidth="1"/>
    <col min="2059" max="2059" width="16" style="337" customWidth="1"/>
    <col min="2060" max="2060" width="11.5703125" style="337" customWidth="1"/>
    <col min="2061" max="2061" width="12.7109375" style="337" customWidth="1"/>
    <col min="2062" max="2063" width="0" style="337" hidden="1" customWidth="1"/>
    <col min="2064" max="2304" width="8.85546875" style="337"/>
    <col min="2305" max="2305" width="44.7109375" style="337" customWidth="1"/>
    <col min="2306" max="2306" width="14" style="337" customWidth="1"/>
    <col min="2307" max="2307" width="11.42578125" style="337" customWidth="1"/>
    <col min="2308" max="2308" width="10.42578125" style="337" customWidth="1"/>
    <col min="2309" max="2309" width="13.5703125" style="337" customWidth="1"/>
    <col min="2310" max="2310" width="11" style="337" customWidth="1"/>
    <col min="2311" max="2311" width="10.42578125" style="337" customWidth="1"/>
    <col min="2312" max="2312" width="10.85546875" style="337" customWidth="1"/>
    <col min="2313" max="2313" width="12.5703125" style="337" customWidth="1"/>
    <col min="2314" max="2314" width="11.5703125" style="337" customWidth="1"/>
    <col min="2315" max="2315" width="16" style="337" customWidth="1"/>
    <col min="2316" max="2316" width="11.5703125" style="337" customWidth="1"/>
    <col min="2317" max="2317" width="12.7109375" style="337" customWidth="1"/>
    <col min="2318" max="2319" width="0" style="337" hidden="1" customWidth="1"/>
    <col min="2320" max="2560" width="8.85546875" style="337"/>
    <col min="2561" max="2561" width="44.7109375" style="337" customWidth="1"/>
    <col min="2562" max="2562" width="14" style="337" customWidth="1"/>
    <col min="2563" max="2563" width="11.42578125" style="337" customWidth="1"/>
    <col min="2564" max="2564" width="10.42578125" style="337" customWidth="1"/>
    <col min="2565" max="2565" width="13.5703125" style="337" customWidth="1"/>
    <col min="2566" max="2566" width="11" style="337" customWidth="1"/>
    <col min="2567" max="2567" width="10.42578125" style="337" customWidth="1"/>
    <col min="2568" max="2568" width="10.85546875" style="337" customWidth="1"/>
    <col min="2569" max="2569" width="12.5703125" style="337" customWidth="1"/>
    <col min="2570" max="2570" width="11.5703125" style="337" customWidth="1"/>
    <col min="2571" max="2571" width="16" style="337" customWidth="1"/>
    <col min="2572" max="2572" width="11.5703125" style="337" customWidth="1"/>
    <col min="2573" max="2573" width="12.7109375" style="337" customWidth="1"/>
    <col min="2574" max="2575" width="0" style="337" hidden="1" customWidth="1"/>
    <col min="2576" max="2816" width="8.85546875" style="337"/>
    <col min="2817" max="2817" width="44.7109375" style="337" customWidth="1"/>
    <col min="2818" max="2818" width="14" style="337" customWidth="1"/>
    <col min="2819" max="2819" width="11.42578125" style="337" customWidth="1"/>
    <col min="2820" max="2820" width="10.42578125" style="337" customWidth="1"/>
    <col min="2821" max="2821" width="13.5703125" style="337" customWidth="1"/>
    <col min="2822" max="2822" width="11" style="337" customWidth="1"/>
    <col min="2823" max="2823" width="10.42578125" style="337" customWidth="1"/>
    <col min="2824" max="2824" width="10.85546875" style="337" customWidth="1"/>
    <col min="2825" max="2825" width="12.5703125" style="337" customWidth="1"/>
    <col min="2826" max="2826" width="11.5703125" style="337" customWidth="1"/>
    <col min="2827" max="2827" width="16" style="337" customWidth="1"/>
    <col min="2828" max="2828" width="11.5703125" style="337" customWidth="1"/>
    <col min="2829" max="2829" width="12.7109375" style="337" customWidth="1"/>
    <col min="2830" max="2831" width="0" style="337" hidden="1" customWidth="1"/>
    <col min="2832" max="3072" width="8.85546875" style="337"/>
    <col min="3073" max="3073" width="44.7109375" style="337" customWidth="1"/>
    <col min="3074" max="3074" width="14" style="337" customWidth="1"/>
    <col min="3075" max="3075" width="11.42578125" style="337" customWidth="1"/>
    <col min="3076" max="3076" width="10.42578125" style="337" customWidth="1"/>
    <col min="3077" max="3077" width="13.5703125" style="337" customWidth="1"/>
    <col min="3078" max="3078" width="11" style="337" customWidth="1"/>
    <col min="3079" max="3079" width="10.42578125" style="337" customWidth="1"/>
    <col min="3080" max="3080" width="10.85546875" style="337" customWidth="1"/>
    <col min="3081" max="3081" width="12.5703125" style="337" customWidth="1"/>
    <col min="3082" max="3082" width="11.5703125" style="337" customWidth="1"/>
    <col min="3083" max="3083" width="16" style="337" customWidth="1"/>
    <col min="3084" max="3084" width="11.5703125" style="337" customWidth="1"/>
    <col min="3085" max="3085" width="12.7109375" style="337" customWidth="1"/>
    <col min="3086" max="3087" width="0" style="337" hidden="1" customWidth="1"/>
    <col min="3088" max="3328" width="8.85546875" style="337"/>
    <col min="3329" max="3329" width="44.7109375" style="337" customWidth="1"/>
    <col min="3330" max="3330" width="14" style="337" customWidth="1"/>
    <col min="3331" max="3331" width="11.42578125" style="337" customWidth="1"/>
    <col min="3332" max="3332" width="10.42578125" style="337" customWidth="1"/>
    <col min="3333" max="3333" width="13.5703125" style="337" customWidth="1"/>
    <col min="3334" max="3334" width="11" style="337" customWidth="1"/>
    <col min="3335" max="3335" width="10.42578125" style="337" customWidth="1"/>
    <col min="3336" max="3336" width="10.85546875" style="337" customWidth="1"/>
    <col min="3337" max="3337" width="12.5703125" style="337" customWidth="1"/>
    <col min="3338" max="3338" width="11.5703125" style="337" customWidth="1"/>
    <col min="3339" max="3339" width="16" style="337" customWidth="1"/>
    <col min="3340" max="3340" width="11.5703125" style="337" customWidth="1"/>
    <col min="3341" max="3341" width="12.7109375" style="337" customWidth="1"/>
    <col min="3342" max="3343" width="0" style="337" hidden="1" customWidth="1"/>
    <col min="3344" max="3584" width="8.85546875" style="337"/>
    <col min="3585" max="3585" width="44.7109375" style="337" customWidth="1"/>
    <col min="3586" max="3586" width="14" style="337" customWidth="1"/>
    <col min="3587" max="3587" width="11.42578125" style="337" customWidth="1"/>
    <col min="3588" max="3588" width="10.42578125" style="337" customWidth="1"/>
    <col min="3589" max="3589" width="13.5703125" style="337" customWidth="1"/>
    <col min="3590" max="3590" width="11" style="337" customWidth="1"/>
    <col min="3591" max="3591" width="10.42578125" style="337" customWidth="1"/>
    <col min="3592" max="3592" width="10.85546875" style="337" customWidth="1"/>
    <col min="3593" max="3593" width="12.5703125" style="337" customWidth="1"/>
    <col min="3594" max="3594" width="11.5703125" style="337" customWidth="1"/>
    <col min="3595" max="3595" width="16" style="337" customWidth="1"/>
    <col min="3596" max="3596" width="11.5703125" style="337" customWidth="1"/>
    <col min="3597" max="3597" width="12.7109375" style="337" customWidth="1"/>
    <col min="3598" max="3599" width="0" style="337" hidden="1" customWidth="1"/>
    <col min="3600" max="3840" width="8.85546875" style="337"/>
    <col min="3841" max="3841" width="44.7109375" style="337" customWidth="1"/>
    <col min="3842" max="3842" width="14" style="337" customWidth="1"/>
    <col min="3843" max="3843" width="11.42578125" style="337" customWidth="1"/>
    <col min="3844" max="3844" width="10.42578125" style="337" customWidth="1"/>
    <col min="3845" max="3845" width="13.5703125" style="337" customWidth="1"/>
    <col min="3846" max="3846" width="11" style="337" customWidth="1"/>
    <col min="3847" max="3847" width="10.42578125" style="337" customWidth="1"/>
    <col min="3848" max="3848" width="10.85546875" style="337" customWidth="1"/>
    <col min="3849" max="3849" width="12.5703125" style="337" customWidth="1"/>
    <col min="3850" max="3850" width="11.5703125" style="337" customWidth="1"/>
    <col min="3851" max="3851" width="16" style="337" customWidth="1"/>
    <col min="3852" max="3852" width="11.5703125" style="337" customWidth="1"/>
    <col min="3853" max="3853" width="12.7109375" style="337" customWidth="1"/>
    <col min="3854" max="3855" width="0" style="337" hidden="1" customWidth="1"/>
    <col min="3856" max="4096" width="8.85546875" style="337"/>
    <col min="4097" max="4097" width="44.7109375" style="337" customWidth="1"/>
    <col min="4098" max="4098" width="14" style="337" customWidth="1"/>
    <col min="4099" max="4099" width="11.42578125" style="337" customWidth="1"/>
    <col min="4100" max="4100" width="10.42578125" style="337" customWidth="1"/>
    <col min="4101" max="4101" width="13.5703125" style="337" customWidth="1"/>
    <col min="4102" max="4102" width="11" style="337" customWidth="1"/>
    <col min="4103" max="4103" width="10.42578125" style="337" customWidth="1"/>
    <col min="4104" max="4104" width="10.85546875" style="337" customWidth="1"/>
    <col min="4105" max="4105" width="12.5703125" style="337" customWidth="1"/>
    <col min="4106" max="4106" width="11.5703125" style="337" customWidth="1"/>
    <col min="4107" max="4107" width="16" style="337" customWidth="1"/>
    <col min="4108" max="4108" width="11.5703125" style="337" customWidth="1"/>
    <col min="4109" max="4109" width="12.7109375" style="337" customWidth="1"/>
    <col min="4110" max="4111" width="0" style="337" hidden="1" customWidth="1"/>
    <col min="4112" max="4352" width="8.85546875" style="337"/>
    <col min="4353" max="4353" width="44.7109375" style="337" customWidth="1"/>
    <col min="4354" max="4354" width="14" style="337" customWidth="1"/>
    <col min="4355" max="4355" width="11.42578125" style="337" customWidth="1"/>
    <col min="4356" max="4356" width="10.42578125" style="337" customWidth="1"/>
    <col min="4357" max="4357" width="13.5703125" style="337" customWidth="1"/>
    <col min="4358" max="4358" width="11" style="337" customWidth="1"/>
    <col min="4359" max="4359" width="10.42578125" style="337" customWidth="1"/>
    <col min="4360" max="4360" width="10.85546875" style="337" customWidth="1"/>
    <col min="4361" max="4361" width="12.5703125" style="337" customWidth="1"/>
    <col min="4362" max="4362" width="11.5703125" style="337" customWidth="1"/>
    <col min="4363" max="4363" width="16" style="337" customWidth="1"/>
    <col min="4364" max="4364" width="11.5703125" style="337" customWidth="1"/>
    <col min="4365" max="4365" width="12.7109375" style="337" customWidth="1"/>
    <col min="4366" max="4367" width="0" style="337" hidden="1" customWidth="1"/>
    <col min="4368" max="4608" width="8.85546875" style="337"/>
    <col min="4609" max="4609" width="44.7109375" style="337" customWidth="1"/>
    <col min="4610" max="4610" width="14" style="337" customWidth="1"/>
    <col min="4611" max="4611" width="11.42578125" style="337" customWidth="1"/>
    <col min="4612" max="4612" width="10.42578125" style="337" customWidth="1"/>
    <col min="4613" max="4613" width="13.5703125" style="337" customWidth="1"/>
    <col min="4614" max="4614" width="11" style="337" customWidth="1"/>
    <col min="4615" max="4615" width="10.42578125" style="337" customWidth="1"/>
    <col min="4616" max="4616" width="10.85546875" style="337" customWidth="1"/>
    <col min="4617" max="4617" width="12.5703125" style="337" customWidth="1"/>
    <col min="4618" max="4618" width="11.5703125" style="337" customWidth="1"/>
    <col min="4619" max="4619" width="16" style="337" customWidth="1"/>
    <col min="4620" max="4620" width="11.5703125" style="337" customWidth="1"/>
    <col min="4621" max="4621" width="12.7109375" style="337" customWidth="1"/>
    <col min="4622" max="4623" width="0" style="337" hidden="1" customWidth="1"/>
    <col min="4624" max="4864" width="8.85546875" style="337"/>
    <col min="4865" max="4865" width="44.7109375" style="337" customWidth="1"/>
    <col min="4866" max="4866" width="14" style="337" customWidth="1"/>
    <col min="4867" max="4867" width="11.42578125" style="337" customWidth="1"/>
    <col min="4868" max="4868" width="10.42578125" style="337" customWidth="1"/>
    <col min="4869" max="4869" width="13.5703125" style="337" customWidth="1"/>
    <col min="4870" max="4870" width="11" style="337" customWidth="1"/>
    <col min="4871" max="4871" width="10.42578125" style="337" customWidth="1"/>
    <col min="4872" max="4872" width="10.85546875" style="337" customWidth="1"/>
    <col min="4873" max="4873" width="12.5703125" style="337" customWidth="1"/>
    <col min="4874" max="4874" width="11.5703125" style="337" customWidth="1"/>
    <col min="4875" max="4875" width="16" style="337" customWidth="1"/>
    <col min="4876" max="4876" width="11.5703125" style="337" customWidth="1"/>
    <col min="4877" max="4877" width="12.7109375" style="337" customWidth="1"/>
    <col min="4878" max="4879" width="0" style="337" hidden="1" customWidth="1"/>
    <col min="4880" max="5120" width="8.85546875" style="337"/>
    <col min="5121" max="5121" width="44.7109375" style="337" customWidth="1"/>
    <col min="5122" max="5122" width="14" style="337" customWidth="1"/>
    <col min="5123" max="5123" width="11.42578125" style="337" customWidth="1"/>
    <col min="5124" max="5124" width="10.42578125" style="337" customWidth="1"/>
    <col min="5125" max="5125" width="13.5703125" style="337" customWidth="1"/>
    <col min="5126" max="5126" width="11" style="337" customWidth="1"/>
    <col min="5127" max="5127" width="10.42578125" style="337" customWidth="1"/>
    <col min="5128" max="5128" width="10.85546875" style="337" customWidth="1"/>
    <col min="5129" max="5129" width="12.5703125" style="337" customWidth="1"/>
    <col min="5130" max="5130" width="11.5703125" style="337" customWidth="1"/>
    <col min="5131" max="5131" width="16" style="337" customWidth="1"/>
    <col min="5132" max="5132" width="11.5703125" style="337" customWidth="1"/>
    <col min="5133" max="5133" width="12.7109375" style="337" customWidth="1"/>
    <col min="5134" max="5135" width="0" style="337" hidden="1" customWidth="1"/>
    <col min="5136" max="5376" width="8.85546875" style="337"/>
    <col min="5377" max="5377" width="44.7109375" style="337" customWidth="1"/>
    <col min="5378" max="5378" width="14" style="337" customWidth="1"/>
    <col min="5379" max="5379" width="11.42578125" style="337" customWidth="1"/>
    <col min="5380" max="5380" width="10.42578125" style="337" customWidth="1"/>
    <col min="5381" max="5381" width="13.5703125" style="337" customWidth="1"/>
    <col min="5382" max="5382" width="11" style="337" customWidth="1"/>
    <col min="5383" max="5383" width="10.42578125" style="337" customWidth="1"/>
    <col min="5384" max="5384" width="10.85546875" style="337" customWidth="1"/>
    <col min="5385" max="5385" width="12.5703125" style="337" customWidth="1"/>
    <col min="5386" max="5386" width="11.5703125" style="337" customWidth="1"/>
    <col min="5387" max="5387" width="16" style="337" customWidth="1"/>
    <col min="5388" max="5388" width="11.5703125" style="337" customWidth="1"/>
    <col min="5389" max="5389" width="12.7109375" style="337" customWidth="1"/>
    <col min="5390" max="5391" width="0" style="337" hidden="1" customWidth="1"/>
    <col min="5392" max="5632" width="8.85546875" style="337"/>
    <col min="5633" max="5633" width="44.7109375" style="337" customWidth="1"/>
    <col min="5634" max="5634" width="14" style="337" customWidth="1"/>
    <col min="5635" max="5635" width="11.42578125" style="337" customWidth="1"/>
    <col min="5636" max="5636" width="10.42578125" style="337" customWidth="1"/>
    <col min="5637" max="5637" width="13.5703125" style="337" customWidth="1"/>
    <col min="5638" max="5638" width="11" style="337" customWidth="1"/>
    <col min="5639" max="5639" width="10.42578125" style="337" customWidth="1"/>
    <col min="5640" max="5640" width="10.85546875" style="337" customWidth="1"/>
    <col min="5641" max="5641" width="12.5703125" style="337" customWidth="1"/>
    <col min="5642" max="5642" width="11.5703125" style="337" customWidth="1"/>
    <col min="5643" max="5643" width="16" style="337" customWidth="1"/>
    <col min="5644" max="5644" width="11.5703125" style="337" customWidth="1"/>
    <col min="5645" max="5645" width="12.7109375" style="337" customWidth="1"/>
    <col min="5646" max="5647" width="0" style="337" hidden="1" customWidth="1"/>
    <col min="5648" max="5888" width="8.85546875" style="337"/>
    <col min="5889" max="5889" width="44.7109375" style="337" customWidth="1"/>
    <col min="5890" max="5890" width="14" style="337" customWidth="1"/>
    <col min="5891" max="5891" width="11.42578125" style="337" customWidth="1"/>
    <col min="5892" max="5892" width="10.42578125" style="337" customWidth="1"/>
    <col min="5893" max="5893" width="13.5703125" style="337" customWidth="1"/>
    <col min="5894" max="5894" width="11" style="337" customWidth="1"/>
    <col min="5895" max="5895" width="10.42578125" style="337" customWidth="1"/>
    <col min="5896" max="5896" width="10.85546875" style="337" customWidth="1"/>
    <col min="5897" max="5897" width="12.5703125" style="337" customWidth="1"/>
    <col min="5898" max="5898" width="11.5703125" style="337" customWidth="1"/>
    <col min="5899" max="5899" width="16" style="337" customWidth="1"/>
    <col min="5900" max="5900" width="11.5703125" style="337" customWidth="1"/>
    <col min="5901" max="5901" width="12.7109375" style="337" customWidth="1"/>
    <col min="5902" max="5903" width="0" style="337" hidden="1" customWidth="1"/>
    <col min="5904" max="6144" width="8.85546875" style="337"/>
    <col min="6145" max="6145" width="44.7109375" style="337" customWidth="1"/>
    <col min="6146" max="6146" width="14" style="337" customWidth="1"/>
    <col min="6147" max="6147" width="11.42578125" style="337" customWidth="1"/>
    <col min="6148" max="6148" width="10.42578125" style="337" customWidth="1"/>
    <col min="6149" max="6149" width="13.5703125" style="337" customWidth="1"/>
    <col min="6150" max="6150" width="11" style="337" customWidth="1"/>
    <col min="6151" max="6151" width="10.42578125" style="337" customWidth="1"/>
    <col min="6152" max="6152" width="10.85546875" style="337" customWidth="1"/>
    <col min="6153" max="6153" width="12.5703125" style="337" customWidth="1"/>
    <col min="6154" max="6154" width="11.5703125" style="337" customWidth="1"/>
    <col min="6155" max="6155" width="16" style="337" customWidth="1"/>
    <col min="6156" max="6156" width="11.5703125" style="337" customWidth="1"/>
    <col min="6157" max="6157" width="12.7109375" style="337" customWidth="1"/>
    <col min="6158" max="6159" width="0" style="337" hidden="1" customWidth="1"/>
    <col min="6160" max="6400" width="8.85546875" style="337"/>
    <col min="6401" max="6401" width="44.7109375" style="337" customWidth="1"/>
    <col min="6402" max="6402" width="14" style="337" customWidth="1"/>
    <col min="6403" max="6403" width="11.42578125" style="337" customWidth="1"/>
    <col min="6404" max="6404" width="10.42578125" style="337" customWidth="1"/>
    <col min="6405" max="6405" width="13.5703125" style="337" customWidth="1"/>
    <col min="6406" max="6406" width="11" style="337" customWidth="1"/>
    <col min="6407" max="6407" width="10.42578125" style="337" customWidth="1"/>
    <col min="6408" max="6408" width="10.85546875" style="337" customWidth="1"/>
    <col min="6409" max="6409" width="12.5703125" style="337" customWidth="1"/>
    <col min="6410" max="6410" width="11.5703125" style="337" customWidth="1"/>
    <col min="6411" max="6411" width="16" style="337" customWidth="1"/>
    <col min="6412" max="6412" width="11.5703125" style="337" customWidth="1"/>
    <col min="6413" max="6413" width="12.7109375" style="337" customWidth="1"/>
    <col min="6414" max="6415" width="0" style="337" hidden="1" customWidth="1"/>
    <col min="6416" max="6656" width="8.85546875" style="337"/>
    <col min="6657" max="6657" width="44.7109375" style="337" customWidth="1"/>
    <col min="6658" max="6658" width="14" style="337" customWidth="1"/>
    <col min="6659" max="6659" width="11.42578125" style="337" customWidth="1"/>
    <col min="6660" max="6660" width="10.42578125" style="337" customWidth="1"/>
    <col min="6661" max="6661" width="13.5703125" style="337" customWidth="1"/>
    <col min="6662" max="6662" width="11" style="337" customWidth="1"/>
    <col min="6663" max="6663" width="10.42578125" style="337" customWidth="1"/>
    <col min="6664" max="6664" width="10.85546875" style="337" customWidth="1"/>
    <col min="6665" max="6665" width="12.5703125" style="337" customWidth="1"/>
    <col min="6666" max="6666" width="11.5703125" style="337" customWidth="1"/>
    <col min="6667" max="6667" width="16" style="337" customWidth="1"/>
    <col min="6668" max="6668" width="11.5703125" style="337" customWidth="1"/>
    <col min="6669" max="6669" width="12.7109375" style="337" customWidth="1"/>
    <col min="6670" max="6671" width="0" style="337" hidden="1" customWidth="1"/>
    <col min="6672" max="6912" width="8.85546875" style="337"/>
    <col min="6913" max="6913" width="44.7109375" style="337" customWidth="1"/>
    <col min="6914" max="6914" width="14" style="337" customWidth="1"/>
    <col min="6915" max="6915" width="11.42578125" style="337" customWidth="1"/>
    <col min="6916" max="6916" width="10.42578125" style="337" customWidth="1"/>
    <col min="6917" max="6917" width="13.5703125" style="337" customWidth="1"/>
    <col min="6918" max="6918" width="11" style="337" customWidth="1"/>
    <col min="6919" max="6919" width="10.42578125" style="337" customWidth="1"/>
    <col min="6920" max="6920" width="10.85546875" style="337" customWidth="1"/>
    <col min="6921" max="6921" width="12.5703125" style="337" customWidth="1"/>
    <col min="6922" max="6922" width="11.5703125" style="337" customWidth="1"/>
    <col min="6923" max="6923" width="16" style="337" customWidth="1"/>
    <col min="6924" max="6924" width="11.5703125" style="337" customWidth="1"/>
    <col min="6925" max="6925" width="12.7109375" style="337" customWidth="1"/>
    <col min="6926" max="6927" width="0" style="337" hidden="1" customWidth="1"/>
    <col min="6928" max="7168" width="8.85546875" style="337"/>
    <col min="7169" max="7169" width="44.7109375" style="337" customWidth="1"/>
    <col min="7170" max="7170" width="14" style="337" customWidth="1"/>
    <col min="7171" max="7171" width="11.42578125" style="337" customWidth="1"/>
    <col min="7172" max="7172" width="10.42578125" style="337" customWidth="1"/>
    <col min="7173" max="7173" width="13.5703125" style="337" customWidth="1"/>
    <col min="7174" max="7174" width="11" style="337" customWidth="1"/>
    <col min="7175" max="7175" width="10.42578125" style="337" customWidth="1"/>
    <col min="7176" max="7176" width="10.85546875" style="337" customWidth="1"/>
    <col min="7177" max="7177" width="12.5703125" style="337" customWidth="1"/>
    <col min="7178" max="7178" width="11.5703125" style="337" customWidth="1"/>
    <col min="7179" max="7179" width="16" style="337" customWidth="1"/>
    <col min="7180" max="7180" width="11.5703125" style="337" customWidth="1"/>
    <col min="7181" max="7181" width="12.7109375" style="337" customWidth="1"/>
    <col min="7182" max="7183" width="0" style="337" hidden="1" customWidth="1"/>
    <col min="7184" max="7424" width="8.85546875" style="337"/>
    <col min="7425" max="7425" width="44.7109375" style="337" customWidth="1"/>
    <col min="7426" max="7426" width="14" style="337" customWidth="1"/>
    <col min="7427" max="7427" width="11.42578125" style="337" customWidth="1"/>
    <col min="7428" max="7428" width="10.42578125" style="337" customWidth="1"/>
    <col min="7429" max="7429" width="13.5703125" style="337" customWidth="1"/>
    <col min="7430" max="7430" width="11" style="337" customWidth="1"/>
    <col min="7431" max="7431" width="10.42578125" style="337" customWidth="1"/>
    <col min="7432" max="7432" width="10.85546875" style="337" customWidth="1"/>
    <col min="7433" max="7433" width="12.5703125" style="337" customWidth="1"/>
    <col min="7434" max="7434" width="11.5703125" style="337" customWidth="1"/>
    <col min="7435" max="7435" width="16" style="337" customWidth="1"/>
    <col min="7436" max="7436" width="11.5703125" style="337" customWidth="1"/>
    <col min="7437" max="7437" width="12.7109375" style="337" customWidth="1"/>
    <col min="7438" max="7439" width="0" style="337" hidden="1" customWidth="1"/>
    <col min="7440" max="7680" width="8.85546875" style="337"/>
    <col min="7681" max="7681" width="44.7109375" style="337" customWidth="1"/>
    <col min="7682" max="7682" width="14" style="337" customWidth="1"/>
    <col min="7683" max="7683" width="11.42578125" style="337" customWidth="1"/>
    <col min="7684" max="7684" width="10.42578125" style="337" customWidth="1"/>
    <col min="7685" max="7685" width="13.5703125" style="337" customWidth="1"/>
    <col min="7686" max="7686" width="11" style="337" customWidth="1"/>
    <col min="7687" max="7687" width="10.42578125" style="337" customWidth="1"/>
    <col min="7688" max="7688" width="10.85546875" style="337" customWidth="1"/>
    <col min="7689" max="7689" width="12.5703125" style="337" customWidth="1"/>
    <col min="7690" max="7690" width="11.5703125" style="337" customWidth="1"/>
    <col min="7691" max="7691" width="16" style="337" customWidth="1"/>
    <col min="7692" max="7692" width="11.5703125" style="337" customWidth="1"/>
    <col min="7693" max="7693" width="12.7109375" style="337" customWidth="1"/>
    <col min="7694" max="7695" width="0" style="337" hidden="1" customWidth="1"/>
    <col min="7696" max="7936" width="8.85546875" style="337"/>
    <col min="7937" max="7937" width="44.7109375" style="337" customWidth="1"/>
    <col min="7938" max="7938" width="14" style="337" customWidth="1"/>
    <col min="7939" max="7939" width="11.42578125" style="337" customWidth="1"/>
    <col min="7940" max="7940" width="10.42578125" style="337" customWidth="1"/>
    <col min="7941" max="7941" width="13.5703125" style="337" customWidth="1"/>
    <col min="7942" max="7942" width="11" style="337" customWidth="1"/>
    <col min="7943" max="7943" width="10.42578125" style="337" customWidth="1"/>
    <col min="7944" max="7944" width="10.85546875" style="337" customWidth="1"/>
    <col min="7945" max="7945" width="12.5703125" style="337" customWidth="1"/>
    <col min="7946" max="7946" width="11.5703125" style="337" customWidth="1"/>
    <col min="7947" max="7947" width="16" style="337" customWidth="1"/>
    <col min="7948" max="7948" width="11.5703125" style="337" customWidth="1"/>
    <col min="7949" max="7949" width="12.7109375" style="337" customWidth="1"/>
    <col min="7950" max="7951" width="0" style="337" hidden="1" customWidth="1"/>
    <col min="7952" max="8192" width="8.85546875" style="337"/>
    <col min="8193" max="8193" width="44.7109375" style="337" customWidth="1"/>
    <col min="8194" max="8194" width="14" style="337" customWidth="1"/>
    <col min="8195" max="8195" width="11.42578125" style="337" customWidth="1"/>
    <col min="8196" max="8196" width="10.42578125" style="337" customWidth="1"/>
    <col min="8197" max="8197" width="13.5703125" style="337" customWidth="1"/>
    <col min="8198" max="8198" width="11" style="337" customWidth="1"/>
    <col min="8199" max="8199" width="10.42578125" style="337" customWidth="1"/>
    <col min="8200" max="8200" width="10.85546875" style="337" customWidth="1"/>
    <col min="8201" max="8201" width="12.5703125" style="337" customWidth="1"/>
    <col min="8202" max="8202" width="11.5703125" style="337" customWidth="1"/>
    <col min="8203" max="8203" width="16" style="337" customWidth="1"/>
    <col min="8204" max="8204" width="11.5703125" style="337" customWidth="1"/>
    <col min="8205" max="8205" width="12.7109375" style="337" customWidth="1"/>
    <col min="8206" max="8207" width="0" style="337" hidden="1" customWidth="1"/>
    <col min="8208" max="8448" width="8.85546875" style="337"/>
    <col min="8449" max="8449" width="44.7109375" style="337" customWidth="1"/>
    <col min="8450" max="8450" width="14" style="337" customWidth="1"/>
    <col min="8451" max="8451" width="11.42578125" style="337" customWidth="1"/>
    <col min="8452" max="8452" width="10.42578125" style="337" customWidth="1"/>
    <col min="8453" max="8453" width="13.5703125" style="337" customWidth="1"/>
    <col min="8454" max="8454" width="11" style="337" customWidth="1"/>
    <col min="8455" max="8455" width="10.42578125" style="337" customWidth="1"/>
    <col min="8456" max="8456" width="10.85546875" style="337" customWidth="1"/>
    <col min="8457" max="8457" width="12.5703125" style="337" customWidth="1"/>
    <col min="8458" max="8458" width="11.5703125" style="337" customWidth="1"/>
    <col min="8459" max="8459" width="16" style="337" customWidth="1"/>
    <col min="8460" max="8460" width="11.5703125" style="337" customWidth="1"/>
    <col min="8461" max="8461" width="12.7109375" style="337" customWidth="1"/>
    <col min="8462" max="8463" width="0" style="337" hidden="1" customWidth="1"/>
    <col min="8464" max="8704" width="8.85546875" style="337"/>
    <col min="8705" max="8705" width="44.7109375" style="337" customWidth="1"/>
    <col min="8706" max="8706" width="14" style="337" customWidth="1"/>
    <col min="8707" max="8707" width="11.42578125" style="337" customWidth="1"/>
    <col min="8708" max="8708" width="10.42578125" style="337" customWidth="1"/>
    <col min="8709" max="8709" width="13.5703125" style="337" customWidth="1"/>
    <col min="8710" max="8710" width="11" style="337" customWidth="1"/>
    <col min="8711" max="8711" width="10.42578125" style="337" customWidth="1"/>
    <col min="8712" max="8712" width="10.85546875" style="337" customWidth="1"/>
    <col min="8713" max="8713" width="12.5703125" style="337" customWidth="1"/>
    <col min="8714" max="8714" width="11.5703125" style="337" customWidth="1"/>
    <col min="8715" max="8715" width="16" style="337" customWidth="1"/>
    <col min="8716" max="8716" width="11.5703125" style="337" customWidth="1"/>
    <col min="8717" max="8717" width="12.7109375" style="337" customWidth="1"/>
    <col min="8718" max="8719" width="0" style="337" hidden="1" customWidth="1"/>
    <col min="8720" max="8960" width="8.85546875" style="337"/>
    <col min="8961" max="8961" width="44.7109375" style="337" customWidth="1"/>
    <col min="8962" max="8962" width="14" style="337" customWidth="1"/>
    <col min="8963" max="8963" width="11.42578125" style="337" customWidth="1"/>
    <col min="8964" max="8964" width="10.42578125" style="337" customWidth="1"/>
    <col min="8965" max="8965" width="13.5703125" style="337" customWidth="1"/>
    <col min="8966" max="8966" width="11" style="337" customWidth="1"/>
    <col min="8967" max="8967" width="10.42578125" style="337" customWidth="1"/>
    <col min="8968" max="8968" width="10.85546875" style="337" customWidth="1"/>
    <col min="8969" max="8969" width="12.5703125" style="337" customWidth="1"/>
    <col min="8970" max="8970" width="11.5703125" style="337" customWidth="1"/>
    <col min="8971" max="8971" width="16" style="337" customWidth="1"/>
    <col min="8972" max="8972" width="11.5703125" style="337" customWidth="1"/>
    <col min="8973" max="8973" width="12.7109375" style="337" customWidth="1"/>
    <col min="8974" max="8975" width="0" style="337" hidden="1" customWidth="1"/>
    <col min="8976" max="9216" width="8.85546875" style="337"/>
    <col min="9217" max="9217" width="44.7109375" style="337" customWidth="1"/>
    <col min="9218" max="9218" width="14" style="337" customWidth="1"/>
    <col min="9219" max="9219" width="11.42578125" style="337" customWidth="1"/>
    <col min="9220" max="9220" width="10.42578125" style="337" customWidth="1"/>
    <col min="9221" max="9221" width="13.5703125" style="337" customWidth="1"/>
    <col min="9222" max="9222" width="11" style="337" customWidth="1"/>
    <col min="9223" max="9223" width="10.42578125" style="337" customWidth="1"/>
    <col min="9224" max="9224" width="10.85546875" style="337" customWidth="1"/>
    <col min="9225" max="9225" width="12.5703125" style="337" customWidth="1"/>
    <col min="9226" max="9226" width="11.5703125" style="337" customWidth="1"/>
    <col min="9227" max="9227" width="16" style="337" customWidth="1"/>
    <col min="9228" max="9228" width="11.5703125" style="337" customWidth="1"/>
    <col min="9229" max="9229" width="12.7109375" style="337" customWidth="1"/>
    <col min="9230" max="9231" width="0" style="337" hidden="1" customWidth="1"/>
    <col min="9232" max="9472" width="8.85546875" style="337"/>
    <col min="9473" max="9473" width="44.7109375" style="337" customWidth="1"/>
    <col min="9474" max="9474" width="14" style="337" customWidth="1"/>
    <col min="9475" max="9475" width="11.42578125" style="337" customWidth="1"/>
    <col min="9476" max="9476" width="10.42578125" style="337" customWidth="1"/>
    <col min="9477" max="9477" width="13.5703125" style="337" customWidth="1"/>
    <col min="9478" max="9478" width="11" style="337" customWidth="1"/>
    <col min="9479" max="9479" width="10.42578125" style="337" customWidth="1"/>
    <col min="9480" max="9480" width="10.85546875" style="337" customWidth="1"/>
    <col min="9481" max="9481" width="12.5703125" style="337" customWidth="1"/>
    <col min="9482" max="9482" width="11.5703125" style="337" customWidth="1"/>
    <col min="9483" max="9483" width="16" style="337" customWidth="1"/>
    <col min="9484" max="9484" width="11.5703125" style="337" customWidth="1"/>
    <col min="9485" max="9485" width="12.7109375" style="337" customWidth="1"/>
    <col min="9486" max="9487" width="0" style="337" hidden="1" customWidth="1"/>
    <col min="9488" max="9728" width="8.85546875" style="337"/>
    <col min="9729" max="9729" width="44.7109375" style="337" customWidth="1"/>
    <col min="9730" max="9730" width="14" style="337" customWidth="1"/>
    <col min="9731" max="9731" width="11.42578125" style="337" customWidth="1"/>
    <col min="9732" max="9732" width="10.42578125" style="337" customWidth="1"/>
    <col min="9733" max="9733" width="13.5703125" style="337" customWidth="1"/>
    <col min="9734" max="9734" width="11" style="337" customWidth="1"/>
    <col min="9735" max="9735" width="10.42578125" style="337" customWidth="1"/>
    <col min="9736" max="9736" width="10.85546875" style="337" customWidth="1"/>
    <col min="9737" max="9737" width="12.5703125" style="337" customWidth="1"/>
    <col min="9738" max="9738" width="11.5703125" style="337" customWidth="1"/>
    <col min="9739" max="9739" width="16" style="337" customWidth="1"/>
    <col min="9740" max="9740" width="11.5703125" style="337" customWidth="1"/>
    <col min="9741" max="9741" width="12.7109375" style="337" customWidth="1"/>
    <col min="9742" max="9743" width="0" style="337" hidden="1" customWidth="1"/>
    <col min="9744" max="9984" width="8.85546875" style="337"/>
    <col min="9985" max="9985" width="44.7109375" style="337" customWidth="1"/>
    <col min="9986" max="9986" width="14" style="337" customWidth="1"/>
    <col min="9987" max="9987" width="11.42578125" style="337" customWidth="1"/>
    <col min="9988" max="9988" width="10.42578125" style="337" customWidth="1"/>
    <col min="9989" max="9989" width="13.5703125" style="337" customWidth="1"/>
    <col min="9990" max="9990" width="11" style="337" customWidth="1"/>
    <col min="9991" max="9991" width="10.42578125" style="337" customWidth="1"/>
    <col min="9992" max="9992" width="10.85546875" style="337" customWidth="1"/>
    <col min="9993" max="9993" width="12.5703125" style="337" customWidth="1"/>
    <col min="9994" max="9994" width="11.5703125" style="337" customWidth="1"/>
    <col min="9995" max="9995" width="16" style="337" customWidth="1"/>
    <col min="9996" max="9996" width="11.5703125" style="337" customWidth="1"/>
    <col min="9997" max="9997" width="12.7109375" style="337" customWidth="1"/>
    <col min="9998" max="9999" width="0" style="337" hidden="1" customWidth="1"/>
    <col min="10000" max="10240" width="8.85546875" style="337"/>
    <col min="10241" max="10241" width="44.7109375" style="337" customWidth="1"/>
    <col min="10242" max="10242" width="14" style="337" customWidth="1"/>
    <col min="10243" max="10243" width="11.42578125" style="337" customWidth="1"/>
    <col min="10244" max="10244" width="10.42578125" style="337" customWidth="1"/>
    <col min="10245" max="10245" width="13.5703125" style="337" customWidth="1"/>
    <col min="10246" max="10246" width="11" style="337" customWidth="1"/>
    <col min="10247" max="10247" width="10.42578125" style="337" customWidth="1"/>
    <col min="10248" max="10248" width="10.85546875" style="337" customWidth="1"/>
    <col min="10249" max="10249" width="12.5703125" style="337" customWidth="1"/>
    <col min="10250" max="10250" width="11.5703125" style="337" customWidth="1"/>
    <col min="10251" max="10251" width="16" style="337" customWidth="1"/>
    <col min="10252" max="10252" width="11.5703125" style="337" customWidth="1"/>
    <col min="10253" max="10253" width="12.7109375" style="337" customWidth="1"/>
    <col min="10254" max="10255" width="0" style="337" hidden="1" customWidth="1"/>
    <col min="10256" max="10496" width="8.85546875" style="337"/>
    <col min="10497" max="10497" width="44.7109375" style="337" customWidth="1"/>
    <col min="10498" max="10498" width="14" style="337" customWidth="1"/>
    <col min="10499" max="10499" width="11.42578125" style="337" customWidth="1"/>
    <col min="10500" max="10500" width="10.42578125" style="337" customWidth="1"/>
    <col min="10501" max="10501" width="13.5703125" style="337" customWidth="1"/>
    <col min="10502" max="10502" width="11" style="337" customWidth="1"/>
    <col min="10503" max="10503" width="10.42578125" style="337" customWidth="1"/>
    <col min="10504" max="10504" width="10.85546875" style="337" customWidth="1"/>
    <col min="10505" max="10505" width="12.5703125" style="337" customWidth="1"/>
    <col min="10506" max="10506" width="11.5703125" style="337" customWidth="1"/>
    <col min="10507" max="10507" width="16" style="337" customWidth="1"/>
    <col min="10508" max="10508" width="11.5703125" style="337" customWidth="1"/>
    <col min="10509" max="10509" width="12.7109375" style="337" customWidth="1"/>
    <col min="10510" max="10511" width="0" style="337" hidden="1" customWidth="1"/>
    <col min="10512" max="10752" width="8.85546875" style="337"/>
    <col min="10753" max="10753" width="44.7109375" style="337" customWidth="1"/>
    <col min="10754" max="10754" width="14" style="337" customWidth="1"/>
    <col min="10755" max="10755" width="11.42578125" style="337" customWidth="1"/>
    <col min="10756" max="10756" width="10.42578125" style="337" customWidth="1"/>
    <col min="10757" max="10757" width="13.5703125" style="337" customWidth="1"/>
    <col min="10758" max="10758" width="11" style="337" customWidth="1"/>
    <col min="10759" max="10759" width="10.42578125" style="337" customWidth="1"/>
    <col min="10760" max="10760" width="10.85546875" style="337" customWidth="1"/>
    <col min="10761" max="10761" width="12.5703125" style="337" customWidth="1"/>
    <col min="10762" max="10762" width="11.5703125" style="337" customWidth="1"/>
    <col min="10763" max="10763" width="16" style="337" customWidth="1"/>
    <col min="10764" max="10764" width="11.5703125" style="337" customWidth="1"/>
    <col min="10765" max="10765" width="12.7109375" style="337" customWidth="1"/>
    <col min="10766" max="10767" width="0" style="337" hidden="1" customWidth="1"/>
    <col min="10768" max="11008" width="8.85546875" style="337"/>
    <col min="11009" max="11009" width="44.7109375" style="337" customWidth="1"/>
    <col min="11010" max="11010" width="14" style="337" customWidth="1"/>
    <col min="11011" max="11011" width="11.42578125" style="337" customWidth="1"/>
    <col min="11012" max="11012" width="10.42578125" style="337" customWidth="1"/>
    <col min="11013" max="11013" width="13.5703125" style="337" customWidth="1"/>
    <col min="11014" max="11014" width="11" style="337" customWidth="1"/>
    <col min="11015" max="11015" width="10.42578125" style="337" customWidth="1"/>
    <col min="11016" max="11016" width="10.85546875" style="337" customWidth="1"/>
    <col min="11017" max="11017" width="12.5703125" style="337" customWidth="1"/>
    <col min="11018" max="11018" width="11.5703125" style="337" customWidth="1"/>
    <col min="11019" max="11019" width="16" style="337" customWidth="1"/>
    <col min="11020" max="11020" width="11.5703125" style="337" customWidth="1"/>
    <col min="11021" max="11021" width="12.7109375" style="337" customWidth="1"/>
    <col min="11022" max="11023" width="0" style="337" hidden="1" customWidth="1"/>
    <col min="11024" max="11264" width="8.85546875" style="337"/>
    <col min="11265" max="11265" width="44.7109375" style="337" customWidth="1"/>
    <col min="11266" max="11266" width="14" style="337" customWidth="1"/>
    <col min="11267" max="11267" width="11.42578125" style="337" customWidth="1"/>
    <col min="11268" max="11268" width="10.42578125" style="337" customWidth="1"/>
    <col min="11269" max="11269" width="13.5703125" style="337" customWidth="1"/>
    <col min="11270" max="11270" width="11" style="337" customWidth="1"/>
    <col min="11271" max="11271" width="10.42578125" style="337" customWidth="1"/>
    <col min="11272" max="11272" width="10.85546875" style="337" customWidth="1"/>
    <col min="11273" max="11273" width="12.5703125" style="337" customWidth="1"/>
    <col min="11274" max="11274" width="11.5703125" style="337" customWidth="1"/>
    <col min="11275" max="11275" width="16" style="337" customWidth="1"/>
    <col min="11276" max="11276" width="11.5703125" style="337" customWidth="1"/>
    <col min="11277" max="11277" width="12.7109375" style="337" customWidth="1"/>
    <col min="11278" max="11279" width="0" style="337" hidden="1" customWidth="1"/>
    <col min="11280" max="11520" width="8.85546875" style="337"/>
    <col min="11521" max="11521" width="44.7109375" style="337" customWidth="1"/>
    <col min="11522" max="11522" width="14" style="337" customWidth="1"/>
    <col min="11523" max="11523" width="11.42578125" style="337" customWidth="1"/>
    <col min="11524" max="11524" width="10.42578125" style="337" customWidth="1"/>
    <col min="11525" max="11525" width="13.5703125" style="337" customWidth="1"/>
    <col min="11526" max="11526" width="11" style="337" customWidth="1"/>
    <col min="11527" max="11527" width="10.42578125" style="337" customWidth="1"/>
    <col min="11528" max="11528" width="10.85546875" style="337" customWidth="1"/>
    <col min="11529" max="11529" width="12.5703125" style="337" customWidth="1"/>
    <col min="11530" max="11530" width="11.5703125" style="337" customWidth="1"/>
    <col min="11531" max="11531" width="16" style="337" customWidth="1"/>
    <col min="11532" max="11532" width="11.5703125" style="337" customWidth="1"/>
    <col min="11533" max="11533" width="12.7109375" style="337" customWidth="1"/>
    <col min="11534" max="11535" width="0" style="337" hidden="1" customWidth="1"/>
    <col min="11536" max="11776" width="8.85546875" style="337"/>
    <col min="11777" max="11777" width="44.7109375" style="337" customWidth="1"/>
    <col min="11778" max="11778" width="14" style="337" customWidth="1"/>
    <col min="11779" max="11779" width="11.42578125" style="337" customWidth="1"/>
    <col min="11780" max="11780" width="10.42578125" style="337" customWidth="1"/>
    <col min="11781" max="11781" width="13.5703125" style="337" customWidth="1"/>
    <col min="11782" max="11782" width="11" style="337" customWidth="1"/>
    <col min="11783" max="11783" width="10.42578125" style="337" customWidth="1"/>
    <col min="11784" max="11784" width="10.85546875" style="337" customWidth="1"/>
    <col min="11785" max="11785" width="12.5703125" style="337" customWidth="1"/>
    <col min="11786" max="11786" width="11.5703125" style="337" customWidth="1"/>
    <col min="11787" max="11787" width="16" style="337" customWidth="1"/>
    <col min="11788" max="11788" width="11.5703125" style="337" customWidth="1"/>
    <col min="11789" max="11789" width="12.7109375" style="337" customWidth="1"/>
    <col min="11790" max="11791" width="0" style="337" hidden="1" customWidth="1"/>
    <col min="11792" max="12032" width="8.85546875" style="337"/>
    <col min="12033" max="12033" width="44.7109375" style="337" customWidth="1"/>
    <col min="12034" max="12034" width="14" style="337" customWidth="1"/>
    <col min="12035" max="12035" width="11.42578125" style="337" customWidth="1"/>
    <col min="12036" max="12036" width="10.42578125" style="337" customWidth="1"/>
    <col min="12037" max="12037" width="13.5703125" style="337" customWidth="1"/>
    <col min="12038" max="12038" width="11" style="337" customWidth="1"/>
    <col min="12039" max="12039" width="10.42578125" style="337" customWidth="1"/>
    <col min="12040" max="12040" width="10.85546875" style="337" customWidth="1"/>
    <col min="12041" max="12041" width="12.5703125" style="337" customWidth="1"/>
    <col min="12042" max="12042" width="11.5703125" style="337" customWidth="1"/>
    <col min="12043" max="12043" width="16" style="337" customWidth="1"/>
    <col min="12044" max="12044" width="11.5703125" style="337" customWidth="1"/>
    <col min="12045" max="12045" width="12.7109375" style="337" customWidth="1"/>
    <col min="12046" max="12047" width="0" style="337" hidden="1" customWidth="1"/>
    <col min="12048" max="12288" width="8.85546875" style="337"/>
    <col min="12289" max="12289" width="44.7109375" style="337" customWidth="1"/>
    <col min="12290" max="12290" width="14" style="337" customWidth="1"/>
    <col min="12291" max="12291" width="11.42578125" style="337" customWidth="1"/>
    <col min="12292" max="12292" width="10.42578125" style="337" customWidth="1"/>
    <col min="12293" max="12293" width="13.5703125" style="337" customWidth="1"/>
    <col min="12294" max="12294" width="11" style="337" customWidth="1"/>
    <col min="12295" max="12295" width="10.42578125" style="337" customWidth="1"/>
    <col min="12296" max="12296" width="10.85546875" style="337" customWidth="1"/>
    <col min="12297" max="12297" width="12.5703125" style="337" customWidth="1"/>
    <col min="12298" max="12298" width="11.5703125" style="337" customWidth="1"/>
    <col min="12299" max="12299" width="16" style="337" customWidth="1"/>
    <col min="12300" max="12300" width="11.5703125" style="337" customWidth="1"/>
    <col min="12301" max="12301" width="12.7109375" style="337" customWidth="1"/>
    <col min="12302" max="12303" width="0" style="337" hidden="1" customWidth="1"/>
    <col min="12304" max="12544" width="8.85546875" style="337"/>
    <col min="12545" max="12545" width="44.7109375" style="337" customWidth="1"/>
    <col min="12546" max="12546" width="14" style="337" customWidth="1"/>
    <col min="12547" max="12547" width="11.42578125" style="337" customWidth="1"/>
    <col min="12548" max="12548" width="10.42578125" style="337" customWidth="1"/>
    <col min="12549" max="12549" width="13.5703125" style="337" customWidth="1"/>
    <col min="12550" max="12550" width="11" style="337" customWidth="1"/>
    <col min="12551" max="12551" width="10.42578125" style="337" customWidth="1"/>
    <col min="12552" max="12552" width="10.85546875" style="337" customWidth="1"/>
    <col min="12553" max="12553" width="12.5703125" style="337" customWidth="1"/>
    <col min="12554" max="12554" width="11.5703125" style="337" customWidth="1"/>
    <col min="12555" max="12555" width="16" style="337" customWidth="1"/>
    <col min="12556" max="12556" width="11.5703125" style="337" customWidth="1"/>
    <col min="12557" max="12557" width="12.7109375" style="337" customWidth="1"/>
    <col min="12558" max="12559" width="0" style="337" hidden="1" customWidth="1"/>
    <col min="12560" max="12800" width="8.85546875" style="337"/>
    <col min="12801" max="12801" width="44.7109375" style="337" customWidth="1"/>
    <col min="12802" max="12802" width="14" style="337" customWidth="1"/>
    <col min="12803" max="12803" width="11.42578125" style="337" customWidth="1"/>
    <col min="12804" max="12804" width="10.42578125" style="337" customWidth="1"/>
    <col min="12805" max="12805" width="13.5703125" style="337" customWidth="1"/>
    <col min="12806" max="12806" width="11" style="337" customWidth="1"/>
    <col min="12807" max="12807" width="10.42578125" style="337" customWidth="1"/>
    <col min="12808" max="12808" width="10.85546875" style="337" customWidth="1"/>
    <col min="12809" max="12809" width="12.5703125" style="337" customWidth="1"/>
    <col min="12810" max="12810" width="11.5703125" style="337" customWidth="1"/>
    <col min="12811" max="12811" width="16" style="337" customWidth="1"/>
    <col min="12812" max="12812" width="11.5703125" style="337" customWidth="1"/>
    <col min="12813" max="12813" width="12.7109375" style="337" customWidth="1"/>
    <col min="12814" max="12815" width="0" style="337" hidden="1" customWidth="1"/>
    <col min="12816" max="13056" width="8.85546875" style="337"/>
    <col min="13057" max="13057" width="44.7109375" style="337" customWidth="1"/>
    <col min="13058" max="13058" width="14" style="337" customWidth="1"/>
    <col min="13059" max="13059" width="11.42578125" style="337" customWidth="1"/>
    <col min="13060" max="13060" width="10.42578125" style="337" customWidth="1"/>
    <col min="13061" max="13061" width="13.5703125" style="337" customWidth="1"/>
    <col min="13062" max="13062" width="11" style="337" customWidth="1"/>
    <col min="13063" max="13063" width="10.42578125" style="337" customWidth="1"/>
    <col min="13064" max="13064" width="10.85546875" style="337" customWidth="1"/>
    <col min="13065" max="13065" width="12.5703125" style="337" customWidth="1"/>
    <col min="13066" max="13066" width="11.5703125" style="337" customWidth="1"/>
    <col min="13067" max="13067" width="16" style="337" customWidth="1"/>
    <col min="13068" max="13068" width="11.5703125" style="337" customWidth="1"/>
    <col min="13069" max="13069" width="12.7109375" style="337" customWidth="1"/>
    <col min="13070" max="13071" width="0" style="337" hidden="1" customWidth="1"/>
    <col min="13072" max="13312" width="8.85546875" style="337"/>
    <col min="13313" max="13313" width="44.7109375" style="337" customWidth="1"/>
    <col min="13314" max="13314" width="14" style="337" customWidth="1"/>
    <col min="13315" max="13315" width="11.42578125" style="337" customWidth="1"/>
    <col min="13316" max="13316" width="10.42578125" style="337" customWidth="1"/>
    <col min="13317" max="13317" width="13.5703125" style="337" customWidth="1"/>
    <col min="13318" max="13318" width="11" style="337" customWidth="1"/>
    <col min="13319" max="13319" width="10.42578125" style="337" customWidth="1"/>
    <col min="13320" max="13320" width="10.85546875" style="337" customWidth="1"/>
    <col min="13321" max="13321" width="12.5703125" style="337" customWidth="1"/>
    <col min="13322" max="13322" width="11.5703125" style="337" customWidth="1"/>
    <col min="13323" max="13323" width="16" style="337" customWidth="1"/>
    <col min="13324" max="13324" width="11.5703125" style="337" customWidth="1"/>
    <col min="13325" max="13325" width="12.7109375" style="337" customWidth="1"/>
    <col min="13326" max="13327" width="0" style="337" hidden="1" customWidth="1"/>
    <col min="13328" max="13568" width="8.85546875" style="337"/>
    <col min="13569" max="13569" width="44.7109375" style="337" customWidth="1"/>
    <col min="13570" max="13570" width="14" style="337" customWidth="1"/>
    <col min="13571" max="13571" width="11.42578125" style="337" customWidth="1"/>
    <col min="13572" max="13572" width="10.42578125" style="337" customWidth="1"/>
    <col min="13573" max="13573" width="13.5703125" style="337" customWidth="1"/>
    <col min="13574" max="13574" width="11" style="337" customWidth="1"/>
    <col min="13575" max="13575" width="10.42578125" style="337" customWidth="1"/>
    <col min="13576" max="13576" width="10.85546875" style="337" customWidth="1"/>
    <col min="13577" max="13577" width="12.5703125" style="337" customWidth="1"/>
    <col min="13578" max="13578" width="11.5703125" style="337" customWidth="1"/>
    <col min="13579" max="13579" width="16" style="337" customWidth="1"/>
    <col min="13580" max="13580" width="11.5703125" style="337" customWidth="1"/>
    <col min="13581" max="13581" width="12.7109375" style="337" customWidth="1"/>
    <col min="13582" max="13583" width="0" style="337" hidden="1" customWidth="1"/>
    <col min="13584" max="13824" width="8.85546875" style="337"/>
    <col min="13825" max="13825" width="44.7109375" style="337" customWidth="1"/>
    <col min="13826" max="13826" width="14" style="337" customWidth="1"/>
    <col min="13827" max="13827" width="11.42578125" style="337" customWidth="1"/>
    <col min="13828" max="13828" width="10.42578125" style="337" customWidth="1"/>
    <col min="13829" max="13829" width="13.5703125" style="337" customWidth="1"/>
    <col min="13830" max="13830" width="11" style="337" customWidth="1"/>
    <col min="13831" max="13831" width="10.42578125" style="337" customWidth="1"/>
    <col min="13832" max="13832" width="10.85546875" style="337" customWidth="1"/>
    <col min="13833" max="13833" width="12.5703125" style="337" customWidth="1"/>
    <col min="13834" max="13834" width="11.5703125" style="337" customWidth="1"/>
    <col min="13835" max="13835" width="16" style="337" customWidth="1"/>
    <col min="13836" max="13836" width="11.5703125" style="337" customWidth="1"/>
    <col min="13837" max="13837" width="12.7109375" style="337" customWidth="1"/>
    <col min="13838" max="13839" width="0" style="337" hidden="1" customWidth="1"/>
    <col min="13840" max="14080" width="8.85546875" style="337"/>
    <col min="14081" max="14081" width="44.7109375" style="337" customWidth="1"/>
    <col min="14082" max="14082" width="14" style="337" customWidth="1"/>
    <col min="14083" max="14083" width="11.42578125" style="337" customWidth="1"/>
    <col min="14084" max="14084" width="10.42578125" style="337" customWidth="1"/>
    <col min="14085" max="14085" width="13.5703125" style="337" customWidth="1"/>
    <col min="14086" max="14086" width="11" style="337" customWidth="1"/>
    <col min="14087" max="14087" width="10.42578125" style="337" customWidth="1"/>
    <col min="14088" max="14088" width="10.85546875" style="337" customWidth="1"/>
    <col min="14089" max="14089" width="12.5703125" style="337" customWidth="1"/>
    <col min="14090" max="14090" width="11.5703125" style="337" customWidth="1"/>
    <col min="14091" max="14091" width="16" style="337" customWidth="1"/>
    <col min="14092" max="14092" width="11.5703125" style="337" customWidth="1"/>
    <col min="14093" max="14093" width="12.7109375" style="337" customWidth="1"/>
    <col min="14094" max="14095" width="0" style="337" hidden="1" customWidth="1"/>
    <col min="14096" max="14336" width="8.85546875" style="337"/>
    <col min="14337" max="14337" width="44.7109375" style="337" customWidth="1"/>
    <col min="14338" max="14338" width="14" style="337" customWidth="1"/>
    <col min="14339" max="14339" width="11.42578125" style="337" customWidth="1"/>
    <col min="14340" max="14340" width="10.42578125" style="337" customWidth="1"/>
    <col min="14341" max="14341" width="13.5703125" style="337" customWidth="1"/>
    <col min="14342" max="14342" width="11" style="337" customWidth="1"/>
    <col min="14343" max="14343" width="10.42578125" style="337" customWidth="1"/>
    <col min="14344" max="14344" width="10.85546875" style="337" customWidth="1"/>
    <col min="14345" max="14345" width="12.5703125" style="337" customWidth="1"/>
    <col min="14346" max="14346" width="11.5703125" style="337" customWidth="1"/>
    <col min="14347" max="14347" width="16" style="337" customWidth="1"/>
    <col min="14348" max="14348" width="11.5703125" style="337" customWidth="1"/>
    <col min="14349" max="14349" width="12.7109375" style="337" customWidth="1"/>
    <col min="14350" max="14351" width="0" style="337" hidden="1" customWidth="1"/>
    <col min="14352" max="14592" width="8.85546875" style="337"/>
    <col min="14593" max="14593" width="44.7109375" style="337" customWidth="1"/>
    <col min="14594" max="14594" width="14" style="337" customWidth="1"/>
    <col min="14595" max="14595" width="11.42578125" style="337" customWidth="1"/>
    <col min="14596" max="14596" width="10.42578125" style="337" customWidth="1"/>
    <col min="14597" max="14597" width="13.5703125" style="337" customWidth="1"/>
    <col min="14598" max="14598" width="11" style="337" customWidth="1"/>
    <col min="14599" max="14599" width="10.42578125" style="337" customWidth="1"/>
    <col min="14600" max="14600" width="10.85546875" style="337" customWidth="1"/>
    <col min="14601" max="14601" width="12.5703125" style="337" customWidth="1"/>
    <col min="14602" max="14602" width="11.5703125" style="337" customWidth="1"/>
    <col min="14603" max="14603" width="16" style="337" customWidth="1"/>
    <col min="14604" max="14604" width="11.5703125" style="337" customWidth="1"/>
    <col min="14605" max="14605" width="12.7109375" style="337" customWidth="1"/>
    <col min="14606" max="14607" width="0" style="337" hidden="1" customWidth="1"/>
    <col min="14608" max="14848" width="8.85546875" style="337"/>
    <col min="14849" max="14849" width="44.7109375" style="337" customWidth="1"/>
    <col min="14850" max="14850" width="14" style="337" customWidth="1"/>
    <col min="14851" max="14851" width="11.42578125" style="337" customWidth="1"/>
    <col min="14852" max="14852" width="10.42578125" style="337" customWidth="1"/>
    <col min="14853" max="14853" width="13.5703125" style="337" customWidth="1"/>
    <col min="14854" max="14854" width="11" style="337" customWidth="1"/>
    <col min="14855" max="14855" width="10.42578125" style="337" customWidth="1"/>
    <col min="14856" max="14856" width="10.85546875" style="337" customWidth="1"/>
    <col min="14857" max="14857" width="12.5703125" style="337" customWidth="1"/>
    <col min="14858" max="14858" width="11.5703125" style="337" customWidth="1"/>
    <col min="14859" max="14859" width="16" style="337" customWidth="1"/>
    <col min="14860" max="14860" width="11.5703125" style="337" customWidth="1"/>
    <col min="14861" max="14861" width="12.7109375" style="337" customWidth="1"/>
    <col min="14862" max="14863" width="0" style="337" hidden="1" customWidth="1"/>
    <col min="14864" max="15104" width="8.85546875" style="337"/>
    <col min="15105" max="15105" width="44.7109375" style="337" customWidth="1"/>
    <col min="15106" max="15106" width="14" style="337" customWidth="1"/>
    <col min="15107" max="15107" width="11.42578125" style="337" customWidth="1"/>
    <col min="15108" max="15108" width="10.42578125" style="337" customWidth="1"/>
    <col min="15109" max="15109" width="13.5703125" style="337" customWidth="1"/>
    <col min="15110" max="15110" width="11" style="337" customWidth="1"/>
    <col min="15111" max="15111" width="10.42578125" style="337" customWidth="1"/>
    <col min="15112" max="15112" width="10.85546875" style="337" customWidth="1"/>
    <col min="15113" max="15113" width="12.5703125" style="337" customWidth="1"/>
    <col min="15114" max="15114" width="11.5703125" style="337" customWidth="1"/>
    <col min="15115" max="15115" width="16" style="337" customWidth="1"/>
    <col min="15116" max="15116" width="11.5703125" style="337" customWidth="1"/>
    <col min="15117" max="15117" width="12.7109375" style="337" customWidth="1"/>
    <col min="15118" max="15119" width="0" style="337" hidden="1" customWidth="1"/>
    <col min="15120" max="15360" width="8.85546875" style="337"/>
    <col min="15361" max="15361" width="44.7109375" style="337" customWidth="1"/>
    <col min="15362" max="15362" width="14" style="337" customWidth="1"/>
    <col min="15363" max="15363" width="11.42578125" style="337" customWidth="1"/>
    <col min="15364" max="15364" width="10.42578125" style="337" customWidth="1"/>
    <col min="15365" max="15365" width="13.5703125" style="337" customWidth="1"/>
    <col min="15366" max="15366" width="11" style="337" customWidth="1"/>
    <col min="15367" max="15367" width="10.42578125" style="337" customWidth="1"/>
    <col min="15368" max="15368" width="10.85546875" style="337" customWidth="1"/>
    <col min="15369" max="15369" width="12.5703125" style="337" customWidth="1"/>
    <col min="15370" max="15370" width="11.5703125" style="337" customWidth="1"/>
    <col min="15371" max="15371" width="16" style="337" customWidth="1"/>
    <col min="15372" max="15372" width="11.5703125" style="337" customWidth="1"/>
    <col min="15373" max="15373" width="12.7109375" style="337" customWidth="1"/>
    <col min="15374" max="15375" width="0" style="337" hidden="1" customWidth="1"/>
    <col min="15376" max="15616" width="8.85546875" style="337"/>
    <col min="15617" max="15617" width="44.7109375" style="337" customWidth="1"/>
    <col min="15618" max="15618" width="14" style="337" customWidth="1"/>
    <col min="15619" max="15619" width="11.42578125" style="337" customWidth="1"/>
    <col min="15620" max="15620" width="10.42578125" style="337" customWidth="1"/>
    <col min="15621" max="15621" width="13.5703125" style="337" customWidth="1"/>
    <col min="15622" max="15622" width="11" style="337" customWidth="1"/>
    <col min="15623" max="15623" width="10.42578125" style="337" customWidth="1"/>
    <col min="15624" max="15624" width="10.85546875" style="337" customWidth="1"/>
    <col min="15625" max="15625" width="12.5703125" style="337" customWidth="1"/>
    <col min="15626" max="15626" width="11.5703125" style="337" customWidth="1"/>
    <col min="15627" max="15627" width="16" style="337" customWidth="1"/>
    <col min="15628" max="15628" width="11.5703125" style="337" customWidth="1"/>
    <col min="15629" max="15629" width="12.7109375" style="337" customWidth="1"/>
    <col min="15630" max="15631" width="0" style="337" hidden="1" customWidth="1"/>
    <col min="15632" max="15872" width="8.85546875" style="337"/>
    <col min="15873" max="15873" width="44.7109375" style="337" customWidth="1"/>
    <col min="15874" max="15874" width="14" style="337" customWidth="1"/>
    <col min="15875" max="15875" width="11.42578125" style="337" customWidth="1"/>
    <col min="15876" max="15876" width="10.42578125" style="337" customWidth="1"/>
    <col min="15877" max="15877" width="13.5703125" style="337" customWidth="1"/>
    <col min="15878" max="15878" width="11" style="337" customWidth="1"/>
    <col min="15879" max="15879" width="10.42578125" style="337" customWidth="1"/>
    <col min="15880" max="15880" width="10.85546875" style="337" customWidth="1"/>
    <col min="15881" max="15881" width="12.5703125" style="337" customWidth="1"/>
    <col min="15882" max="15882" width="11.5703125" style="337" customWidth="1"/>
    <col min="15883" max="15883" width="16" style="337" customWidth="1"/>
    <col min="15884" max="15884" width="11.5703125" style="337" customWidth="1"/>
    <col min="15885" max="15885" width="12.7109375" style="337" customWidth="1"/>
    <col min="15886" max="15887" width="0" style="337" hidden="1" customWidth="1"/>
    <col min="15888" max="16128" width="8.85546875" style="337"/>
    <col min="16129" max="16129" width="44.7109375" style="337" customWidth="1"/>
    <col min="16130" max="16130" width="14" style="337" customWidth="1"/>
    <col min="16131" max="16131" width="11.42578125" style="337" customWidth="1"/>
    <col min="16132" max="16132" width="10.42578125" style="337" customWidth="1"/>
    <col min="16133" max="16133" width="13.5703125" style="337" customWidth="1"/>
    <col min="16134" max="16134" width="11" style="337" customWidth="1"/>
    <col min="16135" max="16135" width="10.42578125" style="337" customWidth="1"/>
    <col min="16136" max="16136" width="10.85546875" style="337" customWidth="1"/>
    <col min="16137" max="16137" width="12.5703125" style="337" customWidth="1"/>
    <col min="16138" max="16138" width="11.5703125" style="337" customWidth="1"/>
    <col min="16139" max="16139" width="16" style="337" customWidth="1"/>
    <col min="16140" max="16140" width="11.5703125" style="337" customWidth="1"/>
    <col min="16141" max="16141" width="12.7109375" style="337" customWidth="1"/>
    <col min="16142" max="16143" width="0" style="337" hidden="1" customWidth="1"/>
    <col min="16144" max="16384" width="8.85546875" style="337"/>
  </cols>
  <sheetData>
    <row r="1" spans="1:15" ht="18.75" x14ac:dyDescent="0.3">
      <c r="A1" s="454" t="s">
        <v>728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</row>
    <row r="2" spans="1:15" ht="18.75" x14ac:dyDescent="0.3">
      <c r="A2" s="454" t="s">
        <v>406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</row>
    <row r="3" spans="1:15" ht="18.75" x14ac:dyDescent="0.3">
      <c r="A3" s="454" t="s">
        <v>652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</row>
    <row r="4" spans="1:15" ht="14.25" customHeight="1" thickBot="1" x14ac:dyDescent="0.3">
      <c r="A4" s="72"/>
      <c r="B4" s="455" t="s">
        <v>707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6" t="s">
        <v>407</v>
      </c>
      <c r="N4" s="456"/>
    </row>
    <row r="5" spans="1:15" ht="15.75" customHeight="1" x14ac:dyDescent="0.2">
      <c r="A5" s="448" t="s">
        <v>606</v>
      </c>
      <c r="B5" s="441" t="s">
        <v>708</v>
      </c>
      <c r="C5" s="441" t="s">
        <v>709</v>
      </c>
      <c r="D5" s="451" t="s">
        <v>710</v>
      </c>
      <c r="E5" s="451"/>
      <c r="F5" s="451"/>
      <c r="G5" s="451"/>
      <c r="H5" s="452" t="s">
        <v>711</v>
      </c>
      <c r="I5" s="439" t="s">
        <v>712</v>
      </c>
      <c r="J5" s="441" t="s">
        <v>713</v>
      </c>
      <c r="K5" s="441"/>
      <c r="L5" s="441"/>
      <c r="M5" s="441"/>
      <c r="N5" s="442" t="s">
        <v>437</v>
      </c>
      <c r="O5" s="444" t="s">
        <v>438</v>
      </c>
    </row>
    <row r="6" spans="1:15" ht="56.25" customHeight="1" x14ac:dyDescent="0.2">
      <c r="A6" s="449"/>
      <c r="B6" s="450"/>
      <c r="C6" s="450"/>
      <c r="D6" s="435" t="s">
        <v>408</v>
      </c>
      <c r="E6" s="239" t="s">
        <v>409</v>
      </c>
      <c r="F6" s="239" t="s">
        <v>588</v>
      </c>
      <c r="G6" s="435" t="s">
        <v>587</v>
      </c>
      <c r="H6" s="453"/>
      <c r="I6" s="440"/>
      <c r="J6" s="435" t="s">
        <v>408</v>
      </c>
      <c r="K6" s="351" t="s">
        <v>283</v>
      </c>
      <c r="L6" s="239" t="s">
        <v>609</v>
      </c>
      <c r="M6" s="435" t="s">
        <v>610</v>
      </c>
      <c r="N6" s="443"/>
      <c r="O6" s="445"/>
    </row>
    <row r="7" spans="1:15" ht="13.5" customHeight="1" x14ac:dyDescent="0.2">
      <c r="A7" s="73" t="s">
        <v>410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423">
        <v>10</v>
      </c>
      <c r="L7" s="76">
        <v>11</v>
      </c>
      <c r="M7" s="76">
        <v>12</v>
      </c>
      <c r="N7" s="350">
        <v>7</v>
      </c>
      <c r="O7" s="74">
        <v>8</v>
      </c>
    </row>
    <row r="8" spans="1:15" ht="15.75" x14ac:dyDescent="0.2">
      <c r="A8" s="277" t="s">
        <v>411</v>
      </c>
      <c r="B8" s="278">
        <f>SUM(B9+B11+B12+B16+B21)</f>
        <v>7481.4333899999992</v>
      </c>
      <c r="C8" s="278">
        <f>SUM(C9+C11+C12+C16+C21)</f>
        <v>33345</v>
      </c>
      <c r="D8" s="278">
        <f t="shared" ref="D8:J8" si="0">SUM(D9+D11+D12+D16+D21)</f>
        <v>7251</v>
      </c>
      <c r="E8" s="278">
        <f t="shared" si="0"/>
        <v>7662.7087499999998</v>
      </c>
      <c r="F8" s="278">
        <f t="shared" si="0"/>
        <v>411.70875000000058</v>
      </c>
      <c r="G8" s="424">
        <f t="shared" ref="G8:G36" si="1">E8/D8*100</f>
        <v>105.67795821266033</v>
      </c>
      <c r="H8" s="424">
        <f>E8/B8</f>
        <v>1.0242300306038012</v>
      </c>
      <c r="I8" s="278">
        <f t="shared" si="0"/>
        <v>2922.3662399999994</v>
      </c>
      <c r="J8" s="278">
        <f t="shared" si="0"/>
        <v>2671</v>
      </c>
      <c r="K8" s="349">
        <f>SUM(K9+K11+K12+K16+K21)</f>
        <v>3417.60862</v>
      </c>
      <c r="L8" s="278">
        <f t="shared" ref="L8:L38" si="2">+K8-J8</f>
        <v>746.60861999999997</v>
      </c>
      <c r="M8" s="278">
        <f>SUM(K8/J8*100)</f>
        <v>127.95240059902657</v>
      </c>
      <c r="N8" s="279">
        <f>K8/O8</f>
        <v>1.3337009248780489</v>
      </c>
      <c r="O8" s="77">
        <f>SUM(O9+O11+O12+O16+O21)</f>
        <v>2562.4999999999995</v>
      </c>
    </row>
    <row r="9" spans="1:15" ht="15.75" x14ac:dyDescent="0.25">
      <c r="A9" s="78" t="s">
        <v>412</v>
      </c>
      <c r="B9" s="80">
        <f>SUM(B10)</f>
        <v>4598.3409700000002</v>
      </c>
      <c r="C9" s="79">
        <f>+C10</f>
        <v>21185</v>
      </c>
      <c r="D9" s="80">
        <f>+D10</f>
        <v>4935</v>
      </c>
      <c r="E9" s="80">
        <f>SUM(E10)</f>
        <v>5279.4797500000004</v>
      </c>
      <c r="F9" s="80">
        <f t="shared" ref="F9:F38" si="3">+E9-D9</f>
        <v>344.47975000000042</v>
      </c>
      <c r="G9" s="425">
        <f t="shared" si="1"/>
        <v>106.98033941236069</v>
      </c>
      <c r="H9" s="80">
        <f t="shared" ref="H9:H38" si="4">E9/B9</f>
        <v>1.1481270711423559</v>
      </c>
      <c r="I9" s="80">
        <f>SUM(I10)</f>
        <v>2237.0316800000001</v>
      </c>
      <c r="J9" s="79">
        <f>+J10</f>
        <v>2385</v>
      </c>
      <c r="K9" s="426">
        <f>SUM(K10)</f>
        <v>2674.4669500000005</v>
      </c>
      <c r="L9" s="80">
        <f t="shared" si="2"/>
        <v>289.46695000000045</v>
      </c>
      <c r="M9" s="427">
        <f t="shared" ref="M9:M36" si="5">SUM(K9/J9*100)</f>
        <v>112.13697903563944</v>
      </c>
      <c r="N9" s="345">
        <f t="shared" ref="N9:N38" si="6">K9/O9</f>
        <v>3.7892702606970823</v>
      </c>
      <c r="O9" s="80">
        <f>+O10</f>
        <v>705.8</v>
      </c>
    </row>
    <row r="10" spans="1:15" ht="16.5" customHeight="1" x14ac:dyDescent="0.25">
      <c r="A10" s="81" t="s">
        <v>413</v>
      </c>
      <c r="B10" s="346">
        <v>4598.3409700000002</v>
      </c>
      <c r="C10" s="83">
        <v>21185</v>
      </c>
      <c r="D10" s="84">
        <v>4935</v>
      </c>
      <c r="E10" s="346">
        <f>2605.0128+K10</f>
        <v>5279.4797500000004</v>
      </c>
      <c r="F10" s="84">
        <f t="shared" si="3"/>
        <v>344.47975000000042</v>
      </c>
      <c r="G10" s="428">
        <f t="shared" si="1"/>
        <v>106.98033941236069</v>
      </c>
      <c r="H10" s="84">
        <f t="shared" si="4"/>
        <v>1.1481270711423559</v>
      </c>
      <c r="I10" s="346">
        <v>2237.0316800000001</v>
      </c>
      <c r="J10" s="83">
        <v>2385</v>
      </c>
      <c r="K10" s="429">
        <f>763.16208+36.35716+31.98361+37.5526+5.15117+15.64703+57.7396+1.211+198.5122+47.73461+52.39058+13.98106+57.44337+3.5342+84.86713+9.01927+5.86993+180.33384+313.38324+405.52469+353.06858</f>
        <v>2674.4669500000005</v>
      </c>
      <c r="L10" s="84">
        <f t="shared" si="2"/>
        <v>289.46695000000045</v>
      </c>
      <c r="M10" s="427">
        <f t="shared" si="5"/>
        <v>112.13697903563944</v>
      </c>
      <c r="N10" s="345">
        <f t="shared" si="6"/>
        <v>3.7892702606970823</v>
      </c>
      <c r="O10" s="348">
        <v>705.8</v>
      </c>
    </row>
    <row r="11" spans="1:15" ht="16.5" customHeight="1" x14ac:dyDescent="0.25">
      <c r="A11" s="78" t="s">
        <v>414</v>
      </c>
      <c r="B11" s="348">
        <v>338.26605999999998</v>
      </c>
      <c r="C11" s="79">
        <v>1546</v>
      </c>
      <c r="D11" s="80">
        <v>370</v>
      </c>
      <c r="E11" s="348">
        <f>228.35236+K11</f>
        <v>336.3492</v>
      </c>
      <c r="F11" s="80">
        <f t="shared" si="3"/>
        <v>-33.650800000000004</v>
      </c>
      <c r="G11" s="425">
        <f t="shared" si="1"/>
        <v>90.905189189189187</v>
      </c>
      <c r="H11" s="84">
        <f t="shared" si="4"/>
        <v>0.99433327718423781</v>
      </c>
      <c r="I11" s="348">
        <v>103.45263</v>
      </c>
      <c r="J11" s="79">
        <v>120</v>
      </c>
      <c r="K11" s="430">
        <f>1.48406+7.98699+98.52579</f>
        <v>107.99684000000001</v>
      </c>
      <c r="L11" s="80">
        <f t="shared" si="2"/>
        <v>-12.003159999999994</v>
      </c>
      <c r="M11" s="427">
        <f t="shared" si="5"/>
        <v>89.997366666666665</v>
      </c>
      <c r="N11" s="345">
        <f t="shared" si="6"/>
        <v>1.4380404793608523</v>
      </c>
      <c r="O11" s="348">
        <v>75.099999999999994</v>
      </c>
    </row>
    <row r="12" spans="1:15" ht="16.5" customHeight="1" x14ac:dyDescent="0.25">
      <c r="A12" s="78" t="s">
        <v>415</v>
      </c>
      <c r="B12" s="80">
        <f>SUM(B13:B15)</f>
        <v>1911.1016099999999</v>
      </c>
      <c r="C12" s="79">
        <f>C13+C14+C15</f>
        <v>6715</v>
      </c>
      <c r="D12" s="80">
        <f>SUM(D13:D15)</f>
        <v>1341</v>
      </c>
      <c r="E12" s="80">
        <f>SUM(E13:E15)</f>
        <v>1255.0372200000002</v>
      </c>
      <c r="F12" s="80">
        <f t="shared" si="3"/>
        <v>-85.962779999999839</v>
      </c>
      <c r="G12" s="425">
        <f t="shared" si="1"/>
        <v>93.589651006711421</v>
      </c>
      <c r="H12" s="80">
        <f t="shared" si="4"/>
        <v>0.65670878692839374</v>
      </c>
      <c r="I12" s="80">
        <f>SUM(I13:I15)</f>
        <v>430.34483999999998</v>
      </c>
      <c r="J12" s="79">
        <f>J13+J14+J15</f>
        <v>31</v>
      </c>
      <c r="K12" s="431">
        <f>SUM(K13:K15)</f>
        <v>329.13607999999999</v>
      </c>
      <c r="L12" s="80">
        <f t="shared" si="2"/>
        <v>298.13607999999999</v>
      </c>
      <c r="M12" s="427">
        <f t="shared" si="5"/>
        <v>1061.7292903225807</v>
      </c>
      <c r="N12" s="345">
        <f t="shared" si="6"/>
        <v>0.19676934297841811</v>
      </c>
      <c r="O12" s="80">
        <f>SUM(O13:O15)</f>
        <v>1672.7</v>
      </c>
    </row>
    <row r="13" spans="1:15" ht="27.75" customHeight="1" x14ac:dyDescent="0.25">
      <c r="A13" s="87" t="s">
        <v>416</v>
      </c>
      <c r="B13" s="346">
        <v>347.78091000000001</v>
      </c>
      <c r="C13" s="83">
        <v>718</v>
      </c>
      <c r="D13" s="84">
        <v>90</v>
      </c>
      <c r="E13" s="346">
        <f>141.21306+K13</f>
        <v>388.68217000000004</v>
      </c>
      <c r="F13" s="84">
        <f t="shared" si="3"/>
        <v>298.68217000000004</v>
      </c>
      <c r="G13" s="428">
        <f t="shared" si="1"/>
        <v>431.86907777777782</v>
      </c>
      <c r="H13" s="84">
        <f t="shared" si="4"/>
        <v>1.1176063976599522</v>
      </c>
      <c r="I13" s="346">
        <v>181.32599999999999</v>
      </c>
      <c r="J13" s="83">
        <v>30</v>
      </c>
      <c r="K13" s="429">
        <f>21.095+4.64+0.02025+22.629+12.6+66.22886+29.416+1.5+25.2+18+32.9+10+3.24</f>
        <v>247.46911</v>
      </c>
      <c r="L13" s="84">
        <f t="shared" si="2"/>
        <v>217.46911</v>
      </c>
      <c r="M13" s="427">
        <f t="shared" si="5"/>
        <v>824.89703333333341</v>
      </c>
      <c r="N13" s="345">
        <f t="shared" si="6"/>
        <v>3.3577898236092265</v>
      </c>
      <c r="O13" s="346">
        <v>73.7</v>
      </c>
    </row>
    <row r="14" spans="1:15" ht="28.5" customHeight="1" x14ac:dyDescent="0.25">
      <c r="A14" s="87" t="s">
        <v>417</v>
      </c>
      <c r="B14" s="346">
        <v>1556.6206999999999</v>
      </c>
      <c r="C14" s="83">
        <v>5974</v>
      </c>
      <c r="D14" s="84">
        <v>1250</v>
      </c>
      <c r="E14" s="346">
        <f>784.68808+K14</f>
        <v>862.47505000000001</v>
      </c>
      <c r="F14" s="84">
        <f t="shared" si="3"/>
        <v>-387.52494999999999</v>
      </c>
      <c r="G14" s="428">
        <f t="shared" si="1"/>
        <v>68.998004000000009</v>
      </c>
      <c r="H14" s="84">
        <f t="shared" si="4"/>
        <v>0.55406885569490372</v>
      </c>
      <c r="I14" s="346">
        <v>243.31883999999999</v>
      </c>
      <c r="J14" s="83">
        <v>0</v>
      </c>
      <c r="K14" s="429">
        <f>6.575+28.81461+1.108+4.3+0.339+10.87836+13.03+9.772+0.07+1.178+1.722</f>
        <v>77.786969999999982</v>
      </c>
      <c r="L14" s="84">
        <f t="shared" si="2"/>
        <v>77.786969999999982</v>
      </c>
      <c r="M14" s="427">
        <v>0</v>
      </c>
      <c r="N14" s="345">
        <f t="shared" si="6"/>
        <v>4.8674657405669224E-2</v>
      </c>
      <c r="O14" s="346">
        <v>1598.1</v>
      </c>
    </row>
    <row r="15" spans="1:15" ht="16.5" customHeight="1" x14ac:dyDescent="0.25">
      <c r="A15" s="87" t="s">
        <v>231</v>
      </c>
      <c r="B15" s="346">
        <v>6.7</v>
      </c>
      <c r="C15" s="83">
        <v>23</v>
      </c>
      <c r="D15" s="84">
        <v>1</v>
      </c>
      <c r="E15" s="346">
        <f>+K15</f>
        <v>3.88</v>
      </c>
      <c r="F15" s="84">
        <f t="shared" si="3"/>
        <v>2.88</v>
      </c>
      <c r="G15" s="428">
        <f t="shared" si="1"/>
        <v>388</v>
      </c>
      <c r="H15" s="84">
        <f t="shared" si="4"/>
        <v>0.57910447761194028</v>
      </c>
      <c r="I15" s="346">
        <v>5.7</v>
      </c>
      <c r="J15" s="83">
        <v>1</v>
      </c>
      <c r="K15" s="429">
        <f>1+1.88+1</f>
        <v>3.88</v>
      </c>
      <c r="L15" s="84">
        <f t="shared" si="2"/>
        <v>2.88</v>
      </c>
      <c r="M15" s="427">
        <f t="shared" si="5"/>
        <v>388</v>
      </c>
      <c r="N15" s="345">
        <f t="shared" si="6"/>
        <v>4.3111111111111109</v>
      </c>
      <c r="O15" s="346">
        <v>0.9</v>
      </c>
    </row>
    <row r="16" spans="1:15" ht="15.75" x14ac:dyDescent="0.25">
      <c r="A16" s="78" t="s">
        <v>418</v>
      </c>
      <c r="B16" s="80">
        <f>B18+B17</f>
        <v>384.71462000000002</v>
      </c>
      <c r="C16" s="80">
        <f>C17+C18</f>
        <v>3399</v>
      </c>
      <c r="D16" s="80">
        <f>D17+D18</f>
        <v>500</v>
      </c>
      <c r="E16" s="80">
        <f>E17+E18</f>
        <v>704.09353999999996</v>
      </c>
      <c r="F16" s="80">
        <f t="shared" si="3"/>
        <v>204.09353999999996</v>
      </c>
      <c r="G16" s="425">
        <f t="shared" si="1"/>
        <v>140.81870799999999</v>
      </c>
      <c r="H16" s="80">
        <f>E16/B16</f>
        <v>1.8301709979204843</v>
      </c>
      <c r="I16" s="80">
        <f>I18+I17</f>
        <v>85.24860000000001</v>
      </c>
      <c r="J16" s="79">
        <f>J18+J17</f>
        <v>95</v>
      </c>
      <c r="K16" s="431">
        <f>SUM(K17:K18)</f>
        <v>280.55243999999999</v>
      </c>
      <c r="L16" s="80">
        <f t="shared" si="2"/>
        <v>185.55243999999999</v>
      </c>
      <c r="M16" s="427">
        <f t="shared" si="5"/>
        <v>295.31835789473683</v>
      </c>
      <c r="N16" s="345">
        <f t="shared" si="6"/>
        <v>2.7586277286135696</v>
      </c>
      <c r="O16" s="80">
        <f>SUM(O17:O18)</f>
        <v>101.69999999999999</v>
      </c>
    </row>
    <row r="17" spans="1:15" ht="14.25" customHeight="1" x14ac:dyDescent="0.25">
      <c r="A17" s="81" t="s">
        <v>18</v>
      </c>
      <c r="B17" s="346">
        <v>91.497720000000001</v>
      </c>
      <c r="C17" s="83">
        <v>1659</v>
      </c>
      <c r="D17" s="84">
        <v>185</v>
      </c>
      <c r="E17" s="346">
        <f>54.91648+K17</f>
        <v>201.85936999999998</v>
      </c>
      <c r="F17" s="84">
        <f t="shared" si="3"/>
        <v>16.859369999999984</v>
      </c>
      <c r="G17" s="428">
        <f t="shared" si="1"/>
        <v>109.11317297297296</v>
      </c>
      <c r="H17" s="84">
        <f t="shared" si="4"/>
        <v>2.2061683067075331</v>
      </c>
      <c r="I17" s="346">
        <v>46.213270000000001</v>
      </c>
      <c r="J17" s="83">
        <v>85</v>
      </c>
      <c r="K17" s="429">
        <f>0.08812+1.51372+0.79428+31.214+3.94145+3.62125+3.3331+2.61196+4.20857+0.354+7.54718+9.22547+2.742+2.99655+1.59791+1.15691+0.603+2.05956+41.766+21.4726+4.09526</f>
        <v>146.94288999999998</v>
      </c>
      <c r="L17" s="84">
        <f t="shared" si="2"/>
        <v>61.942889999999977</v>
      </c>
      <c r="M17" s="427">
        <f t="shared" si="5"/>
        <v>172.87398823529409</v>
      </c>
      <c r="N17" s="345">
        <f t="shared" si="6"/>
        <v>2.9805860040567946</v>
      </c>
      <c r="O17" s="346">
        <v>49.3</v>
      </c>
    </row>
    <row r="18" spans="1:15" ht="15.75" x14ac:dyDescent="0.25">
      <c r="A18" s="78" t="s">
        <v>611</v>
      </c>
      <c r="B18" s="80">
        <f>B19+B20</f>
        <v>293.21690000000001</v>
      </c>
      <c r="C18" s="348">
        <f>C19+C20</f>
        <v>1740</v>
      </c>
      <c r="D18" s="348">
        <f>D19+D20</f>
        <v>315</v>
      </c>
      <c r="E18" s="348">
        <f>E19+E20</f>
        <v>502.23417000000001</v>
      </c>
      <c r="F18" s="80">
        <f t="shared" si="3"/>
        <v>187.23417000000001</v>
      </c>
      <c r="G18" s="425">
        <f t="shared" si="1"/>
        <v>159.43941904761905</v>
      </c>
      <c r="H18" s="80">
        <f t="shared" si="4"/>
        <v>1.7128418246015151</v>
      </c>
      <c r="I18" s="80">
        <f>I19+I20</f>
        <v>39.035330000000002</v>
      </c>
      <c r="J18" s="79">
        <f>J19+J20</f>
        <v>10</v>
      </c>
      <c r="K18" s="431">
        <f>K19+K20</f>
        <v>133.60955000000001</v>
      </c>
      <c r="L18" s="80">
        <f>L19+L20</f>
        <v>123.60955000000001</v>
      </c>
      <c r="M18" s="427">
        <f t="shared" si="5"/>
        <v>1336.0955000000001</v>
      </c>
      <c r="N18" s="345">
        <f t="shared" si="6"/>
        <v>2.5498005725190844</v>
      </c>
      <c r="O18" s="84">
        <v>52.4</v>
      </c>
    </row>
    <row r="19" spans="1:15" ht="15.75" x14ac:dyDescent="0.25">
      <c r="A19" s="81" t="s">
        <v>612</v>
      </c>
      <c r="B19" s="346">
        <v>37.149349999999998</v>
      </c>
      <c r="C19" s="83">
        <v>900</v>
      </c>
      <c r="D19" s="84">
        <v>75</v>
      </c>
      <c r="E19" s="346">
        <f>4.75912+K19</f>
        <v>57.034759999999999</v>
      </c>
      <c r="F19" s="84">
        <f t="shared" si="3"/>
        <v>-17.965240000000001</v>
      </c>
      <c r="G19" s="428">
        <f t="shared" si="1"/>
        <v>76.046346666666665</v>
      </c>
      <c r="H19" s="84">
        <f t="shared" si="4"/>
        <v>1.5352828515169175</v>
      </c>
      <c r="I19" s="346">
        <v>12.660450000000001</v>
      </c>
      <c r="J19" s="83">
        <v>0</v>
      </c>
      <c r="K19" s="343">
        <f>0.39654+0.97997+32.41757+0.89201+0.75516+1.3208+0.2061+2.61383+3.17725+1.5923+1.78414+0.52232+0.70213+0.388+1.714+0.414+1.19865+1.20087</f>
        <v>52.275639999999996</v>
      </c>
      <c r="L19" s="84">
        <f t="shared" si="2"/>
        <v>52.275639999999996</v>
      </c>
      <c r="M19" s="427">
        <v>0</v>
      </c>
      <c r="N19" s="345">
        <f t="shared" si="6"/>
        <v>0.99762671755725185</v>
      </c>
      <c r="O19" s="84">
        <v>52.4</v>
      </c>
    </row>
    <row r="20" spans="1:15" ht="15.75" x14ac:dyDescent="0.25">
      <c r="A20" s="81" t="s">
        <v>613</v>
      </c>
      <c r="B20" s="84">
        <v>256.06754999999998</v>
      </c>
      <c r="C20" s="83">
        <v>840</v>
      </c>
      <c r="D20" s="84">
        <v>240</v>
      </c>
      <c r="E20" s="84">
        <f>363.8655+K20</f>
        <v>445.19941</v>
      </c>
      <c r="F20" s="84">
        <f>+E20-D20</f>
        <v>205.19941</v>
      </c>
      <c r="G20" s="428">
        <f t="shared" si="1"/>
        <v>185.49975416666666</v>
      </c>
      <c r="H20" s="84">
        <f>E20/B20</f>
        <v>1.7386014354415467</v>
      </c>
      <c r="I20" s="84">
        <v>26.374880000000001</v>
      </c>
      <c r="J20" s="83">
        <v>10</v>
      </c>
      <c r="K20" s="343">
        <f>18.36+11.722+28.238+0.02553+17.402+1.795+2.14138+1.65</f>
        <v>81.333910000000017</v>
      </c>
      <c r="L20" s="84">
        <f>+K20-J20</f>
        <v>71.333910000000017</v>
      </c>
      <c r="M20" s="427">
        <f t="shared" si="5"/>
        <v>813.33910000000014</v>
      </c>
      <c r="N20" s="345">
        <f>K20/O20</f>
        <v>1.5521738549618325</v>
      </c>
      <c r="O20" s="84">
        <v>52.4</v>
      </c>
    </row>
    <row r="21" spans="1:15" ht="15.75" x14ac:dyDescent="0.25">
      <c r="A21" s="78" t="s">
        <v>419</v>
      </c>
      <c r="B21" s="348">
        <v>249.01013</v>
      </c>
      <c r="C21" s="79">
        <v>500</v>
      </c>
      <c r="D21" s="80">
        <v>105</v>
      </c>
      <c r="E21" s="348">
        <f>62.29273+K21</f>
        <v>87.749040000000008</v>
      </c>
      <c r="F21" s="80">
        <f t="shared" si="3"/>
        <v>-17.250959999999992</v>
      </c>
      <c r="G21" s="425">
        <f t="shared" si="1"/>
        <v>83.570514285714296</v>
      </c>
      <c r="H21" s="80">
        <f t="shared" si="4"/>
        <v>0.35239144688611668</v>
      </c>
      <c r="I21" s="348">
        <v>66.288489999999996</v>
      </c>
      <c r="J21" s="79">
        <v>40</v>
      </c>
      <c r="K21" s="430">
        <f>2.15154+2.92525+1.75285+0.66133+0.35196+0.3+0.20354+0.49554+0.3+7.04794+7.47392+0.21148+1.58096</f>
        <v>25.456310000000002</v>
      </c>
      <c r="L21" s="80">
        <f t="shared" si="2"/>
        <v>-14.543689999999998</v>
      </c>
      <c r="M21" s="427">
        <f t="shared" si="5"/>
        <v>63.640775000000005</v>
      </c>
      <c r="N21" s="345">
        <f t="shared" si="6"/>
        <v>3.5355986111111113</v>
      </c>
      <c r="O21" s="348">
        <v>7.2</v>
      </c>
    </row>
    <row r="22" spans="1:15" ht="15.75" x14ac:dyDescent="0.2">
      <c r="A22" s="280" t="s">
        <v>26</v>
      </c>
      <c r="B22" s="278">
        <f>SUM(B23+B26+B28+B31+B34+B35+B37)</f>
        <v>1120.8865099999998</v>
      </c>
      <c r="C22" s="278">
        <f>SUM(C23+C26+C28+C31+C34+C35+C37)</f>
        <v>3579</v>
      </c>
      <c r="D22" s="278">
        <f>SUM(D23+D26+D28+D31+D34+D35+D37)</f>
        <v>871</v>
      </c>
      <c r="E22" s="278">
        <f>SUM(E23+E26+E28+E31+E34+E35+E37)</f>
        <v>714.61295000000007</v>
      </c>
      <c r="F22" s="278">
        <f t="shared" si="3"/>
        <v>-156.38704999999993</v>
      </c>
      <c r="G22" s="424">
        <f t="shared" si="1"/>
        <v>82.04511481056258</v>
      </c>
      <c r="H22" s="278">
        <f t="shared" si="4"/>
        <v>0.63754264470539501</v>
      </c>
      <c r="I22" s="278">
        <f>SUM(I23+I26+I28+I31+I34+I35+I37)</f>
        <v>420.89811000000003</v>
      </c>
      <c r="J22" s="278">
        <f>SUM(J23+J26+J28+J31+J34+J35+J37)</f>
        <v>298</v>
      </c>
      <c r="K22" s="349">
        <f>SUM(K23+K26+K28+K31+K34+K35+K37)</f>
        <v>173.41323</v>
      </c>
      <c r="L22" s="278">
        <f>+K22-J22</f>
        <v>-124.58677</v>
      </c>
      <c r="M22" s="278">
        <f t="shared" si="5"/>
        <v>58.192359060402687</v>
      </c>
      <c r="N22" s="279">
        <f t="shared" si="6"/>
        <v>0.77004098579040858</v>
      </c>
      <c r="O22" s="77">
        <f>SUM(O23+O26+O28+O31+O34+O35+O37)</f>
        <v>225.2</v>
      </c>
    </row>
    <row r="23" spans="1:15" ht="18" customHeight="1" x14ac:dyDescent="0.25">
      <c r="A23" s="78" t="s">
        <v>420</v>
      </c>
      <c r="B23" s="80">
        <f>SUM(B24:B25)</f>
        <v>881.18477999999993</v>
      </c>
      <c r="C23" s="79">
        <f>SUM(C24:C25)</f>
        <v>2837</v>
      </c>
      <c r="D23" s="79">
        <f t="shared" ref="D23:K23" si="7">SUM(D24:D25)</f>
        <v>710</v>
      </c>
      <c r="E23" s="79">
        <f t="shared" si="7"/>
        <v>581.56155999999999</v>
      </c>
      <c r="F23" s="79">
        <f t="shared" si="7"/>
        <v>-128.43844000000001</v>
      </c>
      <c r="G23" s="425">
        <f t="shared" si="1"/>
        <v>81.910078873239428</v>
      </c>
      <c r="H23" s="79">
        <f t="shared" si="7"/>
        <v>3.3524705330940949</v>
      </c>
      <c r="I23" s="80">
        <f t="shared" si="7"/>
        <v>354.95216000000005</v>
      </c>
      <c r="J23" s="79">
        <f t="shared" si="7"/>
        <v>238</v>
      </c>
      <c r="K23" s="431">
        <f t="shared" si="7"/>
        <v>100.15404000000001</v>
      </c>
      <c r="L23" s="80">
        <f t="shared" si="2"/>
        <v>-137.84595999999999</v>
      </c>
      <c r="M23" s="427">
        <f t="shared" si="5"/>
        <v>42.081529411764713</v>
      </c>
      <c r="N23" s="345">
        <f t="shared" si="6"/>
        <v>0.71182686567164188</v>
      </c>
      <c r="O23" s="79">
        <f>SUM(O24:O25)</f>
        <v>140.69999999999999</v>
      </c>
    </row>
    <row r="24" spans="1:15" ht="15.75" x14ac:dyDescent="0.25">
      <c r="A24" s="87" t="s">
        <v>422</v>
      </c>
      <c r="B24" s="346">
        <v>132.00001</v>
      </c>
      <c r="C24" s="83">
        <v>870</v>
      </c>
      <c r="D24" s="84">
        <v>217</v>
      </c>
      <c r="E24" s="346">
        <f>368.7145+K24</f>
        <v>412.79003</v>
      </c>
      <c r="F24" s="84">
        <f>+E24-D24</f>
        <v>195.79003</v>
      </c>
      <c r="G24" s="428">
        <f t="shared" si="1"/>
        <v>190.2258202764977</v>
      </c>
      <c r="H24" s="84">
        <f>E24/B24</f>
        <v>3.1271969600608363</v>
      </c>
      <c r="I24" s="346">
        <v>64.415130000000005</v>
      </c>
      <c r="J24" s="83">
        <v>73</v>
      </c>
      <c r="K24" s="429">
        <f>1.20929+6.87888+3.6+6.52765+5.6+0.7833+18.06808+1.40833</f>
        <v>44.075530000000001</v>
      </c>
      <c r="L24" s="84">
        <f>+K24-J24</f>
        <v>-28.924469999999999</v>
      </c>
      <c r="M24" s="427">
        <f t="shared" si="5"/>
        <v>60.377438356164383</v>
      </c>
      <c r="N24" s="345">
        <f t="shared" si="6"/>
        <v>0.68017793209876543</v>
      </c>
      <c r="O24" s="346">
        <v>64.8</v>
      </c>
    </row>
    <row r="25" spans="1:15" ht="15.75" x14ac:dyDescent="0.25">
      <c r="A25" s="87" t="s">
        <v>421</v>
      </c>
      <c r="B25" s="346">
        <v>749.18476999999996</v>
      </c>
      <c r="C25" s="83">
        <v>1967</v>
      </c>
      <c r="D25" s="84">
        <v>493</v>
      </c>
      <c r="E25" s="346">
        <f>112.69302+K25</f>
        <v>168.77153000000001</v>
      </c>
      <c r="F25" s="84">
        <f t="shared" si="3"/>
        <v>-324.22847000000002</v>
      </c>
      <c r="G25" s="428">
        <f t="shared" si="1"/>
        <v>34.233576064908725</v>
      </c>
      <c r="H25" s="84">
        <f t="shared" si="4"/>
        <v>0.22527357303325857</v>
      </c>
      <c r="I25" s="346">
        <v>290.53703000000002</v>
      </c>
      <c r="J25" s="83">
        <v>165</v>
      </c>
      <c r="K25" s="429">
        <f>6.84557+3.5+14.168+6.464+3.5+3.42651+18.17443</f>
        <v>56.078510000000001</v>
      </c>
      <c r="L25" s="84">
        <f t="shared" si="2"/>
        <v>-108.92149000000001</v>
      </c>
      <c r="M25" s="427">
        <f t="shared" si="5"/>
        <v>33.986975757575763</v>
      </c>
      <c r="N25" s="345">
        <f t="shared" si="6"/>
        <v>0.73884729907773383</v>
      </c>
      <c r="O25" s="346">
        <v>75.900000000000006</v>
      </c>
    </row>
    <row r="26" spans="1:15" ht="34.5" customHeight="1" x14ac:dyDescent="0.2">
      <c r="A26" s="88" t="s">
        <v>423</v>
      </c>
      <c r="B26" s="80">
        <f>SUM(B27:B27)</f>
        <v>57.21575</v>
      </c>
      <c r="C26" s="79">
        <f>SUM(C27:C27)</f>
        <v>290</v>
      </c>
      <c r="D26" s="80">
        <f>SUM(D27:D27)</f>
        <v>66</v>
      </c>
      <c r="E26" s="80">
        <f>SUM(E27:E27)</f>
        <v>35.529789999999998</v>
      </c>
      <c r="F26" s="80">
        <f t="shared" si="3"/>
        <v>-30.470210000000002</v>
      </c>
      <c r="G26" s="425">
        <f t="shared" si="1"/>
        <v>53.833015151515148</v>
      </c>
      <c r="H26" s="80">
        <f t="shared" si="4"/>
        <v>0.62097918842276822</v>
      </c>
      <c r="I26" s="80">
        <f>SUM(I27:I27)</f>
        <v>17.243849999999998</v>
      </c>
      <c r="J26" s="79">
        <f>J27</f>
        <v>23</v>
      </c>
      <c r="K26" s="431">
        <f>SUM(K27:K27)</f>
        <v>1.5882800000000001</v>
      </c>
      <c r="L26" s="80">
        <f t="shared" si="2"/>
        <v>-21.411719999999999</v>
      </c>
      <c r="M26" s="427">
        <f t="shared" si="5"/>
        <v>6.9055652173913042</v>
      </c>
      <c r="N26" s="345">
        <f t="shared" si="6"/>
        <v>8.6319565217391314E-2</v>
      </c>
      <c r="O26" s="80">
        <f>SUM(O27:O27)</f>
        <v>18.399999999999999</v>
      </c>
    </row>
    <row r="27" spans="1:15" ht="31.5" x14ac:dyDescent="0.2">
      <c r="A27" s="89" t="s">
        <v>40</v>
      </c>
      <c r="B27" s="346">
        <v>57.21575</v>
      </c>
      <c r="C27" s="83">
        <v>290</v>
      </c>
      <c r="D27" s="84">
        <v>66</v>
      </c>
      <c r="E27" s="346">
        <f>33.94151+K27</f>
        <v>35.529789999999998</v>
      </c>
      <c r="F27" s="84">
        <f t="shared" si="3"/>
        <v>-30.470210000000002</v>
      </c>
      <c r="G27" s="428">
        <f t="shared" si="1"/>
        <v>53.833015151515148</v>
      </c>
      <c r="H27" s="84">
        <f t="shared" si="4"/>
        <v>0.62097918842276822</v>
      </c>
      <c r="I27" s="346">
        <v>17.243849999999998</v>
      </c>
      <c r="J27" s="83">
        <v>23</v>
      </c>
      <c r="K27" s="429">
        <f>0.22931+1.35896+0.00001</f>
        <v>1.5882800000000001</v>
      </c>
      <c r="L27" s="84">
        <f t="shared" si="2"/>
        <v>-21.411719999999999</v>
      </c>
      <c r="M27" s="427">
        <f t="shared" si="5"/>
        <v>6.9055652173913042</v>
      </c>
      <c r="N27" s="345">
        <f t="shared" si="6"/>
        <v>8.6319565217391314E-2</v>
      </c>
      <c r="O27" s="346">
        <v>18.399999999999999</v>
      </c>
    </row>
    <row r="28" spans="1:15" ht="30.75" customHeight="1" x14ac:dyDescent="0.2">
      <c r="A28" s="88" t="s">
        <v>424</v>
      </c>
      <c r="B28" s="80">
        <f>SUM(B29:B30)</f>
        <v>15.522</v>
      </c>
      <c r="C28" s="79">
        <f>SUM(C29:C30)</f>
        <v>62</v>
      </c>
      <c r="D28" s="80">
        <f>SUM(D29:D30)</f>
        <v>15</v>
      </c>
      <c r="E28" s="80">
        <f>SUM(E29:E30)</f>
        <v>11.302779999999998</v>
      </c>
      <c r="F28" s="80">
        <f t="shared" si="3"/>
        <v>-3.6972200000000015</v>
      </c>
      <c r="G28" s="425">
        <f t="shared" si="1"/>
        <v>75.351866666666652</v>
      </c>
      <c r="H28" s="80">
        <f t="shared" si="4"/>
        <v>0.72817806983636113</v>
      </c>
      <c r="I28" s="80">
        <f>SUM(I29:I30)</f>
        <v>15.522</v>
      </c>
      <c r="J28" s="79">
        <f>SUM(J29:J30)</f>
        <v>5</v>
      </c>
      <c r="K28" s="343">
        <f>SUM(K29:K30)</f>
        <v>7.718589999999999</v>
      </c>
      <c r="L28" s="80">
        <f t="shared" si="2"/>
        <v>2.718589999999999</v>
      </c>
      <c r="M28" s="427">
        <f t="shared" si="5"/>
        <v>154.37179999999998</v>
      </c>
      <c r="N28" s="345">
        <f t="shared" si="6"/>
        <v>15.437179999999998</v>
      </c>
      <c r="O28" s="80">
        <f>SUM(O29:O30)</f>
        <v>0.5</v>
      </c>
    </row>
    <row r="29" spans="1:15" ht="15.75" hidden="1" x14ac:dyDescent="0.25">
      <c r="A29" s="81" t="s">
        <v>425</v>
      </c>
      <c r="B29" s="84"/>
      <c r="C29" s="83">
        <v>0</v>
      </c>
      <c r="D29" s="84"/>
      <c r="E29" s="84"/>
      <c r="F29" s="80">
        <f t="shared" si="3"/>
        <v>0</v>
      </c>
      <c r="G29" s="425" t="e">
        <f t="shared" si="1"/>
        <v>#DIV/0!</v>
      </c>
      <c r="H29" s="80" t="e">
        <f t="shared" si="4"/>
        <v>#DIV/0!</v>
      </c>
      <c r="I29" s="84"/>
      <c r="J29" s="83"/>
      <c r="K29" s="343"/>
      <c r="L29" s="84">
        <f t="shared" si="2"/>
        <v>0</v>
      </c>
      <c r="M29" s="427" t="e">
        <f t="shared" si="5"/>
        <v>#DIV/0!</v>
      </c>
      <c r="N29" s="345" t="e">
        <f t="shared" si="6"/>
        <v>#DIV/0!</v>
      </c>
      <c r="O29" s="84"/>
    </row>
    <row r="30" spans="1:15" ht="31.5" customHeight="1" x14ac:dyDescent="0.25">
      <c r="A30" s="81" t="s">
        <v>426</v>
      </c>
      <c r="B30" s="348">
        <v>15.522</v>
      </c>
      <c r="C30" s="83">
        <v>62</v>
      </c>
      <c r="D30" s="84">
        <v>15</v>
      </c>
      <c r="E30" s="348">
        <f>3.58419+K30</f>
        <v>11.302779999999998</v>
      </c>
      <c r="F30" s="84">
        <f t="shared" si="3"/>
        <v>-3.6972200000000015</v>
      </c>
      <c r="G30" s="428">
        <f t="shared" si="1"/>
        <v>75.351866666666652</v>
      </c>
      <c r="H30" s="84">
        <f t="shared" si="4"/>
        <v>0.72817806983636113</v>
      </c>
      <c r="I30" s="348">
        <v>15.522</v>
      </c>
      <c r="J30" s="83">
        <v>5</v>
      </c>
      <c r="K30" s="429">
        <f>1.03119+1.045+1.03326+1.3347+2.10396+1.17048</f>
        <v>7.718589999999999</v>
      </c>
      <c r="L30" s="84">
        <f t="shared" si="2"/>
        <v>2.718589999999999</v>
      </c>
      <c r="M30" s="427">
        <f t="shared" si="5"/>
        <v>154.37179999999998</v>
      </c>
      <c r="N30" s="345">
        <f t="shared" si="6"/>
        <v>15.437179999999998</v>
      </c>
      <c r="O30" s="348">
        <v>0.5</v>
      </c>
    </row>
    <row r="31" spans="1:15" ht="29.25" customHeight="1" x14ac:dyDescent="0.25">
      <c r="A31" s="78" t="s">
        <v>427</v>
      </c>
      <c r="B31" s="80">
        <f>SUM(B32:B33)</f>
        <v>101.7454</v>
      </c>
      <c r="C31" s="79">
        <f>SUM(C32:C33)</f>
        <v>200</v>
      </c>
      <c r="D31" s="80">
        <f>SUM(D32:D33)</f>
        <v>50</v>
      </c>
      <c r="E31" s="80">
        <f>SUM(E32:E33)</f>
        <v>22.65232</v>
      </c>
      <c r="F31" s="80">
        <f t="shared" si="3"/>
        <v>-27.34768</v>
      </c>
      <c r="G31" s="425">
        <f t="shared" si="1"/>
        <v>45.304639999999999</v>
      </c>
      <c r="H31" s="80">
        <f t="shared" si="4"/>
        <v>0.22263728876194894</v>
      </c>
      <c r="I31" s="80">
        <f>SUM(I32:I33)</f>
        <v>7.7295199999999999</v>
      </c>
      <c r="J31" s="79">
        <f>SUM(J32:J33)</f>
        <v>17</v>
      </c>
      <c r="K31" s="431">
        <f>SUM(K32:K33)</f>
        <v>3.65232</v>
      </c>
      <c r="L31" s="80">
        <f t="shared" si="2"/>
        <v>-13.34768</v>
      </c>
      <c r="M31" s="427">
        <f t="shared" si="5"/>
        <v>21.484235294117649</v>
      </c>
      <c r="N31" s="345">
        <f t="shared" si="6"/>
        <v>0.2766909090909091</v>
      </c>
      <c r="O31" s="80">
        <f>O32+O33</f>
        <v>13.2</v>
      </c>
    </row>
    <row r="32" spans="1:15" ht="31.5" hidden="1" x14ac:dyDescent="0.25">
      <c r="A32" s="81" t="s">
        <v>428</v>
      </c>
      <c r="B32" s="84">
        <v>0</v>
      </c>
      <c r="C32" s="83"/>
      <c r="D32" s="84"/>
      <c r="E32" s="83"/>
      <c r="F32" s="83">
        <f t="shared" si="3"/>
        <v>0</v>
      </c>
      <c r="G32" s="425" t="e">
        <f t="shared" si="1"/>
        <v>#DIV/0!</v>
      </c>
      <c r="H32" s="83" t="e">
        <f t="shared" si="4"/>
        <v>#DIV/0!</v>
      </c>
      <c r="I32" s="84">
        <v>0</v>
      </c>
      <c r="J32" s="83">
        <v>0</v>
      </c>
      <c r="K32" s="343"/>
      <c r="L32" s="83">
        <f t="shared" si="2"/>
        <v>0</v>
      </c>
      <c r="M32" s="427" t="e">
        <f t="shared" si="5"/>
        <v>#DIV/0!</v>
      </c>
      <c r="N32" s="345" t="e">
        <f t="shared" si="6"/>
        <v>#DIV/0!</v>
      </c>
      <c r="O32" s="83">
        <v>0</v>
      </c>
    </row>
    <row r="33" spans="1:17" ht="15.75" x14ac:dyDescent="0.25">
      <c r="A33" s="81" t="s">
        <v>429</v>
      </c>
      <c r="B33" s="346">
        <v>101.7454</v>
      </c>
      <c r="C33" s="83">
        <v>200</v>
      </c>
      <c r="D33" s="84">
        <v>50</v>
      </c>
      <c r="E33" s="344">
        <f>19+K33</f>
        <v>22.65232</v>
      </c>
      <c r="F33" s="84">
        <f t="shared" si="3"/>
        <v>-27.34768</v>
      </c>
      <c r="G33" s="428">
        <f t="shared" si="1"/>
        <v>45.304639999999999</v>
      </c>
      <c r="H33" s="83">
        <f t="shared" si="4"/>
        <v>0.22263728876194894</v>
      </c>
      <c r="I33" s="346">
        <v>7.7295199999999999</v>
      </c>
      <c r="J33" s="83">
        <v>17</v>
      </c>
      <c r="K33" s="429">
        <v>3.65232</v>
      </c>
      <c r="L33" s="83">
        <f t="shared" si="2"/>
        <v>-13.34768</v>
      </c>
      <c r="M33" s="427">
        <f t="shared" si="5"/>
        <v>21.484235294117649</v>
      </c>
      <c r="N33" s="345">
        <f t="shared" si="6"/>
        <v>0.2766909090909091</v>
      </c>
      <c r="O33" s="344">
        <v>13.2</v>
      </c>
    </row>
    <row r="34" spans="1:17" ht="26.25" customHeight="1" x14ac:dyDescent="0.25">
      <c r="A34" s="78" t="s">
        <v>430</v>
      </c>
      <c r="B34" s="80">
        <v>65.218580000000003</v>
      </c>
      <c r="C34" s="79">
        <v>170</v>
      </c>
      <c r="D34" s="80">
        <v>30</v>
      </c>
      <c r="E34" s="79">
        <f>2.5+0.3005+K34</f>
        <v>7.3004999999999995</v>
      </c>
      <c r="F34" s="79">
        <f t="shared" si="3"/>
        <v>-22.6995</v>
      </c>
      <c r="G34" s="425">
        <f t="shared" si="1"/>
        <v>24.334999999999997</v>
      </c>
      <c r="H34" s="79">
        <f t="shared" si="4"/>
        <v>0.11193895972589404</v>
      </c>
      <c r="I34" s="80">
        <v>25.450579999999999</v>
      </c>
      <c r="J34" s="79">
        <v>15</v>
      </c>
      <c r="K34" s="431">
        <v>4.5</v>
      </c>
      <c r="L34" s="79">
        <f t="shared" si="2"/>
        <v>-10.5</v>
      </c>
      <c r="M34" s="427">
        <f t="shared" si="5"/>
        <v>30</v>
      </c>
      <c r="N34" s="345">
        <f t="shared" si="6"/>
        <v>0.24590163934426229</v>
      </c>
      <c r="O34" s="79">
        <v>18.3</v>
      </c>
      <c r="Q34" s="347"/>
    </row>
    <row r="35" spans="1:17" ht="15.75" x14ac:dyDescent="0.25">
      <c r="A35" s="78" t="s">
        <v>246</v>
      </c>
      <c r="B35" s="346">
        <v>0</v>
      </c>
      <c r="C35" s="79">
        <v>20</v>
      </c>
      <c r="D35" s="80">
        <v>0</v>
      </c>
      <c r="E35" s="344">
        <v>0</v>
      </c>
      <c r="F35" s="83">
        <f t="shared" si="3"/>
        <v>0</v>
      </c>
      <c r="G35" s="425">
        <v>0</v>
      </c>
      <c r="H35" s="79">
        <v>0</v>
      </c>
      <c r="I35" s="346">
        <v>0</v>
      </c>
      <c r="J35" s="79">
        <v>0</v>
      </c>
      <c r="K35" s="429">
        <v>0</v>
      </c>
      <c r="L35" s="79">
        <f t="shared" si="2"/>
        <v>0</v>
      </c>
      <c r="M35" s="427">
        <v>0</v>
      </c>
      <c r="N35" s="345">
        <f t="shared" si="6"/>
        <v>0</v>
      </c>
      <c r="O35" s="344">
        <v>34.1</v>
      </c>
    </row>
    <row r="36" spans="1:17" ht="15.75" hidden="1" x14ac:dyDescent="0.25">
      <c r="A36" s="81" t="s">
        <v>431</v>
      </c>
      <c r="B36" s="83">
        <v>0</v>
      </c>
      <c r="C36" s="83">
        <v>0</v>
      </c>
      <c r="D36" s="84">
        <v>0</v>
      </c>
      <c r="E36" s="83">
        <v>0</v>
      </c>
      <c r="F36" s="83">
        <f t="shared" si="3"/>
        <v>0</v>
      </c>
      <c r="G36" s="425" t="e">
        <f t="shared" si="1"/>
        <v>#DIV/0!</v>
      </c>
      <c r="H36" s="79">
        <v>0</v>
      </c>
      <c r="I36" s="83">
        <v>0</v>
      </c>
      <c r="J36" s="83">
        <v>0</v>
      </c>
      <c r="K36" s="343">
        <v>0</v>
      </c>
      <c r="L36" s="79">
        <f t="shared" si="2"/>
        <v>0</v>
      </c>
      <c r="M36" s="427" t="e">
        <f t="shared" si="5"/>
        <v>#DIV/0!</v>
      </c>
      <c r="N36" s="279" t="e">
        <f t="shared" si="6"/>
        <v>#DIV/0!</v>
      </c>
      <c r="O36" s="83"/>
    </row>
    <row r="37" spans="1:17" ht="15.75" x14ac:dyDescent="0.25">
      <c r="A37" s="81" t="s">
        <v>432</v>
      </c>
      <c r="B37" s="83">
        <v>0</v>
      </c>
      <c r="C37" s="83">
        <v>0</v>
      </c>
      <c r="D37" s="84">
        <v>0</v>
      </c>
      <c r="E37" s="83">
        <v>56.265999999999998</v>
      </c>
      <c r="F37" s="83">
        <f t="shared" si="3"/>
        <v>56.265999999999998</v>
      </c>
      <c r="G37" s="425">
        <v>0</v>
      </c>
      <c r="H37" s="79">
        <v>0</v>
      </c>
      <c r="I37" s="83">
        <v>0</v>
      </c>
      <c r="J37" s="83">
        <v>0</v>
      </c>
      <c r="K37" s="343">
        <v>55.8</v>
      </c>
      <c r="L37" s="79">
        <f t="shared" si="2"/>
        <v>55.8</v>
      </c>
      <c r="M37" s="427">
        <v>0</v>
      </c>
      <c r="N37" s="279" t="e">
        <f t="shared" si="6"/>
        <v>#DIV/0!</v>
      </c>
      <c r="O37" s="83">
        <v>0</v>
      </c>
    </row>
    <row r="38" spans="1:17" ht="30" customHeight="1" x14ac:dyDescent="0.2">
      <c r="A38" s="280" t="s">
        <v>433</v>
      </c>
      <c r="B38" s="278">
        <f>B8+B22</f>
        <v>8602.3198999999986</v>
      </c>
      <c r="C38" s="278">
        <f>SUM(C22+C8)</f>
        <v>36924</v>
      </c>
      <c r="D38" s="278">
        <f>D8+D22</f>
        <v>8122</v>
      </c>
      <c r="E38" s="349">
        <f>E8+E22</f>
        <v>8377.3217000000004</v>
      </c>
      <c r="F38" s="278">
        <f t="shared" si="3"/>
        <v>255.32170000000042</v>
      </c>
      <c r="G38" s="278">
        <f>E38/D38*100</f>
        <v>103.14358163014037</v>
      </c>
      <c r="H38" s="278">
        <f t="shared" si="4"/>
        <v>0.97384447420980025</v>
      </c>
      <c r="I38" s="278">
        <f>I8+I22</f>
        <v>3343.2643499999995</v>
      </c>
      <c r="J38" s="278">
        <f>J8+J22</f>
        <v>2969</v>
      </c>
      <c r="K38" s="349">
        <f>K8+K22</f>
        <v>3591.0218500000001</v>
      </c>
      <c r="L38" s="278">
        <f t="shared" si="2"/>
        <v>622.02185000000009</v>
      </c>
      <c r="M38" s="278">
        <f>SUM(K38/J38*100)</f>
        <v>120.95055069046819</v>
      </c>
      <c r="N38" s="279">
        <f t="shared" si="6"/>
        <v>1.2881665351364928</v>
      </c>
      <c r="O38" s="77">
        <f>O8+O22</f>
        <v>2787.6999999999994</v>
      </c>
    </row>
    <row r="39" spans="1:17" ht="14.25" x14ac:dyDescent="0.2">
      <c r="A39" s="342"/>
      <c r="E39" s="341"/>
    </row>
    <row r="40" spans="1:17" ht="43.5" customHeight="1" x14ac:dyDescent="0.3">
      <c r="A40" s="446"/>
      <c r="B40" s="446"/>
      <c r="C40" s="281"/>
      <c r="D40" s="90"/>
      <c r="E40" s="90"/>
      <c r="F40" s="90"/>
      <c r="G40" s="447"/>
      <c r="H40" s="447"/>
      <c r="I40" s="447"/>
      <c r="J40" s="447"/>
      <c r="K40" s="447"/>
      <c r="L40" s="447"/>
      <c r="M40" s="91"/>
      <c r="O40" s="340"/>
    </row>
    <row r="41" spans="1:17" x14ac:dyDescent="0.2">
      <c r="A41" s="339"/>
    </row>
    <row r="42" spans="1:17" x14ac:dyDescent="0.2">
      <c r="A42" s="339"/>
    </row>
  </sheetData>
  <mergeCells count="16">
    <mergeCell ref="A1:N1"/>
    <mergeCell ref="A2:N2"/>
    <mergeCell ref="A3:N3"/>
    <mergeCell ref="B4:L4"/>
    <mergeCell ref="M4:N4"/>
    <mergeCell ref="I5:I6"/>
    <mergeCell ref="J5:M5"/>
    <mergeCell ref="N5:N6"/>
    <mergeCell ref="O5:O6"/>
    <mergeCell ref="A40:B40"/>
    <mergeCell ref="G40:L40"/>
    <mergeCell ref="A5:A6"/>
    <mergeCell ref="B5:B6"/>
    <mergeCell ref="C5:C6"/>
    <mergeCell ref="D5:G5"/>
    <mergeCell ref="H5:H6"/>
  </mergeCells>
  <pageMargins left="0.47244094488188981" right="0.19685039370078741" top="0.19685039370078741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40625" defaultRowHeight="12.75" x14ac:dyDescent="0.2"/>
  <cols>
    <col min="1" max="1" width="4.42578125" style="98" customWidth="1"/>
    <col min="2" max="3" width="9.140625" style="98"/>
    <col min="4" max="4" width="7.140625" style="98" customWidth="1"/>
    <col min="5" max="5" width="5" style="98" customWidth="1"/>
    <col min="6" max="6" width="5.5703125" style="98" customWidth="1"/>
    <col min="7" max="7" width="4" style="133" customWidth="1"/>
    <col min="8" max="8" width="5.42578125" style="98" customWidth="1"/>
    <col min="9" max="9" width="5.140625" style="98" customWidth="1"/>
    <col min="10" max="10" width="6.28515625" style="98" customWidth="1"/>
    <col min="11" max="11" width="3.28515625" style="98" customWidth="1"/>
    <col min="12" max="12" width="5" style="98" customWidth="1"/>
    <col min="13" max="13" width="5.7109375" style="98" customWidth="1"/>
    <col min="14" max="14" width="7" style="98" customWidth="1"/>
    <col min="15" max="15" width="3" style="98" customWidth="1"/>
    <col min="16" max="16" width="6.28515625" style="98" customWidth="1"/>
    <col min="17" max="17" width="5" style="98" customWidth="1"/>
    <col min="18" max="18" width="6.7109375" style="98" customWidth="1"/>
    <col min="19" max="19" width="4" style="98" customWidth="1"/>
    <col min="20" max="20" width="6.140625" style="98" customWidth="1"/>
    <col min="21" max="21" width="5.85546875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5.1406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5.42578125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5.85546875" style="98" customWidth="1"/>
    <col min="34" max="34" width="5.7109375" style="98" customWidth="1"/>
    <col min="35" max="35" width="4" style="98" customWidth="1"/>
    <col min="36" max="36" width="6.42578125" style="98" customWidth="1"/>
    <col min="37" max="37" width="4" style="98" customWidth="1"/>
    <col min="38" max="38" width="6.28515625" style="98" customWidth="1"/>
    <col min="39" max="39" width="4" style="98" customWidth="1"/>
    <col min="40" max="40" width="4.7109375" style="98" customWidth="1"/>
    <col min="41" max="41" width="4" style="98" customWidth="1"/>
    <col min="42" max="42" width="5.42578125" style="98" customWidth="1"/>
    <col min="43" max="43" width="4" style="98" customWidth="1"/>
    <col min="44" max="44" width="4.42578125" style="98" customWidth="1"/>
    <col min="45" max="45" width="4" style="98" customWidth="1"/>
    <col min="46" max="46" width="6" style="98" customWidth="1"/>
    <col min="47" max="47" width="4" style="98" customWidth="1"/>
    <col min="48" max="48" width="5.140625" style="98" customWidth="1"/>
    <col min="49" max="49" width="4.710937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5.140625" style="98" customWidth="1"/>
    <col min="54" max="54" width="4.42578125" style="98" customWidth="1"/>
    <col min="55" max="55" width="4" style="98" customWidth="1"/>
    <col min="56" max="56" width="4.7109375" style="98" customWidth="1"/>
    <col min="57" max="64" width="4" style="98" customWidth="1"/>
    <col min="65" max="65" width="5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4.7109375" style="98" customWidth="1"/>
    <col min="70" max="70" width="4" style="98" customWidth="1"/>
    <col min="71" max="71" width="5" style="98" customWidth="1"/>
    <col min="72" max="72" width="4" style="98" customWidth="1"/>
    <col min="73" max="73" width="5.140625" style="98" customWidth="1"/>
    <col min="74" max="74" width="5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5.7109375" style="98" customWidth="1"/>
    <col min="82" max="82" width="6.14062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40625" style="98"/>
  </cols>
  <sheetData>
    <row r="1" spans="1:124" ht="14.25" x14ac:dyDescent="0.2">
      <c r="A1" s="457" t="s">
        <v>591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394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240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 x14ac:dyDescent="0.2">
      <c r="A3" s="458"/>
      <c r="B3" s="458"/>
      <c r="C3" s="458"/>
      <c r="D3" s="458"/>
      <c r="E3" s="458" t="s">
        <v>171</v>
      </c>
      <c r="F3" s="458"/>
      <c r="G3" s="458"/>
      <c r="H3" s="458"/>
      <c r="I3" s="458" t="s">
        <v>172</v>
      </c>
      <c r="J3" s="458"/>
      <c r="K3" s="458"/>
      <c r="L3" s="458"/>
      <c r="M3" s="458" t="s">
        <v>173</v>
      </c>
      <c r="N3" s="458"/>
      <c r="O3" s="458"/>
      <c r="P3" s="458"/>
      <c r="Q3" s="458" t="s">
        <v>174</v>
      </c>
      <c r="R3" s="458"/>
      <c r="S3" s="458"/>
      <c r="T3" s="458"/>
      <c r="U3" s="458" t="s">
        <v>175</v>
      </c>
      <c r="V3" s="458"/>
      <c r="W3" s="458"/>
      <c r="X3" s="458"/>
      <c r="Y3" s="458" t="s">
        <v>176</v>
      </c>
      <c r="Z3" s="458"/>
      <c r="AA3" s="458"/>
      <c r="AB3" s="458"/>
      <c r="AC3" s="458" t="s">
        <v>177</v>
      </c>
      <c r="AD3" s="458"/>
      <c r="AE3" s="458"/>
      <c r="AF3" s="458"/>
      <c r="AG3" s="459" t="s">
        <v>178</v>
      </c>
      <c r="AH3" s="460"/>
      <c r="AI3" s="460"/>
      <c r="AJ3" s="461"/>
      <c r="AK3" s="459" t="s">
        <v>271</v>
      </c>
      <c r="AL3" s="460"/>
      <c r="AM3" s="460"/>
      <c r="AN3" s="461"/>
      <c r="AO3" s="459" t="s">
        <v>385</v>
      </c>
      <c r="AP3" s="460"/>
      <c r="AQ3" s="460"/>
      <c r="AR3" s="461"/>
      <c r="AS3" s="459" t="s">
        <v>386</v>
      </c>
      <c r="AT3" s="460"/>
      <c r="AU3" s="460"/>
      <c r="AV3" s="461"/>
      <c r="AW3" s="459" t="s">
        <v>387</v>
      </c>
      <c r="AX3" s="460"/>
      <c r="AY3" s="460"/>
      <c r="AZ3" s="461"/>
      <c r="BA3" s="459" t="s">
        <v>389</v>
      </c>
      <c r="BB3" s="460"/>
      <c r="BC3" s="460"/>
      <c r="BD3" s="461"/>
      <c r="BE3" s="459" t="s">
        <v>592</v>
      </c>
      <c r="BF3" s="460"/>
      <c r="BG3" s="460"/>
      <c r="BH3" s="461"/>
      <c r="BI3" s="459" t="s">
        <v>404</v>
      </c>
      <c r="BJ3" s="460"/>
      <c r="BK3" s="460"/>
      <c r="BL3" s="461"/>
      <c r="BM3" s="459" t="s">
        <v>388</v>
      </c>
      <c r="BN3" s="460"/>
      <c r="BO3" s="460"/>
      <c r="BP3" s="461"/>
      <c r="BQ3" s="458" t="s">
        <v>71</v>
      </c>
      <c r="BR3" s="458"/>
      <c r="BS3" s="458"/>
      <c r="BT3" s="458"/>
      <c r="BU3" s="458" t="s">
        <v>557</v>
      </c>
      <c r="BV3" s="458"/>
      <c r="BW3" s="458"/>
      <c r="BX3" s="459"/>
      <c r="BY3" s="459" t="s">
        <v>383</v>
      </c>
      <c r="BZ3" s="460"/>
      <c r="CA3" s="460"/>
      <c r="CB3" s="461"/>
      <c r="CC3" s="459" t="s">
        <v>179</v>
      </c>
      <c r="CD3" s="460"/>
      <c r="CE3" s="460"/>
      <c r="CF3" s="461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 x14ac:dyDescent="0.2">
      <c r="A4" s="120" t="s">
        <v>180</v>
      </c>
      <c r="B4" s="458" t="s">
        <v>181</v>
      </c>
      <c r="C4" s="458"/>
      <c r="D4" s="458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121" t="s">
        <v>68</v>
      </c>
      <c r="AH4" s="121" t="s">
        <v>69</v>
      </c>
      <c r="AI4" s="121" t="s">
        <v>70</v>
      </c>
      <c r="AJ4" s="121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121" t="s">
        <v>68</v>
      </c>
      <c r="BB4" s="121" t="s">
        <v>69</v>
      </c>
      <c r="BC4" s="121" t="s">
        <v>70</v>
      </c>
      <c r="BD4" s="121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2" t="s">
        <v>68</v>
      </c>
      <c r="CD4" s="122" t="s">
        <v>69</v>
      </c>
      <c r="CE4" s="122" t="s">
        <v>70</v>
      </c>
      <c r="CF4" s="121" t="s">
        <v>184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 x14ac:dyDescent="0.2">
      <c r="A5" s="100">
        <v>200</v>
      </c>
      <c r="B5" s="462" t="s">
        <v>185</v>
      </c>
      <c r="C5" s="463"/>
      <c r="D5" s="464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 x14ac:dyDescent="0.2">
      <c r="A6" s="100">
        <v>211</v>
      </c>
      <c r="B6" s="124" t="s">
        <v>403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5" x14ac:dyDescent="0.25">
      <c r="A7" s="109">
        <v>212</v>
      </c>
      <c r="B7" s="468" t="s">
        <v>86</v>
      </c>
      <c r="C7" s="469"/>
      <c r="D7" s="470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 x14ac:dyDescent="0.2">
      <c r="A8" s="108"/>
      <c r="B8" s="474" t="s">
        <v>186</v>
      </c>
      <c r="C8" s="475"/>
      <c r="D8" s="476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 x14ac:dyDescent="0.2">
      <c r="A9" s="108">
        <v>213</v>
      </c>
      <c r="B9" s="465" t="s">
        <v>187</v>
      </c>
      <c r="C9" s="466"/>
      <c r="D9" s="467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 x14ac:dyDescent="0.2">
      <c r="A10" s="100">
        <v>220</v>
      </c>
      <c r="B10" s="462" t="s">
        <v>90</v>
      </c>
      <c r="C10" s="463"/>
      <c r="D10" s="464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 x14ac:dyDescent="0.2">
      <c r="A11" s="108">
        <v>221</v>
      </c>
      <c r="B11" s="465" t="s">
        <v>91</v>
      </c>
      <c r="C11" s="466"/>
      <c r="D11" s="467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5" x14ac:dyDescent="0.25">
      <c r="A12" s="109">
        <v>222</v>
      </c>
      <c r="B12" s="468" t="s">
        <v>188</v>
      </c>
      <c r="C12" s="469"/>
      <c r="D12" s="470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 x14ac:dyDescent="0.2">
      <c r="A13" s="108"/>
      <c r="B13" s="471" t="s">
        <v>189</v>
      </c>
      <c r="C13" s="472"/>
      <c r="D13" s="473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5" hidden="1" x14ac:dyDescent="0.25">
      <c r="A14" s="110">
        <v>223</v>
      </c>
      <c r="B14" s="480" t="s">
        <v>272</v>
      </c>
      <c r="C14" s="481"/>
      <c r="D14" s="482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 x14ac:dyDescent="0.2">
      <c r="A15" s="111">
        <v>224</v>
      </c>
      <c r="B15" s="483" t="s">
        <v>384</v>
      </c>
      <c r="C15" s="484"/>
      <c r="D15" s="485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5" x14ac:dyDescent="0.25">
      <c r="A16" s="109">
        <v>225</v>
      </c>
      <c r="B16" s="477" t="s">
        <v>190</v>
      </c>
      <c r="C16" s="478"/>
      <c r="D16" s="479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 x14ac:dyDescent="0.2">
      <c r="A17" s="108"/>
      <c r="B17" s="471" t="s">
        <v>249</v>
      </c>
      <c r="C17" s="472"/>
      <c r="D17" s="473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 x14ac:dyDescent="0.2">
      <c r="A18" s="108"/>
      <c r="B18" s="471" t="s">
        <v>390</v>
      </c>
      <c r="C18" s="472"/>
      <c r="D18" s="473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 x14ac:dyDescent="0.2">
      <c r="A19" s="108"/>
      <c r="B19" s="471" t="s">
        <v>191</v>
      </c>
      <c r="C19" s="472"/>
      <c r="D19" s="473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 x14ac:dyDescent="0.2">
      <c r="A20" s="108"/>
      <c r="B20" s="471" t="s">
        <v>253</v>
      </c>
      <c r="C20" s="472"/>
      <c r="D20" s="473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 x14ac:dyDescent="0.2">
      <c r="A21" s="108"/>
      <c r="B21" s="471" t="s">
        <v>273</v>
      </c>
      <c r="C21" s="472"/>
      <c r="D21" s="473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 x14ac:dyDescent="0.2">
      <c r="A22" s="108"/>
      <c r="B22" s="471" t="s">
        <v>251</v>
      </c>
      <c r="C22" s="472"/>
      <c r="D22" s="473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 x14ac:dyDescent="0.2">
      <c r="A23" s="108"/>
      <c r="B23" s="471" t="s">
        <v>192</v>
      </c>
      <c r="C23" s="472"/>
      <c r="D23" s="473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 x14ac:dyDescent="0.2">
      <c r="A24" s="108"/>
      <c r="B24" s="474" t="s">
        <v>229</v>
      </c>
      <c r="C24" s="475"/>
      <c r="D24" s="476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 x14ac:dyDescent="0.25">
      <c r="A25" s="109">
        <v>226</v>
      </c>
      <c r="B25" s="468" t="s">
        <v>102</v>
      </c>
      <c r="C25" s="469"/>
      <c r="D25" s="470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 x14ac:dyDescent="0.2">
      <c r="A26" s="108"/>
      <c r="B26" s="471" t="s">
        <v>193</v>
      </c>
      <c r="C26" s="472"/>
      <c r="D26" s="473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 x14ac:dyDescent="0.2">
      <c r="A27" s="108"/>
      <c r="B27" s="471" t="s">
        <v>392</v>
      </c>
      <c r="C27" s="472"/>
      <c r="D27" s="473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 x14ac:dyDescent="0.2">
      <c r="A28" s="108"/>
      <c r="B28" s="474" t="s">
        <v>194</v>
      </c>
      <c r="C28" s="475"/>
      <c r="D28" s="476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 x14ac:dyDescent="0.2">
      <c r="A29" s="108"/>
      <c r="B29" s="474" t="s">
        <v>195</v>
      </c>
      <c r="C29" s="475"/>
      <c r="D29" s="476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 x14ac:dyDescent="0.2">
      <c r="A30" s="108"/>
      <c r="B30" s="474" t="s">
        <v>434</v>
      </c>
      <c r="C30" s="475"/>
      <c r="D30" s="476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 x14ac:dyDescent="0.2">
      <c r="A31" s="108"/>
      <c r="B31" s="486" t="s">
        <v>250</v>
      </c>
      <c r="C31" s="487"/>
      <c r="D31" s="488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 x14ac:dyDescent="0.2">
      <c r="A32" s="108"/>
      <c r="B32" s="486" t="s">
        <v>402</v>
      </c>
      <c r="C32" s="487"/>
      <c r="D32" s="488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 x14ac:dyDescent="0.2">
      <c r="A33" s="108"/>
      <c r="B33" s="486" t="s">
        <v>226</v>
      </c>
      <c r="C33" s="487"/>
      <c r="D33" s="488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 x14ac:dyDescent="0.2">
      <c r="A34" s="108"/>
      <c r="B34" s="486" t="s">
        <v>435</v>
      </c>
      <c r="C34" s="487"/>
      <c r="D34" s="488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 x14ac:dyDescent="0.2">
      <c r="A35" s="108"/>
      <c r="B35" s="486" t="s">
        <v>196</v>
      </c>
      <c r="C35" s="487"/>
      <c r="D35" s="488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 x14ac:dyDescent="0.2">
      <c r="A36" s="108"/>
      <c r="B36" s="486" t="s">
        <v>254</v>
      </c>
      <c r="C36" s="487"/>
      <c r="D36" s="488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 x14ac:dyDescent="0.2">
      <c r="A37" s="108"/>
      <c r="B37" s="486" t="s">
        <v>197</v>
      </c>
      <c r="C37" s="487"/>
      <c r="D37" s="488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 x14ac:dyDescent="0.2">
      <c r="A38" s="108"/>
      <c r="B38" s="474" t="s">
        <v>391</v>
      </c>
      <c r="C38" s="475"/>
      <c r="D38" s="476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 x14ac:dyDescent="0.2">
      <c r="A39" s="108"/>
      <c r="B39" s="474" t="s">
        <v>255</v>
      </c>
      <c r="C39" s="475"/>
      <c r="D39" s="476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 x14ac:dyDescent="0.2">
      <c r="A40" s="108"/>
      <c r="B40" s="474" t="s">
        <v>198</v>
      </c>
      <c r="C40" s="475"/>
      <c r="D40" s="476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 x14ac:dyDescent="0.2">
      <c r="A41" s="108"/>
      <c r="B41" s="474" t="s">
        <v>479</v>
      </c>
      <c r="C41" s="475"/>
      <c r="D41" s="476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 x14ac:dyDescent="0.2">
      <c r="A42" s="108"/>
      <c r="B42" s="474" t="s">
        <v>478</v>
      </c>
      <c r="C42" s="475"/>
      <c r="D42" s="476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 x14ac:dyDescent="0.2">
      <c r="A43" s="108"/>
      <c r="B43" s="474" t="s">
        <v>558</v>
      </c>
      <c r="C43" s="475"/>
      <c r="D43" s="476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 x14ac:dyDescent="0.2">
      <c r="A44" s="108"/>
      <c r="B44" s="474" t="s">
        <v>252</v>
      </c>
      <c r="C44" s="475"/>
      <c r="D44" s="476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5" x14ac:dyDescent="0.25">
      <c r="A45" s="109">
        <v>290</v>
      </c>
      <c r="B45" s="468" t="s">
        <v>67</v>
      </c>
      <c r="C45" s="469"/>
      <c r="D45" s="470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 x14ac:dyDescent="0.2">
      <c r="A46" s="108"/>
      <c r="B46" s="465" t="s">
        <v>228</v>
      </c>
      <c r="C46" s="466"/>
      <c r="D46" s="467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 x14ac:dyDescent="0.2">
      <c r="A47" s="108"/>
      <c r="B47" s="474" t="s">
        <v>199</v>
      </c>
      <c r="C47" s="475"/>
      <c r="D47" s="476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 x14ac:dyDescent="0.2">
      <c r="A48" s="108"/>
      <c r="B48" s="474" t="s">
        <v>200</v>
      </c>
      <c r="C48" s="475"/>
      <c r="D48" s="476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 x14ac:dyDescent="0.2">
      <c r="A49" s="108"/>
      <c r="B49" s="474" t="s">
        <v>224</v>
      </c>
      <c r="C49" s="475"/>
      <c r="D49" s="476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 x14ac:dyDescent="0.2">
      <c r="A50" s="108"/>
      <c r="B50" s="471" t="s">
        <v>194</v>
      </c>
      <c r="C50" s="472"/>
      <c r="D50" s="473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 x14ac:dyDescent="0.2">
      <c r="A51" s="112">
        <v>300</v>
      </c>
      <c r="B51" s="501" t="s">
        <v>201</v>
      </c>
      <c r="C51" s="502"/>
      <c r="D51" s="503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 x14ac:dyDescent="0.2">
      <c r="A52" s="113">
        <v>310</v>
      </c>
      <c r="B52" s="489" t="s">
        <v>202</v>
      </c>
      <c r="C52" s="490"/>
      <c r="D52" s="491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 x14ac:dyDescent="0.2">
      <c r="A53" s="108"/>
      <c r="B53" s="495" t="s">
        <v>203</v>
      </c>
      <c r="C53" s="496"/>
      <c r="D53" s="497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 x14ac:dyDescent="0.2">
      <c r="A54" s="108"/>
      <c r="B54" s="495" t="s">
        <v>204</v>
      </c>
      <c r="C54" s="496"/>
      <c r="D54" s="497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 x14ac:dyDescent="0.25">
      <c r="A55" s="109">
        <v>340</v>
      </c>
      <c r="B55" s="498" t="s">
        <v>125</v>
      </c>
      <c r="C55" s="499"/>
      <c r="D55" s="500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 x14ac:dyDescent="0.2">
      <c r="A56" s="108"/>
      <c r="B56" s="492" t="s">
        <v>205</v>
      </c>
      <c r="C56" s="493"/>
      <c r="D56" s="494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 x14ac:dyDescent="0.2">
      <c r="A57" s="108"/>
      <c r="B57" s="492" t="s">
        <v>436</v>
      </c>
      <c r="C57" s="493"/>
      <c r="D57" s="494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 x14ac:dyDescent="0.2">
      <c r="A58" s="108"/>
      <c r="B58" s="492" t="s">
        <v>206</v>
      </c>
      <c r="C58" s="493"/>
      <c r="D58" s="494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 x14ac:dyDescent="0.2">
      <c r="A59" s="108"/>
      <c r="B59" s="492" t="s">
        <v>207</v>
      </c>
      <c r="C59" s="493"/>
      <c r="D59" s="494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 x14ac:dyDescent="0.2">
      <c r="A60" s="108"/>
      <c r="B60" s="492" t="s">
        <v>208</v>
      </c>
      <c r="C60" s="493"/>
      <c r="D60" s="494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 x14ac:dyDescent="0.2">
      <c r="A61" s="108"/>
      <c r="B61" s="492" t="s">
        <v>209</v>
      </c>
      <c r="C61" s="493"/>
      <c r="D61" s="494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 x14ac:dyDescent="0.2">
      <c r="A62" s="108"/>
      <c r="B62" s="492" t="s">
        <v>227</v>
      </c>
      <c r="C62" s="493"/>
      <c r="D62" s="494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 x14ac:dyDescent="0.2">
      <c r="A63" s="108"/>
      <c r="B63" s="492" t="s">
        <v>132</v>
      </c>
      <c r="C63" s="493"/>
      <c r="D63" s="494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 x14ac:dyDescent="0.2">
      <c r="A64" s="108"/>
      <c r="B64" s="492" t="s">
        <v>210</v>
      </c>
      <c r="C64" s="493"/>
      <c r="D64" s="494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 x14ac:dyDescent="0.2">
      <c r="A65" s="108"/>
      <c r="B65" s="492" t="s">
        <v>211</v>
      </c>
      <c r="C65" s="493"/>
      <c r="D65" s="494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 x14ac:dyDescent="0.2">
      <c r="A66" s="100"/>
      <c r="B66" s="462" t="s">
        <v>212</v>
      </c>
      <c r="C66" s="463"/>
      <c r="D66" s="464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 x14ac:dyDescent="0.2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 x14ac:dyDescent="0.2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 x14ac:dyDescent="0.2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 x14ac:dyDescent="0.2">
      <c r="BX70" s="115"/>
      <c r="CC70" s="98">
        <f>CC66-CC69</f>
        <v>0</v>
      </c>
      <c r="CD70" s="98">
        <f>CD66-CD69</f>
        <v>0</v>
      </c>
    </row>
    <row r="71" spans="1:175" x14ac:dyDescent="0.2">
      <c r="BT71" s="98">
        <f>BQ66+BU66+BY66</f>
        <v>1356.8</v>
      </c>
      <c r="BX71" s="115"/>
    </row>
    <row r="72" spans="1:175" x14ac:dyDescent="0.2">
      <c r="BX72" s="115"/>
    </row>
    <row r="73" spans="1:175" x14ac:dyDescent="0.2">
      <c r="BX73" s="115"/>
    </row>
    <row r="74" spans="1:175" x14ac:dyDescent="0.2">
      <c r="BX74" s="115"/>
    </row>
    <row r="75" spans="1:175" x14ac:dyDescent="0.2">
      <c r="BX75" s="115"/>
    </row>
    <row r="76" spans="1:175" x14ac:dyDescent="0.2">
      <c r="BX76" s="115"/>
    </row>
    <row r="77" spans="1:175" x14ac:dyDescent="0.2">
      <c r="BX77" s="115"/>
    </row>
    <row r="78" spans="1:175" x14ac:dyDescent="0.2">
      <c r="BX78" s="115"/>
    </row>
    <row r="79" spans="1:175" x14ac:dyDescent="0.2">
      <c r="BX79" s="115"/>
    </row>
    <row r="80" spans="1:175" x14ac:dyDescent="0.2">
      <c r="BX80" s="115"/>
    </row>
    <row r="81" spans="76:76" x14ac:dyDescent="0.2">
      <c r="BX81" s="115"/>
    </row>
    <row r="82" spans="76:76" x14ac:dyDescent="0.2">
      <c r="BX82" s="115"/>
    </row>
    <row r="83" spans="76:76" x14ac:dyDescent="0.2">
      <c r="BX83" s="115"/>
    </row>
    <row r="84" spans="76:76" x14ac:dyDescent="0.2">
      <c r="BX84" s="115"/>
    </row>
    <row r="85" spans="76:76" x14ac:dyDescent="0.2">
      <c r="BX85" s="115"/>
    </row>
    <row r="86" spans="76:76" x14ac:dyDescent="0.2">
      <c r="BX86" s="115"/>
    </row>
    <row r="87" spans="76:76" x14ac:dyDescent="0.2">
      <c r="BX87" s="115"/>
    </row>
    <row r="88" spans="76:76" x14ac:dyDescent="0.2">
      <c r="BX88" s="115"/>
    </row>
    <row r="89" spans="76:76" x14ac:dyDescent="0.2">
      <c r="BX89" s="115"/>
    </row>
    <row r="90" spans="76:76" x14ac:dyDescent="0.2">
      <c r="BX90" s="115"/>
    </row>
    <row r="91" spans="76:76" x14ac:dyDescent="0.2">
      <c r="BX91" s="115"/>
    </row>
    <row r="92" spans="76:76" x14ac:dyDescent="0.2">
      <c r="BX92" s="115"/>
    </row>
    <row r="93" spans="76:76" x14ac:dyDescent="0.2">
      <c r="BX93" s="115"/>
    </row>
    <row r="94" spans="76:76" x14ac:dyDescent="0.2">
      <c r="BX94" s="115"/>
    </row>
    <row r="95" spans="76:76" x14ac:dyDescent="0.2">
      <c r="BX95" s="115"/>
    </row>
    <row r="96" spans="76:76" x14ac:dyDescent="0.2">
      <c r="BX96" s="115"/>
    </row>
    <row r="97" spans="76:76" x14ac:dyDescent="0.2">
      <c r="BX97" s="115"/>
    </row>
    <row r="98" spans="76:76" x14ac:dyDescent="0.2">
      <c r="BX98" s="115"/>
    </row>
    <row r="99" spans="76:76" x14ac:dyDescent="0.2">
      <c r="BX99" s="115"/>
    </row>
    <row r="100" spans="76:76" x14ac:dyDescent="0.2">
      <c r="BX100" s="115"/>
    </row>
    <row r="101" spans="76:76" x14ac:dyDescent="0.2">
      <c r="BX101" s="115"/>
    </row>
    <row r="102" spans="76:76" x14ac:dyDescent="0.2">
      <c r="BX102" s="115"/>
    </row>
    <row r="103" spans="76:76" x14ac:dyDescent="0.2">
      <c r="BX103" s="115"/>
    </row>
    <row r="104" spans="76:76" x14ac:dyDescent="0.2">
      <c r="BX104" s="115"/>
    </row>
    <row r="105" spans="76:76" x14ac:dyDescent="0.2">
      <c r="BX105" s="115"/>
    </row>
    <row r="106" spans="76:76" x14ac:dyDescent="0.2">
      <c r="BX106" s="115"/>
    </row>
    <row r="107" spans="76:76" x14ac:dyDescent="0.2">
      <c r="BX107" s="115"/>
    </row>
    <row r="108" spans="76:76" x14ac:dyDescent="0.2">
      <c r="BX108" s="115"/>
    </row>
    <row r="109" spans="76:76" x14ac:dyDescent="0.2">
      <c r="BX109" s="115"/>
    </row>
    <row r="110" spans="76:76" x14ac:dyDescent="0.2">
      <c r="BX110" s="115"/>
    </row>
    <row r="111" spans="76:76" x14ac:dyDescent="0.2">
      <c r="BX111" s="115"/>
    </row>
    <row r="112" spans="76:76" x14ac:dyDescent="0.2">
      <c r="BX112" s="115"/>
    </row>
    <row r="113" spans="76:76" x14ac:dyDescent="0.2">
      <c r="BX113" s="115"/>
    </row>
    <row r="114" spans="76:76" x14ac:dyDescent="0.2">
      <c r="BX114" s="115"/>
    </row>
    <row r="115" spans="76:76" x14ac:dyDescent="0.2">
      <c r="BX115" s="115"/>
    </row>
    <row r="116" spans="76:76" x14ac:dyDescent="0.2">
      <c r="BX116" s="115"/>
    </row>
    <row r="117" spans="76:76" x14ac:dyDescent="0.2">
      <c r="BX117" s="115"/>
    </row>
    <row r="118" spans="76:76" x14ac:dyDescent="0.2">
      <c r="BX118" s="115"/>
    </row>
    <row r="119" spans="76:76" x14ac:dyDescent="0.2">
      <c r="BX119" s="115"/>
    </row>
    <row r="120" spans="76:76" x14ac:dyDescent="0.2">
      <c r="BX120" s="115"/>
    </row>
    <row r="121" spans="76:76" x14ac:dyDescent="0.2">
      <c r="BX121" s="115"/>
    </row>
    <row r="122" spans="76:76" x14ac:dyDescent="0.2">
      <c r="BX122" s="115"/>
    </row>
    <row r="123" spans="76:76" x14ac:dyDescent="0.2">
      <c r="BX123" s="115"/>
    </row>
    <row r="124" spans="76:76" x14ac:dyDescent="0.2">
      <c r="BX124" s="115"/>
    </row>
    <row r="125" spans="76:76" x14ac:dyDescent="0.2">
      <c r="BX125" s="115"/>
    </row>
    <row r="126" spans="76:76" x14ac:dyDescent="0.2">
      <c r="BX126" s="115"/>
    </row>
    <row r="127" spans="76:76" x14ac:dyDescent="0.2">
      <c r="BX127" s="115"/>
    </row>
    <row r="128" spans="76:76" x14ac:dyDescent="0.2">
      <c r="BX128" s="115"/>
    </row>
    <row r="129" spans="76:76" x14ac:dyDescent="0.2">
      <c r="BX129" s="115"/>
    </row>
    <row r="130" spans="76:76" x14ac:dyDescent="0.2">
      <c r="BX130" s="115"/>
    </row>
    <row r="131" spans="76:76" x14ac:dyDescent="0.2">
      <c r="BX131" s="115"/>
    </row>
    <row r="132" spans="76:76" x14ac:dyDescent="0.2">
      <c r="BX132" s="115"/>
    </row>
    <row r="133" spans="76:76" x14ac:dyDescent="0.2">
      <c r="BX133" s="115"/>
    </row>
    <row r="134" spans="76:76" x14ac:dyDescent="0.2">
      <c r="BX134" s="115"/>
    </row>
    <row r="135" spans="76:76" x14ac:dyDescent="0.2">
      <c r="BX135" s="115"/>
    </row>
    <row r="136" spans="76:76" x14ac:dyDescent="0.2">
      <c r="BX136" s="115"/>
    </row>
    <row r="137" spans="76:76" x14ac:dyDescent="0.2">
      <c r="BX137" s="115"/>
    </row>
    <row r="138" spans="76:76" x14ac:dyDescent="0.2">
      <c r="BX138" s="115"/>
    </row>
    <row r="139" spans="76:76" x14ac:dyDescent="0.2">
      <c r="BX139" s="115"/>
    </row>
    <row r="140" spans="76:76" x14ac:dyDescent="0.2">
      <c r="BX140" s="115"/>
    </row>
    <row r="141" spans="76:76" x14ac:dyDescent="0.2">
      <c r="BX141" s="115"/>
    </row>
    <row r="142" spans="76:76" x14ac:dyDescent="0.2">
      <c r="BX142" s="115"/>
    </row>
    <row r="143" spans="76:76" x14ac:dyDescent="0.2">
      <c r="BX143" s="115"/>
    </row>
    <row r="144" spans="76:76" x14ac:dyDescent="0.2">
      <c r="BX144" s="115"/>
    </row>
    <row r="145" spans="76:76" x14ac:dyDescent="0.2">
      <c r="BX145" s="115"/>
    </row>
    <row r="146" spans="76:76" x14ac:dyDescent="0.2">
      <c r="BX146" s="115"/>
    </row>
    <row r="147" spans="76:76" x14ac:dyDescent="0.2">
      <c r="BX147" s="115"/>
    </row>
    <row r="148" spans="76:76" x14ac:dyDescent="0.2">
      <c r="BX148" s="115"/>
    </row>
    <row r="149" spans="76:76" x14ac:dyDescent="0.2">
      <c r="BX149" s="115"/>
    </row>
    <row r="150" spans="76:76" x14ac:dyDescent="0.2">
      <c r="BX150" s="115"/>
    </row>
    <row r="151" spans="76:76" x14ac:dyDescent="0.2">
      <c r="BX151" s="115"/>
    </row>
    <row r="152" spans="76:76" x14ac:dyDescent="0.2">
      <c r="BX152" s="115"/>
    </row>
    <row r="153" spans="76:76" x14ac:dyDescent="0.2">
      <c r="BX153" s="115"/>
    </row>
    <row r="154" spans="76:76" x14ac:dyDescent="0.2">
      <c r="BX154" s="115"/>
    </row>
    <row r="155" spans="76:76" x14ac:dyDescent="0.2">
      <c r="BX155" s="115"/>
    </row>
    <row r="156" spans="76:76" x14ac:dyDescent="0.2">
      <c r="BX156" s="115"/>
    </row>
    <row r="157" spans="76:76" x14ac:dyDescent="0.2">
      <c r="BX157" s="115"/>
    </row>
    <row r="158" spans="76:76" x14ac:dyDescent="0.2">
      <c r="BX158" s="115"/>
    </row>
    <row r="159" spans="76:76" x14ac:dyDescent="0.2">
      <c r="BX159" s="115"/>
    </row>
    <row r="160" spans="76:76" x14ac:dyDescent="0.2">
      <c r="BX160" s="115"/>
    </row>
    <row r="161" spans="76:76" x14ac:dyDescent="0.2">
      <c r="BX161" s="115"/>
    </row>
    <row r="162" spans="76:76" x14ac:dyDescent="0.2">
      <c r="BX162" s="115"/>
    </row>
    <row r="163" spans="76:76" x14ac:dyDescent="0.2">
      <c r="BX163" s="115"/>
    </row>
    <row r="164" spans="76:76" x14ac:dyDescent="0.2">
      <c r="BX164" s="115"/>
    </row>
    <row r="165" spans="76:76" x14ac:dyDescent="0.2">
      <c r="BX165" s="115"/>
    </row>
    <row r="166" spans="76:76" x14ac:dyDescent="0.2">
      <c r="BX166" s="115"/>
    </row>
    <row r="167" spans="76:76" x14ac:dyDescent="0.2">
      <c r="BX167" s="115"/>
    </row>
    <row r="168" spans="76:76" x14ac:dyDescent="0.2">
      <c r="BX168" s="115"/>
    </row>
    <row r="169" spans="76:76" x14ac:dyDescent="0.2">
      <c r="BX169" s="115"/>
    </row>
    <row r="170" spans="76:76" x14ac:dyDescent="0.2">
      <c r="BX170" s="115"/>
    </row>
    <row r="171" spans="76:76" x14ac:dyDescent="0.2">
      <c r="BX171" s="115"/>
    </row>
    <row r="172" spans="76:76" x14ac:dyDescent="0.2">
      <c r="BX172" s="115"/>
    </row>
    <row r="173" spans="76:76" x14ac:dyDescent="0.2">
      <c r="BX173" s="115"/>
    </row>
    <row r="174" spans="76:76" x14ac:dyDescent="0.2">
      <c r="BX174" s="115"/>
    </row>
    <row r="175" spans="76:76" x14ac:dyDescent="0.2">
      <c r="BX175" s="115"/>
    </row>
    <row r="176" spans="76:76" x14ac:dyDescent="0.2">
      <c r="BX176" s="115"/>
    </row>
    <row r="177" spans="76:76" x14ac:dyDescent="0.2">
      <c r="BX177" s="115"/>
    </row>
    <row r="178" spans="76:76" x14ac:dyDescent="0.2">
      <c r="BX178" s="115"/>
    </row>
    <row r="179" spans="76:76" x14ac:dyDescent="0.2">
      <c r="BX179" s="115"/>
    </row>
    <row r="180" spans="76:76" x14ac:dyDescent="0.2">
      <c r="BX180" s="115"/>
    </row>
    <row r="181" spans="76:76" x14ac:dyDescent="0.2">
      <c r="BX181" s="115"/>
    </row>
    <row r="182" spans="76:76" x14ac:dyDescent="0.2">
      <c r="BX182" s="115"/>
    </row>
    <row r="183" spans="76:76" x14ac:dyDescent="0.2">
      <c r="BX183" s="115"/>
    </row>
    <row r="184" spans="76:76" x14ac:dyDescent="0.2">
      <c r="BX184" s="115"/>
    </row>
    <row r="185" spans="76:76" x14ac:dyDescent="0.2">
      <c r="BX185" s="115"/>
    </row>
    <row r="186" spans="76:76" x14ac:dyDescent="0.2">
      <c r="BX186" s="115"/>
    </row>
    <row r="187" spans="76:76" x14ac:dyDescent="0.2">
      <c r="BX187" s="115"/>
    </row>
    <row r="188" spans="76:76" x14ac:dyDescent="0.2">
      <c r="BX188" s="115"/>
    </row>
    <row r="189" spans="76:76" x14ac:dyDescent="0.2">
      <c r="BX189" s="115"/>
    </row>
    <row r="190" spans="76:76" x14ac:dyDescent="0.2">
      <c r="BX190" s="115"/>
    </row>
    <row r="191" spans="76:76" x14ac:dyDescent="0.2">
      <c r="BX191" s="115"/>
    </row>
    <row r="192" spans="76:76" x14ac:dyDescent="0.2">
      <c r="BX192" s="115"/>
    </row>
    <row r="193" spans="76:76" x14ac:dyDescent="0.2">
      <c r="BX193" s="115"/>
    </row>
    <row r="194" spans="76:76" x14ac:dyDescent="0.2">
      <c r="BX194" s="115"/>
    </row>
    <row r="195" spans="76:76" x14ac:dyDescent="0.2">
      <c r="BX195" s="115"/>
    </row>
    <row r="196" spans="76:76" x14ac:dyDescent="0.2">
      <c r="BX196" s="115"/>
    </row>
    <row r="197" spans="76:76" x14ac:dyDescent="0.2">
      <c r="BX197" s="115"/>
    </row>
    <row r="198" spans="76:76" x14ac:dyDescent="0.2">
      <c r="BX198" s="115"/>
    </row>
    <row r="199" spans="76:76" x14ac:dyDescent="0.2">
      <c r="BX199" s="115"/>
    </row>
    <row r="200" spans="76:76" x14ac:dyDescent="0.2">
      <c r="BX200" s="115"/>
    </row>
    <row r="201" spans="76:76" x14ac:dyDescent="0.2">
      <c r="BX201" s="115"/>
    </row>
    <row r="202" spans="76:76" x14ac:dyDescent="0.2">
      <c r="BX202" s="115"/>
    </row>
    <row r="203" spans="76:76" x14ac:dyDescent="0.2">
      <c r="BX203" s="115"/>
    </row>
    <row r="204" spans="76:76" x14ac:dyDescent="0.2">
      <c r="BX204" s="115"/>
    </row>
    <row r="205" spans="76:76" x14ac:dyDescent="0.2">
      <c r="BX205" s="115"/>
    </row>
    <row r="206" spans="76:76" x14ac:dyDescent="0.2">
      <c r="BX206" s="115"/>
    </row>
    <row r="207" spans="76:76" x14ac:dyDescent="0.2">
      <c r="BX207" s="115"/>
    </row>
    <row r="208" spans="76:76" x14ac:dyDescent="0.2">
      <c r="BX208" s="115"/>
    </row>
    <row r="209" spans="76:76" x14ac:dyDescent="0.2">
      <c r="BX209" s="115"/>
    </row>
    <row r="210" spans="76:76" x14ac:dyDescent="0.2">
      <c r="BX210" s="115"/>
    </row>
    <row r="211" spans="76:76" x14ac:dyDescent="0.2">
      <c r="BX211" s="115"/>
    </row>
    <row r="212" spans="76:76" x14ac:dyDescent="0.2">
      <c r="BX212" s="115"/>
    </row>
    <row r="213" spans="76:76" x14ac:dyDescent="0.2">
      <c r="BX213" s="115"/>
    </row>
    <row r="214" spans="76:76" x14ac:dyDescent="0.2">
      <c r="BX214" s="115"/>
    </row>
    <row r="215" spans="76:76" x14ac:dyDescent="0.2">
      <c r="BX215" s="115"/>
    </row>
    <row r="216" spans="76:76" x14ac:dyDescent="0.2">
      <c r="BX216" s="115"/>
    </row>
    <row r="217" spans="76:76" x14ac:dyDescent="0.2">
      <c r="BX217" s="115"/>
    </row>
    <row r="218" spans="76:76" x14ac:dyDescent="0.2">
      <c r="BX218" s="115"/>
    </row>
    <row r="219" spans="76:76" x14ac:dyDescent="0.2">
      <c r="BX219" s="115"/>
    </row>
    <row r="220" spans="76:76" x14ac:dyDescent="0.2">
      <c r="BX220" s="115"/>
    </row>
    <row r="221" spans="76:76" x14ac:dyDescent="0.2">
      <c r="BX221" s="115"/>
    </row>
    <row r="222" spans="76:76" x14ac:dyDescent="0.2">
      <c r="BX222" s="115"/>
    </row>
    <row r="223" spans="76:76" x14ac:dyDescent="0.2">
      <c r="BX223" s="115"/>
    </row>
    <row r="224" spans="76:76" x14ac:dyDescent="0.2">
      <c r="BX224" s="115"/>
    </row>
    <row r="225" spans="76:76" x14ac:dyDescent="0.2">
      <c r="BX225" s="115"/>
    </row>
    <row r="226" spans="76:76" x14ac:dyDescent="0.2">
      <c r="BX226" s="115"/>
    </row>
    <row r="227" spans="76:76" x14ac:dyDescent="0.2">
      <c r="BX227" s="115"/>
    </row>
    <row r="228" spans="76:76" x14ac:dyDescent="0.2">
      <c r="BX228" s="115"/>
    </row>
    <row r="229" spans="76:76" x14ac:dyDescent="0.2">
      <c r="BX229" s="115"/>
    </row>
    <row r="230" spans="76:76" x14ac:dyDescent="0.2">
      <c r="BX230" s="115"/>
    </row>
    <row r="231" spans="76:76" x14ac:dyDescent="0.2">
      <c r="BX231" s="115"/>
    </row>
    <row r="232" spans="76:76" x14ac:dyDescent="0.2">
      <c r="BX232" s="115"/>
    </row>
    <row r="233" spans="76:76" x14ac:dyDescent="0.2">
      <c r="BX233" s="115"/>
    </row>
    <row r="234" spans="76:76" x14ac:dyDescent="0.2">
      <c r="BX234" s="115"/>
    </row>
    <row r="235" spans="76:76" x14ac:dyDescent="0.2">
      <c r="BX235" s="115"/>
    </row>
    <row r="236" spans="76:76" x14ac:dyDescent="0.2">
      <c r="BX236" s="115"/>
    </row>
    <row r="237" spans="76:76" x14ac:dyDescent="0.2">
      <c r="BX237" s="115"/>
    </row>
    <row r="238" spans="76:76" x14ac:dyDescent="0.2">
      <c r="BX238" s="115"/>
    </row>
    <row r="239" spans="76:76" x14ac:dyDescent="0.2">
      <c r="BX239" s="115"/>
    </row>
    <row r="240" spans="76:76" x14ac:dyDescent="0.2">
      <c r="BX240" s="115"/>
    </row>
    <row r="241" spans="76:76" x14ac:dyDescent="0.2">
      <c r="BX241" s="115"/>
    </row>
    <row r="242" spans="76:76" x14ac:dyDescent="0.2">
      <c r="BX242" s="115"/>
    </row>
    <row r="243" spans="76:76" x14ac:dyDescent="0.2">
      <c r="BX243" s="115"/>
    </row>
    <row r="244" spans="76:76" x14ac:dyDescent="0.2">
      <c r="BX244" s="115"/>
    </row>
    <row r="245" spans="76:76" x14ac:dyDescent="0.2">
      <c r="BX245" s="115"/>
    </row>
    <row r="246" spans="76:76" x14ac:dyDescent="0.2">
      <c r="BX246" s="115"/>
    </row>
    <row r="247" spans="76:76" x14ac:dyDescent="0.2">
      <c r="BX247" s="115"/>
    </row>
    <row r="248" spans="76:76" x14ac:dyDescent="0.2">
      <c r="BX248" s="115"/>
    </row>
    <row r="249" spans="76:76" x14ac:dyDescent="0.2">
      <c r="BX249" s="115"/>
    </row>
    <row r="250" spans="76:76" x14ac:dyDescent="0.2">
      <c r="BX250" s="115"/>
    </row>
    <row r="251" spans="76:76" x14ac:dyDescent="0.2">
      <c r="BX251" s="115"/>
    </row>
    <row r="252" spans="76:76" x14ac:dyDescent="0.2">
      <c r="BX252" s="115"/>
    </row>
    <row r="253" spans="76:76" x14ac:dyDescent="0.2">
      <c r="BX253" s="115"/>
    </row>
    <row r="254" spans="76:76" x14ac:dyDescent="0.2">
      <c r="BX254" s="115"/>
    </row>
    <row r="255" spans="76:76" x14ac:dyDescent="0.2">
      <c r="BX255" s="115"/>
    </row>
    <row r="256" spans="76:76" x14ac:dyDescent="0.2">
      <c r="BX256" s="115"/>
    </row>
    <row r="257" spans="76:76" x14ac:dyDescent="0.2">
      <c r="BX257" s="115"/>
    </row>
    <row r="258" spans="76:76" x14ac:dyDescent="0.2">
      <c r="BX258" s="115"/>
    </row>
    <row r="259" spans="76:76" x14ac:dyDescent="0.2">
      <c r="BX259" s="115"/>
    </row>
    <row r="260" spans="76:76" x14ac:dyDescent="0.2">
      <c r="BX260" s="115"/>
    </row>
    <row r="261" spans="76:76" x14ac:dyDescent="0.2">
      <c r="BX261" s="115"/>
    </row>
    <row r="262" spans="76:76" x14ac:dyDescent="0.2">
      <c r="BX262" s="115"/>
    </row>
    <row r="263" spans="76:76" x14ac:dyDescent="0.2">
      <c r="BX263" s="115"/>
    </row>
    <row r="264" spans="76:76" x14ac:dyDescent="0.2">
      <c r="BX264" s="115"/>
    </row>
    <row r="265" spans="76:76" x14ac:dyDescent="0.2">
      <c r="BX265" s="115"/>
    </row>
    <row r="266" spans="76:76" x14ac:dyDescent="0.2">
      <c r="BX266" s="115"/>
    </row>
    <row r="267" spans="76:76" x14ac:dyDescent="0.2">
      <c r="BX267" s="115"/>
    </row>
    <row r="268" spans="76:76" x14ac:dyDescent="0.2">
      <c r="BX268" s="115"/>
    </row>
    <row r="269" spans="76:76" x14ac:dyDescent="0.2">
      <c r="BX269" s="115"/>
    </row>
    <row r="270" spans="76:76" x14ac:dyDescent="0.2">
      <c r="BX270" s="115"/>
    </row>
    <row r="271" spans="76:76" x14ac:dyDescent="0.2">
      <c r="BX271" s="115"/>
    </row>
    <row r="272" spans="76:76" x14ac:dyDescent="0.2">
      <c r="BX272" s="115"/>
    </row>
    <row r="273" spans="76:76" x14ac:dyDescent="0.2">
      <c r="BX273" s="115"/>
    </row>
    <row r="274" spans="76:76" x14ac:dyDescent="0.2">
      <c r="BX274" s="115"/>
    </row>
    <row r="275" spans="76:76" x14ac:dyDescent="0.2">
      <c r="BX275" s="115"/>
    </row>
    <row r="276" spans="76:76" x14ac:dyDescent="0.2">
      <c r="BX276" s="115"/>
    </row>
    <row r="277" spans="76:76" x14ac:dyDescent="0.2">
      <c r="BX277" s="115"/>
    </row>
    <row r="278" spans="76:76" x14ac:dyDescent="0.2">
      <c r="BX278" s="115"/>
    </row>
    <row r="279" spans="76:76" x14ac:dyDescent="0.2">
      <c r="BX279" s="115"/>
    </row>
    <row r="280" spans="76:76" x14ac:dyDescent="0.2">
      <c r="BX280" s="115"/>
    </row>
    <row r="281" spans="76:76" x14ac:dyDescent="0.2">
      <c r="BX281" s="115"/>
    </row>
    <row r="282" spans="76:76" x14ac:dyDescent="0.2">
      <c r="BX282" s="115"/>
    </row>
    <row r="283" spans="76:76" x14ac:dyDescent="0.2">
      <c r="BX283" s="115"/>
    </row>
    <row r="284" spans="76:76" x14ac:dyDescent="0.2">
      <c r="BX284" s="115"/>
    </row>
    <row r="285" spans="76:76" x14ac:dyDescent="0.2">
      <c r="BX285" s="115"/>
    </row>
    <row r="286" spans="76:76" x14ac:dyDescent="0.2">
      <c r="BX286" s="115"/>
    </row>
    <row r="287" spans="76:76" x14ac:dyDescent="0.2">
      <c r="BX287" s="115"/>
    </row>
    <row r="288" spans="76:76" x14ac:dyDescent="0.2">
      <c r="BX288" s="115"/>
    </row>
    <row r="289" spans="76:76" x14ac:dyDescent="0.2">
      <c r="BX289" s="115"/>
    </row>
    <row r="290" spans="76:76" x14ac:dyDescent="0.2">
      <c r="BX290" s="115"/>
    </row>
    <row r="291" spans="76:76" x14ac:dyDescent="0.2">
      <c r="BX291" s="115"/>
    </row>
    <row r="292" spans="76:76" x14ac:dyDescent="0.2">
      <c r="BX292" s="115"/>
    </row>
    <row r="293" spans="76:76" x14ac:dyDescent="0.2">
      <c r="BX293" s="115"/>
    </row>
    <row r="294" spans="76:76" x14ac:dyDescent="0.2">
      <c r="BX294" s="115"/>
    </row>
    <row r="295" spans="76:76" x14ac:dyDescent="0.2">
      <c r="BX295" s="115"/>
    </row>
    <row r="296" spans="76:76" x14ac:dyDescent="0.2">
      <c r="BX296" s="115"/>
    </row>
    <row r="297" spans="76:76" x14ac:dyDescent="0.2">
      <c r="BX297" s="115"/>
    </row>
    <row r="298" spans="76:76" x14ac:dyDescent="0.2">
      <c r="BX298" s="115"/>
    </row>
    <row r="299" spans="76:76" x14ac:dyDescent="0.2">
      <c r="BX299" s="115"/>
    </row>
    <row r="300" spans="76:76" x14ac:dyDescent="0.2">
      <c r="BX300" s="115"/>
    </row>
    <row r="301" spans="76:76" x14ac:dyDescent="0.2">
      <c r="BX301" s="115"/>
    </row>
    <row r="302" spans="76:76" x14ac:dyDescent="0.2">
      <c r="BX302" s="115"/>
    </row>
    <row r="303" spans="76:76" x14ac:dyDescent="0.2">
      <c r="BX303" s="115"/>
    </row>
    <row r="304" spans="76:76" x14ac:dyDescent="0.2">
      <c r="BX304" s="115"/>
    </row>
    <row r="305" spans="76:76" x14ac:dyDescent="0.2">
      <c r="BX305" s="115"/>
    </row>
    <row r="306" spans="76:76" x14ac:dyDescent="0.2">
      <c r="BX306" s="115"/>
    </row>
    <row r="307" spans="76:76" x14ac:dyDescent="0.2">
      <c r="BX307" s="115"/>
    </row>
    <row r="308" spans="76:76" x14ac:dyDescent="0.2">
      <c r="BX308" s="115"/>
    </row>
    <row r="309" spans="76:76" x14ac:dyDescent="0.2">
      <c r="BX309" s="115"/>
    </row>
    <row r="310" spans="76:76" x14ac:dyDescent="0.2">
      <c r="BX310" s="115"/>
    </row>
    <row r="311" spans="76:76" x14ac:dyDescent="0.2">
      <c r="BX311" s="115"/>
    </row>
    <row r="312" spans="76:76" x14ac:dyDescent="0.2">
      <c r="BX312" s="115"/>
    </row>
    <row r="313" spans="76:76" x14ac:dyDescent="0.2">
      <c r="BX313" s="115"/>
    </row>
    <row r="314" spans="76:76" x14ac:dyDescent="0.2">
      <c r="BX314" s="115"/>
    </row>
    <row r="315" spans="76:76" x14ac:dyDescent="0.2">
      <c r="BX315" s="115"/>
    </row>
    <row r="316" spans="76:76" x14ac:dyDescent="0.2">
      <c r="BX316" s="115"/>
    </row>
    <row r="317" spans="76:76" x14ac:dyDescent="0.2">
      <c r="BX317" s="115"/>
    </row>
    <row r="318" spans="76:76" x14ac:dyDescent="0.2">
      <c r="BX318" s="115"/>
    </row>
    <row r="319" spans="76:76" x14ac:dyDescent="0.2">
      <c r="BX319" s="115"/>
    </row>
    <row r="320" spans="76:76" x14ac:dyDescent="0.2">
      <c r="BX320" s="115"/>
    </row>
    <row r="321" spans="76:76" x14ac:dyDescent="0.2">
      <c r="BX321" s="115"/>
    </row>
    <row r="322" spans="76:76" x14ac:dyDescent="0.2">
      <c r="BX322" s="115"/>
    </row>
    <row r="323" spans="76:76" x14ac:dyDescent="0.2">
      <c r="BX323" s="115"/>
    </row>
    <row r="324" spans="76:76" x14ac:dyDescent="0.2">
      <c r="BX324" s="115"/>
    </row>
    <row r="325" spans="76:76" x14ac:dyDescent="0.2">
      <c r="BX325" s="115"/>
    </row>
    <row r="326" spans="76:76" x14ac:dyDescent="0.2">
      <c r="BX326" s="115"/>
    </row>
    <row r="327" spans="76:76" x14ac:dyDescent="0.2">
      <c r="BX327" s="115"/>
    </row>
    <row r="328" spans="76:76" x14ac:dyDescent="0.2">
      <c r="BX328" s="115"/>
    </row>
    <row r="329" spans="76:76" x14ac:dyDescent="0.2">
      <c r="BX329" s="115"/>
    </row>
    <row r="330" spans="76:76" x14ac:dyDescent="0.2">
      <c r="BX330" s="115"/>
    </row>
    <row r="331" spans="76:76" x14ac:dyDescent="0.2">
      <c r="BX331" s="115"/>
    </row>
    <row r="332" spans="76:76" x14ac:dyDescent="0.2">
      <c r="BX332" s="115"/>
    </row>
    <row r="333" spans="76:76" x14ac:dyDescent="0.2">
      <c r="BX333" s="115"/>
    </row>
    <row r="334" spans="76:76" x14ac:dyDescent="0.2">
      <c r="BX334" s="115"/>
    </row>
    <row r="335" spans="76:76" x14ac:dyDescent="0.2">
      <c r="BX335" s="115"/>
    </row>
    <row r="336" spans="76:76" x14ac:dyDescent="0.2">
      <c r="BX336" s="115"/>
    </row>
    <row r="337" spans="76:76" x14ac:dyDescent="0.2">
      <c r="BX337" s="115"/>
    </row>
    <row r="338" spans="76:76" x14ac:dyDescent="0.2">
      <c r="BX338" s="115"/>
    </row>
    <row r="339" spans="76:76" x14ac:dyDescent="0.2">
      <c r="BX339" s="115"/>
    </row>
    <row r="340" spans="76:76" x14ac:dyDescent="0.2">
      <c r="BX340" s="115"/>
    </row>
    <row r="341" spans="76:76" x14ac:dyDescent="0.2">
      <c r="BX341" s="115"/>
    </row>
    <row r="342" spans="76:76" x14ac:dyDescent="0.2">
      <c r="BX342" s="115"/>
    </row>
    <row r="343" spans="76:76" x14ac:dyDescent="0.2">
      <c r="BX343" s="115"/>
    </row>
    <row r="344" spans="76:76" x14ac:dyDescent="0.2">
      <c r="BX344" s="115"/>
    </row>
    <row r="345" spans="76:76" x14ac:dyDescent="0.2">
      <c r="BX345" s="115"/>
    </row>
    <row r="346" spans="76:76" x14ac:dyDescent="0.2">
      <c r="BX346" s="115"/>
    </row>
    <row r="347" spans="76:76" x14ac:dyDescent="0.2">
      <c r="BX347" s="115"/>
    </row>
    <row r="348" spans="76:76" x14ac:dyDescent="0.2">
      <c r="BX348" s="115"/>
    </row>
    <row r="349" spans="76:76" x14ac:dyDescent="0.2">
      <c r="BX349" s="115"/>
    </row>
    <row r="350" spans="76:76" x14ac:dyDescent="0.2">
      <c r="BX350" s="115"/>
    </row>
    <row r="351" spans="76:76" x14ac:dyDescent="0.2">
      <c r="BX351" s="115"/>
    </row>
    <row r="352" spans="76:76" x14ac:dyDescent="0.2">
      <c r="BX352" s="115"/>
    </row>
    <row r="353" spans="76:76" x14ac:dyDescent="0.2">
      <c r="BX353" s="115"/>
    </row>
    <row r="354" spans="76:76" x14ac:dyDescent="0.2">
      <c r="BX354" s="115"/>
    </row>
    <row r="355" spans="76:76" x14ac:dyDescent="0.2">
      <c r="BX355" s="115"/>
    </row>
    <row r="356" spans="76:76" x14ac:dyDescent="0.2">
      <c r="BX356" s="115"/>
    </row>
    <row r="357" spans="76:76" x14ac:dyDescent="0.2">
      <c r="BX357" s="115"/>
    </row>
    <row r="358" spans="76:76" x14ac:dyDescent="0.2">
      <c r="BX358" s="115"/>
    </row>
    <row r="359" spans="76:76" x14ac:dyDescent="0.2">
      <c r="BX359" s="115"/>
    </row>
    <row r="360" spans="76:76" x14ac:dyDescent="0.2">
      <c r="BX360" s="115"/>
    </row>
    <row r="361" spans="76:76" x14ac:dyDescent="0.2">
      <c r="BX361" s="115"/>
    </row>
    <row r="362" spans="76:76" x14ac:dyDescent="0.2">
      <c r="BX362" s="115"/>
    </row>
    <row r="363" spans="76:76" x14ac:dyDescent="0.2">
      <c r="BX363" s="115"/>
    </row>
    <row r="364" spans="76:76" x14ac:dyDescent="0.2">
      <c r="BX364" s="115"/>
    </row>
    <row r="365" spans="76:76" x14ac:dyDescent="0.2">
      <c r="BX365" s="115"/>
    </row>
    <row r="366" spans="76:76" x14ac:dyDescent="0.2">
      <c r="BX366" s="115"/>
    </row>
    <row r="367" spans="76:76" x14ac:dyDescent="0.2">
      <c r="BX367" s="115"/>
    </row>
    <row r="368" spans="76:76" x14ac:dyDescent="0.2">
      <c r="BX368" s="115"/>
    </row>
    <row r="369" spans="76:76" x14ac:dyDescent="0.2">
      <c r="BX369" s="115"/>
    </row>
    <row r="370" spans="76:76" x14ac:dyDescent="0.2">
      <c r="BX370" s="115"/>
    </row>
    <row r="371" spans="76:76" x14ac:dyDescent="0.2">
      <c r="BX371" s="115"/>
    </row>
    <row r="372" spans="76:76" x14ac:dyDescent="0.2">
      <c r="BX372" s="115"/>
    </row>
    <row r="373" spans="76:76" x14ac:dyDescent="0.2">
      <c r="BX373" s="115"/>
    </row>
    <row r="374" spans="76:76" x14ac:dyDescent="0.2">
      <c r="BX374" s="115"/>
    </row>
    <row r="375" spans="76:76" x14ac:dyDescent="0.2">
      <c r="BX375" s="115"/>
    </row>
    <row r="376" spans="76:76" x14ac:dyDescent="0.2">
      <c r="BX376" s="115"/>
    </row>
    <row r="377" spans="76:76" x14ac:dyDescent="0.2">
      <c r="BX377" s="115"/>
    </row>
    <row r="378" spans="76:76" x14ac:dyDescent="0.2">
      <c r="BX378" s="115"/>
    </row>
    <row r="379" spans="76:76" x14ac:dyDescent="0.2">
      <c r="BX379" s="115"/>
    </row>
    <row r="380" spans="76:76" x14ac:dyDescent="0.2">
      <c r="BX380" s="115"/>
    </row>
    <row r="381" spans="76:76" x14ac:dyDescent="0.2">
      <c r="BX381" s="115"/>
    </row>
    <row r="382" spans="76:76" x14ac:dyDescent="0.2">
      <c r="BX382" s="115"/>
    </row>
    <row r="383" spans="76:76" x14ac:dyDescent="0.2">
      <c r="BX383" s="115"/>
    </row>
    <row r="384" spans="76:76" x14ac:dyDescent="0.2">
      <c r="BX384" s="115"/>
    </row>
    <row r="385" spans="76:76" x14ac:dyDescent="0.2">
      <c r="BX385" s="115"/>
    </row>
    <row r="386" spans="76:76" x14ac:dyDescent="0.2">
      <c r="BX386" s="115"/>
    </row>
    <row r="387" spans="76:76" x14ac:dyDescent="0.2">
      <c r="BX387" s="115"/>
    </row>
    <row r="388" spans="76:76" x14ac:dyDescent="0.2">
      <c r="BX388" s="115"/>
    </row>
    <row r="389" spans="76:76" x14ac:dyDescent="0.2">
      <c r="BX389" s="115"/>
    </row>
    <row r="390" spans="76:76" x14ac:dyDescent="0.2">
      <c r="BX390" s="115"/>
    </row>
    <row r="391" spans="76:76" x14ac:dyDescent="0.2">
      <c r="BX391" s="115"/>
    </row>
    <row r="392" spans="76:76" x14ac:dyDescent="0.2">
      <c r="BX392" s="115"/>
    </row>
    <row r="393" spans="76:76" x14ac:dyDescent="0.2">
      <c r="BX393" s="115"/>
    </row>
    <row r="394" spans="76:76" x14ac:dyDescent="0.2">
      <c r="BX394" s="115"/>
    </row>
    <row r="395" spans="76:76" x14ac:dyDescent="0.2">
      <c r="BX395" s="115"/>
    </row>
    <row r="396" spans="76:76" x14ac:dyDescent="0.2">
      <c r="BX396" s="115"/>
    </row>
    <row r="397" spans="76:76" x14ac:dyDescent="0.2">
      <c r="BX397" s="115"/>
    </row>
    <row r="398" spans="76:76" x14ac:dyDescent="0.2">
      <c r="BX398" s="115"/>
    </row>
    <row r="399" spans="76:76" x14ac:dyDescent="0.2">
      <c r="BX399" s="115"/>
    </row>
    <row r="400" spans="76:76" x14ac:dyDescent="0.2">
      <c r="BX400" s="115"/>
    </row>
    <row r="401" spans="76:76" x14ac:dyDescent="0.2">
      <c r="BX401" s="115"/>
    </row>
    <row r="402" spans="76:76" x14ac:dyDescent="0.2">
      <c r="BX402" s="115"/>
    </row>
    <row r="403" spans="76:76" x14ac:dyDescent="0.2">
      <c r="BX403" s="115"/>
    </row>
    <row r="404" spans="76:76" x14ac:dyDescent="0.2">
      <c r="BX404" s="115"/>
    </row>
    <row r="405" spans="76:76" x14ac:dyDescent="0.2">
      <c r="BX405" s="115"/>
    </row>
    <row r="406" spans="76:76" x14ac:dyDescent="0.2">
      <c r="BX406" s="115"/>
    </row>
    <row r="407" spans="76:76" x14ac:dyDescent="0.2">
      <c r="BX407" s="115"/>
    </row>
    <row r="408" spans="76:76" x14ac:dyDescent="0.2">
      <c r="BX408" s="115"/>
    </row>
    <row r="409" spans="76:76" x14ac:dyDescent="0.2">
      <c r="BX409" s="115"/>
    </row>
    <row r="410" spans="76:76" x14ac:dyDescent="0.2">
      <c r="BX410" s="115"/>
    </row>
    <row r="411" spans="76:76" x14ac:dyDescent="0.2">
      <c r="BX411" s="115"/>
    </row>
    <row r="412" spans="76:76" x14ac:dyDescent="0.2">
      <c r="BX412" s="115"/>
    </row>
    <row r="413" spans="76:76" x14ac:dyDescent="0.2">
      <c r="BX413" s="115"/>
    </row>
    <row r="414" spans="76:76" x14ac:dyDescent="0.2">
      <c r="BX414" s="115"/>
    </row>
    <row r="415" spans="76:76" x14ac:dyDescent="0.2">
      <c r="BX415" s="115"/>
    </row>
    <row r="416" spans="76:76" x14ac:dyDescent="0.2">
      <c r="BX416" s="115"/>
    </row>
    <row r="417" spans="76:76" x14ac:dyDescent="0.2">
      <c r="BX417" s="115"/>
    </row>
    <row r="418" spans="76:76" x14ac:dyDescent="0.2">
      <c r="BX418" s="115"/>
    </row>
    <row r="419" spans="76:76" x14ac:dyDescent="0.2">
      <c r="BX419" s="115"/>
    </row>
    <row r="420" spans="76:76" x14ac:dyDescent="0.2">
      <c r="BX420" s="115"/>
    </row>
    <row r="421" spans="76:76" x14ac:dyDescent="0.2">
      <c r="BX421" s="115"/>
    </row>
    <row r="422" spans="76:76" x14ac:dyDescent="0.2">
      <c r="BX422" s="115"/>
    </row>
    <row r="423" spans="76:76" x14ac:dyDescent="0.2">
      <c r="BX423" s="115"/>
    </row>
    <row r="424" spans="76:76" x14ac:dyDescent="0.2">
      <c r="BX424" s="115"/>
    </row>
    <row r="425" spans="76:76" x14ac:dyDescent="0.2">
      <c r="BX425" s="115"/>
    </row>
    <row r="426" spans="76:76" x14ac:dyDescent="0.2">
      <c r="BX426" s="115"/>
    </row>
    <row r="427" spans="76:76" x14ac:dyDescent="0.2">
      <c r="BX427" s="115"/>
    </row>
    <row r="428" spans="76:76" x14ac:dyDescent="0.2">
      <c r="BX428" s="115"/>
    </row>
    <row r="429" spans="76:76" x14ac:dyDescent="0.2">
      <c r="BX429" s="115"/>
    </row>
    <row r="430" spans="76:76" x14ac:dyDescent="0.2">
      <c r="BX430" s="115"/>
    </row>
    <row r="431" spans="76:76" x14ac:dyDescent="0.2">
      <c r="BX431" s="115"/>
    </row>
    <row r="432" spans="76:76" x14ac:dyDescent="0.2">
      <c r="BX432" s="115"/>
    </row>
    <row r="433" spans="76:76" x14ac:dyDescent="0.2">
      <c r="BX433" s="115"/>
    </row>
    <row r="434" spans="76:76" x14ac:dyDescent="0.2">
      <c r="BX434" s="115"/>
    </row>
    <row r="435" spans="76:76" x14ac:dyDescent="0.2">
      <c r="BX435" s="115"/>
    </row>
    <row r="436" spans="76:76" x14ac:dyDescent="0.2">
      <c r="BX436" s="115"/>
    </row>
    <row r="437" spans="76:76" x14ac:dyDescent="0.2">
      <c r="BX437" s="115"/>
    </row>
    <row r="438" spans="76:76" x14ac:dyDescent="0.2">
      <c r="BX438" s="115"/>
    </row>
    <row r="439" spans="76:76" x14ac:dyDescent="0.2">
      <c r="BX439" s="115"/>
    </row>
    <row r="440" spans="76:76" x14ac:dyDescent="0.2">
      <c r="BX440" s="115"/>
    </row>
    <row r="441" spans="76:76" x14ac:dyDescent="0.2">
      <c r="BX441" s="115"/>
    </row>
    <row r="442" spans="76:76" x14ac:dyDescent="0.2">
      <c r="BX442" s="115"/>
    </row>
    <row r="443" spans="76:76" x14ac:dyDescent="0.2">
      <c r="BX443" s="115"/>
    </row>
    <row r="444" spans="76:76" x14ac:dyDescent="0.2">
      <c r="BX444" s="115"/>
    </row>
    <row r="445" spans="76:76" x14ac:dyDescent="0.2">
      <c r="BX445" s="115"/>
    </row>
    <row r="446" spans="76:76" x14ac:dyDescent="0.2">
      <c r="BX446" s="115"/>
    </row>
    <row r="447" spans="76:76" x14ac:dyDescent="0.2">
      <c r="BX447" s="115"/>
    </row>
    <row r="448" spans="76:76" x14ac:dyDescent="0.2">
      <c r="BX448" s="115"/>
    </row>
    <row r="449" spans="76:76" x14ac:dyDescent="0.2">
      <c r="BX449" s="115"/>
    </row>
    <row r="450" spans="76:76" x14ac:dyDescent="0.2">
      <c r="BX450" s="115"/>
    </row>
    <row r="451" spans="76:76" x14ac:dyDescent="0.2">
      <c r="BX451" s="115"/>
    </row>
    <row r="452" spans="76:76" x14ac:dyDescent="0.2">
      <c r="BX452" s="115"/>
    </row>
    <row r="453" spans="76:76" x14ac:dyDescent="0.2">
      <c r="BX453" s="115"/>
    </row>
    <row r="454" spans="76:76" x14ac:dyDescent="0.2">
      <c r="BX454" s="115"/>
    </row>
    <row r="455" spans="76:76" x14ac:dyDescent="0.2">
      <c r="BX455" s="115"/>
    </row>
    <row r="456" spans="76:76" x14ac:dyDescent="0.2">
      <c r="BX456" s="115"/>
    </row>
    <row r="457" spans="76:76" x14ac:dyDescent="0.2">
      <c r="BX457" s="115"/>
    </row>
    <row r="458" spans="76:76" x14ac:dyDescent="0.2">
      <c r="BX458" s="115"/>
    </row>
    <row r="459" spans="76:76" x14ac:dyDescent="0.2">
      <c r="BX459" s="115"/>
    </row>
    <row r="460" spans="76:76" x14ac:dyDescent="0.2">
      <c r="BX460" s="115"/>
    </row>
    <row r="461" spans="76:76" x14ac:dyDescent="0.2">
      <c r="BX461" s="115"/>
    </row>
    <row r="462" spans="76:76" x14ac:dyDescent="0.2">
      <c r="BX462" s="115"/>
    </row>
    <row r="463" spans="76:76" x14ac:dyDescent="0.2">
      <c r="BX463" s="115"/>
    </row>
    <row r="464" spans="76:76" x14ac:dyDescent="0.2">
      <c r="BX464" s="115"/>
    </row>
    <row r="465" spans="76:76" x14ac:dyDescent="0.2">
      <c r="BX465" s="115"/>
    </row>
    <row r="466" spans="76:76" x14ac:dyDescent="0.2">
      <c r="BX466" s="115"/>
    </row>
    <row r="467" spans="76:76" x14ac:dyDescent="0.2">
      <c r="BX467" s="115"/>
    </row>
    <row r="468" spans="76:76" x14ac:dyDescent="0.2">
      <c r="BX468" s="115"/>
    </row>
    <row r="469" spans="76:76" x14ac:dyDescent="0.2">
      <c r="BX469" s="115"/>
    </row>
    <row r="470" spans="76:76" x14ac:dyDescent="0.2">
      <c r="BX470" s="115"/>
    </row>
    <row r="471" spans="76:76" x14ac:dyDescent="0.2">
      <c r="BX471" s="115"/>
    </row>
    <row r="472" spans="76:76" x14ac:dyDescent="0.2">
      <c r="BX472" s="115"/>
    </row>
    <row r="473" spans="76:76" x14ac:dyDescent="0.2">
      <c r="BX473" s="115"/>
    </row>
    <row r="474" spans="76:76" x14ac:dyDescent="0.2">
      <c r="BX474" s="115"/>
    </row>
    <row r="475" spans="76:76" x14ac:dyDescent="0.2">
      <c r="BX475" s="115"/>
    </row>
    <row r="476" spans="76:76" x14ac:dyDescent="0.2">
      <c r="BX476" s="115"/>
    </row>
    <row r="477" spans="76:76" x14ac:dyDescent="0.2">
      <c r="BX477" s="115"/>
    </row>
    <row r="478" spans="76:76" x14ac:dyDescent="0.2">
      <c r="BX478" s="115"/>
    </row>
    <row r="479" spans="76:76" x14ac:dyDescent="0.2">
      <c r="BX479" s="115"/>
    </row>
    <row r="480" spans="76:76" x14ac:dyDescent="0.2">
      <c r="BX480" s="115"/>
    </row>
    <row r="481" spans="76:76" x14ac:dyDescent="0.2">
      <c r="BX481" s="115"/>
    </row>
    <row r="482" spans="76:76" x14ac:dyDescent="0.2">
      <c r="BX482" s="115"/>
    </row>
    <row r="483" spans="76:76" x14ac:dyDescent="0.2">
      <c r="BX483" s="115"/>
    </row>
    <row r="484" spans="76:76" x14ac:dyDescent="0.2">
      <c r="BX484" s="115"/>
    </row>
    <row r="485" spans="76:76" x14ac:dyDescent="0.2">
      <c r="BX485" s="115"/>
    </row>
    <row r="486" spans="76:76" x14ac:dyDescent="0.2">
      <c r="BX486" s="115"/>
    </row>
    <row r="487" spans="76:76" x14ac:dyDescent="0.2">
      <c r="BX487" s="115"/>
    </row>
    <row r="488" spans="76:76" x14ac:dyDescent="0.2">
      <c r="BX488" s="115"/>
    </row>
    <row r="489" spans="76:76" x14ac:dyDescent="0.2">
      <c r="BX489" s="115"/>
    </row>
    <row r="490" spans="76:76" x14ac:dyDescent="0.2">
      <c r="BX490" s="115"/>
    </row>
    <row r="491" spans="76:76" x14ac:dyDescent="0.2">
      <c r="BX491" s="115"/>
    </row>
    <row r="492" spans="76:76" x14ac:dyDescent="0.2">
      <c r="BX492" s="115"/>
    </row>
    <row r="493" spans="76:76" x14ac:dyDescent="0.2">
      <c r="BX493" s="115"/>
    </row>
    <row r="494" spans="76:76" x14ac:dyDescent="0.2">
      <c r="BX494" s="115"/>
    </row>
    <row r="495" spans="76:76" x14ac:dyDescent="0.2">
      <c r="BX495" s="115"/>
    </row>
    <row r="496" spans="76:76" x14ac:dyDescent="0.2">
      <c r="BX496" s="115"/>
    </row>
    <row r="497" spans="76:76" x14ac:dyDescent="0.2">
      <c r="BX497" s="115"/>
    </row>
    <row r="498" spans="76:76" x14ac:dyDescent="0.2">
      <c r="BX498" s="115"/>
    </row>
    <row r="499" spans="76:76" x14ac:dyDescent="0.2">
      <c r="BX499" s="115"/>
    </row>
    <row r="500" spans="76:76" x14ac:dyDescent="0.2">
      <c r="BX500" s="115"/>
    </row>
    <row r="501" spans="76:76" x14ac:dyDescent="0.2">
      <c r="BX501" s="115"/>
    </row>
    <row r="502" spans="76:76" x14ac:dyDescent="0.2">
      <c r="BX502" s="115"/>
    </row>
    <row r="503" spans="76:76" x14ac:dyDescent="0.2">
      <c r="BX503" s="115"/>
    </row>
    <row r="504" spans="76:76" x14ac:dyDescent="0.2">
      <c r="BX504" s="115"/>
    </row>
    <row r="505" spans="76:76" x14ac:dyDescent="0.2">
      <c r="BX505" s="115"/>
    </row>
    <row r="506" spans="76:76" x14ac:dyDescent="0.2">
      <c r="BX506" s="115"/>
    </row>
    <row r="507" spans="76:76" x14ac:dyDescent="0.2">
      <c r="BX507" s="115"/>
    </row>
    <row r="508" spans="76:76" x14ac:dyDescent="0.2">
      <c r="BX508" s="115"/>
    </row>
    <row r="509" spans="76:76" x14ac:dyDescent="0.2">
      <c r="BX509" s="115"/>
    </row>
    <row r="510" spans="76:76" x14ac:dyDescent="0.2">
      <c r="BX510" s="115"/>
    </row>
    <row r="511" spans="76:76" x14ac:dyDescent="0.2">
      <c r="BX511" s="115"/>
    </row>
    <row r="512" spans="76:76" x14ac:dyDescent="0.2">
      <c r="BX512" s="115"/>
    </row>
    <row r="513" spans="76:76" x14ac:dyDescent="0.2">
      <c r="BX513" s="115"/>
    </row>
    <row r="514" spans="76:76" x14ac:dyDescent="0.2">
      <c r="BX514" s="115"/>
    </row>
    <row r="515" spans="76:76" x14ac:dyDescent="0.2">
      <c r="BX515" s="115"/>
    </row>
    <row r="516" spans="76:76" x14ac:dyDescent="0.2">
      <c r="BX516" s="115"/>
    </row>
    <row r="517" spans="76:76" x14ac:dyDescent="0.2">
      <c r="BX517" s="115"/>
    </row>
    <row r="518" spans="76:76" x14ac:dyDescent="0.2">
      <c r="BX518" s="115"/>
    </row>
    <row r="519" spans="76:76" x14ac:dyDescent="0.2">
      <c r="BX519" s="115"/>
    </row>
    <row r="520" spans="76:76" x14ac:dyDescent="0.2">
      <c r="BX520" s="115"/>
    </row>
    <row r="521" spans="76:76" x14ac:dyDescent="0.2">
      <c r="BX521" s="115"/>
    </row>
    <row r="522" spans="76:76" x14ac:dyDescent="0.2">
      <c r="BX522" s="115"/>
    </row>
    <row r="523" spans="76:76" x14ac:dyDescent="0.2">
      <c r="BX523" s="115"/>
    </row>
    <row r="524" spans="76:76" x14ac:dyDescent="0.2">
      <c r="BX524" s="115"/>
    </row>
    <row r="525" spans="76:76" x14ac:dyDescent="0.2">
      <c r="BX525" s="115"/>
    </row>
    <row r="526" spans="76:76" x14ac:dyDescent="0.2">
      <c r="BX526" s="115"/>
    </row>
    <row r="527" spans="76:76" x14ac:dyDescent="0.2">
      <c r="BX527" s="115"/>
    </row>
    <row r="528" spans="76:76" x14ac:dyDescent="0.2">
      <c r="BX528" s="115"/>
    </row>
    <row r="529" spans="76:76" x14ac:dyDescent="0.2">
      <c r="BX529" s="115"/>
    </row>
    <row r="530" spans="76:76" x14ac:dyDescent="0.2">
      <c r="BX530" s="115"/>
    </row>
    <row r="531" spans="76:76" x14ac:dyDescent="0.2">
      <c r="BX531" s="115"/>
    </row>
    <row r="532" spans="76:76" x14ac:dyDescent="0.2">
      <c r="BX532" s="115"/>
    </row>
    <row r="533" spans="76:76" x14ac:dyDescent="0.2">
      <c r="BX533" s="115"/>
    </row>
    <row r="534" spans="76:76" x14ac:dyDescent="0.2">
      <c r="BX534" s="115"/>
    </row>
    <row r="535" spans="76:76" x14ac:dyDescent="0.2">
      <c r="BX535" s="115"/>
    </row>
    <row r="536" spans="76:76" x14ac:dyDescent="0.2">
      <c r="BX536" s="115"/>
    </row>
    <row r="537" spans="76:76" x14ac:dyDescent="0.2">
      <c r="BX537" s="115"/>
    </row>
    <row r="538" spans="76:76" x14ac:dyDescent="0.2">
      <c r="BX538" s="115"/>
    </row>
    <row r="539" spans="76:76" x14ac:dyDescent="0.2">
      <c r="BX539" s="115"/>
    </row>
    <row r="540" spans="76:76" x14ac:dyDescent="0.2">
      <c r="BX540" s="115"/>
    </row>
    <row r="541" spans="76:76" x14ac:dyDescent="0.2">
      <c r="BX541" s="115"/>
    </row>
    <row r="542" spans="76:76" x14ac:dyDescent="0.2">
      <c r="BX542" s="115"/>
    </row>
    <row r="543" spans="76:76" x14ac:dyDescent="0.2">
      <c r="BX543" s="115"/>
    </row>
    <row r="544" spans="76:76" x14ac:dyDescent="0.2">
      <c r="BX544" s="115"/>
    </row>
    <row r="545" spans="76:76" x14ac:dyDescent="0.2">
      <c r="BX545" s="115"/>
    </row>
    <row r="546" spans="76:76" x14ac:dyDescent="0.2">
      <c r="BX546" s="115"/>
    </row>
    <row r="547" spans="76:76" x14ac:dyDescent="0.2">
      <c r="BX547" s="115"/>
    </row>
    <row r="548" spans="76:76" x14ac:dyDescent="0.2">
      <c r="BX548" s="115"/>
    </row>
    <row r="549" spans="76:76" x14ac:dyDescent="0.2">
      <c r="BX549" s="115"/>
    </row>
    <row r="550" spans="76:76" x14ac:dyDescent="0.2">
      <c r="BX550" s="115"/>
    </row>
    <row r="551" spans="76:76" x14ac:dyDescent="0.2">
      <c r="BX551" s="115"/>
    </row>
    <row r="552" spans="76:76" x14ac:dyDescent="0.2">
      <c r="BX552" s="115"/>
    </row>
    <row r="553" spans="76:76" x14ac:dyDescent="0.2">
      <c r="BX553" s="115"/>
    </row>
    <row r="554" spans="76:76" x14ac:dyDescent="0.2">
      <c r="BX554" s="115"/>
    </row>
    <row r="555" spans="76:76" x14ac:dyDescent="0.2">
      <c r="BX555" s="115"/>
    </row>
    <row r="556" spans="76:76" x14ac:dyDescent="0.2">
      <c r="BX556" s="115"/>
    </row>
    <row r="557" spans="76:76" x14ac:dyDescent="0.2">
      <c r="BX557" s="115"/>
    </row>
    <row r="558" spans="76:76" x14ac:dyDescent="0.2">
      <c r="BX558" s="115"/>
    </row>
    <row r="559" spans="76:76" x14ac:dyDescent="0.2">
      <c r="BX559" s="115"/>
    </row>
    <row r="560" spans="76:76" x14ac:dyDescent="0.2">
      <c r="BX560" s="115"/>
    </row>
    <row r="561" spans="76:76" x14ac:dyDescent="0.2">
      <c r="BX561" s="115"/>
    </row>
    <row r="562" spans="76:76" x14ac:dyDescent="0.2">
      <c r="BX562" s="115"/>
    </row>
    <row r="563" spans="76:76" x14ac:dyDescent="0.2">
      <c r="BX563" s="115"/>
    </row>
    <row r="564" spans="76:76" x14ac:dyDescent="0.2">
      <c r="BX564" s="115"/>
    </row>
    <row r="565" spans="76:76" x14ac:dyDescent="0.2">
      <c r="BX565" s="115"/>
    </row>
    <row r="566" spans="76:76" x14ac:dyDescent="0.2">
      <c r="BX566" s="115"/>
    </row>
    <row r="567" spans="76:76" x14ac:dyDescent="0.2">
      <c r="BX567" s="115"/>
    </row>
    <row r="568" spans="76:76" x14ac:dyDescent="0.2">
      <c r="BX568" s="115"/>
    </row>
    <row r="569" spans="76:76" x14ac:dyDescent="0.2">
      <c r="BX569" s="115"/>
    </row>
    <row r="570" spans="76:76" x14ac:dyDescent="0.2">
      <c r="BX570" s="115"/>
    </row>
    <row r="571" spans="76:76" x14ac:dyDescent="0.2">
      <c r="BX571" s="115"/>
    </row>
    <row r="572" spans="76:76" x14ac:dyDescent="0.2">
      <c r="BX572" s="115"/>
    </row>
    <row r="573" spans="76:76" x14ac:dyDescent="0.2">
      <c r="BX573" s="115"/>
    </row>
    <row r="574" spans="76:76" x14ac:dyDescent="0.2">
      <c r="BX574" s="115"/>
    </row>
    <row r="575" spans="76:76" x14ac:dyDescent="0.2">
      <c r="BX575" s="115"/>
    </row>
    <row r="576" spans="76:76" x14ac:dyDescent="0.2">
      <c r="BX576" s="115"/>
    </row>
    <row r="577" spans="76:76" x14ac:dyDescent="0.2">
      <c r="BX577" s="115"/>
    </row>
    <row r="578" spans="76:76" x14ac:dyDescent="0.2">
      <c r="BX578" s="115"/>
    </row>
    <row r="579" spans="76:76" x14ac:dyDescent="0.2">
      <c r="BX579" s="115"/>
    </row>
    <row r="580" spans="76:76" x14ac:dyDescent="0.2">
      <c r="BX580" s="115"/>
    </row>
    <row r="581" spans="76:76" x14ac:dyDescent="0.2">
      <c r="BX581" s="115"/>
    </row>
    <row r="582" spans="76:76" x14ac:dyDescent="0.2">
      <c r="BX582" s="115"/>
    </row>
    <row r="583" spans="76:76" x14ac:dyDescent="0.2">
      <c r="BX583" s="115"/>
    </row>
    <row r="584" spans="76:76" x14ac:dyDescent="0.2">
      <c r="BX584" s="115"/>
    </row>
    <row r="585" spans="76:76" x14ac:dyDescent="0.2">
      <c r="BX585" s="115"/>
    </row>
    <row r="586" spans="76:76" x14ac:dyDescent="0.2">
      <c r="BX586" s="115"/>
    </row>
    <row r="587" spans="76:76" x14ac:dyDescent="0.2">
      <c r="BX587" s="115"/>
    </row>
    <row r="588" spans="76:76" x14ac:dyDescent="0.2">
      <c r="BX588" s="115"/>
    </row>
    <row r="589" spans="76:76" x14ac:dyDescent="0.2">
      <c r="BX589" s="115"/>
    </row>
    <row r="590" spans="76:76" x14ac:dyDescent="0.2">
      <c r="BX590" s="115"/>
    </row>
    <row r="591" spans="76:76" x14ac:dyDescent="0.2">
      <c r="BX591" s="115"/>
    </row>
    <row r="592" spans="76:76" x14ac:dyDescent="0.2">
      <c r="BX592" s="115"/>
    </row>
    <row r="593" spans="76:76" x14ac:dyDescent="0.2">
      <c r="BX593" s="115"/>
    </row>
    <row r="594" spans="76:76" x14ac:dyDescent="0.2">
      <c r="BX594" s="115"/>
    </row>
    <row r="595" spans="76:76" x14ac:dyDescent="0.2">
      <c r="BX595" s="115"/>
    </row>
    <row r="596" spans="76:76" x14ac:dyDescent="0.2">
      <c r="BX596" s="115"/>
    </row>
    <row r="597" spans="76:76" x14ac:dyDescent="0.2">
      <c r="BX597" s="115"/>
    </row>
    <row r="598" spans="76:76" x14ac:dyDescent="0.2">
      <c r="BX598" s="115"/>
    </row>
    <row r="599" spans="76:76" x14ac:dyDescent="0.2">
      <c r="BX599" s="115"/>
    </row>
    <row r="600" spans="76:76" x14ac:dyDescent="0.2">
      <c r="BX600" s="115"/>
    </row>
    <row r="601" spans="76:76" x14ac:dyDescent="0.2">
      <c r="BX601" s="115"/>
    </row>
    <row r="602" spans="76:76" x14ac:dyDescent="0.2">
      <c r="BX602" s="115"/>
    </row>
    <row r="603" spans="76:76" x14ac:dyDescent="0.2">
      <c r="BX603" s="115"/>
    </row>
    <row r="604" spans="76:76" x14ac:dyDescent="0.2">
      <c r="BX604" s="115"/>
    </row>
    <row r="605" spans="76:76" x14ac:dyDescent="0.2">
      <c r="BX605" s="115"/>
    </row>
    <row r="606" spans="76:76" x14ac:dyDescent="0.2">
      <c r="BX606" s="115"/>
    </row>
    <row r="607" spans="76:76" x14ac:dyDescent="0.2">
      <c r="BX607" s="115"/>
    </row>
    <row r="608" spans="76:76" x14ac:dyDescent="0.2">
      <c r="BX608" s="115"/>
    </row>
    <row r="609" spans="76:76" x14ac:dyDescent="0.2">
      <c r="BX609" s="115"/>
    </row>
    <row r="610" spans="76:76" x14ac:dyDescent="0.2">
      <c r="BX610" s="115"/>
    </row>
    <row r="611" spans="76:76" x14ac:dyDescent="0.2">
      <c r="BX611" s="115"/>
    </row>
    <row r="612" spans="76:76" x14ac:dyDescent="0.2">
      <c r="BX612" s="115"/>
    </row>
    <row r="613" spans="76:76" x14ac:dyDescent="0.2">
      <c r="BX613" s="115"/>
    </row>
    <row r="614" spans="76:76" x14ac:dyDescent="0.2">
      <c r="BX614" s="115"/>
    </row>
    <row r="615" spans="76:76" x14ac:dyDescent="0.2">
      <c r="BX615" s="115"/>
    </row>
    <row r="616" spans="76:76" x14ac:dyDescent="0.2">
      <c r="BX616" s="115"/>
    </row>
    <row r="617" spans="76:76" x14ac:dyDescent="0.2">
      <c r="BX617" s="115"/>
    </row>
    <row r="618" spans="76:76" x14ac:dyDescent="0.2">
      <c r="BX618" s="115"/>
    </row>
    <row r="619" spans="76:76" x14ac:dyDescent="0.2">
      <c r="BX619" s="115"/>
    </row>
    <row r="620" spans="76:76" x14ac:dyDescent="0.2">
      <c r="BX620" s="115"/>
    </row>
    <row r="621" spans="76:76" x14ac:dyDescent="0.2">
      <c r="BX621" s="115"/>
    </row>
    <row r="622" spans="76:76" x14ac:dyDescent="0.2">
      <c r="BX622" s="115"/>
    </row>
    <row r="623" spans="76:76" x14ac:dyDescent="0.2">
      <c r="BX623" s="115"/>
    </row>
    <row r="624" spans="76:76" x14ac:dyDescent="0.2">
      <c r="BX624" s="115"/>
    </row>
    <row r="625" spans="76:76" x14ac:dyDescent="0.2">
      <c r="BX625" s="115"/>
    </row>
    <row r="626" spans="76:76" x14ac:dyDescent="0.2">
      <c r="BX626" s="115"/>
    </row>
    <row r="627" spans="76:76" x14ac:dyDescent="0.2">
      <c r="BX627" s="115"/>
    </row>
    <row r="628" spans="76:76" x14ac:dyDescent="0.2">
      <c r="BX628" s="115"/>
    </row>
    <row r="629" spans="76:76" x14ac:dyDescent="0.2">
      <c r="BX629" s="115"/>
    </row>
    <row r="630" spans="76:76" x14ac:dyDescent="0.2">
      <c r="BX630" s="115"/>
    </row>
    <row r="631" spans="76:76" x14ac:dyDescent="0.2">
      <c r="BX631" s="115"/>
    </row>
    <row r="632" spans="76:76" x14ac:dyDescent="0.2">
      <c r="BX632" s="115"/>
    </row>
    <row r="633" spans="76:76" x14ac:dyDescent="0.2">
      <c r="BX633" s="115"/>
    </row>
    <row r="634" spans="76:76" x14ac:dyDescent="0.2">
      <c r="BX634" s="115"/>
    </row>
    <row r="635" spans="76:76" x14ac:dyDescent="0.2">
      <c r="BX635" s="115"/>
    </row>
    <row r="636" spans="76:76" x14ac:dyDescent="0.2">
      <c r="BX636" s="115"/>
    </row>
    <row r="637" spans="76:76" x14ac:dyDescent="0.2">
      <c r="BX637" s="115"/>
    </row>
    <row r="638" spans="76:76" x14ac:dyDescent="0.2">
      <c r="BX638" s="115"/>
    </row>
    <row r="639" spans="76:76" x14ac:dyDescent="0.2">
      <c r="BX639" s="115"/>
    </row>
    <row r="640" spans="76:76" x14ac:dyDescent="0.2">
      <c r="BX640" s="115"/>
    </row>
    <row r="641" spans="76:76" x14ac:dyDescent="0.2">
      <c r="BX641" s="115"/>
    </row>
    <row r="642" spans="76:76" x14ac:dyDescent="0.2">
      <c r="BX642" s="115"/>
    </row>
    <row r="643" spans="76:76" x14ac:dyDescent="0.2">
      <c r="BX643" s="115"/>
    </row>
    <row r="644" spans="76:76" x14ac:dyDescent="0.2">
      <c r="BX644" s="115"/>
    </row>
    <row r="645" spans="76:76" x14ac:dyDescent="0.2">
      <c r="BX645" s="115"/>
    </row>
    <row r="646" spans="76:76" x14ac:dyDescent="0.2">
      <c r="BX646" s="115"/>
    </row>
    <row r="647" spans="76:76" x14ac:dyDescent="0.2">
      <c r="BX647" s="115"/>
    </row>
    <row r="648" spans="76:76" x14ac:dyDescent="0.2">
      <c r="BX648" s="115"/>
    </row>
    <row r="649" spans="76:76" x14ac:dyDescent="0.2">
      <c r="BX649" s="115"/>
    </row>
    <row r="650" spans="76:76" x14ac:dyDescent="0.2">
      <c r="BX650" s="115"/>
    </row>
    <row r="651" spans="76:76" x14ac:dyDescent="0.2">
      <c r="BX651" s="115"/>
    </row>
    <row r="652" spans="76:76" x14ac:dyDescent="0.2">
      <c r="BX652" s="115"/>
    </row>
    <row r="653" spans="76:76" x14ac:dyDescent="0.2">
      <c r="BX653" s="115"/>
    </row>
    <row r="654" spans="76:76" x14ac:dyDescent="0.2">
      <c r="BX654" s="115"/>
    </row>
    <row r="655" spans="76:76" x14ac:dyDescent="0.2">
      <c r="BX655" s="115"/>
    </row>
    <row r="656" spans="76:76" x14ac:dyDescent="0.2">
      <c r="BX656" s="115"/>
    </row>
    <row r="657" spans="76:76" x14ac:dyDescent="0.2">
      <c r="BX657" s="115"/>
    </row>
    <row r="658" spans="76:76" x14ac:dyDescent="0.2">
      <c r="BX658" s="115"/>
    </row>
    <row r="659" spans="76:76" x14ac:dyDescent="0.2">
      <c r="BX659" s="115"/>
    </row>
    <row r="660" spans="76:76" x14ac:dyDescent="0.2">
      <c r="BX660" s="115"/>
    </row>
    <row r="661" spans="76:76" x14ac:dyDescent="0.2">
      <c r="BX661" s="115"/>
    </row>
    <row r="662" spans="76:76" x14ac:dyDescent="0.2">
      <c r="BX662" s="115"/>
    </row>
    <row r="663" spans="76:76" x14ac:dyDescent="0.2">
      <c r="BX663" s="115"/>
    </row>
    <row r="664" spans="76:76" x14ac:dyDescent="0.2">
      <c r="BX664" s="115"/>
    </row>
    <row r="665" spans="76:76" x14ac:dyDescent="0.2">
      <c r="BX665" s="115"/>
    </row>
    <row r="666" spans="76:76" x14ac:dyDescent="0.2">
      <c r="BX666" s="115"/>
    </row>
    <row r="667" spans="76:76" x14ac:dyDescent="0.2">
      <c r="BX667" s="115"/>
    </row>
    <row r="668" spans="76:76" x14ac:dyDescent="0.2">
      <c r="BX668" s="115"/>
    </row>
    <row r="669" spans="76:76" x14ac:dyDescent="0.2">
      <c r="BX669" s="115"/>
    </row>
    <row r="670" spans="76:76" x14ac:dyDescent="0.2">
      <c r="BX670" s="115"/>
    </row>
    <row r="671" spans="76:76" x14ac:dyDescent="0.2">
      <c r="BX671" s="115"/>
    </row>
    <row r="672" spans="76:76" x14ac:dyDescent="0.2">
      <c r="BX672" s="115"/>
    </row>
    <row r="673" spans="76:76" x14ac:dyDescent="0.2">
      <c r="BX673" s="115"/>
    </row>
    <row r="674" spans="76:76" x14ac:dyDescent="0.2">
      <c r="BX674" s="115"/>
    </row>
    <row r="675" spans="76:76" x14ac:dyDescent="0.2">
      <c r="BX675" s="115"/>
    </row>
    <row r="676" spans="76:76" x14ac:dyDescent="0.2">
      <c r="BX676" s="115"/>
    </row>
    <row r="677" spans="76:76" x14ac:dyDescent="0.2">
      <c r="BX677" s="115"/>
    </row>
    <row r="678" spans="76:76" x14ac:dyDescent="0.2">
      <c r="BX678" s="115"/>
    </row>
    <row r="679" spans="76:76" x14ac:dyDescent="0.2">
      <c r="BX679" s="115"/>
    </row>
    <row r="680" spans="76:76" x14ac:dyDescent="0.2">
      <c r="BX680" s="115"/>
    </row>
    <row r="681" spans="76:76" x14ac:dyDescent="0.2">
      <c r="BX681" s="115"/>
    </row>
    <row r="682" spans="76:76" x14ac:dyDescent="0.2">
      <c r="BX682" s="115"/>
    </row>
    <row r="683" spans="76:76" x14ac:dyDescent="0.2">
      <c r="BX683" s="115"/>
    </row>
    <row r="684" spans="76:76" x14ac:dyDescent="0.2">
      <c r="BX684" s="115"/>
    </row>
    <row r="685" spans="76:76" x14ac:dyDescent="0.2">
      <c r="BX685" s="115"/>
    </row>
    <row r="686" spans="76:76" x14ac:dyDescent="0.2">
      <c r="BX686" s="115"/>
    </row>
    <row r="687" spans="76:76" x14ac:dyDescent="0.2">
      <c r="BX687" s="115"/>
    </row>
    <row r="688" spans="76:76" x14ac:dyDescent="0.2">
      <c r="BX688" s="115"/>
    </row>
    <row r="689" spans="76:76" x14ac:dyDescent="0.2">
      <c r="BX689" s="115"/>
    </row>
    <row r="690" spans="76:76" x14ac:dyDescent="0.2">
      <c r="BX690" s="115"/>
    </row>
    <row r="691" spans="76:76" x14ac:dyDescent="0.2">
      <c r="BX691" s="115"/>
    </row>
    <row r="692" spans="76:76" x14ac:dyDescent="0.2">
      <c r="BX692" s="115"/>
    </row>
    <row r="693" spans="76:76" x14ac:dyDescent="0.2">
      <c r="BX693" s="115"/>
    </row>
    <row r="694" spans="76:76" x14ac:dyDescent="0.2">
      <c r="BX694" s="115"/>
    </row>
    <row r="695" spans="76:76" x14ac:dyDescent="0.2">
      <c r="BX695" s="115"/>
    </row>
    <row r="696" spans="76:76" x14ac:dyDescent="0.2">
      <c r="BX696" s="115"/>
    </row>
    <row r="697" spans="76:76" x14ac:dyDescent="0.2">
      <c r="BX697" s="115"/>
    </row>
    <row r="698" spans="76:76" x14ac:dyDescent="0.2">
      <c r="BX698" s="115"/>
    </row>
    <row r="699" spans="76:76" x14ac:dyDescent="0.2">
      <c r="BX699" s="115"/>
    </row>
    <row r="700" spans="76:76" x14ac:dyDescent="0.2">
      <c r="BX700" s="115"/>
    </row>
    <row r="701" spans="76:76" x14ac:dyDescent="0.2">
      <c r="BX701" s="115"/>
    </row>
    <row r="702" spans="76:76" x14ac:dyDescent="0.2">
      <c r="BX702" s="115"/>
    </row>
    <row r="703" spans="76:76" x14ac:dyDescent="0.2">
      <c r="BX703" s="115"/>
    </row>
    <row r="704" spans="76:76" x14ac:dyDescent="0.2">
      <c r="BX704" s="115"/>
    </row>
    <row r="705" spans="76:76" x14ac:dyDescent="0.2">
      <c r="BX705" s="115"/>
    </row>
    <row r="706" spans="76:76" x14ac:dyDescent="0.2">
      <c r="BX706" s="115"/>
    </row>
    <row r="707" spans="76:76" x14ac:dyDescent="0.2">
      <c r="BX707" s="115"/>
    </row>
    <row r="708" spans="76:76" x14ac:dyDescent="0.2">
      <c r="BX708" s="115"/>
    </row>
    <row r="709" spans="76:76" x14ac:dyDescent="0.2">
      <c r="BX709" s="115"/>
    </row>
    <row r="710" spans="76:76" x14ac:dyDescent="0.2">
      <c r="BX710" s="115"/>
    </row>
    <row r="711" spans="76:76" x14ac:dyDescent="0.2">
      <c r="BX711" s="115"/>
    </row>
    <row r="712" spans="76:76" x14ac:dyDescent="0.2">
      <c r="BX712" s="115"/>
    </row>
    <row r="713" spans="76:76" x14ac:dyDescent="0.2">
      <c r="BX713" s="115"/>
    </row>
    <row r="714" spans="76:76" x14ac:dyDescent="0.2">
      <c r="BX714" s="115"/>
    </row>
    <row r="715" spans="76:76" x14ac:dyDescent="0.2">
      <c r="BX715" s="115"/>
    </row>
    <row r="716" spans="76:76" x14ac:dyDescent="0.2">
      <c r="BX716" s="115"/>
    </row>
    <row r="717" spans="76:76" x14ac:dyDescent="0.2">
      <c r="BX717" s="115"/>
    </row>
    <row r="718" spans="76:76" x14ac:dyDescent="0.2">
      <c r="BX718" s="115"/>
    </row>
    <row r="719" spans="76:76" x14ac:dyDescent="0.2">
      <c r="BX719" s="115"/>
    </row>
    <row r="720" spans="76:76" x14ac:dyDescent="0.2">
      <c r="BX720" s="115"/>
    </row>
    <row r="721" spans="76:76" x14ac:dyDescent="0.2">
      <c r="BX721" s="115"/>
    </row>
    <row r="722" spans="76:76" x14ac:dyDescent="0.2">
      <c r="BX722" s="115"/>
    </row>
    <row r="723" spans="76:76" x14ac:dyDescent="0.2">
      <c r="BX723" s="115"/>
    </row>
    <row r="724" spans="76:76" x14ac:dyDescent="0.2">
      <c r="BX724" s="115"/>
    </row>
    <row r="725" spans="76:76" x14ac:dyDescent="0.2">
      <c r="BX725" s="115"/>
    </row>
    <row r="726" spans="76:76" x14ac:dyDescent="0.2">
      <c r="BX726" s="115"/>
    </row>
    <row r="727" spans="76:76" x14ac:dyDescent="0.2">
      <c r="BX727" s="115"/>
    </row>
    <row r="728" spans="76:76" x14ac:dyDescent="0.2">
      <c r="BX728" s="115"/>
    </row>
    <row r="729" spans="76:76" x14ac:dyDescent="0.2">
      <c r="BX729" s="115"/>
    </row>
    <row r="730" spans="76:76" x14ac:dyDescent="0.2">
      <c r="BX730" s="115"/>
    </row>
    <row r="731" spans="76:76" x14ac:dyDescent="0.2">
      <c r="BX731" s="115"/>
    </row>
    <row r="732" spans="76:76" x14ac:dyDescent="0.2">
      <c r="BX732" s="115"/>
    </row>
    <row r="733" spans="76:76" x14ac:dyDescent="0.2">
      <c r="BX733" s="115"/>
    </row>
    <row r="734" spans="76:76" x14ac:dyDescent="0.2">
      <c r="BX734" s="115"/>
    </row>
    <row r="735" spans="76:76" x14ac:dyDescent="0.2">
      <c r="BX735" s="115"/>
    </row>
    <row r="736" spans="76:76" x14ac:dyDescent="0.2">
      <c r="BX736" s="115"/>
    </row>
    <row r="737" spans="76:76" x14ac:dyDescent="0.2">
      <c r="BX737" s="115"/>
    </row>
    <row r="738" spans="76:76" x14ac:dyDescent="0.2">
      <c r="BX738" s="115"/>
    </row>
    <row r="739" spans="76:76" x14ac:dyDescent="0.2">
      <c r="BX739" s="115"/>
    </row>
    <row r="740" spans="76:76" x14ac:dyDescent="0.2">
      <c r="BX740" s="115"/>
    </row>
    <row r="741" spans="76:76" x14ac:dyDescent="0.2">
      <c r="BX741" s="115"/>
    </row>
    <row r="742" spans="76:76" x14ac:dyDescent="0.2">
      <c r="BX742" s="115"/>
    </row>
    <row r="743" spans="76:76" x14ac:dyDescent="0.2">
      <c r="BX743" s="115"/>
    </row>
    <row r="744" spans="76:76" x14ac:dyDescent="0.2">
      <c r="BX744" s="115"/>
    </row>
    <row r="745" spans="76:76" x14ac:dyDescent="0.2">
      <c r="BX745" s="115"/>
    </row>
    <row r="746" spans="76:76" x14ac:dyDescent="0.2">
      <c r="BX746" s="115"/>
    </row>
    <row r="747" spans="76:76" x14ac:dyDescent="0.2">
      <c r="BX747" s="115"/>
    </row>
    <row r="748" spans="76:76" x14ac:dyDescent="0.2">
      <c r="BX748" s="115"/>
    </row>
    <row r="749" spans="76:76" x14ac:dyDescent="0.2">
      <c r="BX749" s="115"/>
    </row>
    <row r="750" spans="76:76" x14ac:dyDescent="0.2">
      <c r="BX750" s="115"/>
    </row>
    <row r="751" spans="76:76" x14ac:dyDescent="0.2">
      <c r="BX751" s="115"/>
    </row>
    <row r="752" spans="76:76" x14ac:dyDescent="0.2">
      <c r="BX752" s="115"/>
    </row>
    <row r="753" spans="76:76" x14ac:dyDescent="0.2">
      <c r="BX753" s="115"/>
    </row>
    <row r="754" spans="76:76" x14ac:dyDescent="0.2">
      <c r="BX754" s="115"/>
    </row>
    <row r="755" spans="76:76" x14ac:dyDescent="0.2">
      <c r="BX755" s="115"/>
    </row>
    <row r="756" spans="76:76" x14ac:dyDescent="0.2">
      <c r="BX756" s="115"/>
    </row>
    <row r="757" spans="76:76" x14ac:dyDescent="0.2">
      <c r="BX757" s="115"/>
    </row>
    <row r="758" spans="76:76" x14ac:dyDescent="0.2">
      <c r="BX758" s="115"/>
    </row>
    <row r="759" spans="76:76" x14ac:dyDescent="0.2">
      <c r="BX759" s="115"/>
    </row>
    <row r="760" spans="76:76" x14ac:dyDescent="0.2">
      <c r="BX760" s="115"/>
    </row>
    <row r="761" spans="76:76" x14ac:dyDescent="0.2">
      <c r="BX761" s="115"/>
    </row>
    <row r="762" spans="76:76" x14ac:dyDescent="0.2">
      <c r="BX762" s="115"/>
    </row>
    <row r="763" spans="76:76" x14ac:dyDescent="0.2">
      <c r="BX763" s="115"/>
    </row>
    <row r="764" spans="76:76" x14ac:dyDescent="0.2">
      <c r="BX764" s="115"/>
    </row>
    <row r="765" spans="76:76" x14ac:dyDescent="0.2">
      <c r="BX765" s="115"/>
    </row>
    <row r="766" spans="76:76" x14ac:dyDescent="0.2">
      <c r="BX766" s="115"/>
    </row>
    <row r="767" spans="76:76" x14ac:dyDescent="0.2">
      <c r="BX767" s="115"/>
    </row>
    <row r="768" spans="76:76" x14ac:dyDescent="0.2">
      <c r="BX768" s="115"/>
    </row>
    <row r="769" spans="76:76" x14ac:dyDescent="0.2">
      <c r="BX769" s="115"/>
    </row>
    <row r="770" spans="76:76" x14ac:dyDescent="0.2">
      <c r="BX770" s="115"/>
    </row>
    <row r="771" spans="76:76" x14ac:dyDescent="0.2">
      <c r="BX771" s="115"/>
    </row>
    <row r="772" spans="76:76" x14ac:dyDescent="0.2">
      <c r="BX772" s="115"/>
    </row>
    <row r="773" spans="76:76" x14ac:dyDescent="0.2">
      <c r="BX773" s="115"/>
    </row>
    <row r="774" spans="76:76" x14ac:dyDescent="0.2">
      <c r="BX774" s="115"/>
    </row>
    <row r="775" spans="76:76" x14ac:dyDescent="0.2">
      <c r="BX775" s="115"/>
    </row>
    <row r="776" spans="76:76" x14ac:dyDescent="0.2">
      <c r="BX776" s="115"/>
    </row>
    <row r="777" spans="76:76" x14ac:dyDescent="0.2">
      <c r="BX777" s="115"/>
    </row>
    <row r="778" spans="76:76" x14ac:dyDescent="0.2">
      <c r="BX778" s="115"/>
    </row>
    <row r="779" spans="76:76" x14ac:dyDescent="0.2">
      <c r="BX779" s="115"/>
    </row>
    <row r="780" spans="76:76" x14ac:dyDescent="0.2">
      <c r="BX780" s="115"/>
    </row>
    <row r="781" spans="76:76" x14ac:dyDescent="0.2">
      <c r="BX781" s="115"/>
    </row>
    <row r="782" spans="76:76" x14ac:dyDescent="0.2">
      <c r="BX782" s="115"/>
    </row>
    <row r="783" spans="76:76" x14ac:dyDescent="0.2">
      <c r="BX783" s="115"/>
    </row>
    <row r="784" spans="76:76" x14ac:dyDescent="0.2">
      <c r="BX784" s="115"/>
    </row>
    <row r="785" spans="76:76" x14ac:dyDescent="0.2">
      <c r="BX785" s="115"/>
    </row>
    <row r="786" spans="76:76" x14ac:dyDescent="0.2">
      <c r="BX786" s="115"/>
    </row>
    <row r="787" spans="76:76" x14ac:dyDescent="0.2">
      <c r="BX787" s="115"/>
    </row>
    <row r="788" spans="76:76" x14ac:dyDescent="0.2">
      <c r="BX788" s="115"/>
    </row>
    <row r="789" spans="76:76" x14ac:dyDescent="0.2">
      <c r="BX789" s="115"/>
    </row>
    <row r="790" spans="76:76" x14ac:dyDescent="0.2">
      <c r="BX790" s="115"/>
    </row>
    <row r="791" spans="76:76" x14ac:dyDescent="0.2">
      <c r="BX791" s="115"/>
    </row>
    <row r="792" spans="76:76" x14ac:dyDescent="0.2">
      <c r="BX792" s="115"/>
    </row>
    <row r="793" spans="76:76" x14ac:dyDescent="0.2">
      <c r="BX793" s="115"/>
    </row>
    <row r="794" spans="76:76" x14ac:dyDescent="0.2">
      <c r="BX794" s="115"/>
    </row>
    <row r="795" spans="76:76" x14ac:dyDescent="0.2">
      <c r="BX795" s="115"/>
    </row>
    <row r="796" spans="76:76" x14ac:dyDescent="0.2">
      <c r="BX796" s="115"/>
    </row>
    <row r="797" spans="76:76" x14ac:dyDescent="0.2">
      <c r="BX797" s="115"/>
    </row>
    <row r="798" spans="76:76" x14ac:dyDescent="0.2">
      <c r="BX798" s="115"/>
    </row>
    <row r="799" spans="76:76" x14ac:dyDescent="0.2">
      <c r="BX799" s="115"/>
    </row>
    <row r="800" spans="76:76" x14ac:dyDescent="0.2">
      <c r="BX800" s="115"/>
    </row>
    <row r="801" spans="76:76" x14ac:dyDescent="0.2">
      <c r="BX801" s="115"/>
    </row>
    <row r="802" spans="76:76" x14ac:dyDescent="0.2">
      <c r="BX802" s="115"/>
    </row>
    <row r="803" spans="76:76" x14ac:dyDescent="0.2">
      <c r="BX803" s="115"/>
    </row>
    <row r="804" spans="76:76" x14ac:dyDescent="0.2">
      <c r="BX804" s="115"/>
    </row>
    <row r="805" spans="76:76" x14ac:dyDescent="0.2">
      <c r="BX805" s="115"/>
    </row>
    <row r="806" spans="76:76" x14ac:dyDescent="0.2">
      <c r="BX806" s="115"/>
    </row>
    <row r="807" spans="76:76" x14ac:dyDescent="0.2">
      <c r="BX807" s="115"/>
    </row>
    <row r="808" spans="76:76" x14ac:dyDescent="0.2">
      <c r="BX808" s="115"/>
    </row>
    <row r="809" spans="76:76" x14ac:dyDescent="0.2">
      <c r="BX809" s="115"/>
    </row>
    <row r="810" spans="76:76" x14ac:dyDescent="0.2">
      <c r="BX810" s="115"/>
    </row>
    <row r="811" spans="76:76" x14ac:dyDescent="0.2">
      <c r="BX811" s="115"/>
    </row>
    <row r="812" spans="76:76" x14ac:dyDescent="0.2">
      <c r="BX812" s="115"/>
    </row>
    <row r="813" spans="76:76" x14ac:dyDescent="0.2">
      <c r="BX813" s="115"/>
    </row>
    <row r="814" spans="76:76" x14ac:dyDescent="0.2">
      <c r="BX814" s="115"/>
    </row>
    <row r="815" spans="76:76" x14ac:dyDescent="0.2">
      <c r="BX815" s="115"/>
    </row>
    <row r="816" spans="76:76" x14ac:dyDescent="0.2">
      <c r="BX816" s="115"/>
    </row>
    <row r="817" spans="76:76" x14ac:dyDescent="0.2">
      <c r="BX817" s="115"/>
    </row>
    <row r="818" spans="76:76" x14ac:dyDescent="0.2">
      <c r="BX818" s="115"/>
    </row>
    <row r="819" spans="76:76" x14ac:dyDescent="0.2">
      <c r="BX819" s="115"/>
    </row>
    <row r="820" spans="76:76" x14ac:dyDescent="0.2">
      <c r="BX820" s="115"/>
    </row>
    <row r="821" spans="76:76" x14ac:dyDescent="0.2">
      <c r="BX821" s="115"/>
    </row>
    <row r="822" spans="76:76" x14ac:dyDescent="0.2">
      <c r="BX822" s="115"/>
    </row>
    <row r="823" spans="76:76" x14ac:dyDescent="0.2">
      <c r="BX823" s="115"/>
    </row>
    <row r="824" spans="76:76" x14ac:dyDescent="0.2">
      <c r="BX824" s="115"/>
    </row>
    <row r="825" spans="76:76" x14ac:dyDescent="0.2">
      <c r="BX825" s="115"/>
    </row>
    <row r="826" spans="76:76" x14ac:dyDescent="0.2">
      <c r="BX826" s="115"/>
    </row>
    <row r="827" spans="76:76" x14ac:dyDescent="0.2">
      <c r="BX827" s="115"/>
    </row>
    <row r="828" spans="76:76" x14ac:dyDescent="0.2">
      <c r="BX828" s="115"/>
    </row>
    <row r="829" spans="76:76" x14ac:dyDescent="0.2">
      <c r="BX829" s="115"/>
    </row>
    <row r="830" spans="76:76" x14ac:dyDescent="0.2">
      <c r="BX830" s="115"/>
    </row>
    <row r="831" spans="76:76" x14ac:dyDescent="0.2">
      <c r="BX831" s="115"/>
    </row>
    <row r="832" spans="76:76" x14ac:dyDescent="0.2">
      <c r="BX832" s="115"/>
    </row>
    <row r="833" spans="76:76" x14ac:dyDescent="0.2">
      <c r="BX833" s="115"/>
    </row>
    <row r="834" spans="76:76" x14ac:dyDescent="0.2">
      <c r="BX834" s="115"/>
    </row>
    <row r="835" spans="76:76" x14ac:dyDescent="0.2">
      <c r="BX835" s="115"/>
    </row>
    <row r="836" spans="76:76" x14ac:dyDescent="0.2">
      <c r="BX836" s="115"/>
    </row>
    <row r="837" spans="76:76" x14ac:dyDescent="0.2">
      <c r="BX837" s="115"/>
    </row>
    <row r="838" spans="76:76" x14ac:dyDescent="0.2">
      <c r="BX838" s="115"/>
    </row>
    <row r="839" spans="76:76" x14ac:dyDescent="0.2">
      <c r="BX839" s="115"/>
    </row>
    <row r="840" spans="76:76" x14ac:dyDescent="0.2">
      <c r="BX840" s="115"/>
    </row>
    <row r="841" spans="76:76" x14ac:dyDescent="0.2">
      <c r="BX841" s="115"/>
    </row>
    <row r="842" spans="76:76" x14ac:dyDescent="0.2">
      <c r="BX842" s="115"/>
    </row>
    <row r="843" spans="76:76" x14ac:dyDescent="0.2">
      <c r="BX843" s="115"/>
    </row>
    <row r="844" spans="76:76" x14ac:dyDescent="0.2">
      <c r="BX844" s="115"/>
    </row>
    <row r="845" spans="76:76" x14ac:dyDescent="0.2">
      <c r="BX845" s="115"/>
    </row>
    <row r="846" spans="76:76" x14ac:dyDescent="0.2">
      <c r="BX846" s="115"/>
    </row>
    <row r="847" spans="76:76" x14ac:dyDescent="0.2">
      <c r="BX847" s="115"/>
    </row>
    <row r="848" spans="76:76" x14ac:dyDescent="0.2">
      <c r="BX848" s="115"/>
    </row>
    <row r="849" spans="76:76" x14ac:dyDescent="0.2">
      <c r="BX849" s="115"/>
    </row>
    <row r="850" spans="76:76" x14ac:dyDescent="0.2">
      <c r="BX850" s="115"/>
    </row>
    <row r="851" spans="76:76" x14ac:dyDescent="0.2">
      <c r="BX851" s="115"/>
    </row>
    <row r="852" spans="76:76" x14ac:dyDescent="0.2">
      <c r="BX852" s="115"/>
    </row>
    <row r="853" spans="76:76" x14ac:dyDescent="0.2">
      <c r="BX853" s="115"/>
    </row>
    <row r="854" spans="76:76" x14ac:dyDescent="0.2">
      <c r="BX854" s="115"/>
    </row>
    <row r="855" spans="76:76" x14ac:dyDescent="0.2">
      <c r="BX855" s="115"/>
    </row>
    <row r="856" spans="76:76" x14ac:dyDescent="0.2">
      <c r="BX856" s="115"/>
    </row>
    <row r="857" spans="76:76" x14ac:dyDescent="0.2">
      <c r="BX857" s="115"/>
    </row>
    <row r="858" spans="76:76" x14ac:dyDescent="0.2">
      <c r="BX858" s="115"/>
    </row>
    <row r="859" spans="76:76" x14ac:dyDescent="0.2">
      <c r="BX859" s="115"/>
    </row>
    <row r="860" spans="76:76" x14ac:dyDescent="0.2">
      <c r="BX860" s="115"/>
    </row>
    <row r="861" spans="76:76" x14ac:dyDescent="0.2">
      <c r="BX861" s="115"/>
    </row>
    <row r="862" spans="76:76" x14ac:dyDescent="0.2">
      <c r="BX862" s="115"/>
    </row>
    <row r="863" spans="76:76" x14ac:dyDescent="0.2">
      <c r="BX863" s="115"/>
    </row>
    <row r="864" spans="76:76" x14ac:dyDescent="0.2">
      <c r="BX864" s="115"/>
    </row>
    <row r="865" spans="76:76" x14ac:dyDescent="0.2">
      <c r="BX865" s="115"/>
    </row>
    <row r="866" spans="76:76" x14ac:dyDescent="0.2">
      <c r="BX866" s="115"/>
    </row>
    <row r="867" spans="76:76" x14ac:dyDescent="0.2">
      <c r="BX867" s="115"/>
    </row>
    <row r="868" spans="76:76" x14ac:dyDescent="0.2">
      <c r="BX868" s="115"/>
    </row>
    <row r="869" spans="76:76" x14ac:dyDescent="0.2">
      <c r="BX869" s="115"/>
    </row>
    <row r="870" spans="76:76" x14ac:dyDescent="0.2">
      <c r="BX870" s="115"/>
    </row>
    <row r="871" spans="76:76" x14ac:dyDescent="0.2">
      <c r="BX871" s="115"/>
    </row>
    <row r="872" spans="76:76" x14ac:dyDescent="0.2">
      <c r="BX872" s="115"/>
    </row>
    <row r="873" spans="76:76" x14ac:dyDescent="0.2">
      <c r="BX873" s="115"/>
    </row>
    <row r="874" spans="76:76" x14ac:dyDescent="0.2">
      <c r="BX874" s="115"/>
    </row>
    <row r="875" spans="76:76" x14ac:dyDescent="0.2">
      <c r="BX875" s="115"/>
    </row>
    <row r="876" spans="76:76" x14ac:dyDescent="0.2">
      <c r="BX876" s="115"/>
    </row>
    <row r="877" spans="76:76" x14ac:dyDescent="0.2">
      <c r="BX877" s="115"/>
    </row>
    <row r="878" spans="76:76" x14ac:dyDescent="0.2">
      <c r="BX878" s="115"/>
    </row>
    <row r="879" spans="76:76" x14ac:dyDescent="0.2">
      <c r="BX879" s="115"/>
    </row>
    <row r="880" spans="76:76" x14ac:dyDescent="0.2">
      <c r="BX880" s="115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229" t="s">
        <v>559</v>
      </c>
      <c r="J1" s="329" t="s">
        <v>690</v>
      </c>
    </row>
    <row r="2" spans="1:11" ht="37.5" customHeight="1" x14ac:dyDescent="0.35">
      <c r="A2" s="187"/>
      <c r="B2" s="504" t="s">
        <v>693</v>
      </c>
      <c r="C2" s="504"/>
      <c r="D2" s="504"/>
      <c r="E2" s="504"/>
      <c r="F2" s="504"/>
      <c r="G2" s="504"/>
      <c r="H2" s="504"/>
      <c r="I2" s="504"/>
      <c r="J2" s="504"/>
      <c r="K2" s="504"/>
    </row>
    <row r="3" spans="1:11" ht="5.25" customHeight="1" x14ac:dyDescent="0.2">
      <c r="A3" s="508" t="s">
        <v>286</v>
      </c>
      <c r="B3" s="511" t="s">
        <v>287</v>
      </c>
      <c r="C3" s="514" t="s">
        <v>288</v>
      </c>
      <c r="D3" s="515"/>
      <c r="E3" s="515"/>
      <c r="F3" s="515"/>
      <c r="G3" s="515"/>
      <c r="H3" s="516"/>
      <c r="I3" s="520" t="s">
        <v>627</v>
      </c>
      <c r="J3" s="505" t="s">
        <v>629</v>
      </c>
      <c r="K3" s="505" t="s">
        <v>695</v>
      </c>
    </row>
    <row r="4" spans="1:11" ht="9" customHeight="1" x14ac:dyDescent="0.2">
      <c r="A4" s="509"/>
      <c r="B4" s="512"/>
      <c r="C4" s="517"/>
      <c r="D4" s="518"/>
      <c r="E4" s="518"/>
      <c r="F4" s="518"/>
      <c r="G4" s="518"/>
      <c r="H4" s="519"/>
      <c r="I4" s="521"/>
      <c r="J4" s="506"/>
      <c r="K4" s="506"/>
    </row>
    <row r="5" spans="1:11" ht="39" customHeight="1" x14ac:dyDescent="0.2">
      <c r="A5" s="510"/>
      <c r="B5" s="513"/>
      <c r="C5" s="231" t="s">
        <v>560</v>
      </c>
      <c r="D5" s="230" t="s">
        <v>621</v>
      </c>
      <c r="E5" s="231" t="s">
        <v>561</v>
      </c>
      <c r="F5" s="231" t="s">
        <v>689</v>
      </c>
      <c r="G5" s="231" t="s">
        <v>622</v>
      </c>
      <c r="H5" s="231" t="s">
        <v>694</v>
      </c>
      <c r="I5" s="522"/>
      <c r="J5" s="507"/>
      <c r="K5" s="507"/>
    </row>
    <row r="6" spans="1:11" ht="12.75" customHeight="1" x14ac:dyDescent="0.2">
      <c r="A6" s="232" t="s">
        <v>289</v>
      </c>
      <c r="B6" s="233" t="s">
        <v>290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2" t="e">
        <f>H6/F6</f>
        <v>#DIV/0!</v>
      </c>
      <c r="K6" s="282">
        <f>H6-G6</f>
        <v>301.56</v>
      </c>
    </row>
    <row r="7" spans="1:11" hidden="1" x14ac:dyDescent="0.2">
      <c r="A7" s="200"/>
      <c r="B7" s="200" t="s">
        <v>291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2" t="e">
        <f t="shared" ref="J7:J70" si="2">H7/F7</f>
        <v>#DIV/0!</v>
      </c>
      <c r="K7" s="282">
        <f t="shared" ref="K7:K71" si="3">H7-G7</f>
        <v>0</v>
      </c>
    </row>
    <row r="8" spans="1:11" ht="14.25" hidden="1" customHeight="1" x14ac:dyDescent="0.2">
      <c r="A8" s="200"/>
      <c r="B8" s="200" t="s">
        <v>292</v>
      </c>
      <c r="C8" s="139"/>
      <c r="D8" s="16"/>
      <c r="E8" s="139"/>
      <c r="F8" s="139"/>
      <c r="G8" s="139"/>
      <c r="H8" s="139"/>
      <c r="I8" s="235">
        <f t="shared" si="1"/>
        <v>0</v>
      </c>
      <c r="J8" s="282" t="e">
        <f t="shared" si="2"/>
        <v>#DIV/0!</v>
      </c>
      <c r="K8" s="282">
        <f t="shared" si="3"/>
        <v>0</v>
      </c>
    </row>
    <row r="9" spans="1:11" ht="14.25" hidden="1" customHeight="1" x14ac:dyDescent="0.2">
      <c r="A9" s="200"/>
      <c r="B9" s="210" t="s">
        <v>516</v>
      </c>
      <c r="C9" s="139"/>
      <c r="D9" s="16"/>
      <c r="E9" s="139"/>
      <c r="F9" s="139"/>
      <c r="G9" s="139"/>
      <c r="H9" s="139"/>
      <c r="I9" s="235">
        <f t="shared" si="1"/>
        <v>0</v>
      </c>
      <c r="J9" s="282" t="e">
        <f t="shared" si="2"/>
        <v>#DIV/0!</v>
      </c>
      <c r="K9" s="282">
        <f t="shared" si="3"/>
        <v>0</v>
      </c>
    </row>
    <row r="10" spans="1:11" ht="14.25" hidden="1" customHeight="1" x14ac:dyDescent="0.2">
      <c r="A10" s="200"/>
      <c r="B10" s="210" t="s">
        <v>293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2" t="e">
        <f t="shared" si="2"/>
        <v>#DIV/0!</v>
      </c>
      <c r="K10" s="282">
        <f t="shared" si="3"/>
        <v>0</v>
      </c>
    </row>
    <row r="11" spans="1:11" ht="14.25" hidden="1" customHeight="1" x14ac:dyDescent="0.2">
      <c r="A11" s="200"/>
      <c r="B11" s="210" t="s">
        <v>562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2" t="e">
        <f t="shared" si="2"/>
        <v>#DIV/0!</v>
      </c>
      <c r="K11" s="282">
        <f t="shared" si="3"/>
        <v>0</v>
      </c>
    </row>
    <row r="12" spans="1:11" ht="14.25" hidden="1" customHeight="1" x14ac:dyDescent="0.2">
      <c r="A12" s="200"/>
      <c r="B12" s="210" t="s">
        <v>517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2" t="e">
        <f t="shared" si="2"/>
        <v>#DIV/0!</v>
      </c>
      <c r="K12" s="282">
        <f t="shared" si="3"/>
        <v>0</v>
      </c>
    </row>
    <row r="13" spans="1:11" ht="14.25" hidden="1" customHeight="1" x14ac:dyDescent="0.2">
      <c r="A13" s="200"/>
      <c r="B13" s="210" t="s">
        <v>518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2" t="e">
        <f t="shared" si="2"/>
        <v>#DIV/0!</v>
      </c>
      <c r="K13" s="282">
        <f t="shared" si="3"/>
        <v>0</v>
      </c>
    </row>
    <row r="14" spans="1:11" ht="14.25" customHeight="1" x14ac:dyDescent="0.2">
      <c r="A14" s="200"/>
      <c r="B14" s="256" t="s">
        <v>678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2" t="e">
        <f t="shared" si="2"/>
        <v>#DIV/0!</v>
      </c>
      <c r="K14" s="282">
        <f t="shared" si="3"/>
        <v>301.06</v>
      </c>
    </row>
    <row r="15" spans="1:11" ht="14.25" hidden="1" customHeight="1" x14ac:dyDescent="0.2">
      <c r="A15" s="200"/>
      <c r="B15" s="210" t="s">
        <v>294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2" t="e">
        <f t="shared" si="2"/>
        <v>#DIV/0!</v>
      </c>
      <c r="K15" s="282">
        <f t="shared" si="3"/>
        <v>0</v>
      </c>
    </row>
    <row r="16" spans="1:11" ht="14.25" hidden="1" customHeight="1" x14ac:dyDescent="0.2">
      <c r="A16" s="200"/>
      <c r="B16" s="210" t="s">
        <v>295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2" t="e">
        <f t="shared" si="2"/>
        <v>#DIV/0!</v>
      </c>
      <c r="K16" s="282">
        <f t="shared" si="3"/>
        <v>0</v>
      </c>
    </row>
    <row r="17" spans="1:11" ht="14.25" hidden="1" customHeight="1" x14ac:dyDescent="0.2">
      <c r="A17" s="200"/>
      <c r="B17" s="210" t="s">
        <v>296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2" t="e">
        <f t="shared" si="2"/>
        <v>#DIV/0!</v>
      </c>
      <c r="K17" s="282">
        <f t="shared" si="3"/>
        <v>0</v>
      </c>
    </row>
    <row r="18" spans="1:11" ht="14.25" customHeight="1" x14ac:dyDescent="0.2">
      <c r="A18" s="200"/>
      <c r="B18" s="210" t="s">
        <v>519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2" t="e">
        <f t="shared" si="2"/>
        <v>#DIV/0!</v>
      </c>
      <c r="K18" s="282">
        <f t="shared" si="3"/>
        <v>0.5</v>
      </c>
    </row>
    <row r="19" spans="1:11" ht="14.25" customHeight="1" x14ac:dyDescent="0.2">
      <c r="A19" s="232" t="s">
        <v>297</v>
      </c>
      <c r="B19" s="233" t="s">
        <v>298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2">
        <f t="shared" si="2"/>
        <v>1.0834553440702783</v>
      </c>
      <c r="K19" s="282">
        <f t="shared" si="3"/>
        <v>7.4</v>
      </c>
    </row>
    <row r="20" spans="1:11" ht="14.25" customHeight="1" x14ac:dyDescent="0.2">
      <c r="A20" s="200"/>
      <c r="B20" s="200" t="s">
        <v>299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2" t="e">
        <f t="shared" si="2"/>
        <v>#DIV/0!</v>
      </c>
      <c r="K20" s="282">
        <f t="shared" si="3"/>
        <v>0</v>
      </c>
    </row>
    <row r="21" spans="1:11" ht="14.25" hidden="1" customHeight="1" x14ac:dyDescent="0.2">
      <c r="A21" s="200"/>
      <c r="B21" s="210" t="s">
        <v>300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2" t="e">
        <f t="shared" si="2"/>
        <v>#DIV/0!</v>
      </c>
      <c r="K21" s="282">
        <f t="shared" si="3"/>
        <v>0</v>
      </c>
    </row>
    <row r="22" spans="1:11" ht="14.25" hidden="1" customHeight="1" x14ac:dyDescent="0.2">
      <c r="A22" s="200"/>
      <c r="B22" s="210" t="s">
        <v>563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2" t="e">
        <f t="shared" si="2"/>
        <v>#DIV/0!</v>
      </c>
      <c r="K22" s="282">
        <f t="shared" si="3"/>
        <v>0</v>
      </c>
    </row>
    <row r="23" spans="1:11" ht="14.25" customHeight="1" x14ac:dyDescent="0.2">
      <c r="A23" s="200"/>
      <c r="B23" s="253" t="s">
        <v>301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2" t="e">
        <f t="shared" si="2"/>
        <v>#DIV/0!</v>
      </c>
      <c r="K23" s="282">
        <f t="shared" si="3"/>
        <v>0</v>
      </c>
    </row>
    <row r="24" spans="1:11" ht="14.25" hidden="1" customHeight="1" x14ac:dyDescent="0.2">
      <c r="A24" s="200"/>
      <c r="B24" s="200" t="s">
        <v>564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2" t="e">
        <f t="shared" si="2"/>
        <v>#DIV/0!</v>
      </c>
      <c r="K24" s="282">
        <f t="shared" si="3"/>
        <v>0</v>
      </c>
    </row>
    <row r="25" spans="1:11" ht="14.25" customHeight="1" x14ac:dyDescent="0.2">
      <c r="A25" s="200"/>
      <c r="B25" s="210" t="s">
        <v>520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2">
        <f t="shared" si="2"/>
        <v>0</v>
      </c>
      <c r="K25" s="282">
        <f t="shared" si="3"/>
        <v>0</v>
      </c>
    </row>
    <row r="26" spans="1:11" ht="14.25" hidden="1" customHeight="1" x14ac:dyDescent="0.2">
      <c r="A26" s="200"/>
      <c r="B26" s="200" t="s">
        <v>597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2" t="e">
        <f t="shared" si="2"/>
        <v>#DIV/0!</v>
      </c>
      <c r="K26" s="282">
        <f t="shared" si="3"/>
        <v>0</v>
      </c>
    </row>
    <row r="27" spans="1:11" ht="14.25" customHeight="1" x14ac:dyDescent="0.2">
      <c r="A27" s="200"/>
      <c r="B27" s="210" t="s">
        <v>521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2" t="e">
        <f t="shared" si="2"/>
        <v>#DIV/0!</v>
      </c>
      <c r="K27" s="282">
        <f t="shared" si="3"/>
        <v>7.4</v>
      </c>
    </row>
    <row r="28" spans="1:11" ht="14.25" hidden="1" customHeight="1" x14ac:dyDescent="0.2">
      <c r="A28" s="200"/>
      <c r="B28" s="210" t="s">
        <v>565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2" t="e">
        <f t="shared" si="2"/>
        <v>#DIV/0!</v>
      </c>
      <c r="K28" s="282">
        <f t="shared" si="3"/>
        <v>0</v>
      </c>
    </row>
    <row r="29" spans="1:11" ht="14.25" hidden="1" customHeight="1" x14ac:dyDescent="0.2">
      <c r="A29" s="200"/>
      <c r="B29" s="210" t="s">
        <v>302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2" t="e">
        <f t="shared" si="2"/>
        <v>#DIV/0!</v>
      </c>
      <c r="K29" s="282">
        <f t="shared" si="3"/>
        <v>0</v>
      </c>
    </row>
    <row r="30" spans="1:11" ht="14.25" hidden="1" customHeight="1" x14ac:dyDescent="0.2">
      <c r="A30" s="200"/>
      <c r="B30" s="210" t="s">
        <v>303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2" t="e">
        <f t="shared" si="2"/>
        <v>#DIV/0!</v>
      </c>
      <c r="K30" s="282">
        <f t="shared" si="3"/>
        <v>0</v>
      </c>
    </row>
    <row r="31" spans="1:11" ht="14.25" hidden="1" customHeight="1" x14ac:dyDescent="0.2">
      <c r="A31" s="200"/>
      <c r="B31" s="210" t="s">
        <v>304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2" t="e">
        <f t="shared" si="2"/>
        <v>#DIV/0!</v>
      </c>
      <c r="K31" s="282">
        <f t="shared" si="3"/>
        <v>0</v>
      </c>
    </row>
    <row r="32" spans="1:11" ht="14.25" hidden="1" customHeight="1" x14ac:dyDescent="0.2">
      <c r="A32" s="200"/>
      <c r="B32" s="210" t="s">
        <v>305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2" t="e">
        <f t="shared" si="2"/>
        <v>#DIV/0!</v>
      </c>
      <c r="K32" s="282">
        <f t="shared" si="3"/>
        <v>0</v>
      </c>
    </row>
    <row r="33" spans="1:11" ht="14.25" hidden="1" customHeight="1" x14ac:dyDescent="0.2">
      <c r="A33" s="200"/>
      <c r="B33" s="210" t="s">
        <v>566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2" t="e">
        <f t="shared" si="2"/>
        <v>#DIV/0!</v>
      </c>
      <c r="K33" s="282">
        <f t="shared" si="3"/>
        <v>0</v>
      </c>
    </row>
    <row r="34" spans="1:11" ht="14.25" hidden="1" customHeight="1" x14ac:dyDescent="0.2">
      <c r="A34" s="200"/>
      <c r="B34" s="200" t="s">
        <v>522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2" t="e">
        <f t="shared" si="2"/>
        <v>#DIV/0!</v>
      </c>
      <c r="K34" s="282">
        <f t="shared" si="3"/>
        <v>0</v>
      </c>
    </row>
    <row r="35" spans="1:11" ht="14.25" hidden="1" customHeight="1" x14ac:dyDescent="0.2">
      <c r="A35" s="200"/>
      <c r="B35" s="200" t="s">
        <v>306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2" t="e">
        <f t="shared" si="2"/>
        <v>#DIV/0!</v>
      </c>
      <c r="K35" s="282">
        <f t="shared" si="3"/>
        <v>0</v>
      </c>
    </row>
    <row r="36" spans="1:11" ht="14.25" hidden="1" customHeight="1" x14ac:dyDescent="0.2">
      <c r="A36" s="200"/>
      <c r="B36" s="200" t="s">
        <v>523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2" t="e">
        <f t="shared" si="2"/>
        <v>#DIV/0!</v>
      </c>
      <c r="K36" s="282">
        <f t="shared" si="3"/>
        <v>0</v>
      </c>
    </row>
    <row r="37" spans="1:11" ht="14.25" customHeight="1" x14ac:dyDescent="0.2">
      <c r="A37" s="232" t="s">
        <v>307</v>
      </c>
      <c r="B37" s="233" t="s">
        <v>308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2">
        <f t="shared" si="2"/>
        <v>2.7893828483008987</v>
      </c>
      <c r="K37" s="282">
        <f t="shared" si="3"/>
        <v>320.77999999999997</v>
      </c>
    </row>
    <row r="38" spans="1:11" ht="14.25" customHeight="1" x14ac:dyDescent="0.2">
      <c r="A38" s="232"/>
      <c r="B38" s="233" t="s">
        <v>309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2">
        <f t="shared" si="2"/>
        <v>0.16949152542372883</v>
      </c>
      <c r="K38" s="282">
        <f t="shared" si="3"/>
        <v>-7.78</v>
      </c>
    </row>
    <row r="39" spans="1:11" ht="14.25" hidden="1" customHeight="1" x14ac:dyDescent="0.2">
      <c r="A39" s="200"/>
      <c r="B39" s="210" t="s">
        <v>310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2"/>
      <c r="K39" s="282">
        <f t="shared" si="3"/>
        <v>0.2</v>
      </c>
    </row>
    <row r="40" spans="1:11" ht="14.25" hidden="1" customHeight="1" x14ac:dyDescent="0.2">
      <c r="A40" s="200"/>
      <c r="B40" s="210" t="s">
        <v>311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2"/>
      <c r="K40" s="282">
        <f t="shared" si="3"/>
        <v>0</v>
      </c>
    </row>
    <row r="41" spans="1:11" ht="14.25" hidden="1" customHeight="1" x14ac:dyDescent="0.2">
      <c r="A41" s="200"/>
      <c r="B41" s="210" t="s">
        <v>312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2"/>
      <c r="K41" s="282">
        <f t="shared" si="3"/>
        <v>0</v>
      </c>
    </row>
    <row r="42" spans="1:11" ht="14.25" customHeight="1" x14ac:dyDescent="0.2">
      <c r="A42" s="200"/>
      <c r="B42" s="200" t="s">
        <v>313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2"/>
      <c r="K42" s="282">
        <f t="shared" si="3"/>
        <v>0</v>
      </c>
    </row>
    <row r="43" spans="1:11" ht="14.25" hidden="1" customHeight="1" x14ac:dyDescent="0.2">
      <c r="A43" s="200"/>
      <c r="B43" s="200" t="s">
        <v>314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2"/>
      <c r="K43" s="282">
        <f t="shared" si="3"/>
        <v>0</v>
      </c>
    </row>
    <row r="44" spans="1:11" ht="14.25" hidden="1" customHeight="1" x14ac:dyDescent="0.2">
      <c r="A44" s="200"/>
      <c r="B44" s="200" t="s">
        <v>315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2"/>
      <c r="K44" s="282">
        <f t="shared" si="3"/>
        <v>0</v>
      </c>
    </row>
    <row r="45" spans="1:11" ht="14.25" customHeight="1" x14ac:dyDescent="0.2">
      <c r="A45" s="200"/>
      <c r="B45" s="200" t="s">
        <v>316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2"/>
      <c r="K45" s="282">
        <f t="shared" si="3"/>
        <v>-5.7</v>
      </c>
    </row>
    <row r="46" spans="1:11" ht="14.25" hidden="1" customHeight="1" x14ac:dyDescent="0.2">
      <c r="A46" s="200"/>
      <c r="B46" s="200" t="s">
        <v>317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2"/>
      <c r="K46" s="282">
        <f t="shared" si="3"/>
        <v>0</v>
      </c>
    </row>
    <row r="47" spans="1:11" ht="14.25" hidden="1" customHeight="1" x14ac:dyDescent="0.2">
      <c r="A47" s="200"/>
      <c r="B47" s="200" t="s">
        <v>318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2"/>
      <c r="K47" s="282">
        <f t="shared" si="3"/>
        <v>0</v>
      </c>
    </row>
    <row r="48" spans="1:11" ht="14.25" customHeight="1" x14ac:dyDescent="0.2">
      <c r="A48" s="200"/>
      <c r="B48" s="200" t="s">
        <v>319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2"/>
      <c r="K48" s="282">
        <f t="shared" si="3"/>
        <v>-0.3</v>
      </c>
    </row>
    <row r="49" spans="1:11" ht="14.25" hidden="1" customHeight="1" x14ac:dyDescent="0.2">
      <c r="A49" s="200"/>
      <c r="B49" s="200" t="s">
        <v>320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2"/>
      <c r="K49" s="282">
        <f t="shared" si="3"/>
        <v>0</v>
      </c>
    </row>
    <row r="50" spans="1:11" ht="14.25" hidden="1" customHeight="1" x14ac:dyDescent="0.2">
      <c r="A50" s="200"/>
      <c r="B50" s="214" t="s">
        <v>321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2"/>
      <c r="K50" s="282">
        <f t="shared" si="3"/>
        <v>0</v>
      </c>
    </row>
    <row r="51" spans="1:11" ht="14.25" hidden="1" customHeight="1" x14ac:dyDescent="0.2">
      <c r="A51" s="200"/>
      <c r="B51" s="200" t="s">
        <v>524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2"/>
      <c r="K51" s="282">
        <f t="shared" si="3"/>
        <v>0</v>
      </c>
    </row>
    <row r="52" spans="1:11" ht="14.25" customHeight="1" x14ac:dyDescent="0.2">
      <c r="A52" s="200"/>
      <c r="B52" s="200" t="s">
        <v>322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2"/>
      <c r="K52" s="282">
        <f t="shared" si="3"/>
        <v>-1.98</v>
      </c>
    </row>
    <row r="53" spans="1:11" ht="14.25" hidden="1" customHeight="1" x14ac:dyDescent="0.2">
      <c r="A53" s="200"/>
      <c r="B53" s="200" t="s">
        <v>323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2" t="e">
        <f t="shared" si="2"/>
        <v>#DIV/0!</v>
      </c>
      <c r="K53" s="282">
        <f t="shared" si="3"/>
        <v>0</v>
      </c>
    </row>
    <row r="54" spans="1:11" ht="14.25" hidden="1" customHeight="1" x14ac:dyDescent="0.2">
      <c r="A54" s="200"/>
      <c r="B54" s="200" t="s">
        <v>592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2" t="e">
        <f t="shared" si="2"/>
        <v>#DIV/0!</v>
      </c>
      <c r="K54" s="282">
        <f t="shared" si="3"/>
        <v>0</v>
      </c>
    </row>
    <row r="55" spans="1:11" ht="14.25" hidden="1" customHeight="1" x14ac:dyDescent="0.2">
      <c r="A55" s="200"/>
      <c r="B55" s="200" t="s">
        <v>664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2" t="e">
        <f t="shared" si="2"/>
        <v>#DIV/0!</v>
      </c>
      <c r="K55" s="282">
        <f t="shared" si="3"/>
        <v>0</v>
      </c>
    </row>
    <row r="56" spans="1:11" ht="14.25" hidden="1" customHeight="1" x14ac:dyDescent="0.2">
      <c r="A56" s="200"/>
      <c r="B56" s="214" t="s">
        <v>324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2" t="e">
        <f t="shared" si="2"/>
        <v>#DIV/0!</v>
      </c>
      <c r="K56" s="282">
        <f t="shared" si="3"/>
        <v>0</v>
      </c>
    </row>
    <row r="57" spans="1:11" ht="14.25" hidden="1" customHeight="1" x14ac:dyDescent="0.2">
      <c r="A57" s="200"/>
      <c r="B57" s="200" t="s">
        <v>325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2" t="e">
        <f t="shared" si="2"/>
        <v>#DIV/0!</v>
      </c>
      <c r="K57" s="282">
        <f t="shared" si="3"/>
        <v>0</v>
      </c>
    </row>
    <row r="58" spans="1:11" ht="14.25" hidden="1" customHeight="1" x14ac:dyDescent="0.2">
      <c r="A58" s="200"/>
      <c r="B58" s="200" t="s">
        <v>326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2" t="e">
        <f t="shared" si="2"/>
        <v>#DIV/0!</v>
      </c>
      <c r="K58" s="282">
        <f t="shared" si="3"/>
        <v>0</v>
      </c>
    </row>
    <row r="59" spans="1:11" ht="14.25" hidden="1" customHeight="1" x14ac:dyDescent="0.2">
      <c r="A59" s="200"/>
      <c r="B59" s="214" t="s">
        <v>327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2" t="e">
        <f t="shared" si="2"/>
        <v>#DIV/0!</v>
      </c>
      <c r="K59" s="282">
        <f t="shared" si="3"/>
        <v>0</v>
      </c>
    </row>
    <row r="60" spans="1:11" ht="14.25" hidden="1" customHeight="1" x14ac:dyDescent="0.2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2" t="e">
        <f t="shared" si="2"/>
        <v>#DIV/0!</v>
      </c>
      <c r="K60" s="282">
        <f t="shared" si="3"/>
        <v>0</v>
      </c>
    </row>
    <row r="61" spans="1:11" ht="14.25" customHeight="1" x14ac:dyDescent="0.2">
      <c r="A61" s="200"/>
      <c r="B61" s="200" t="s">
        <v>567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2">
        <f t="shared" si="2"/>
        <v>4.8407643312101909</v>
      </c>
      <c r="K61" s="282">
        <f t="shared" si="3"/>
        <v>36.17</v>
      </c>
    </row>
    <row r="62" spans="1:11" ht="14.25" customHeight="1" x14ac:dyDescent="0.2">
      <c r="A62" s="200"/>
      <c r="B62" s="200" t="s">
        <v>568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2">
        <f t="shared" si="2"/>
        <v>21.461224489795917</v>
      </c>
      <c r="K62" s="282">
        <f t="shared" si="3"/>
        <v>262.89999999999998</v>
      </c>
    </row>
    <row r="63" spans="1:11" ht="14.25" hidden="1" customHeight="1" x14ac:dyDescent="0.2">
      <c r="A63" s="200"/>
      <c r="B63" s="200" t="s">
        <v>569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2" t="e">
        <f t="shared" si="2"/>
        <v>#DIV/0!</v>
      </c>
      <c r="K63" s="282">
        <f t="shared" si="3"/>
        <v>0</v>
      </c>
    </row>
    <row r="64" spans="1:11" ht="14.25" customHeight="1" x14ac:dyDescent="0.2">
      <c r="A64" s="200"/>
      <c r="B64" s="200" t="s">
        <v>570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2">
        <f t="shared" si="2"/>
        <v>2.0693222969477496</v>
      </c>
      <c r="K64" s="282">
        <f t="shared" si="3"/>
        <v>20.7</v>
      </c>
    </row>
    <row r="65" spans="1:11" ht="14.25" customHeight="1" x14ac:dyDescent="0.2">
      <c r="A65" s="200"/>
      <c r="B65" s="200" t="s">
        <v>527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2">
        <f t="shared" si="2"/>
        <v>1.1343283582089552</v>
      </c>
      <c r="K65" s="282">
        <f t="shared" si="3"/>
        <v>-0.59999999999999787</v>
      </c>
    </row>
    <row r="66" spans="1:11" ht="14.25" customHeight="1" x14ac:dyDescent="0.2">
      <c r="A66" s="200"/>
      <c r="B66" s="210" t="s">
        <v>571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2">
        <f t="shared" si="2"/>
        <v>7.5263157894736841</v>
      </c>
      <c r="K66" s="282">
        <f t="shared" si="3"/>
        <v>37.17</v>
      </c>
    </row>
    <row r="67" spans="1:11" ht="14.25" customHeight="1" x14ac:dyDescent="0.2">
      <c r="A67" s="200"/>
      <c r="B67" s="210" t="s">
        <v>328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2">
        <f t="shared" si="2"/>
        <v>0.41420118343195272</v>
      </c>
      <c r="K67" s="282">
        <f t="shared" si="3"/>
        <v>-16.93</v>
      </c>
    </row>
    <row r="68" spans="1:11" ht="14.25" customHeight="1" x14ac:dyDescent="0.2">
      <c r="A68" s="200"/>
      <c r="B68" s="210" t="s">
        <v>572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2">
        <f t="shared" si="2"/>
        <v>0</v>
      </c>
      <c r="K68" s="282">
        <f t="shared" si="3"/>
        <v>-4.1500000000000004</v>
      </c>
    </row>
    <row r="69" spans="1:11" ht="14.25" hidden="1" customHeight="1" x14ac:dyDescent="0.2">
      <c r="A69" s="200"/>
      <c r="B69" s="210" t="s">
        <v>573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2" t="e">
        <f t="shared" si="2"/>
        <v>#DIV/0!</v>
      </c>
      <c r="K69" s="282">
        <f t="shared" si="3"/>
        <v>0</v>
      </c>
    </row>
    <row r="70" spans="1:11" ht="14.25" customHeight="1" x14ac:dyDescent="0.2">
      <c r="A70" s="200"/>
      <c r="B70" s="210" t="s">
        <v>329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2" t="e">
        <f t="shared" si="2"/>
        <v>#DIV/0!</v>
      </c>
      <c r="K70" s="282">
        <f t="shared" si="3"/>
        <v>1</v>
      </c>
    </row>
    <row r="71" spans="1:11" ht="14.25" hidden="1" customHeight="1" x14ac:dyDescent="0.2">
      <c r="A71" s="200"/>
      <c r="B71" s="210" t="s">
        <v>530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2" t="e">
        <f t="shared" ref="J71:J134" si="7">H71/F71</f>
        <v>#DIV/0!</v>
      </c>
      <c r="K71" s="282">
        <f t="shared" si="3"/>
        <v>0</v>
      </c>
    </row>
    <row r="72" spans="1:11" ht="14.25" customHeight="1" x14ac:dyDescent="0.2">
      <c r="A72" s="200"/>
      <c r="B72" s="210" t="s">
        <v>373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2">
        <f t="shared" si="7"/>
        <v>0.83439490445859865</v>
      </c>
      <c r="K72" s="282">
        <f t="shared" ref="K72:K135" si="9">H72-G72</f>
        <v>0.39999999999999858</v>
      </c>
    </row>
    <row r="73" spans="1:11" ht="14.25" customHeight="1" x14ac:dyDescent="0.2">
      <c r="A73" s="200"/>
      <c r="B73" s="210" t="s">
        <v>330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2">
        <f t="shared" si="7"/>
        <v>0</v>
      </c>
      <c r="K73" s="282">
        <f t="shared" si="9"/>
        <v>-8.1</v>
      </c>
    </row>
    <row r="74" spans="1:11" ht="14.25" hidden="1" customHeight="1" x14ac:dyDescent="0.2">
      <c r="A74" s="237"/>
      <c r="B74" s="238" t="s">
        <v>331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2" t="e">
        <f t="shared" si="7"/>
        <v>#DIV/0!</v>
      </c>
      <c r="K74" s="282">
        <f t="shared" si="9"/>
        <v>0</v>
      </c>
    </row>
    <row r="75" spans="1:11" ht="14.25" hidden="1" customHeight="1" x14ac:dyDescent="0.2">
      <c r="A75" s="200"/>
      <c r="B75" s="200" t="s">
        <v>332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2" t="e">
        <f t="shared" si="7"/>
        <v>#DIV/0!</v>
      </c>
      <c r="K75" s="282">
        <f t="shared" si="9"/>
        <v>0</v>
      </c>
    </row>
    <row r="76" spans="1:11" ht="14.25" hidden="1" customHeight="1" x14ac:dyDescent="0.2">
      <c r="A76" s="200"/>
      <c r="B76" s="200" t="s">
        <v>574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2" t="e">
        <f t="shared" si="7"/>
        <v>#DIV/0!</v>
      </c>
      <c r="K76" s="282">
        <f t="shared" si="9"/>
        <v>0</v>
      </c>
    </row>
    <row r="77" spans="1:11" ht="14.25" hidden="1" customHeight="1" x14ac:dyDescent="0.2">
      <c r="A77" s="200"/>
      <c r="B77" s="200" t="s">
        <v>333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2" t="e">
        <f t="shared" si="7"/>
        <v>#DIV/0!</v>
      </c>
      <c r="K77" s="282">
        <f t="shared" si="9"/>
        <v>0</v>
      </c>
    </row>
    <row r="78" spans="1:11" ht="14.25" hidden="1" customHeight="1" x14ac:dyDescent="0.2">
      <c r="A78" s="200"/>
      <c r="B78" s="200" t="s">
        <v>334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2" t="e">
        <f t="shared" si="7"/>
        <v>#DIV/0!</v>
      </c>
      <c r="K78" s="282">
        <f t="shared" si="9"/>
        <v>0</v>
      </c>
    </row>
    <row r="79" spans="1:11" ht="14.25" hidden="1" customHeight="1" x14ac:dyDescent="0.2">
      <c r="A79" s="200"/>
      <c r="B79" s="200" t="s">
        <v>335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2" t="e">
        <f t="shared" si="7"/>
        <v>#DIV/0!</v>
      </c>
      <c r="K79" s="282">
        <f t="shared" si="9"/>
        <v>0</v>
      </c>
    </row>
    <row r="80" spans="1:11" ht="14.25" hidden="1" customHeight="1" x14ac:dyDescent="0.2">
      <c r="A80" s="200"/>
      <c r="B80" s="200" t="s">
        <v>336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2" t="e">
        <f t="shared" si="7"/>
        <v>#DIV/0!</v>
      </c>
      <c r="K80" s="282">
        <f t="shared" si="9"/>
        <v>0</v>
      </c>
    </row>
    <row r="81" spans="1:11" ht="14.25" hidden="1" customHeight="1" x14ac:dyDescent="0.2">
      <c r="A81" s="200"/>
      <c r="B81" s="200" t="s">
        <v>337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2" t="e">
        <f t="shared" si="7"/>
        <v>#DIV/0!</v>
      </c>
      <c r="K81" s="282">
        <f t="shared" si="9"/>
        <v>0</v>
      </c>
    </row>
    <row r="82" spans="1:11" ht="14.25" customHeight="1" x14ac:dyDescent="0.2">
      <c r="A82" s="232" t="s">
        <v>338</v>
      </c>
      <c r="B82" s="233" t="s">
        <v>339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2">
        <f t="shared" si="7"/>
        <v>1.4550399815469786</v>
      </c>
      <c r="K82" s="282">
        <f t="shared" si="9"/>
        <v>1152.0500000000002</v>
      </c>
    </row>
    <row r="83" spans="1:11" ht="14.25" hidden="1" customHeight="1" x14ac:dyDescent="0.2">
      <c r="A83" s="200"/>
      <c r="B83" s="200" t="s">
        <v>340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2" t="e">
        <f t="shared" si="7"/>
        <v>#DIV/0!</v>
      </c>
      <c r="K83" s="282">
        <f t="shared" si="9"/>
        <v>0</v>
      </c>
    </row>
    <row r="84" spans="1:11" ht="14.25" hidden="1" customHeight="1" x14ac:dyDescent="0.2">
      <c r="A84" s="200"/>
      <c r="B84" s="200" t="s">
        <v>341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2" t="e">
        <f t="shared" si="7"/>
        <v>#DIV/0!</v>
      </c>
      <c r="K84" s="282">
        <f t="shared" si="9"/>
        <v>0</v>
      </c>
    </row>
    <row r="85" spans="1:11" ht="14.25" customHeight="1" x14ac:dyDescent="0.2">
      <c r="A85" s="200"/>
      <c r="B85" s="200" t="s">
        <v>575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2">
        <f t="shared" si="7"/>
        <v>0.69326365170157611</v>
      </c>
      <c r="K85" s="282">
        <f t="shared" si="9"/>
        <v>-754.3</v>
      </c>
    </row>
    <row r="86" spans="1:11" ht="14.25" hidden="1" customHeight="1" x14ac:dyDescent="0.2">
      <c r="A86" s="200"/>
      <c r="B86" s="210" t="s">
        <v>342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2" t="e">
        <f t="shared" si="7"/>
        <v>#DIV/0!</v>
      </c>
      <c r="K86" s="282">
        <f t="shared" si="9"/>
        <v>0</v>
      </c>
    </row>
    <row r="87" spans="1:11" ht="14.25" customHeight="1" x14ac:dyDescent="0.2">
      <c r="A87" s="200"/>
      <c r="B87" s="210" t="s">
        <v>533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2">
        <f t="shared" si="7"/>
        <v>29.388838060384263</v>
      </c>
      <c r="K87" s="282">
        <f t="shared" si="9"/>
        <v>1551.3999999999999</v>
      </c>
    </row>
    <row r="88" spans="1:11" ht="14.25" customHeight="1" x14ac:dyDescent="0.2">
      <c r="A88" s="200"/>
      <c r="B88" s="210" t="s">
        <v>343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2">
        <f t="shared" si="7"/>
        <v>0.99857819905213263</v>
      </c>
      <c r="K88" s="282">
        <f t="shared" si="9"/>
        <v>0</v>
      </c>
    </row>
    <row r="89" spans="1:11" ht="14.25" hidden="1" customHeight="1" x14ac:dyDescent="0.2">
      <c r="A89" s="200"/>
      <c r="B89" s="200" t="s">
        <v>534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2" t="e">
        <f t="shared" si="7"/>
        <v>#DIV/0!</v>
      </c>
      <c r="K89" s="282">
        <f t="shared" si="9"/>
        <v>0</v>
      </c>
    </row>
    <row r="90" spans="1:11" ht="14.25" customHeight="1" x14ac:dyDescent="0.2">
      <c r="A90" s="200"/>
      <c r="B90" s="200" t="s">
        <v>576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2">
        <f t="shared" si="7"/>
        <v>1.0975741239892183</v>
      </c>
      <c r="K90" s="282">
        <f t="shared" si="9"/>
        <v>-13.350000000000009</v>
      </c>
    </row>
    <row r="91" spans="1:11" ht="14.25" customHeight="1" x14ac:dyDescent="0.2">
      <c r="A91" s="200"/>
      <c r="B91" s="200" t="s">
        <v>344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2">
        <f t="shared" si="7"/>
        <v>142.76153846153846</v>
      </c>
      <c r="K91" s="282">
        <f t="shared" si="9"/>
        <v>368.3</v>
      </c>
    </row>
    <row r="92" spans="1:11" ht="14.25" customHeight="1" x14ac:dyDescent="0.2">
      <c r="A92" s="232" t="s">
        <v>345</v>
      </c>
      <c r="B92" s="233" t="s">
        <v>346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2">
        <f t="shared" si="7"/>
        <v>0.63701389017102694</v>
      </c>
      <c r="K92" s="282">
        <f t="shared" si="9"/>
        <v>-2110.7199999999993</v>
      </c>
    </row>
    <row r="93" spans="1:11" ht="14.25" hidden="1" customHeight="1" x14ac:dyDescent="0.2">
      <c r="A93" s="215"/>
      <c r="B93" s="210" t="s">
        <v>347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2" t="e">
        <f t="shared" si="7"/>
        <v>#DIV/0!</v>
      </c>
      <c r="K93" s="282">
        <f t="shared" si="9"/>
        <v>0</v>
      </c>
    </row>
    <row r="94" spans="1:11" ht="14.25" hidden="1" customHeight="1" x14ac:dyDescent="0.2">
      <c r="A94" s="215"/>
      <c r="B94" s="210" t="s">
        <v>577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2" t="e">
        <f t="shared" si="7"/>
        <v>#DIV/0!</v>
      </c>
      <c r="K94" s="282">
        <f t="shared" si="9"/>
        <v>0</v>
      </c>
    </row>
    <row r="95" spans="1:11" ht="14.25" customHeight="1" x14ac:dyDescent="0.2">
      <c r="A95" s="215"/>
      <c r="B95" s="210" t="s">
        <v>578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2">
        <f t="shared" si="7"/>
        <v>1.005929363237948</v>
      </c>
      <c r="K95" s="282">
        <f t="shared" si="9"/>
        <v>2.2099999999999227</v>
      </c>
    </row>
    <row r="96" spans="1:11" ht="14.25" hidden="1" customHeight="1" x14ac:dyDescent="0.2">
      <c r="A96" s="200"/>
      <c r="B96" s="200" t="s">
        <v>348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2" t="e">
        <f t="shared" si="7"/>
        <v>#DIV/0!</v>
      </c>
      <c r="K96" s="282">
        <f t="shared" si="9"/>
        <v>0</v>
      </c>
    </row>
    <row r="97" spans="1:11" ht="14.25" customHeight="1" x14ac:dyDescent="0.2">
      <c r="A97" s="200"/>
      <c r="B97" s="200" t="s">
        <v>349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2" t="e">
        <f t="shared" si="7"/>
        <v>#DIV/0!</v>
      </c>
      <c r="K97" s="282">
        <f t="shared" si="9"/>
        <v>44.71</v>
      </c>
    </row>
    <row r="98" spans="1:11" ht="14.25" customHeight="1" x14ac:dyDescent="0.2">
      <c r="A98" s="200"/>
      <c r="B98" s="200" t="s">
        <v>350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2">
        <f t="shared" si="7"/>
        <v>1.2486263736263739</v>
      </c>
      <c r="K98" s="282">
        <f t="shared" si="9"/>
        <v>17.840000000000003</v>
      </c>
    </row>
    <row r="99" spans="1:11" ht="14.25" customHeight="1" x14ac:dyDescent="0.2">
      <c r="A99" s="200"/>
      <c r="B99" s="200" t="s">
        <v>351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2">
        <f t="shared" si="7"/>
        <v>0.37793122308060434</v>
      </c>
      <c r="K99" s="282">
        <f t="shared" si="9"/>
        <v>-1819.83</v>
      </c>
    </row>
    <row r="100" spans="1:11" ht="14.25" customHeight="1" x14ac:dyDescent="0.2">
      <c r="A100" s="200"/>
      <c r="B100" s="200" t="s">
        <v>579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2"/>
      <c r="K100" s="282">
        <f t="shared" si="9"/>
        <v>-1.96</v>
      </c>
    </row>
    <row r="101" spans="1:11" ht="14.25" hidden="1" customHeight="1" x14ac:dyDescent="0.2">
      <c r="A101" s="200"/>
      <c r="B101" s="200" t="s">
        <v>679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2" t="e">
        <f t="shared" si="7"/>
        <v>#DIV/0!</v>
      </c>
      <c r="K101" s="282">
        <f t="shared" si="9"/>
        <v>0</v>
      </c>
    </row>
    <row r="102" spans="1:11" ht="14.25" hidden="1" customHeight="1" x14ac:dyDescent="0.2">
      <c r="A102" s="200"/>
      <c r="B102" s="200" t="s">
        <v>352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2" t="e">
        <f t="shared" si="7"/>
        <v>#DIV/0!</v>
      </c>
      <c r="K102" s="282">
        <f t="shared" si="9"/>
        <v>0</v>
      </c>
    </row>
    <row r="103" spans="1:11" ht="14.25" hidden="1" customHeight="1" x14ac:dyDescent="0.2">
      <c r="A103" s="200"/>
      <c r="B103" s="200" t="s">
        <v>353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2" t="e">
        <f t="shared" si="7"/>
        <v>#DIV/0!</v>
      </c>
      <c r="K103" s="282">
        <f t="shared" si="9"/>
        <v>0</v>
      </c>
    </row>
    <row r="104" spans="1:11" ht="14.25" hidden="1" customHeight="1" x14ac:dyDescent="0.2">
      <c r="A104" s="200"/>
      <c r="B104" s="200" t="s">
        <v>354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2" t="e">
        <f t="shared" si="7"/>
        <v>#DIV/0!</v>
      </c>
      <c r="K104" s="282">
        <f t="shared" si="9"/>
        <v>0</v>
      </c>
    </row>
    <row r="105" spans="1:11" ht="14.25" hidden="1" customHeight="1" x14ac:dyDescent="0.2">
      <c r="A105" s="200"/>
      <c r="B105" s="200" t="s">
        <v>355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2" t="e">
        <f t="shared" si="7"/>
        <v>#DIV/0!</v>
      </c>
      <c r="K105" s="282">
        <f t="shared" si="9"/>
        <v>0</v>
      </c>
    </row>
    <row r="106" spans="1:11" ht="14.25" hidden="1" customHeight="1" x14ac:dyDescent="0.2">
      <c r="A106" s="200"/>
      <c r="B106" s="200" t="s">
        <v>356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2" t="e">
        <f t="shared" si="7"/>
        <v>#DIV/0!</v>
      </c>
      <c r="K106" s="282">
        <f t="shared" si="9"/>
        <v>0</v>
      </c>
    </row>
    <row r="107" spans="1:11" ht="14.25" customHeight="1" x14ac:dyDescent="0.2">
      <c r="A107" s="200"/>
      <c r="B107" s="200" t="s">
        <v>580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2">
        <f t="shared" si="7"/>
        <v>1.0623451692815855</v>
      </c>
      <c r="K107" s="282">
        <f t="shared" si="9"/>
        <v>4.9500000000000028</v>
      </c>
    </row>
    <row r="108" spans="1:11" ht="14.25" customHeight="1" x14ac:dyDescent="0.2">
      <c r="A108" s="200"/>
      <c r="B108" s="200" t="s">
        <v>538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2">
        <f t="shared" si="7"/>
        <v>0.99667774086378746</v>
      </c>
      <c r="K108" s="282">
        <f t="shared" si="9"/>
        <v>0</v>
      </c>
    </row>
    <row r="109" spans="1:11" ht="14.25" hidden="1" customHeight="1" x14ac:dyDescent="0.2">
      <c r="A109" s="200"/>
      <c r="B109" s="200" t="s">
        <v>626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2"/>
      <c r="K109" s="282">
        <f t="shared" si="9"/>
        <v>0</v>
      </c>
    </row>
    <row r="110" spans="1:11" ht="14.25" hidden="1" customHeight="1" x14ac:dyDescent="0.2">
      <c r="A110" s="200"/>
      <c r="B110" s="200" t="s">
        <v>357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2"/>
      <c r="K110" s="282">
        <f t="shared" si="9"/>
        <v>0</v>
      </c>
    </row>
    <row r="111" spans="1:11" ht="14.25" customHeight="1" x14ac:dyDescent="0.2">
      <c r="A111" s="200"/>
      <c r="B111" s="200" t="s">
        <v>358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2"/>
      <c r="K111" s="282">
        <f t="shared" si="9"/>
        <v>1.6199999999999999</v>
      </c>
    </row>
    <row r="112" spans="1:11" ht="15.75" hidden="1" customHeight="1" x14ac:dyDescent="0.2">
      <c r="A112" s="200"/>
      <c r="B112" s="200" t="s">
        <v>359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2"/>
      <c r="K112" s="282">
        <f t="shared" si="9"/>
        <v>0</v>
      </c>
    </row>
    <row r="113" spans="1:11" ht="14.25" hidden="1" customHeight="1" x14ac:dyDescent="0.2">
      <c r="A113" s="200"/>
      <c r="B113" s="200" t="s">
        <v>360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2"/>
      <c r="K113" s="282">
        <f t="shared" si="9"/>
        <v>0</v>
      </c>
    </row>
    <row r="114" spans="1:11" ht="14.25" hidden="1" customHeight="1" x14ac:dyDescent="0.2">
      <c r="A114" s="200"/>
      <c r="B114" s="200" t="s">
        <v>623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2"/>
      <c r="K114" s="282">
        <f t="shared" si="9"/>
        <v>0</v>
      </c>
    </row>
    <row r="115" spans="1:11" ht="14.25" hidden="1" customHeight="1" x14ac:dyDescent="0.2">
      <c r="A115" s="200"/>
      <c r="B115" s="200" t="s">
        <v>625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2"/>
      <c r="K115" s="282">
        <f t="shared" si="9"/>
        <v>0</v>
      </c>
    </row>
    <row r="116" spans="1:11" ht="14.25" customHeight="1" x14ac:dyDescent="0.2">
      <c r="A116" s="200"/>
      <c r="B116" s="200" t="s">
        <v>543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2">
        <f t="shared" si="7"/>
        <v>4.9692832764505113</v>
      </c>
      <c r="K116" s="282">
        <f t="shared" si="9"/>
        <v>63.199999999999996</v>
      </c>
    </row>
    <row r="117" spans="1:11" ht="14.25" customHeight="1" x14ac:dyDescent="0.2">
      <c r="A117" s="200"/>
      <c r="B117" s="200" t="s">
        <v>581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2">
        <f t="shared" si="7"/>
        <v>0</v>
      </c>
      <c r="K117" s="282">
        <f t="shared" si="9"/>
        <v>0</v>
      </c>
    </row>
    <row r="118" spans="1:11" ht="14.25" customHeight="1" x14ac:dyDescent="0.2">
      <c r="A118" s="200"/>
      <c r="B118" s="200" t="s">
        <v>542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2" t="e">
        <f t="shared" si="7"/>
        <v>#DIV/0!</v>
      </c>
      <c r="K118" s="282">
        <f t="shared" si="9"/>
        <v>151.9</v>
      </c>
    </row>
    <row r="119" spans="1:11" ht="14.25" customHeight="1" x14ac:dyDescent="0.2">
      <c r="A119" s="200"/>
      <c r="B119" s="200" t="s">
        <v>582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2"/>
      <c r="K119" s="282">
        <f t="shared" si="9"/>
        <v>0</v>
      </c>
    </row>
    <row r="120" spans="1:11" ht="14.25" customHeight="1" x14ac:dyDescent="0.2">
      <c r="A120" s="200"/>
      <c r="B120" s="200" t="s">
        <v>624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2"/>
      <c r="K120" s="282">
        <f t="shared" si="9"/>
        <v>0.12</v>
      </c>
    </row>
    <row r="121" spans="1:11" ht="14.25" customHeight="1" x14ac:dyDescent="0.2">
      <c r="A121" s="200"/>
      <c r="B121" s="200" t="s">
        <v>583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2"/>
      <c r="K121" s="282">
        <f t="shared" si="9"/>
        <v>0</v>
      </c>
    </row>
    <row r="122" spans="1:11" ht="14.25" hidden="1" customHeight="1" x14ac:dyDescent="0.2">
      <c r="A122" s="200"/>
      <c r="B122" s="200" t="s">
        <v>545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2" t="e">
        <f t="shared" si="7"/>
        <v>#DIV/0!</v>
      </c>
      <c r="K122" s="282">
        <f t="shared" si="9"/>
        <v>0</v>
      </c>
    </row>
    <row r="123" spans="1:11" ht="14.25" hidden="1" customHeight="1" x14ac:dyDescent="0.2">
      <c r="A123" s="200"/>
      <c r="B123" s="200" t="s">
        <v>361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2" t="e">
        <f t="shared" si="7"/>
        <v>#DIV/0!</v>
      </c>
      <c r="K123" s="282">
        <f t="shared" si="9"/>
        <v>0</v>
      </c>
    </row>
    <row r="124" spans="1:11" ht="14.25" customHeight="1" x14ac:dyDescent="0.2">
      <c r="A124" s="200"/>
      <c r="B124" s="200" t="s">
        <v>584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2">
        <f t="shared" si="7"/>
        <v>0</v>
      </c>
      <c r="K124" s="282">
        <f t="shared" si="9"/>
        <v>0</v>
      </c>
    </row>
    <row r="125" spans="1:11" ht="14.25" customHeight="1" x14ac:dyDescent="0.2">
      <c r="A125" s="200"/>
      <c r="B125" s="200" t="s">
        <v>681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2" t="e">
        <f t="shared" si="7"/>
        <v>#DIV/0!</v>
      </c>
      <c r="K125" s="282">
        <f t="shared" si="9"/>
        <v>6.44</v>
      </c>
    </row>
    <row r="126" spans="1:11" ht="14.25" hidden="1" customHeight="1" x14ac:dyDescent="0.2">
      <c r="A126" s="200"/>
      <c r="B126" s="200" t="s">
        <v>362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2" t="e">
        <f t="shared" si="7"/>
        <v>#DIV/0!</v>
      </c>
      <c r="K126" s="282">
        <f t="shared" si="9"/>
        <v>0</v>
      </c>
    </row>
    <row r="127" spans="1:11" ht="14.25" customHeight="1" x14ac:dyDescent="0.2">
      <c r="A127" s="200"/>
      <c r="B127" s="200" t="s">
        <v>363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2">
        <f t="shared" si="7"/>
        <v>0.29571832518959335</v>
      </c>
      <c r="K127" s="282">
        <f t="shared" si="9"/>
        <v>-697.34</v>
      </c>
    </row>
    <row r="128" spans="1:11" ht="14.25" hidden="1" customHeight="1" x14ac:dyDescent="0.2">
      <c r="A128" s="200"/>
      <c r="B128" s="14" t="s">
        <v>364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2"/>
      <c r="K128" s="282">
        <f t="shared" si="9"/>
        <v>0</v>
      </c>
    </row>
    <row r="129" spans="1:11" ht="14.25" hidden="1" customHeight="1" x14ac:dyDescent="0.2">
      <c r="A129" s="200"/>
      <c r="B129" s="14" t="s">
        <v>546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2" t="e">
        <f t="shared" si="7"/>
        <v>#DIV/0!</v>
      </c>
      <c r="K129" s="282">
        <f t="shared" si="9"/>
        <v>0</v>
      </c>
    </row>
    <row r="130" spans="1:11" ht="14.25" customHeight="1" x14ac:dyDescent="0.2">
      <c r="A130" s="200"/>
      <c r="B130" s="14" t="s">
        <v>547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2" t="e">
        <f t="shared" si="7"/>
        <v>#DIV/0!</v>
      </c>
      <c r="K130" s="282">
        <f t="shared" si="9"/>
        <v>43.16</v>
      </c>
    </row>
    <row r="131" spans="1:11" ht="14.25" hidden="1" customHeight="1" x14ac:dyDescent="0.2">
      <c r="A131" s="200"/>
      <c r="B131" s="14" t="s">
        <v>365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2" t="e">
        <f t="shared" si="7"/>
        <v>#DIV/0!</v>
      </c>
      <c r="K131" s="282">
        <f t="shared" si="9"/>
        <v>0</v>
      </c>
    </row>
    <row r="132" spans="1:11" ht="14.25" hidden="1" customHeight="1" x14ac:dyDescent="0.2">
      <c r="A132" s="200"/>
      <c r="B132" s="14" t="s">
        <v>548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2" t="e">
        <f t="shared" si="7"/>
        <v>#DIV/0!</v>
      </c>
      <c r="K132" s="282">
        <f t="shared" si="9"/>
        <v>0</v>
      </c>
    </row>
    <row r="133" spans="1:11" ht="14.25" customHeight="1" x14ac:dyDescent="0.2">
      <c r="A133" s="200"/>
      <c r="B133" s="200" t="s">
        <v>585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2" t="e">
        <f t="shared" si="7"/>
        <v>#DIV/0!</v>
      </c>
      <c r="K133" s="282">
        <f t="shared" si="9"/>
        <v>-2.2000000000000002</v>
      </c>
    </row>
    <row r="134" spans="1:11" ht="14.25" hidden="1" customHeight="1" x14ac:dyDescent="0.2">
      <c r="A134" s="200"/>
      <c r="B134" s="200" t="s">
        <v>549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2" t="e">
        <f t="shared" si="7"/>
        <v>#DIV/0!</v>
      </c>
      <c r="K134" s="282">
        <f t="shared" si="9"/>
        <v>0</v>
      </c>
    </row>
    <row r="135" spans="1:11" x14ac:dyDescent="0.2">
      <c r="A135" s="200"/>
      <c r="B135" s="200" t="s">
        <v>680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2" t="e">
        <f t="shared" ref="J135:J143" si="12">H135/F135</f>
        <v>#DIV/0!</v>
      </c>
      <c r="K135" s="282">
        <f t="shared" si="9"/>
        <v>2.5299999999999998</v>
      </c>
    </row>
    <row r="136" spans="1:11" ht="14.25" hidden="1" customHeight="1" x14ac:dyDescent="0.2">
      <c r="A136" s="200"/>
      <c r="B136" s="200" t="s">
        <v>366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2" t="e">
        <f t="shared" si="12"/>
        <v>#DIV/0!</v>
      </c>
      <c r="K136" s="282">
        <f t="shared" ref="K136:K143" si="14">H136-G136</f>
        <v>0</v>
      </c>
    </row>
    <row r="137" spans="1:11" ht="14.25" customHeight="1" x14ac:dyDescent="0.2">
      <c r="A137" s="200"/>
      <c r="B137" s="200" t="s">
        <v>537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2">
        <f t="shared" si="12"/>
        <v>1.3614768562508484</v>
      </c>
      <c r="K137" s="282">
        <f t="shared" si="14"/>
        <v>71.929999999999836</v>
      </c>
    </row>
    <row r="138" spans="1:11" ht="14.25" customHeight="1" x14ac:dyDescent="0.2">
      <c r="A138" s="200"/>
      <c r="B138" s="200" t="s">
        <v>551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2">
        <f t="shared" si="12"/>
        <v>1</v>
      </c>
      <c r="K138" s="282">
        <f t="shared" si="14"/>
        <v>0</v>
      </c>
    </row>
    <row r="139" spans="1:11" ht="14.25" customHeight="1" x14ac:dyDescent="0.2">
      <c r="A139" s="200"/>
      <c r="B139" s="200" t="s">
        <v>393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2"/>
      <c r="K139" s="282">
        <f t="shared" si="14"/>
        <v>0</v>
      </c>
    </row>
    <row r="140" spans="1:11" ht="14.25" customHeight="1" x14ac:dyDescent="0.2">
      <c r="A140" s="237"/>
      <c r="B140" s="238" t="s">
        <v>367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2">
        <f t="shared" si="12"/>
        <v>0.93824671558343253</v>
      </c>
      <c r="K140" s="282">
        <f t="shared" si="14"/>
        <v>-328.93000000000029</v>
      </c>
    </row>
    <row r="141" spans="1:11" ht="14.25" customHeight="1" x14ac:dyDescent="0.2">
      <c r="A141" s="215" t="s">
        <v>368</v>
      </c>
      <c r="B141" s="217" t="s">
        <v>369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2">
        <f t="shared" si="12"/>
        <v>9.423362189208935E-2</v>
      </c>
      <c r="K141" s="282">
        <f t="shared" si="14"/>
        <v>-3673.3</v>
      </c>
    </row>
    <row r="142" spans="1:11" ht="14.25" customHeight="1" x14ac:dyDescent="0.2">
      <c r="A142" s="215" t="s">
        <v>370</v>
      </c>
      <c r="B142" s="217" t="s">
        <v>371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2">
        <f t="shared" si="12"/>
        <v>1.4172606026391927</v>
      </c>
      <c r="K142" s="282">
        <f t="shared" si="14"/>
        <v>344.39999999999964</v>
      </c>
    </row>
    <row r="143" spans="1:11" ht="14.25" customHeight="1" x14ac:dyDescent="0.2">
      <c r="A143" s="232"/>
      <c r="B143" s="233" t="s">
        <v>372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2">
        <f t="shared" si="12"/>
        <v>0.85592448269293619</v>
      </c>
      <c r="K143" s="282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ColWidth="9.140625" defaultRowHeight="12.75" x14ac:dyDescent="0.2"/>
  <cols>
    <col min="1" max="1" width="4.85546875" style="289" customWidth="1"/>
    <col min="2" max="2" width="31" style="309" customWidth="1"/>
    <col min="3" max="3" width="7.7109375" style="310" customWidth="1"/>
    <col min="4" max="5" width="7.42578125" style="311" customWidth="1"/>
    <col min="6" max="6" width="8.85546875" style="289" customWidth="1"/>
    <col min="7" max="7" width="5.85546875" style="289" customWidth="1"/>
    <col min="8" max="8" width="7.140625" style="311" customWidth="1"/>
    <col min="9" max="9" width="6.5703125" style="311" customWidth="1"/>
    <col min="10" max="10" width="6.7109375" style="289" customWidth="1"/>
    <col min="11" max="11" width="4" style="289" customWidth="1"/>
    <col min="12" max="12" width="7.7109375" style="311" customWidth="1"/>
    <col min="13" max="13" width="7.42578125" style="311" customWidth="1"/>
    <col min="14" max="14" width="7.42578125" style="289" customWidth="1"/>
    <col min="15" max="15" width="5.85546875" style="289" customWidth="1"/>
    <col min="16" max="16" width="7.140625" style="311" customWidth="1"/>
    <col min="17" max="17" width="6.7109375" style="311" customWidth="1"/>
    <col min="18" max="18" width="7.42578125" style="289" customWidth="1"/>
    <col min="19" max="19" width="3.85546875" style="289" customWidth="1"/>
    <col min="20" max="20" width="6.7109375" style="311" customWidth="1"/>
    <col min="21" max="21" width="7" style="311" customWidth="1"/>
    <col min="22" max="22" width="6.7109375" style="289" customWidth="1"/>
    <col min="23" max="23" width="5.7109375" style="289" customWidth="1"/>
    <col min="24" max="24" width="4.140625" style="312" hidden="1" customWidth="1"/>
    <col min="25" max="25" width="9.140625" style="312" hidden="1" customWidth="1"/>
    <col min="26" max="27" width="9.140625" style="289" hidden="1" customWidth="1"/>
    <col min="28" max="29" width="9.140625" style="311" hidden="1" customWidth="1"/>
    <col min="30" max="34" width="9.140625" style="289" hidden="1" customWidth="1"/>
    <col min="35" max="35" width="9.140625" style="311" hidden="1" customWidth="1"/>
    <col min="36" max="36" width="6.28515625" style="311" hidden="1" customWidth="1"/>
    <col min="37" max="37" width="5.85546875" style="289" hidden="1" customWidth="1"/>
    <col min="38" max="38" width="5.7109375" style="289" hidden="1" customWidth="1"/>
    <col min="39" max="39" width="5.85546875" style="311" hidden="1" customWidth="1"/>
    <col min="40" max="40" width="6" style="311" hidden="1" customWidth="1"/>
    <col min="41" max="41" width="5.7109375" style="289" hidden="1" customWidth="1"/>
    <col min="42" max="42" width="4" style="289" customWidth="1"/>
    <col min="43" max="43" width="4.140625" style="289" hidden="1" customWidth="1"/>
    <col min="44" max="44" width="5.7109375" style="289" hidden="1" customWidth="1"/>
    <col min="45" max="45" width="5.85546875" style="289" hidden="1" customWidth="1"/>
    <col min="46" max="46" width="4.140625" style="289" hidden="1" customWidth="1"/>
    <col min="47" max="47" width="5.7109375" style="311" customWidth="1"/>
    <col min="48" max="48" width="7" style="311" customWidth="1"/>
    <col min="49" max="49" width="6.5703125" style="289" customWidth="1"/>
    <col min="50" max="50" width="4.140625" style="289" customWidth="1"/>
    <col min="51" max="51" width="4.28515625" style="289" hidden="1" customWidth="1"/>
    <col min="52" max="54" width="9.140625" style="289" hidden="1" customWidth="1"/>
    <col min="55" max="56" width="9.140625" style="311" hidden="1" customWidth="1"/>
    <col min="57" max="58" width="9.140625" style="289" hidden="1" customWidth="1"/>
    <col min="59" max="60" width="9.140625" style="311" hidden="1" customWidth="1"/>
    <col min="61" max="61" width="9.140625" style="289" hidden="1" customWidth="1"/>
    <col min="62" max="62" width="3.85546875" style="289" hidden="1" customWidth="1"/>
    <col min="63" max="64" width="6.42578125" style="289" customWidth="1"/>
    <col min="65" max="65" width="6.7109375" style="289" customWidth="1"/>
    <col min="66" max="66" width="5.140625" style="289" customWidth="1"/>
    <col min="67" max="67" width="5.85546875" style="289" customWidth="1"/>
    <col min="68" max="68" width="5.7109375" style="289" customWidth="1"/>
    <col min="69" max="69" width="5.28515625" style="289" customWidth="1"/>
    <col min="70" max="70" width="5" style="289" customWidth="1"/>
    <col min="71" max="71" width="4.7109375" style="289" hidden="1" customWidth="1"/>
    <col min="72" max="73" width="9.140625" style="289" hidden="1" customWidth="1"/>
    <col min="74" max="74" width="4.42578125" style="289" hidden="1" customWidth="1"/>
    <col min="75" max="75" width="4.28515625" style="311" hidden="1" customWidth="1"/>
    <col min="76" max="76" width="9.140625" style="311" hidden="1" customWidth="1"/>
    <col min="77" max="77" width="9.140625" style="289" hidden="1" customWidth="1"/>
    <col min="78" max="79" width="4.140625" style="289" hidden="1" customWidth="1"/>
    <col min="80" max="81" width="9.140625" style="289" hidden="1" customWidth="1"/>
    <col min="82" max="82" width="4.42578125" style="289" hidden="1" customWidth="1"/>
    <col min="83" max="83" width="6.42578125" style="311" customWidth="1"/>
    <col min="84" max="84" width="7.140625" style="311" customWidth="1"/>
    <col min="85" max="85" width="7.85546875" style="289" customWidth="1"/>
    <col min="86" max="86" width="5.42578125" style="289" customWidth="1"/>
    <col min="87" max="87" width="6.28515625" style="311" customWidth="1"/>
    <col min="88" max="88" width="6.140625" style="311" customWidth="1"/>
    <col min="89" max="89" width="5.42578125" style="289" customWidth="1"/>
    <col min="90" max="90" width="4" style="289" customWidth="1"/>
    <col min="91" max="91" width="6.28515625" style="289" customWidth="1"/>
    <col min="92" max="92" width="5.85546875" style="289" customWidth="1"/>
    <col min="93" max="93" width="6.140625" style="289" customWidth="1"/>
    <col min="94" max="94" width="4.7109375" style="289" customWidth="1"/>
    <col min="95" max="95" width="5.5703125" style="289" hidden="1" customWidth="1"/>
    <col min="96" max="97" width="9.140625" style="289" hidden="1" customWidth="1"/>
    <col min="98" max="98" width="4.7109375" style="289" hidden="1" customWidth="1"/>
    <col min="99" max="99" width="4.28515625" style="311" hidden="1" customWidth="1"/>
    <col min="100" max="100" width="9.140625" style="311" hidden="1" customWidth="1"/>
    <col min="101" max="101" width="9.140625" style="289" hidden="1" customWidth="1"/>
    <col min="102" max="102" width="4.5703125" style="289" hidden="1" customWidth="1"/>
    <col min="103" max="103" width="4.5703125" style="311" hidden="1" customWidth="1"/>
    <col min="104" max="104" width="9.140625" style="311" hidden="1" customWidth="1"/>
    <col min="105" max="105" width="9.140625" style="289" hidden="1" customWidth="1"/>
    <col min="106" max="106" width="4.28515625" style="289" hidden="1" customWidth="1"/>
    <col min="107" max="107" width="4.42578125" style="289" customWidth="1"/>
    <col min="108" max="16384" width="9.140625" style="289"/>
  </cols>
  <sheetData>
    <row r="1" spans="1:106" ht="28.5" customHeight="1" x14ac:dyDescent="0.25">
      <c r="A1" s="187"/>
      <c r="B1" s="187" t="s">
        <v>652</v>
      </c>
      <c r="C1" s="287"/>
      <c r="D1" s="288" t="s">
        <v>687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531" t="s">
        <v>481</v>
      </c>
      <c r="BU1" s="531"/>
      <c r="BV1" s="531"/>
      <c r="BW1" s="531"/>
      <c r="BX1" s="531"/>
      <c r="BY1" s="531"/>
      <c r="BZ1" s="531"/>
      <c r="CA1" s="531"/>
      <c r="CB1" s="531"/>
      <c r="CC1" s="531"/>
      <c r="CD1" s="531"/>
      <c r="CE1" s="531"/>
      <c r="CF1" s="531"/>
      <c r="CG1" s="531"/>
      <c r="CH1" s="531"/>
      <c r="CI1" s="531"/>
      <c r="CJ1" s="531"/>
      <c r="CK1" s="531"/>
      <c r="CL1" s="531"/>
      <c r="CM1" s="531"/>
      <c r="CN1" s="531"/>
      <c r="CO1" s="531"/>
      <c r="CP1" s="531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527" t="s">
        <v>286</v>
      </c>
      <c r="B2" s="533" t="s">
        <v>287</v>
      </c>
      <c r="C2" s="536" t="s">
        <v>288</v>
      </c>
      <c r="D2" s="537"/>
      <c r="E2" s="538"/>
      <c r="F2" s="542" t="s">
        <v>482</v>
      </c>
      <c r="G2" s="542" t="s">
        <v>483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484</v>
      </c>
      <c r="AG2" s="192" t="s">
        <v>484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532"/>
      <c r="B3" s="534"/>
      <c r="C3" s="539"/>
      <c r="D3" s="540"/>
      <c r="E3" s="541"/>
      <c r="F3" s="543"/>
      <c r="G3" s="543"/>
      <c r="H3" s="529" t="s">
        <v>485</v>
      </c>
      <c r="I3" s="530"/>
      <c r="J3" s="527" t="s">
        <v>486</v>
      </c>
      <c r="K3" s="527" t="s">
        <v>483</v>
      </c>
      <c r="L3" s="529" t="s">
        <v>487</v>
      </c>
      <c r="M3" s="530"/>
      <c r="N3" s="527" t="s">
        <v>486</v>
      </c>
      <c r="O3" s="527" t="s">
        <v>483</v>
      </c>
      <c r="P3" s="529" t="s">
        <v>488</v>
      </c>
      <c r="Q3" s="530"/>
      <c r="R3" s="527" t="s">
        <v>486</v>
      </c>
      <c r="S3" s="527" t="s">
        <v>483</v>
      </c>
      <c r="T3" s="529" t="s">
        <v>489</v>
      </c>
      <c r="U3" s="530"/>
      <c r="V3" s="527" t="s">
        <v>490</v>
      </c>
      <c r="W3" s="527" t="s">
        <v>483</v>
      </c>
      <c r="X3" s="529" t="s">
        <v>491</v>
      </c>
      <c r="Y3" s="530"/>
      <c r="Z3" s="527" t="s">
        <v>486</v>
      </c>
      <c r="AA3" s="527" t="s">
        <v>483</v>
      </c>
      <c r="AB3" s="529" t="s">
        <v>492</v>
      </c>
      <c r="AC3" s="530"/>
      <c r="AD3" s="527" t="s">
        <v>493</v>
      </c>
      <c r="AE3" s="527" t="s">
        <v>494</v>
      </c>
      <c r="AF3" s="529" t="s">
        <v>495</v>
      </c>
      <c r="AG3" s="530"/>
      <c r="AH3" s="527" t="s">
        <v>496</v>
      </c>
      <c r="AI3" s="529" t="s">
        <v>497</v>
      </c>
      <c r="AJ3" s="530"/>
      <c r="AK3" s="527" t="s">
        <v>493</v>
      </c>
      <c r="AL3" s="527" t="s">
        <v>483</v>
      </c>
      <c r="AM3" s="529" t="s">
        <v>498</v>
      </c>
      <c r="AN3" s="530"/>
      <c r="AO3" s="527" t="s">
        <v>486</v>
      </c>
      <c r="AP3" s="527" t="s">
        <v>483</v>
      </c>
      <c r="AQ3" s="529" t="s">
        <v>499</v>
      </c>
      <c r="AR3" s="530"/>
      <c r="AS3" s="527" t="s">
        <v>486</v>
      </c>
      <c r="AT3" s="527" t="s">
        <v>483</v>
      </c>
      <c r="AU3" s="529" t="s">
        <v>500</v>
      </c>
      <c r="AV3" s="530"/>
      <c r="AW3" s="527" t="s">
        <v>501</v>
      </c>
      <c r="AX3" s="527" t="s">
        <v>494</v>
      </c>
      <c r="AY3" s="529" t="s">
        <v>502</v>
      </c>
      <c r="AZ3" s="530"/>
      <c r="BA3" s="527" t="s">
        <v>501</v>
      </c>
      <c r="BB3" s="527" t="s">
        <v>494</v>
      </c>
      <c r="BC3" s="529" t="s">
        <v>503</v>
      </c>
      <c r="BD3" s="530"/>
      <c r="BE3" s="527" t="s">
        <v>501</v>
      </c>
      <c r="BF3" s="527" t="s">
        <v>494</v>
      </c>
      <c r="BG3" s="529" t="s">
        <v>504</v>
      </c>
      <c r="BH3" s="530"/>
      <c r="BI3" s="527" t="s">
        <v>501</v>
      </c>
      <c r="BJ3" s="527" t="s">
        <v>494</v>
      </c>
      <c r="BK3" s="529" t="s">
        <v>653</v>
      </c>
      <c r="BL3" s="530"/>
      <c r="BM3" s="527" t="s">
        <v>501</v>
      </c>
      <c r="BN3" s="527" t="s">
        <v>494</v>
      </c>
      <c r="BO3" s="529" t="s">
        <v>654</v>
      </c>
      <c r="BP3" s="530"/>
      <c r="BQ3" s="527" t="s">
        <v>501</v>
      </c>
      <c r="BR3" s="527" t="s">
        <v>494</v>
      </c>
      <c r="BS3" s="529" t="s">
        <v>505</v>
      </c>
      <c r="BT3" s="530"/>
      <c r="BU3" s="527" t="s">
        <v>501</v>
      </c>
      <c r="BV3" s="527" t="s">
        <v>494</v>
      </c>
      <c r="BW3" s="529" t="s">
        <v>506</v>
      </c>
      <c r="BX3" s="530"/>
      <c r="BY3" s="527" t="s">
        <v>501</v>
      </c>
      <c r="BZ3" s="527" t="s">
        <v>494</v>
      </c>
      <c r="CA3" s="529" t="s">
        <v>507</v>
      </c>
      <c r="CB3" s="530"/>
      <c r="CC3" s="527" t="s">
        <v>501</v>
      </c>
      <c r="CD3" s="527" t="s">
        <v>494</v>
      </c>
      <c r="CE3" s="529" t="s">
        <v>508</v>
      </c>
      <c r="CF3" s="530"/>
      <c r="CG3" s="527" t="s">
        <v>501</v>
      </c>
      <c r="CH3" s="527" t="s">
        <v>494</v>
      </c>
      <c r="CI3" s="529" t="s">
        <v>509</v>
      </c>
      <c r="CJ3" s="530"/>
      <c r="CK3" s="527" t="s">
        <v>501</v>
      </c>
      <c r="CL3" s="527" t="s">
        <v>494</v>
      </c>
      <c r="CM3" s="529" t="s">
        <v>510</v>
      </c>
      <c r="CN3" s="530"/>
      <c r="CO3" s="527" t="s">
        <v>501</v>
      </c>
      <c r="CP3" s="527" t="s">
        <v>494</v>
      </c>
      <c r="CQ3" s="523" t="s">
        <v>593</v>
      </c>
      <c r="CR3" s="524"/>
      <c r="CS3" s="525" t="s">
        <v>501</v>
      </c>
      <c r="CT3" s="525" t="s">
        <v>494</v>
      </c>
      <c r="CU3" s="523" t="s">
        <v>594</v>
      </c>
      <c r="CV3" s="524"/>
      <c r="CW3" s="525" t="s">
        <v>501</v>
      </c>
      <c r="CX3" s="525" t="s">
        <v>494</v>
      </c>
      <c r="CY3" s="523" t="s">
        <v>595</v>
      </c>
      <c r="CZ3" s="524"/>
      <c r="DA3" s="525" t="s">
        <v>501</v>
      </c>
      <c r="DB3" s="525" t="s">
        <v>494</v>
      </c>
    </row>
    <row r="4" spans="1:106" ht="25.5" customHeight="1" x14ac:dyDescent="0.2">
      <c r="A4" s="528"/>
      <c r="B4" s="535"/>
      <c r="C4" s="194" t="s">
        <v>511</v>
      </c>
      <c r="D4" s="194" t="s">
        <v>655</v>
      </c>
      <c r="E4" s="195" t="s">
        <v>688</v>
      </c>
      <c r="F4" s="544"/>
      <c r="G4" s="544"/>
      <c r="H4" s="194" t="s">
        <v>655</v>
      </c>
      <c r="I4" s="195" t="s">
        <v>688</v>
      </c>
      <c r="J4" s="528"/>
      <c r="K4" s="528"/>
      <c r="L4" s="194" t="s">
        <v>655</v>
      </c>
      <c r="M4" s="195" t="s">
        <v>688</v>
      </c>
      <c r="N4" s="528"/>
      <c r="O4" s="528"/>
      <c r="P4" s="194" t="s">
        <v>655</v>
      </c>
      <c r="Q4" s="195" t="s">
        <v>688</v>
      </c>
      <c r="R4" s="528"/>
      <c r="S4" s="528"/>
      <c r="T4" s="194" t="s">
        <v>655</v>
      </c>
      <c r="U4" s="195" t="s">
        <v>688</v>
      </c>
      <c r="V4" s="528"/>
      <c r="W4" s="528"/>
      <c r="X4" s="194" t="s">
        <v>512</v>
      </c>
      <c r="Y4" s="194" t="s">
        <v>513</v>
      </c>
      <c r="Z4" s="528"/>
      <c r="AA4" s="528"/>
      <c r="AB4" s="194" t="s">
        <v>514</v>
      </c>
      <c r="AC4" s="194" t="s">
        <v>513</v>
      </c>
      <c r="AD4" s="528"/>
      <c r="AE4" s="528"/>
      <c r="AF4" s="194" t="s">
        <v>512</v>
      </c>
      <c r="AG4" s="194" t="s">
        <v>513</v>
      </c>
      <c r="AH4" s="528"/>
      <c r="AI4" s="194" t="s">
        <v>655</v>
      </c>
      <c r="AJ4" s="195" t="s">
        <v>688</v>
      </c>
      <c r="AK4" s="528"/>
      <c r="AL4" s="528"/>
      <c r="AM4" s="194" t="s">
        <v>655</v>
      </c>
      <c r="AN4" s="195" t="s">
        <v>688</v>
      </c>
      <c r="AO4" s="528"/>
      <c r="AP4" s="528"/>
      <c r="AQ4" s="194" t="s">
        <v>480</v>
      </c>
      <c r="AR4" s="195" t="s">
        <v>656</v>
      </c>
      <c r="AS4" s="528"/>
      <c r="AT4" s="528"/>
      <c r="AU4" s="194" t="s">
        <v>655</v>
      </c>
      <c r="AV4" s="195" t="s">
        <v>688</v>
      </c>
      <c r="AW4" s="528"/>
      <c r="AX4" s="528"/>
      <c r="AY4" s="194" t="s">
        <v>657</v>
      </c>
      <c r="AZ4" s="194" t="s">
        <v>658</v>
      </c>
      <c r="BA4" s="528"/>
      <c r="BB4" s="528"/>
      <c r="BC4" s="194" t="s">
        <v>512</v>
      </c>
      <c r="BD4" s="194" t="s">
        <v>513</v>
      </c>
      <c r="BE4" s="528"/>
      <c r="BF4" s="528"/>
      <c r="BG4" s="194" t="s">
        <v>512</v>
      </c>
      <c r="BH4" s="194" t="s">
        <v>513</v>
      </c>
      <c r="BI4" s="528"/>
      <c r="BJ4" s="528"/>
      <c r="BK4" s="194" t="s">
        <v>655</v>
      </c>
      <c r="BL4" s="195" t="s">
        <v>688</v>
      </c>
      <c r="BM4" s="528"/>
      <c r="BN4" s="528"/>
      <c r="BO4" s="194" t="s">
        <v>655</v>
      </c>
      <c r="BP4" s="195" t="s">
        <v>688</v>
      </c>
      <c r="BQ4" s="528"/>
      <c r="BR4" s="528"/>
      <c r="BS4" s="194" t="s">
        <v>655</v>
      </c>
      <c r="BT4" s="195" t="s">
        <v>659</v>
      </c>
      <c r="BU4" s="528"/>
      <c r="BV4" s="528"/>
      <c r="BW4" s="194" t="s">
        <v>512</v>
      </c>
      <c r="BX4" s="194" t="s">
        <v>513</v>
      </c>
      <c r="BY4" s="528"/>
      <c r="BZ4" s="528"/>
      <c r="CA4" s="194" t="s">
        <v>512</v>
      </c>
      <c r="CB4" s="194" t="s">
        <v>515</v>
      </c>
      <c r="CC4" s="528"/>
      <c r="CD4" s="528"/>
      <c r="CE4" s="194" t="s">
        <v>655</v>
      </c>
      <c r="CF4" s="195" t="s">
        <v>688</v>
      </c>
      <c r="CG4" s="528"/>
      <c r="CH4" s="528"/>
      <c r="CI4" s="194" t="s">
        <v>655</v>
      </c>
      <c r="CJ4" s="195" t="s">
        <v>688</v>
      </c>
      <c r="CK4" s="528"/>
      <c r="CL4" s="528"/>
      <c r="CM4" s="194" t="s">
        <v>655</v>
      </c>
      <c r="CN4" s="195" t="s">
        <v>688</v>
      </c>
      <c r="CO4" s="528"/>
      <c r="CP4" s="528"/>
      <c r="CQ4" s="325" t="s">
        <v>512</v>
      </c>
      <c r="CR4" s="325" t="s">
        <v>513</v>
      </c>
      <c r="CS4" s="526"/>
      <c r="CT4" s="526"/>
      <c r="CU4" s="325" t="s">
        <v>512</v>
      </c>
      <c r="CV4" s="325" t="s">
        <v>596</v>
      </c>
      <c r="CW4" s="526"/>
      <c r="CX4" s="526"/>
      <c r="CY4" s="325" t="s">
        <v>512</v>
      </c>
      <c r="CZ4" s="325" t="s">
        <v>513</v>
      </c>
      <c r="DA4" s="526"/>
      <c r="DB4" s="526"/>
    </row>
    <row r="5" spans="1:106" s="290" customFormat="1" ht="24.75" customHeight="1" x14ac:dyDescent="0.2">
      <c r="A5" s="326" t="s">
        <v>289</v>
      </c>
      <c r="B5" s="294" t="s">
        <v>290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298"/>
      <c r="B6" s="298" t="s">
        <v>291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 x14ac:dyDescent="0.2">
      <c r="A7" s="298"/>
      <c r="B7" s="298" t="s">
        <v>292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 x14ac:dyDescent="0.2">
      <c r="A8" s="298"/>
      <c r="B8" s="297" t="s">
        <v>516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 x14ac:dyDescent="0.2">
      <c r="A9" s="298"/>
      <c r="B9" s="297" t="s">
        <v>293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 x14ac:dyDescent="0.2">
      <c r="A10" s="298"/>
      <c r="B10" s="297" t="s">
        <v>517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 x14ac:dyDescent="0.2">
      <c r="A11" s="298"/>
      <c r="B11" s="297" t="s">
        <v>518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 x14ac:dyDescent="0.2">
      <c r="A12" s="298"/>
      <c r="B12" s="297" t="s">
        <v>294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 x14ac:dyDescent="0.2">
      <c r="A13" s="298"/>
      <c r="B13" s="297" t="s">
        <v>660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 x14ac:dyDescent="0.2">
      <c r="A14" s="298"/>
      <c r="B14" s="297" t="s">
        <v>295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 x14ac:dyDescent="0.2">
      <c r="A15" s="298"/>
      <c r="B15" s="297" t="s">
        <v>661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 x14ac:dyDescent="0.2">
      <c r="A16" s="298"/>
      <c r="B16" s="297" t="s">
        <v>296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 x14ac:dyDescent="0.2">
      <c r="A17" s="298"/>
      <c r="B17" s="297" t="s">
        <v>519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290" customFormat="1" ht="14.25" customHeight="1" x14ac:dyDescent="0.2">
      <c r="A18" s="326" t="s">
        <v>297</v>
      </c>
      <c r="B18" s="294" t="s">
        <v>298</v>
      </c>
      <c r="C18" s="291">
        <f>SUM(C19:C33)</f>
        <v>7.6</v>
      </c>
      <c r="D18" s="179">
        <f>SUM(D19:D33)</f>
        <v>0</v>
      </c>
      <c r="E18" s="179">
        <f>SUM(E19:E33)</f>
        <v>1.165</v>
      </c>
      <c r="F18" s="292">
        <f>E18-D18</f>
        <v>1.165</v>
      </c>
      <c r="G18" s="292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 x14ac:dyDescent="0.2">
      <c r="A19" s="298"/>
      <c r="B19" s="298" t="s">
        <v>299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 x14ac:dyDescent="0.2">
      <c r="A20" s="298"/>
      <c r="B20" s="297" t="s">
        <v>300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 x14ac:dyDescent="0.2">
      <c r="A21" s="298"/>
      <c r="B21" s="297" t="s">
        <v>563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 x14ac:dyDescent="0.2">
      <c r="A22" s="298"/>
      <c r="B22" s="298" t="s">
        <v>301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 x14ac:dyDescent="0.2">
      <c r="A23" s="298"/>
      <c r="B23" s="298" t="s">
        <v>662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 x14ac:dyDescent="0.2">
      <c r="A24" s="298"/>
      <c r="B24" s="297" t="s">
        <v>520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 x14ac:dyDescent="0.2">
      <c r="A25" s="298"/>
      <c r="B25" s="297" t="s">
        <v>521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 x14ac:dyDescent="0.2">
      <c r="A26" s="298"/>
      <c r="B26" s="297" t="s">
        <v>663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 x14ac:dyDescent="0.2">
      <c r="A27" s="298"/>
      <c r="B27" s="297" t="s">
        <v>302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 x14ac:dyDescent="0.2">
      <c r="A28" s="298"/>
      <c r="B28" s="297" t="s">
        <v>303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 x14ac:dyDescent="0.2">
      <c r="A29" s="298"/>
      <c r="B29" s="297" t="s">
        <v>304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 x14ac:dyDescent="0.2">
      <c r="A30" s="298"/>
      <c r="B30" s="297" t="s">
        <v>305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 x14ac:dyDescent="0.2">
      <c r="A31" s="298"/>
      <c r="B31" s="298" t="s">
        <v>522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 x14ac:dyDescent="0.2">
      <c r="A32" s="298"/>
      <c r="B32" s="298" t="s">
        <v>306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 x14ac:dyDescent="0.2">
      <c r="A33" s="298"/>
      <c r="B33" s="298" t="s">
        <v>523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290" customFormat="1" ht="14.25" customHeight="1" x14ac:dyDescent="0.2">
      <c r="A34" s="326" t="s">
        <v>307</v>
      </c>
      <c r="B34" s="294" t="s">
        <v>308</v>
      </c>
      <c r="C34" s="293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292">
        <f>E34-D34</f>
        <v>57.469699999999989</v>
      </c>
      <c r="G34" s="292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296" customFormat="1" ht="13.5" customHeight="1" x14ac:dyDescent="0.2">
      <c r="A35" s="326"/>
      <c r="B35" s="294" t="s">
        <v>309</v>
      </c>
      <c r="C35" s="291">
        <f>SUM(C36:C57)</f>
        <v>0</v>
      </c>
      <c r="D35" s="179">
        <f>SUM(D36:D57)</f>
        <v>7.9660000000000011</v>
      </c>
      <c r="E35" s="179">
        <f>SUM(E36:E57)</f>
        <v>0.28299999999999997</v>
      </c>
      <c r="F35" s="295">
        <f>SUM(F36:F57)</f>
        <v>-7.6829999999999998</v>
      </c>
      <c r="G35" s="295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 x14ac:dyDescent="0.2">
      <c r="A36" s="298"/>
      <c r="B36" s="297" t="s">
        <v>310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 x14ac:dyDescent="0.2">
      <c r="A37" s="298"/>
      <c r="B37" s="297" t="s">
        <v>311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 x14ac:dyDescent="0.2">
      <c r="A38" s="298"/>
      <c r="B38" s="297" t="s">
        <v>312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 x14ac:dyDescent="0.2">
      <c r="A39" s="298"/>
      <c r="B39" s="298" t="s">
        <v>313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 x14ac:dyDescent="0.2">
      <c r="A40" s="298"/>
      <c r="B40" s="298" t="s">
        <v>314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 x14ac:dyDescent="0.2">
      <c r="A41" s="298"/>
      <c r="B41" s="298" t="s">
        <v>315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 x14ac:dyDescent="0.2">
      <c r="A42" s="298"/>
      <c r="B42" s="298" t="s">
        <v>316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 x14ac:dyDescent="0.2">
      <c r="A43" s="298"/>
      <c r="B43" s="298" t="s">
        <v>317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 x14ac:dyDescent="0.2">
      <c r="A44" s="298"/>
      <c r="B44" s="298" t="s">
        <v>318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 x14ac:dyDescent="0.2">
      <c r="A45" s="298"/>
      <c r="B45" s="298" t="s">
        <v>319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 x14ac:dyDescent="0.2">
      <c r="A46" s="298"/>
      <c r="B46" s="298" t="s">
        <v>320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 x14ac:dyDescent="0.2">
      <c r="A47" s="298"/>
      <c r="B47" s="299" t="s">
        <v>321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 x14ac:dyDescent="0.2">
      <c r="A48" s="298"/>
      <c r="B48" s="298" t="s">
        <v>524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 x14ac:dyDescent="0.2">
      <c r="A49" s="298"/>
      <c r="B49" s="298" t="s">
        <v>322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 x14ac:dyDescent="0.2">
      <c r="A50" s="298"/>
      <c r="B50" s="298" t="s">
        <v>323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 x14ac:dyDescent="0.2">
      <c r="A51" s="298"/>
      <c r="B51" s="298" t="s">
        <v>664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 x14ac:dyDescent="0.2">
      <c r="A52" s="298"/>
      <c r="B52" s="298" t="s">
        <v>665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 x14ac:dyDescent="0.2">
      <c r="A53" s="298"/>
      <c r="B53" s="299" t="s">
        <v>324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 x14ac:dyDescent="0.2">
      <c r="A54" s="298"/>
      <c r="B54" s="298" t="s">
        <v>325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 x14ac:dyDescent="0.2">
      <c r="A55" s="298"/>
      <c r="B55" s="298" t="s">
        <v>326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 x14ac:dyDescent="0.2">
      <c r="A56" s="298"/>
      <c r="B56" s="299" t="s">
        <v>327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 x14ac:dyDescent="0.2">
      <c r="A57" s="298"/>
      <c r="B57" s="298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 x14ac:dyDescent="0.2">
      <c r="A58" s="298"/>
      <c r="B58" s="298" t="s">
        <v>525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 x14ac:dyDescent="0.2">
      <c r="A59" s="298"/>
      <c r="B59" s="298" t="s">
        <v>526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 x14ac:dyDescent="0.2">
      <c r="A60" s="298"/>
      <c r="B60" s="297" t="s">
        <v>666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 x14ac:dyDescent="0.2">
      <c r="A61" s="298"/>
      <c r="B61" s="298" t="s">
        <v>527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 x14ac:dyDescent="0.2">
      <c r="A62" s="298"/>
      <c r="B62" s="297" t="s">
        <v>667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 x14ac:dyDescent="0.2">
      <c r="A63" s="298"/>
      <c r="B63" s="297" t="s">
        <v>528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 x14ac:dyDescent="0.2">
      <c r="A64" s="298"/>
      <c r="B64" s="297" t="s">
        <v>668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 x14ac:dyDescent="0.2">
      <c r="A65" s="298"/>
      <c r="B65" s="297" t="s">
        <v>328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 x14ac:dyDescent="0.2">
      <c r="A66" s="298"/>
      <c r="B66" s="297" t="s">
        <v>529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 x14ac:dyDescent="0.2">
      <c r="A67" s="298"/>
      <c r="B67" s="297" t="s">
        <v>329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 x14ac:dyDescent="0.2">
      <c r="A68" s="298"/>
      <c r="B68" s="297" t="s">
        <v>530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 x14ac:dyDescent="0.2">
      <c r="A69" s="298"/>
      <c r="B69" s="297" t="s">
        <v>373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 x14ac:dyDescent="0.2">
      <c r="A70" s="298"/>
      <c r="B70" s="297" t="s">
        <v>330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290" customFormat="1" ht="14.25" hidden="1" customHeight="1" x14ac:dyDescent="0.2">
      <c r="A71" s="327"/>
      <c r="B71" s="300" t="s">
        <v>331</v>
      </c>
      <c r="C71" s="301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292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 x14ac:dyDescent="0.2">
      <c r="A72" s="298"/>
      <c r="B72" s="298" t="s">
        <v>332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 x14ac:dyDescent="0.2">
      <c r="A73" s="298"/>
      <c r="B73" s="298" t="s">
        <v>531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 x14ac:dyDescent="0.2">
      <c r="A74" s="298"/>
      <c r="B74" s="298" t="s">
        <v>333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 x14ac:dyDescent="0.2">
      <c r="A75" s="298"/>
      <c r="B75" s="298" t="s">
        <v>334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 x14ac:dyDescent="0.2">
      <c r="A76" s="298"/>
      <c r="B76" s="298" t="s">
        <v>335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 x14ac:dyDescent="0.2">
      <c r="A77" s="298"/>
      <c r="B77" s="298" t="s">
        <v>336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 x14ac:dyDescent="0.2">
      <c r="A78" s="298"/>
      <c r="B78" s="298" t="s">
        <v>337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290" customFormat="1" ht="14.25" customHeight="1" x14ac:dyDescent="0.2">
      <c r="A79" s="326" t="s">
        <v>338</v>
      </c>
      <c r="B79" s="294" t="s">
        <v>339</v>
      </c>
      <c r="C79" s="302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292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 x14ac:dyDescent="0.2">
      <c r="A80" s="298"/>
      <c r="B80" s="298" t="s">
        <v>340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 x14ac:dyDescent="0.2">
      <c r="A81" s="298"/>
      <c r="B81" s="298" t="s">
        <v>341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 x14ac:dyDescent="0.2">
      <c r="A82" s="298"/>
      <c r="B82" s="298" t="s">
        <v>532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 x14ac:dyDescent="0.2">
      <c r="A83" s="298"/>
      <c r="B83" s="297" t="s">
        <v>342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 x14ac:dyDescent="0.2">
      <c r="A84" s="298"/>
      <c r="B84" s="297" t="s">
        <v>533</v>
      </c>
      <c r="C84" s="303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 x14ac:dyDescent="0.2">
      <c r="A85" s="298"/>
      <c r="B85" s="297" t="s">
        <v>343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 x14ac:dyDescent="0.2">
      <c r="A86" s="328"/>
      <c r="B86" s="297" t="s">
        <v>669</v>
      </c>
      <c r="C86" s="303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 x14ac:dyDescent="0.2">
      <c r="A87" s="298"/>
      <c r="B87" s="298" t="s">
        <v>534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 x14ac:dyDescent="0.2">
      <c r="A88" s="298"/>
      <c r="B88" s="298" t="s">
        <v>344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290" customFormat="1" ht="14.25" customHeight="1" x14ac:dyDescent="0.2">
      <c r="A89" s="326" t="s">
        <v>345</v>
      </c>
      <c r="B89" s="294" t="s">
        <v>346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295">
        <f>SUM(F91:F136)</f>
        <v>-2110.7230799999998</v>
      </c>
      <c r="G89" s="295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 x14ac:dyDescent="0.2">
      <c r="A90" s="328"/>
      <c r="B90" s="297" t="s">
        <v>347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 x14ac:dyDescent="0.2">
      <c r="A91" s="328"/>
      <c r="B91" s="297" t="s">
        <v>535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 x14ac:dyDescent="0.2">
      <c r="A92" s="298"/>
      <c r="B92" s="298" t="s">
        <v>348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 x14ac:dyDescent="0.2">
      <c r="A93" s="298"/>
      <c r="B93" s="298" t="s">
        <v>349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 x14ac:dyDescent="0.2">
      <c r="A94" s="298"/>
      <c r="B94" s="298" t="s">
        <v>350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 x14ac:dyDescent="0.2">
      <c r="A95" s="298"/>
      <c r="B95" s="298" t="s">
        <v>351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 x14ac:dyDescent="0.2">
      <c r="A96" s="298"/>
      <c r="B96" s="298" t="s">
        <v>536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 x14ac:dyDescent="0.2">
      <c r="A97" s="298"/>
      <c r="B97" s="298" t="s">
        <v>537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 x14ac:dyDescent="0.2">
      <c r="A98" s="298"/>
      <c r="B98" s="298" t="s">
        <v>352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 x14ac:dyDescent="0.2">
      <c r="A99" s="298"/>
      <c r="B99" s="298" t="s">
        <v>353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 x14ac:dyDescent="0.2">
      <c r="A100" s="298"/>
      <c r="B100" s="298" t="s">
        <v>670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 x14ac:dyDescent="0.2">
      <c r="A101" s="298"/>
      <c r="B101" s="298" t="s">
        <v>671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 x14ac:dyDescent="0.2">
      <c r="A102" s="298"/>
      <c r="B102" s="298" t="s">
        <v>355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 x14ac:dyDescent="0.2">
      <c r="A103" s="298"/>
      <c r="B103" s="298" t="s">
        <v>356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 x14ac:dyDescent="0.2">
      <c r="A104" s="298"/>
      <c r="B104" s="298" t="s">
        <v>580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 x14ac:dyDescent="0.2">
      <c r="A105" s="298"/>
      <c r="B105" s="298" t="s">
        <v>538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 x14ac:dyDescent="0.2">
      <c r="A106" s="298"/>
      <c r="B106" s="298" t="s">
        <v>539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 x14ac:dyDescent="0.2">
      <c r="A107" s="298"/>
      <c r="B107" s="298" t="s">
        <v>357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 x14ac:dyDescent="0.2">
      <c r="A108" s="298"/>
      <c r="B108" s="298" t="s">
        <v>624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 x14ac:dyDescent="0.2">
      <c r="A109" s="298"/>
      <c r="B109" s="298" t="s">
        <v>585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 x14ac:dyDescent="0.2">
      <c r="A110" s="298"/>
      <c r="B110" s="298" t="s">
        <v>358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 x14ac:dyDescent="0.2">
      <c r="A111" s="298"/>
      <c r="B111" s="298" t="s">
        <v>672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 x14ac:dyDescent="0.2">
      <c r="A112" s="298"/>
      <c r="B112" s="298" t="s">
        <v>550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 x14ac:dyDescent="0.2">
      <c r="A113" s="298"/>
      <c r="B113" s="298" t="s">
        <v>673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 x14ac:dyDescent="0.2">
      <c r="A114" s="298"/>
      <c r="B114" s="298" t="s">
        <v>623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 x14ac:dyDescent="0.2">
      <c r="A115" s="298"/>
      <c r="B115" s="298" t="s">
        <v>540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 x14ac:dyDescent="0.2">
      <c r="A116" s="298"/>
      <c r="B116" s="298" t="s">
        <v>541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 x14ac:dyDescent="0.2">
      <c r="A117" s="298"/>
      <c r="B117" s="298" t="s">
        <v>542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 x14ac:dyDescent="0.2">
      <c r="A118" s="298"/>
      <c r="B118" s="298" t="s">
        <v>543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 x14ac:dyDescent="0.2">
      <c r="A119" s="298"/>
      <c r="B119" s="298" t="s">
        <v>674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 x14ac:dyDescent="0.2">
      <c r="A120" s="298"/>
      <c r="B120" s="298" t="s">
        <v>675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 x14ac:dyDescent="0.2">
      <c r="A121" s="298"/>
      <c r="B121" s="298" t="s">
        <v>544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 x14ac:dyDescent="0.2">
      <c r="A122" s="298"/>
      <c r="B122" s="298" t="s">
        <v>545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 x14ac:dyDescent="0.2">
      <c r="A123" s="298"/>
      <c r="B123" s="298" t="s">
        <v>361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 x14ac:dyDescent="0.2">
      <c r="A124" s="298"/>
      <c r="B124" s="298" t="s">
        <v>676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 x14ac:dyDescent="0.2">
      <c r="A125" s="298"/>
      <c r="B125" s="298" t="s">
        <v>362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 x14ac:dyDescent="0.2">
      <c r="A126" s="298"/>
      <c r="B126" s="298" t="s">
        <v>363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 x14ac:dyDescent="0.2">
      <c r="A127" s="298"/>
      <c r="B127" s="304" t="s">
        <v>364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 x14ac:dyDescent="0.2">
      <c r="A128" s="298"/>
      <c r="B128" s="304" t="s">
        <v>547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 x14ac:dyDescent="0.2">
      <c r="A129" s="298"/>
      <c r="B129" s="304" t="s">
        <v>365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 x14ac:dyDescent="0.2">
      <c r="A130" s="298"/>
      <c r="B130" s="304" t="s">
        <v>548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 x14ac:dyDescent="0.2">
      <c r="A131" s="298"/>
      <c r="B131" s="298" t="s">
        <v>549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 x14ac:dyDescent="0.2">
      <c r="A132" s="298"/>
      <c r="B132" s="298" t="s">
        <v>586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 x14ac:dyDescent="0.2">
      <c r="A133" s="298"/>
      <c r="B133" s="298" t="s">
        <v>366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 x14ac:dyDescent="0.2">
      <c r="A134" s="298"/>
      <c r="B134" s="298" t="s">
        <v>677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 x14ac:dyDescent="0.2">
      <c r="A135" s="298"/>
      <c r="B135" s="298" t="s">
        <v>551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 x14ac:dyDescent="0.2">
      <c r="A136" s="200"/>
      <c r="B136" s="200" t="s">
        <v>393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07" customFormat="1" ht="14.25" customHeight="1" x14ac:dyDescent="0.2">
      <c r="A137" s="305"/>
      <c r="B137" s="306" t="s">
        <v>367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 x14ac:dyDescent="0.2">
      <c r="A138" s="215" t="s">
        <v>368</v>
      </c>
      <c r="B138" s="217" t="s">
        <v>369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 x14ac:dyDescent="0.2">
      <c r="A139" s="215" t="s">
        <v>370</v>
      </c>
      <c r="B139" s="217" t="s">
        <v>371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07" customFormat="1" x14ac:dyDescent="0.2">
      <c r="A140" s="218"/>
      <c r="B140" s="308" t="s">
        <v>372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 x14ac:dyDescent="0.2">
      <c r="AH141" s="313"/>
    </row>
    <row r="142" spans="1:106" ht="11.25" customHeight="1" x14ac:dyDescent="0.2">
      <c r="D142" s="314"/>
      <c r="E142" s="315"/>
      <c r="AH142" s="313"/>
    </row>
    <row r="143" spans="1:106" s="311" customFormat="1" x14ac:dyDescent="0.2">
      <c r="B143" s="309"/>
      <c r="C143" s="310"/>
      <c r="E143" s="316"/>
      <c r="F143" s="289"/>
      <c r="G143" s="289"/>
      <c r="J143" s="289"/>
      <c r="K143" s="289"/>
      <c r="N143" s="289"/>
      <c r="O143" s="289"/>
      <c r="R143" s="289"/>
      <c r="S143" s="289"/>
      <c r="V143" s="289"/>
      <c r="W143" s="289"/>
      <c r="X143" s="312"/>
      <c r="Y143" s="312"/>
      <c r="Z143" s="289"/>
      <c r="AA143" s="289"/>
      <c r="AD143" s="289"/>
      <c r="AE143" s="289"/>
      <c r="AF143" s="289"/>
      <c r="AG143" s="289"/>
      <c r="AH143" s="313"/>
      <c r="AK143" s="289"/>
      <c r="AL143" s="289"/>
      <c r="AO143" s="289"/>
      <c r="AP143" s="289"/>
      <c r="AQ143" s="289"/>
      <c r="AR143" s="289"/>
      <c r="AS143" s="289"/>
      <c r="AT143" s="289"/>
      <c r="AW143" s="289"/>
      <c r="AX143" s="289"/>
      <c r="AY143" s="289"/>
      <c r="AZ143" s="289"/>
      <c r="BA143" s="289"/>
      <c r="BB143" s="289"/>
      <c r="BE143" s="289"/>
      <c r="BF143" s="289"/>
      <c r="BI143" s="289"/>
      <c r="BJ143" s="289"/>
      <c r="BK143" s="289"/>
      <c r="BL143" s="289"/>
      <c r="BM143" s="289"/>
      <c r="BN143" s="289"/>
      <c r="BO143" s="289"/>
      <c r="BP143" s="289"/>
      <c r="BQ143" s="289"/>
      <c r="BR143" s="289"/>
      <c r="BS143" s="289"/>
      <c r="BT143" s="289"/>
      <c r="BU143" s="289"/>
      <c r="BV143" s="289"/>
      <c r="BY143" s="289"/>
      <c r="BZ143" s="289"/>
      <c r="CA143" s="289"/>
      <c r="CB143" s="289"/>
      <c r="CC143" s="289"/>
      <c r="CD143" s="289"/>
      <c r="CG143" s="289"/>
      <c r="CH143" s="289"/>
      <c r="CK143" s="289"/>
      <c r="CL143" s="289"/>
      <c r="CM143" s="289"/>
      <c r="CN143" s="289"/>
      <c r="CO143" s="289"/>
      <c r="CP143" s="289"/>
      <c r="CQ143" s="289"/>
      <c r="CR143" s="289"/>
      <c r="CS143" s="289"/>
      <c r="CT143" s="289"/>
      <c r="CW143" s="289"/>
      <c r="CX143" s="289"/>
    </row>
    <row r="144" spans="1:106" s="311" customFormat="1" x14ac:dyDescent="0.2">
      <c r="B144" s="309"/>
      <c r="C144" s="310"/>
      <c r="E144" s="315"/>
      <c r="F144" s="289"/>
      <c r="G144" s="289"/>
      <c r="J144" s="289"/>
      <c r="K144" s="289"/>
      <c r="N144" s="289"/>
      <c r="O144" s="289"/>
      <c r="R144" s="289"/>
      <c r="S144" s="289"/>
      <c r="V144" s="289"/>
      <c r="W144" s="289"/>
      <c r="X144" s="312"/>
      <c r="Y144" s="312"/>
      <c r="Z144" s="289"/>
      <c r="AA144" s="289"/>
      <c r="AD144" s="289"/>
      <c r="AE144" s="289"/>
      <c r="AF144" s="289"/>
      <c r="AG144" s="289"/>
      <c r="AH144" s="313"/>
      <c r="AK144" s="289"/>
      <c r="AL144" s="289"/>
      <c r="AO144" s="289"/>
      <c r="AP144" s="289"/>
      <c r="AQ144" s="289"/>
      <c r="AR144" s="289"/>
      <c r="AS144" s="289"/>
      <c r="AT144" s="289"/>
      <c r="AW144" s="289"/>
      <c r="AX144" s="289"/>
      <c r="AY144" s="289"/>
      <c r="AZ144" s="289"/>
      <c r="BA144" s="289"/>
      <c r="BB144" s="289"/>
      <c r="BE144" s="289"/>
      <c r="BF144" s="289"/>
      <c r="BI144" s="289"/>
      <c r="BJ144" s="289"/>
      <c r="BK144" s="289"/>
      <c r="BL144" s="289"/>
      <c r="BM144" s="289"/>
      <c r="BN144" s="289"/>
      <c r="BO144" s="289"/>
      <c r="BP144" s="289"/>
      <c r="BQ144" s="289"/>
      <c r="BR144" s="289"/>
      <c r="BS144" s="289"/>
      <c r="BT144" s="289"/>
      <c r="BU144" s="289"/>
      <c r="BV144" s="289"/>
      <c r="BY144" s="289"/>
      <c r="BZ144" s="289"/>
      <c r="CA144" s="289"/>
      <c r="CB144" s="289"/>
      <c r="CC144" s="289"/>
      <c r="CD144" s="289"/>
      <c r="CG144" s="289"/>
      <c r="CH144" s="289"/>
      <c r="CK144" s="289"/>
      <c r="CL144" s="289"/>
      <c r="CM144" s="289"/>
      <c r="CN144" s="289"/>
      <c r="CO144" s="289"/>
      <c r="CP144" s="289"/>
      <c r="CQ144" s="289"/>
      <c r="CR144" s="289"/>
      <c r="CS144" s="289"/>
      <c r="CT144" s="289"/>
      <c r="CW144" s="289"/>
      <c r="CX144" s="289"/>
    </row>
    <row r="145" spans="2:102" s="311" customFormat="1" x14ac:dyDescent="0.2">
      <c r="B145" s="309"/>
      <c r="C145" s="310"/>
      <c r="F145" s="289"/>
      <c r="G145" s="289"/>
      <c r="J145" s="289"/>
      <c r="K145" s="289"/>
      <c r="N145" s="289"/>
      <c r="O145" s="289"/>
      <c r="R145" s="289"/>
      <c r="S145" s="289"/>
      <c r="V145" s="289"/>
      <c r="W145" s="289"/>
      <c r="X145" s="312"/>
      <c r="Y145" s="312"/>
      <c r="Z145" s="289"/>
      <c r="AA145" s="289"/>
      <c r="AD145" s="289"/>
      <c r="AE145" s="289"/>
      <c r="AF145" s="289"/>
      <c r="AG145" s="289"/>
      <c r="AH145" s="313"/>
      <c r="AK145" s="289"/>
      <c r="AL145" s="289"/>
      <c r="AO145" s="289"/>
      <c r="AP145" s="289"/>
      <c r="AQ145" s="289"/>
      <c r="AR145" s="289"/>
      <c r="AS145" s="289"/>
      <c r="AT145" s="289"/>
      <c r="AW145" s="289"/>
      <c r="AX145" s="289"/>
      <c r="AY145" s="289"/>
      <c r="AZ145" s="289"/>
      <c r="BA145" s="289"/>
      <c r="BB145" s="289"/>
      <c r="BE145" s="289"/>
      <c r="BF145" s="289"/>
      <c r="BI145" s="289"/>
      <c r="BJ145" s="289"/>
      <c r="BK145" s="289"/>
      <c r="BL145" s="289"/>
      <c r="BM145" s="289"/>
      <c r="BN145" s="289"/>
      <c r="BO145" s="289"/>
      <c r="BP145" s="289"/>
      <c r="BQ145" s="289"/>
      <c r="BR145" s="289"/>
      <c r="BS145" s="289"/>
      <c r="BT145" s="289"/>
      <c r="BU145" s="289"/>
      <c r="BV145" s="289"/>
      <c r="BY145" s="289"/>
      <c r="BZ145" s="289"/>
      <c r="CA145" s="289"/>
      <c r="CB145" s="289"/>
      <c r="CC145" s="289"/>
      <c r="CD145" s="289"/>
      <c r="CG145" s="289"/>
      <c r="CH145" s="289"/>
      <c r="CK145" s="289"/>
      <c r="CL145" s="289"/>
      <c r="CM145" s="289"/>
      <c r="CN145" s="289"/>
      <c r="CO145" s="289"/>
      <c r="CP145" s="289"/>
      <c r="CQ145" s="289"/>
      <c r="CR145" s="289"/>
      <c r="CS145" s="289"/>
      <c r="CT145" s="289"/>
      <c r="CW145" s="289"/>
      <c r="CX145" s="289"/>
    </row>
    <row r="146" spans="2:102" s="311" customFormat="1" x14ac:dyDescent="0.2">
      <c r="B146" s="309"/>
      <c r="C146" s="310"/>
      <c r="F146" s="289"/>
      <c r="G146" s="289"/>
      <c r="J146" s="289"/>
      <c r="K146" s="289"/>
      <c r="N146" s="289"/>
      <c r="O146" s="289"/>
      <c r="R146" s="289"/>
      <c r="S146" s="289"/>
      <c r="V146" s="289"/>
      <c r="W146" s="289"/>
      <c r="X146" s="312"/>
      <c r="Y146" s="312"/>
      <c r="Z146" s="289"/>
      <c r="AA146" s="289"/>
      <c r="AD146" s="289"/>
      <c r="AE146" s="289"/>
      <c r="AF146" s="289"/>
      <c r="AG146" s="289"/>
      <c r="AH146" s="313"/>
      <c r="AK146" s="289"/>
      <c r="AL146" s="289"/>
      <c r="AO146" s="289"/>
      <c r="AP146" s="289"/>
      <c r="AQ146" s="289"/>
      <c r="AR146" s="289"/>
      <c r="AS146" s="289"/>
      <c r="AT146" s="289"/>
      <c r="AW146" s="289"/>
      <c r="AX146" s="289"/>
      <c r="AY146" s="289"/>
      <c r="AZ146" s="289"/>
      <c r="BA146" s="289"/>
      <c r="BB146" s="289"/>
      <c r="BE146" s="289"/>
      <c r="BF146" s="289"/>
      <c r="BI146" s="289"/>
      <c r="BJ146" s="289"/>
      <c r="BK146" s="289"/>
      <c r="BL146" s="289"/>
      <c r="BM146" s="289"/>
      <c r="BN146" s="289"/>
      <c r="BO146" s="289"/>
      <c r="BP146" s="289"/>
      <c r="BQ146" s="289"/>
      <c r="BR146" s="289"/>
      <c r="BS146" s="289"/>
      <c r="BT146" s="289"/>
      <c r="BU146" s="289"/>
      <c r="BV146" s="289"/>
      <c r="BY146" s="289"/>
      <c r="BZ146" s="289"/>
      <c r="CA146" s="289"/>
      <c r="CB146" s="289"/>
      <c r="CC146" s="289"/>
      <c r="CD146" s="289"/>
      <c r="CG146" s="289"/>
      <c r="CH146" s="289"/>
      <c r="CK146" s="289"/>
      <c r="CL146" s="289"/>
      <c r="CM146" s="289"/>
      <c r="CN146" s="289"/>
      <c r="CO146" s="289"/>
      <c r="CP146" s="289"/>
      <c r="CQ146" s="289"/>
      <c r="CR146" s="289"/>
      <c r="CS146" s="289"/>
      <c r="CT146" s="289"/>
      <c r="CW146" s="289"/>
      <c r="CX146" s="289"/>
    </row>
    <row r="147" spans="2:102" s="311" customFormat="1" x14ac:dyDescent="0.2">
      <c r="B147" s="309"/>
      <c r="C147" s="310"/>
      <c r="F147" s="289"/>
      <c r="G147" s="289"/>
      <c r="J147" s="289"/>
      <c r="K147" s="289"/>
      <c r="N147" s="289"/>
      <c r="O147" s="289"/>
      <c r="R147" s="289"/>
      <c r="S147" s="289"/>
      <c r="V147" s="289"/>
      <c r="W147" s="289"/>
      <c r="X147" s="312"/>
      <c r="Y147" s="312"/>
      <c r="Z147" s="289"/>
      <c r="AA147" s="289"/>
      <c r="AD147" s="289"/>
      <c r="AE147" s="289"/>
      <c r="AF147" s="289"/>
      <c r="AG147" s="289"/>
      <c r="AH147" s="313"/>
      <c r="AK147" s="289"/>
      <c r="AL147" s="289"/>
      <c r="AO147" s="289"/>
      <c r="AP147" s="289"/>
      <c r="AQ147" s="289"/>
      <c r="AR147" s="289"/>
      <c r="AS147" s="289"/>
      <c r="AT147" s="289"/>
      <c r="AW147" s="289"/>
      <c r="AX147" s="289"/>
      <c r="AY147" s="289"/>
      <c r="AZ147" s="289"/>
      <c r="BA147" s="289"/>
      <c r="BB147" s="289"/>
      <c r="BE147" s="289"/>
      <c r="BF147" s="289"/>
      <c r="BI147" s="289"/>
      <c r="BJ147" s="289"/>
      <c r="BK147" s="289"/>
      <c r="BL147" s="289"/>
      <c r="BM147" s="289"/>
      <c r="BN147" s="289"/>
      <c r="BO147" s="289"/>
      <c r="BP147" s="289"/>
      <c r="BQ147" s="289"/>
      <c r="BR147" s="289"/>
      <c r="BS147" s="289"/>
      <c r="BT147" s="289"/>
      <c r="BU147" s="289"/>
      <c r="BV147" s="289"/>
      <c r="BY147" s="289"/>
      <c r="BZ147" s="289"/>
      <c r="CA147" s="289"/>
      <c r="CB147" s="289"/>
      <c r="CC147" s="289"/>
      <c r="CD147" s="289"/>
      <c r="CG147" s="289"/>
      <c r="CH147" s="289"/>
      <c r="CK147" s="289"/>
      <c r="CL147" s="289"/>
      <c r="CM147" s="289"/>
      <c r="CN147" s="289"/>
      <c r="CO147" s="289"/>
      <c r="CP147" s="289"/>
      <c r="CQ147" s="289"/>
      <c r="CR147" s="289"/>
      <c r="CS147" s="289"/>
      <c r="CT147" s="289"/>
      <c r="CW147" s="289"/>
      <c r="CX147" s="289"/>
    </row>
    <row r="148" spans="2:102" s="311" customFormat="1" x14ac:dyDescent="0.2">
      <c r="B148" s="309"/>
      <c r="C148" s="310"/>
      <c r="F148" s="289"/>
      <c r="G148" s="289"/>
      <c r="J148" s="289"/>
      <c r="K148" s="289"/>
      <c r="N148" s="289"/>
      <c r="O148" s="289"/>
      <c r="R148" s="289"/>
      <c r="S148" s="289"/>
      <c r="V148" s="289"/>
      <c r="W148" s="289"/>
      <c r="X148" s="312"/>
      <c r="Y148" s="312"/>
      <c r="Z148" s="289"/>
      <c r="AA148" s="289"/>
      <c r="AD148" s="289"/>
      <c r="AE148" s="289"/>
      <c r="AF148" s="289"/>
      <c r="AG148" s="289"/>
      <c r="AH148" s="313"/>
      <c r="AK148" s="289"/>
      <c r="AL148" s="289"/>
      <c r="AO148" s="289"/>
      <c r="AP148" s="289"/>
      <c r="AQ148" s="289"/>
      <c r="AR148" s="289"/>
      <c r="AS148" s="289"/>
      <c r="AT148" s="289"/>
      <c r="AW148" s="289"/>
      <c r="AX148" s="289"/>
      <c r="AY148" s="289"/>
      <c r="AZ148" s="289"/>
      <c r="BA148" s="289"/>
      <c r="BB148" s="289"/>
      <c r="BE148" s="289"/>
      <c r="BF148" s="289"/>
      <c r="BI148" s="289"/>
      <c r="BJ148" s="289"/>
      <c r="BK148" s="289"/>
      <c r="BL148" s="289"/>
      <c r="BM148" s="289"/>
      <c r="BN148" s="289"/>
      <c r="BO148" s="289"/>
      <c r="BP148" s="289"/>
      <c r="BQ148" s="289"/>
      <c r="BR148" s="289"/>
      <c r="BS148" s="289"/>
      <c r="BT148" s="289"/>
      <c r="BU148" s="289"/>
      <c r="BV148" s="289"/>
      <c r="BY148" s="289"/>
      <c r="BZ148" s="289"/>
      <c r="CA148" s="289"/>
      <c r="CB148" s="289"/>
      <c r="CC148" s="289"/>
      <c r="CD148" s="289"/>
      <c r="CG148" s="289"/>
      <c r="CH148" s="289"/>
      <c r="CK148" s="289"/>
      <c r="CL148" s="289"/>
      <c r="CM148" s="289"/>
      <c r="CN148" s="289"/>
      <c r="CO148" s="289"/>
      <c r="CP148" s="289"/>
      <c r="CQ148" s="289"/>
      <c r="CR148" s="289"/>
      <c r="CS148" s="289"/>
      <c r="CT148" s="289"/>
      <c r="CW148" s="289"/>
      <c r="CX148" s="289"/>
    </row>
    <row r="149" spans="2:102" s="311" customFormat="1" x14ac:dyDescent="0.2">
      <c r="B149" s="309"/>
      <c r="C149" s="310"/>
      <c r="F149" s="289"/>
      <c r="G149" s="289"/>
      <c r="J149" s="289"/>
      <c r="K149" s="289"/>
      <c r="N149" s="289"/>
      <c r="O149" s="289"/>
      <c r="R149" s="289"/>
      <c r="S149" s="289"/>
      <c r="V149" s="289"/>
      <c r="W149" s="289"/>
      <c r="X149" s="312"/>
      <c r="Y149" s="312"/>
      <c r="Z149" s="289"/>
      <c r="AA149" s="289"/>
      <c r="AD149" s="289"/>
      <c r="AE149" s="289"/>
      <c r="AF149" s="289"/>
      <c r="AG149" s="289"/>
      <c r="AH149" s="317"/>
      <c r="AK149" s="289"/>
      <c r="AL149" s="289"/>
      <c r="AO149" s="289"/>
      <c r="AP149" s="289"/>
      <c r="AQ149" s="289"/>
      <c r="AR149" s="289"/>
      <c r="AS149" s="289"/>
      <c r="AT149" s="289"/>
      <c r="AW149" s="289"/>
      <c r="AX149" s="289"/>
      <c r="AY149" s="289"/>
      <c r="AZ149" s="289"/>
      <c r="BA149" s="289"/>
      <c r="BB149" s="289"/>
      <c r="BE149" s="289"/>
      <c r="BF149" s="289"/>
      <c r="BI149" s="289"/>
      <c r="BJ149" s="289"/>
      <c r="BK149" s="289"/>
      <c r="BL149" s="289"/>
      <c r="BM149" s="289"/>
      <c r="BN149" s="289"/>
      <c r="BO149" s="289"/>
      <c r="BP149" s="289"/>
      <c r="BQ149" s="289"/>
      <c r="BR149" s="289"/>
      <c r="BS149" s="289"/>
      <c r="BT149" s="289"/>
      <c r="BU149" s="289"/>
      <c r="BV149" s="289"/>
      <c r="BY149" s="289"/>
      <c r="BZ149" s="289"/>
      <c r="CA149" s="289"/>
      <c r="CB149" s="289"/>
      <c r="CC149" s="289"/>
      <c r="CD149" s="289"/>
      <c r="CG149" s="289"/>
      <c r="CH149" s="289"/>
      <c r="CK149" s="289"/>
      <c r="CL149" s="289"/>
      <c r="CM149" s="289"/>
      <c r="CN149" s="289"/>
      <c r="CO149" s="289"/>
      <c r="CP149" s="289"/>
      <c r="CQ149" s="289"/>
      <c r="CR149" s="289"/>
      <c r="CS149" s="289"/>
      <c r="CT149" s="289"/>
      <c r="CW149" s="289"/>
      <c r="CX149" s="289"/>
    </row>
    <row r="150" spans="2:102" s="311" customFormat="1" x14ac:dyDescent="0.2">
      <c r="B150" s="309"/>
      <c r="C150" s="310"/>
      <c r="F150" s="289"/>
      <c r="G150" s="289"/>
      <c r="J150" s="289"/>
      <c r="K150" s="289"/>
      <c r="N150" s="289"/>
      <c r="O150" s="289"/>
      <c r="R150" s="289"/>
      <c r="S150" s="289"/>
      <c r="V150" s="289"/>
      <c r="W150" s="289"/>
      <c r="X150" s="312"/>
      <c r="Y150" s="312"/>
      <c r="Z150" s="289"/>
      <c r="AA150" s="289"/>
      <c r="AD150" s="289"/>
      <c r="AE150" s="289"/>
      <c r="AF150" s="289"/>
      <c r="AG150" s="289"/>
      <c r="AH150" s="313"/>
      <c r="AK150" s="289"/>
      <c r="AL150" s="289"/>
      <c r="AO150" s="289"/>
      <c r="AP150" s="289"/>
      <c r="AQ150" s="289"/>
      <c r="AR150" s="289"/>
      <c r="AS150" s="289"/>
      <c r="AT150" s="289"/>
      <c r="AW150" s="289"/>
      <c r="AX150" s="289"/>
      <c r="AY150" s="289"/>
      <c r="AZ150" s="289"/>
      <c r="BA150" s="289"/>
      <c r="BB150" s="289"/>
      <c r="BE150" s="289"/>
      <c r="BF150" s="289"/>
      <c r="BI150" s="289"/>
      <c r="BJ150" s="289"/>
      <c r="BK150" s="289"/>
      <c r="BL150" s="289"/>
      <c r="BM150" s="289"/>
      <c r="BN150" s="289"/>
      <c r="BO150" s="289"/>
      <c r="BP150" s="289"/>
      <c r="BQ150" s="289"/>
      <c r="BR150" s="289"/>
      <c r="BS150" s="289"/>
      <c r="BT150" s="289"/>
      <c r="BU150" s="289"/>
      <c r="BV150" s="289"/>
      <c r="BY150" s="289"/>
      <c r="BZ150" s="289"/>
      <c r="CA150" s="289"/>
      <c r="CB150" s="289"/>
      <c r="CC150" s="289"/>
      <c r="CD150" s="289"/>
      <c r="CG150" s="289"/>
      <c r="CH150" s="289"/>
      <c r="CK150" s="289"/>
      <c r="CL150" s="289"/>
      <c r="CM150" s="289"/>
      <c r="CN150" s="289"/>
      <c r="CO150" s="289"/>
      <c r="CP150" s="289"/>
      <c r="CQ150" s="289"/>
      <c r="CR150" s="289"/>
      <c r="CS150" s="289"/>
      <c r="CT150" s="289"/>
      <c r="CW150" s="289"/>
      <c r="CX150" s="289"/>
    </row>
    <row r="151" spans="2:102" s="311" customFormat="1" x14ac:dyDescent="0.2">
      <c r="B151" s="309"/>
      <c r="C151" s="310"/>
      <c r="F151" s="289"/>
      <c r="G151" s="289"/>
      <c r="J151" s="289"/>
      <c r="K151" s="289"/>
      <c r="N151" s="289"/>
      <c r="O151" s="289"/>
      <c r="R151" s="289"/>
      <c r="S151" s="289"/>
      <c r="V151" s="289"/>
      <c r="W151" s="289"/>
      <c r="X151" s="312"/>
      <c r="Y151" s="312"/>
      <c r="Z151" s="289"/>
      <c r="AA151" s="289"/>
      <c r="AD151" s="289"/>
      <c r="AE151" s="289"/>
      <c r="AF151" s="289"/>
      <c r="AG151" s="289"/>
      <c r="AH151" s="313"/>
      <c r="AK151" s="289"/>
      <c r="AL151" s="289"/>
      <c r="AO151" s="289"/>
      <c r="AP151" s="289"/>
      <c r="AQ151" s="289"/>
      <c r="AR151" s="289"/>
      <c r="AS151" s="289"/>
      <c r="AT151" s="289"/>
      <c r="AW151" s="289"/>
      <c r="AX151" s="289"/>
      <c r="AY151" s="289"/>
      <c r="AZ151" s="289"/>
      <c r="BA151" s="289"/>
      <c r="BB151" s="289"/>
      <c r="BE151" s="289"/>
      <c r="BF151" s="289"/>
      <c r="BI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89"/>
      <c r="BT151" s="289"/>
      <c r="BU151" s="289"/>
      <c r="BV151" s="289"/>
      <c r="BY151" s="289"/>
      <c r="BZ151" s="289"/>
      <c r="CA151" s="289"/>
      <c r="CB151" s="289"/>
      <c r="CC151" s="289"/>
      <c r="CD151" s="289"/>
      <c r="CG151" s="289"/>
      <c r="CH151" s="289"/>
      <c r="CK151" s="289"/>
      <c r="CL151" s="289"/>
      <c r="CM151" s="289"/>
      <c r="CN151" s="289"/>
      <c r="CO151" s="289"/>
      <c r="CP151" s="289"/>
      <c r="CQ151" s="289"/>
      <c r="CR151" s="289"/>
      <c r="CS151" s="289"/>
      <c r="CT151" s="289"/>
      <c r="CW151" s="289"/>
      <c r="CX151" s="289"/>
    </row>
    <row r="152" spans="2:102" s="311" customFormat="1" x14ac:dyDescent="0.2">
      <c r="B152" s="309"/>
      <c r="C152" s="310"/>
      <c r="F152" s="289"/>
      <c r="G152" s="289"/>
      <c r="J152" s="289"/>
      <c r="K152" s="289"/>
      <c r="N152" s="289"/>
      <c r="O152" s="289"/>
      <c r="R152" s="289"/>
      <c r="S152" s="289"/>
      <c r="V152" s="289"/>
      <c r="W152" s="289"/>
      <c r="X152" s="312"/>
      <c r="Y152" s="312"/>
      <c r="Z152" s="289"/>
      <c r="AA152" s="289"/>
      <c r="AD152" s="289"/>
      <c r="AE152" s="289"/>
      <c r="AF152" s="289"/>
      <c r="AG152" s="289"/>
      <c r="AH152" s="317"/>
      <c r="AK152" s="289"/>
      <c r="AL152" s="289"/>
      <c r="AO152" s="289"/>
      <c r="AP152" s="289"/>
      <c r="AQ152" s="289"/>
      <c r="AR152" s="289"/>
      <c r="AS152" s="289"/>
      <c r="AT152" s="289"/>
      <c r="AW152" s="289"/>
      <c r="AX152" s="289"/>
      <c r="AY152" s="289"/>
      <c r="AZ152" s="289"/>
      <c r="BA152" s="289"/>
      <c r="BB152" s="289"/>
      <c r="BE152" s="289"/>
      <c r="BF152" s="289"/>
      <c r="BI152" s="289"/>
      <c r="BJ152" s="289"/>
      <c r="BK152" s="289"/>
      <c r="BL152" s="289"/>
      <c r="BM152" s="289"/>
      <c r="BN152" s="289"/>
      <c r="BO152" s="289"/>
      <c r="BP152" s="289"/>
      <c r="BQ152" s="289"/>
      <c r="BR152" s="289"/>
      <c r="BS152" s="289"/>
      <c r="BT152" s="289"/>
      <c r="BU152" s="289"/>
      <c r="BV152" s="289"/>
      <c r="BY152" s="289"/>
      <c r="BZ152" s="289"/>
      <c r="CA152" s="289"/>
      <c r="CB152" s="289"/>
      <c r="CC152" s="289"/>
      <c r="CD152" s="289"/>
      <c r="CG152" s="289"/>
      <c r="CH152" s="289"/>
      <c r="CK152" s="289"/>
      <c r="CL152" s="289"/>
      <c r="CM152" s="289"/>
      <c r="CN152" s="289"/>
      <c r="CO152" s="289"/>
      <c r="CP152" s="289"/>
      <c r="CQ152" s="289"/>
      <c r="CR152" s="289"/>
      <c r="CS152" s="289"/>
      <c r="CT152" s="289"/>
      <c r="CW152" s="289"/>
      <c r="CX152" s="289"/>
    </row>
    <row r="153" spans="2:102" s="311" customFormat="1" x14ac:dyDescent="0.2">
      <c r="B153" s="309"/>
      <c r="C153" s="310"/>
      <c r="F153" s="289"/>
      <c r="G153" s="289"/>
      <c r="J153" s="289"/>
      <c r="K153" s="289"/>
      <c r="N153" s="289"/>
      <c r="O153" s="289"/>
      <c r="R153" s="289"/>
      <c r="S153" s="289"/>
      <c r="V153" s="289"/>
      <c r="W153" s="289"/>
      <c r="X153" s="312"/>
      <c r="Y153" s="312"/>
      <c r="Z153" s="289"/>
      <c r="AA153" s="289"/>
      <c r="AD153" s="289"/>
      <c r="AE153" s="289"/>
      <c r="AF153" s="289"/>
      <c r="AG153" s="289"/>
      <c r="AH153" s="313"/>
      <c r="AK153" s="289"/>
      <c r="AL153" s="289"/>
      <c r="AO153" s="289"/>
      <c r="AP153" s="289"/>
      <c r="AQ153" s="289"/>
      <c r="AR153" s="289"/>
      <c r="AS153" s="289"/>
      <c r="AT153" s="289"/>
      <c r="AW153" s="289"/>
      <c r="AX153" s="289"/>
      <c r="AY153" s="289"/>
      <c r="AZ153" s="289"/>
      <c r="BA153" s="289"/>
      <c r="BB153" s="289"/>
      <c r="BE153" s="289"/>
      <c r="BF153" s="289"/>
      <c r="BI153" s="289"/>
      <c r="BJ153" s="289"/>
      <c r="BK153" s="289"/>
      <c r="BL153" s="289"/>
      <c r="BM153" s="289"/>
      <c r="BN153" s="289"/>
      <c r="BO153" s="289"/>
      <c r="BP153" s="289"/>
      <c r="BQ153" s="289"/>
      <c r="BR153" s="289"/>
      <c r="BS153" s="289"/>
      <c r="BT153" s="289"/>
      <c r="BU153" s="289"/>
      <c r="BV153" s="289"/>
      <c r="BY153" s="289"/>
      <c r="BZ153" s="289"/>
      <c r="CA153" s="289"/>
      <c r="CB153" s="289"/>
      <c r="CC153" s="289"/>
      <c r="CD153" s="289"/>
      <c r="CG153" s="289"/>
      <c r="CH153" s="289"/>
      <c r="CK153" s="289"/>
      <c r="CL153" s="289"/>
      <c r="CM153" s="289"/>
      <c r="CN153" s="289"/>
      <c r="CO153" s="289"/>
      <c r="CP153" s="289"/>
      <c r="CQ153" s="289"/>
      <c r="CR153" s="289"/>
      <c r="CS153" s="289"/>
      <c r="CT153" s="289"/>
      <c r="CW153" s="289"/>
      <c r="CX153" s="289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137" t="s">
        <v>401</v>
      </c>
    </row>
    <row r="2" spans="1:22" ht="12.75" customHeight="1" thickBot="1" x14ac:dyDescent="0.25">
      <c r="A2" s="551" t="s">
        <v>471</v>
      </c>
      <c r="B2" s="551"/>
      <c r="C2" s="551"/>
      <c r="D2" s="551"/>
      <c r="E2" s="551"/>
      <c r="F2" s="551"/>
      <c r="G2" s="551"/>
      <c r="H2" s="551"/>
      <c r="I2" s="43"/>
      <c r="J2" s="43"/>
      <c r="K2" s="552" t="s">
        <v>239</v>
      </c>
      <c r="L2" s="552"/>
      <c r="M2" s="552"/>
      <c r="N2" s="553">
        <v>224950.67</v>
      </c>
      <c r="O2" s="553"/>
      <c r="P2" s="181"/>
      <c r="Q2" s="554" t="s">
        <v>256</v>
      </c>
      <c r="R2" s="554"/>
      <c r="S2" s="182">
        <v>9570953.3300000001</v>
      </c>
    </row>
    <row r="3" spans="1:22" s="66" customFormat="1" ht="12.75" customHeight="1" x14ac:dyDescent="0.2">
      <c r="A3" s="545" t="s">
        <v>73</v>
      </c>
      <c r="B3" s="545" t="s">
        <v>74</v>
      </c>
      <c r="C3" s="545" t="s">
        <v>232</v>
      </c>
      <c r="D3" s="555" t="s">
        <v>75</v>
      </c>
      <c r="E3" s="556"/>
      <c r="F3" s="545" t="s">
        <v>115</v>
      </c>
      <c r="G3" s="545" t="s">
        <v>257</v>
      </c>
      <c r="H3" s="545" t="s">
        <v>258</v>
      </c>
      <c r="I3" s="545" t="s">
        <v>76</v>
      </c>
      <c r="J3" s="545" t="s">
        <v>151</v>
      </c>
      <c r="K3" s="545" t="s">
        <v>77</v>
      </c>
      <c r="L3" s="545" t="s">
        <v>472</v>
      </c>
      <c r="M3" s="545" t="s">
        <v>71</v>
      </c>
      <c r="N3" s="545" t="s">
        <v>79</v>
      </c>
      <c r="O3" s="545" t="s">
        <v>72</v>
      </c>
      <c r="P3" s="176"/>
      <c r="Q3" s="550" t="s">
        <v>233</v>
      </c>
      <c r="R3" s="545" t="s">
        <v>80</v>
      </c>
      <c r="S3" s="545" t="s">
        <v>81</v>
      </c>
    </row>
    <row r="4" spans="1:22" s="66" customFormat="1" ht="51" x14ac:dyDescent="0.2">
      <c r="A4" s="546"/>
      <c r="B4" s="546"/>
      <c r="C4" s="546"/>
      <c r="D4" s="56" t="s">
        <v>82</v>
      </c>
      <c r="E4" s="56" t="s">
        <v>234</v>
      </c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175"/>
      <c r="Q4" s="546"/>
      <c r="R4" s="546"/>
      <c r="S4" s="546"/>
    </row>
    <row r="5" spans="1:22" s="66" customFormat="1" x14ac:dyDescent="0.2">
      <c r="A5" s="58" t="s">
        <v>83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[1]март!G5+[1]фев!G5+[1]янв!G5</f>
        <v>2300</v>
      </c>
      <c r="H5" s="59">
        <f>[1]март!H5+[1]фев!H5+[1]янв!H5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 x14ac:dyDescent="0.2">
      <c r="A6" s="60" t="s">
        <v>84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[1]март!G6+[1]фев!G6+[1]янв!G6</f>
        <v>0</v>
      </c>
      <c r="H6" s="59">
        <f>[1]март!H6+[1]фев!H6+[1]янв!H6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[2]март!S6+[2]фев!S6+[2]янв!S6</f>
        <v>1617916</v>
      </c>
    </row>
    <row r="7" spans="1:22" x14ac:dyDescent="0.2">
      <c r="A7" s="42" t="s">
        <v>85</v>
      </c>
      <c r="B7" s="3">
        <v>211</v>
      </c>
      <c r="C7" s="3">
        <f t="shared" si="0"/>
        <v>500</v>
      </c>
      <c r="D7" s="61">
        <f>[1]март!D7+[1]фев!D7+[1]янв!D7</f>
        <v>500</v>
      </c>
      <c r="E7" s="61">
        <f>[1]март!E7+[1]фев!E7+[1]янв!E7</f>
        <v>0</v>
      </c>
      <c r="F7" s="61">
        <f>[1]март!F7+[1]фев!F7+[1]янв!F7</f>
        <v>0</v>
      </c>
      <c r="G7" s="61">
        <f>[1]март!G7+[1]фев!G7+[1]янв!G7</f>
        <v>2300</v>
      </c>
      <c r="H7" s="61">
        <f>[1]март!H7+[1]фев!H7+[1]янв!H7</f>
        <v>0</v>
      </c>
      <c r="I7" s="61">
        <f>[1]март!J7+[1]фев!J7+[1]янв!J7</f>
        <v>0</v>
      </c>
      <c r="J7" s="61">
        <f>[1]март!K7+[1]фев!K7+[1]янв!K7</f>
        <v>0</v>
      </c>
      <c r="K7" s="61">
        <f>[1]март!L7+[1]фев!L7+[1]янв!L7</f>
        <v>0</v>
      </c>
      <c r="L7" s="61">
        <f>[1]март!M7+[1]фев!M7+[1]янв!M7</f>
        <v>0</v>
      </c>
      <c r="M7" s="61">
        <f>[1]март!N7+[1]фев!N7+[1]янв!N7</f>
        <v>10200</v>
      </c>
      <c r="N7" s="61">
        <f>[1]март!O7+[1]фев!O7+[1]янв!O7</f>
        <v>10200</v>
      </c>
      <c r="O7" s="61">
        <f>[1]март!P7+[1]фев!P7+[1]янв!P7</f>
        <v>0</v>
      </c>
      <c r="P7" s="61"/>
      <c r="Q7" s="61">
        <f>[1]март!Q7+[1]фев!Q7+[1]янв!Q7</f>
        <v>0</v>
      </c>
      <c r="R7" s="61">
        <f>[1]март!R7+[1]фев!R7+[1]янв!R7</f>
        <v>0</v>
      </c>
      <c r="S7" s="59">
        <f>C7+F7+G7+I7+J7+K7+N7+O7++R7+Q7</f>
        <v>13000</v>
      </c>
      <c r="T7" s="68">
        <f>[2]март!S6+[2]фев!S6</f>
        <v>1617916</v>
      </c>
      <c r="U7" s="68">
        <f>T7-S129</f>
        <v>0</v>
      </c>
      <c r="V7" s="69"/>
    </row>
    <row r="8" spans="1:22" s="66" customFormat="1" x14ac:dyDescent="0.2">
      <c r="A8" s="60" t="s">
        <v>86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 x14ac:dyDescent="0.2">
      <c r="A9" s="42" t="s">
        <v>87</v>
      </c>
      <c r="B9" s="3">
        <v>212</v>
      </c>
      <c r="C9" s="3">
        <f t="shared" si="0"/>
        <v>0</v>
      </c>
      <c r="D9" s="61">
        <f>[1]март!D9+[1]фев!D9+[1]янв!D9</f>
        <v>0</v>
      </c>
      <c r="E9" s="61">
        <f>[1]март!E9+[1]фев!E9+[1]янв!E9</f>
        <v>0</v>
      </c>
      <c r="F9" s="61">
        <f>[1]март!F9+[1]фев!F9+[1]янв!F9</f>
        <v>0</v>
      </c>
      <c r="G9" s="61">
        <f>[1]март!G9+[1]фев!G9+[1]янв!G9</f>
        <v>0</v>
      </c>
      <c r="H9" s="61"/>
      <c r="I9" s="61">
        <f>[1]март!J9+[1]фев!J9+[1]янв!J9</f>
        <v>0</v>
      </c>
      <c r="J9" s="61">
        <f>[1]март!K9+[1]фев!K9+[1]янв!K9</f>
        <v>0</v>
      </c>
      <c r="K9" s="61">
        <f>[1]март!L9+[1]фев!L9+[1]янв!L9</f>
        <v>0</v>
      </c>
      <c r="L9" s="61">
        <f>[1]март!M9+[1]фев!M9+[1]янв!M9</f>
        <v>0</v>
      </c>
      <c r="M9" s="61">
        <f>[1]март!N9+[1]фев!N9+[1]янв!N9</f>
        <v>0</v>
      </c>
      <c r="N9" s="61">
        <f>[1]март!O9+[1]фев!O9+[1]янв!O9</f>
        <v>0</v>
      </c>
      <c r="O9" s="61">
        <f>[1]март!P9+[1]фев!P9+[1]янв!P9</f>
        <v>0</v>
      </c>
      <c r="P9" s="61"/>
      <c r="Q9" s="61">
        <f>[1]март!Q9+[1]фев!Q9+[1]янв!Q9</f>
        <v>0</v>
      </c>
      <c r="R9" s="61">
        <f>[1]март!R9+[1]фев!R9+[1]янв!R9</f>
        <v>0</v>
      </c>
      <c r="S9" s="56">
        <f t="shared" si="3"/>
        <v>0</v>
      </c>
      <c r="T9" s="69"/>
      <c r="U9" s="69"/>
      <c r="V9" s="69"/>
    </row>
    <row r="10" spans="1:22" hidden="1" x14ac:dyDescent="0.2">
      <c r="A10" s="42" t="s">
        <v>88</v>
      </c>
      <c r="B10" s="3">
        <v>212</v>
      </c>
      <c r="C10" s="3">
        <f t="shared" si="0"/>
        <v>0</v>
      </c>
      <c r="D10" s="61">
        <f>[1]март!D10+[1]фев!D10+[1]янв!D10</f>
        <v>0</v>
      </c>
      <c r="E10" s="61">
        <f>[1]март!E10+[1]фев!E10+[1]янв!E10</f>
        <v>0</v>
      </c>
      <c r="F10" s="61">
        <f>[1]март!F10+[1]фев!F10+[1]янв!F10</f>
        <v>0</v>
      </c>
      <c r="G10" s="61">
        <f>[1]март!G10+[1]фев!G10+[1]янв!G10</f>
        <v>0</v>
      </c>
      <c r="H10" s="61"/>
      <c r="I10" s="61">
        <f>[1]март!J10+[1]фев!J10+[1]янв!J10</f>
        <v>0</v>
      </c>
      <c r="J10" s="61">
        <f>[1]март!K10+[1]фев!K10+[1]янв!K10</f>
        <v>0</v>
      </c>
      <c r="K10" s="61">
        <f>[1]март!L10+[1]фев!L10+[1]янв!L10</f>
        <v>0</v>
      </c>
      <c r="L10" s="61">
        <f>[1]март!M10+[1]фев!M10+[1]янв!M10</f>
        <v>0</v>
      </c>
      <c r="M10" s="61">
        <f>[1]март!N10+[1]фев!N10+[1]янв!N10</f>
        <v>0</v>
      </c>
      <c r="N10" s="61">
        <f>[1]март!O10+[1]фев!O10+[1]янв!O10</f>
        <v>0</v>
      </c>
      <c r="O10" s="61">
        <f>[1]март!P10+[1]фев!P10+[1]янв!P10</f>
        <v>0</v>
      </c>
      <c r="P10" s="61"/>
      <c r="Q10" s="61">
        <f>[1]март!Q10+[1]фев!Q10+[1]янв!Q10</f>
        <v>0</v>
      </c>
      <c r="R10" s="61">
        <f>[1]март!R10+[1]фев!R10+[1]янв!R10</f>
        <v>0</v>
      </c>
      <c r="S10" s="59">
        <f t="shared" si="3"/>
        <v>0</v>
      </c>
      <c r="T10" s="69"/>
      <c r="U10" s="69"/>
      <c r="V10" s="69"/>
    </row>
    <row r="11" spans="1:22" hidden="1" x14ac:dyDescent="0.2">
      <c r="A11" s="41" t="s">
        <v>89</v>
      </c>
      <c r="B11" s="2">
        <v>213</v>
      </c>
      <c r="C11" s="2">
        <f t="shared" si="0"/>
        <v>770025.48</v>
      </c>
      <c r="D11" s="61">
        <f>[1]март!D11+[1]фев!D11+[1]янв!D11</f>
        <v>770025.48</v>
      </c>
      <c r="E11" s="61">
        <f>[1]март!E11+[1]фев!E11+[1]янв!E11</f>
        <v>0</v>
      </c>
      <c r="F11" s="61">
        <f>[1]март!F11+[1]фев!F11+[1]янв!F11</f>
        <v>0</v>
      </c>
      <c r="G11" s="61">
        <f>[1]март!G11+[1]фев!G11+[1]янв!G11</f>
        <v>80002.45</v>
      </c>
      <c r="H11" s="61"/>
      <c r="I11" s="61">
        <f>[1]март!J11+[1]фев!J11+[1]янв!J11</f>
        <v>0</v>
      </c>
      <c r="J11" s="61">
        <f>[1]март!K11+[1]фев!K11+[1]янв!K11</f>
        <v>99266.1</v>
      </c>
      <c r="K11" s="61">
        <f>[1]март!L11+[1]фев!L11+[1]янв!L11</f>
        <v>84000</v>
      </c>
      <c r="L11" s="61">
        <f>[1]март!M11+[1]фев!M11+[1]янв!M11</f>
        <v>2294498.6800000002</v>
      </c>
      <c r="M11" s="61">
        <f>[1]март!N11+[1]фев!N11+[1]янв!N11</f>
        <v>45480.04</v>
      </c>
      <c r="N11" s="61">
        <f>[1]март!O11+[1]фев!O11+[1]янв!O11</f>
        <v>2339978.7200000002</v>
      </c>
      <c r="O11" s="61">
        <f>[1]март!P11+[1]фев!P11+[1]янв!P11</f>
        <v>1528696</v>
      </c>
      <c r="P11" s="61"/>
      <c r="Q11" s="61">
        <f>[1]март!Q11+[1]фев!Q11+[1]янв!Q11</f>
        <v>0</v>
      </c>
      <c r="R11" s="61">
        <f>[1]март!R11+[1]фев!R11+[1]янв!R11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 x14ac:dyDescent="0.2">
      <c r="A12" s="60" t="s">
        <v>90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 x14ac:dyDescent="0.2">
      <c r="A13" s="42" t="s">
        <v>91</v>
      </c>
      <c r="B13" s="3">
        <v>221</v>
      </c>
      <c r="C13" s="3">
        <f t="shared" si="0"/>
        <v>0</v>
      </c>
      <c r="D13" s="61">
        <f>[1]янв!D13+[1]март!D13</f>
        <v>0</v>
      </c>
      <c r="E13" s="61">
        <f>[1]март!E13+[1]фев!E13+[1]янв!E13</f>
        <v>0</v>
      </c>
      <c r="F13" s="61">
        <f>[1]март!F13+[1]фев!F13+[1]янв!F13</f>
        <v>0</v>
      </c>
      <c r="G13" s="61">
        <f>[1]март!G13+[1]фев!G13+[1]янв!G13</f>
        <v>0</v>
      </c>
      <c r="H13" s="61">
        <f>[1]март!H13+[1]фев!H13+[1]янв!H13</f>
        <v>0</v>
      </c>
      <c r="I13" s="61">
        <f>[1]март!J13+[1]фев!J13+[1]янв!J13</f>
        <v>0</v>
      </c>
      <c r="J13" s="61">
        <f>[1]март!K13+[1]фев!K13+[1]янв!K13</f>
        <v>0</v>
      </c>
      <c r="K13" s="61">
        <f>[1]март!L13+[1]фев!L13+[1]янв!L13</f>
        <v>0</v>
      </c>
      <c r="L13" s="61">
        <f>[1]март!M13+[1]фев!M13+[1]янв!M13</f>
        <v>10500</v>
      </c>
      <c r="M13" s="61">
        <f>[1]март!N13+[1]фев!N13+[1]янв!N13</f>
        <v>20000</v>
      </c>
      <c r="N13" s="61">
        <f>[1]март!O13+[1]фев!O13+[1]янв!O13</f>
        <v>30500</v>
      </c>
      <c r="O13" s="61">
        <f>[1]март!P13+[1]фев!P13+[1]янв!P13</f>
        <v>0</v>
      </c>
      <c r="P13" s="61"/>
      <c r="Q13" s="61">
        <f>[1]март!Q13+[1]фев!Q13+[1]янв!Q13</f>
        <v>0</v>
      </c>
      <c r="R13" s="61">
        <f>[1]март!R13+[1]фев!R13+[1]янв!R13</f>
        <v>0</v>
      </c>
      <c r="S13" s="59">
        <f>C13+F13+G13+I13+J13+K13+N13+O13++R13+Q13+H13</f>
        <v>30500</v>
      </c>
      <c r="T13" s="69">
        <f>[2]март!S12+[2]фев!S12+[2]янв!S12</f>
        <v>153740.75</v>
      </c>
      <c r="U13" s="69"/>
      <c r="V13" s="69"/>
    </row>
    <row r="14" spans="1:22" hidden="1" x14ac:dyDescent="0.2">
      <c r="A14" s="183" t="s">
        <v>374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[1]фев!M14+[1]янв!M14</f>
        <v>0</v>
      </c>
      <c r="M14" s="61">
        <f>[1]фев!N14+[1]янв!N14</f>
        <v>0</v>
      </c>
      <c r="N14" s="61">
        <f>[1]фев!O14+[1]янв!O14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 x14ac:dyDescent="0.2">
      <c r="A15" s="60" t="s">
        <v>92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[2]март!S13+[2]фев!S14+[2]янв!S14</f>
        <v>10900</v>
      </c>
    </row>
    <row r="16" spans="1:22" x14ac:dyDescent="0.2">
      <c r="A16" s="42" t="s">
        <v>93</v>
      </c>
      <c r="B16" s="3">
        <v>222</v>
      </c>
      <c r="C16" s="3">
        <f t="shared" si="0"/>
        <v>0</v>
      </c>
      <c r="D16" s="61">
        <f>[1]март!D15+[1]фев!D16+[1]янв!D16</f>
        <v>0</v>
      </c>
      <c r="E16" s="61">
        <f>[1]март!E15+[1]фев!E16+[1]янв!E16</f>
        <v>0</v>
      </c>
      <c r="F16" s="61">
        <f>[1]март!F15+[1]фев!F16+[1]янв!F16</f>
        <v>0</v>
      </c>
      <c r="G16" s="61">
        <f>[1]март!G15+[1]фев!G16+[1]янв!G16</f>
        <v>0</v>
      </c>
      <c r="H16" s="61"/>
      <c r="I16" s="61">
        <f>[1]март!J15+[1]фев!J16+[1]янв!J16</f>
        <v>0</v>
      </c>
      <c r="J16" s="61">
        <f>[1]март!K15+[1]фев!K16+[1]янв!K16</f>
        <v>0</v>
      </c>
      <c r="K16" s="61">
        <f>[1]март!L15+[1]фев!L16+[1]янв!L16</f>
        <v>0</v>
      </c>
      <c r="L16" s="61">
        <f>[1]март!M15+[1]фев!M16+[1]янв!M16</f>
        <v>0</v>
      </c>
      <c r="M16" s="61">
        <f>[1]март!N15+[1]фев!N16+[1]янв!N16</f>
        <v>20000</v>
      </c>
      <c r="N16" s="61">
        <f>[1]март!O15+[1]фев!O16+[1]янв!O16</f>
        <v>20000</v>
      </c>
      <c r="O16" s="61">
        <f>[1]март!P15+[1]фев!P16+[1]янв!P16</f>
        <v>0</v>
      </c>
      <c r="P16" s="61"/>
      <c r="Q16" s="61">
        <f>[1]март!Q15+[1]фев!Q16+[1]янв!Q16</f>
        <v>0</v>
      </c>
      <c r="R16" s="61">
        <f>[1]март!R15+[1]фев!R16+[1]янв!R16</f>
        <v>0</v>
      </c>
      <c r="S16" s="56">
        <f t="shared" si="3"/>
        <v>20000</v>
      </c>
      <c r="T16" s="69"/>
      <c r="U16" s="69"/>
      <c r="V16" s="69"/>
    </row>
    <row r="17" spans="1:22" x14ac:dyDescent="0.2">
      <c r="A17" s="42" t="s">
        <v>94</v>
      </c>
      <c r="B17" s="3">
        <v>222</v>
      </c>
      <c r="C17" s="3">
        <f t="shared" si="0"/>
        <v>443089</v>
      </c>
      <c r="D17" s="61">
        <f>[1]март!D16+[1]фев!D17+[1]янв!D17</f>
        <v>443089</v>
      </c>
      <c r="E17" s="61">
        <f>[1]март!E16+[1]фев!E17+[1]янв!E17</f>
        <v>0</v>
      </c>
      <c r="F17" s="61">
        <f>[1]март!F16+[1]фев!F17+[1]янв!F17</f>
        <v>0</v>
      </c>
      <c r="G17" s="61">
        <f>[1]март!G16+[1]фев!G17+[1]янв!G17</f>
        <v>0</v>
      </c>
      <c r="H17" s="61"/>
      <c r="I17" s="61">
        <f>[1]март!J16+[1]фев!J17+[1]янв!J17</f>
        <v>0</v>
      </c>
      <c r="J17" s="61">
        <f>[1]март!K16+[1]фев!K17+[1]янв!K17</f>
        <v>0</v>
      </c>
      <c r="K17" s="61">
        <f>[1]март!L16+[1]фев!L17+[1]янв!L17</f>
        <v>0</v>
      </c>
      <c r="L17" s="61">
        <f>[1]март!M16+[1]фев!M17+[1]янв!M17</f>
        <v>1749071.88</v>
      </c>
      <c r="M17" s="61">
        <f>[1]март!N16+[1]фев!N17+[1]янв!N17</f>
        <v>0</v>
      </c>
      <c r="N17" s="61">
        <f>[1]март!O16+[1]фев!O17+[1]янв!O17</f>
        <v>1749071.88</v>
      </c>
      <c r="O17" s="61">
        <f>[1]март!P16+[1]фев!P17+[1]янв!P17</f>
        <v>1517281</v>
      </c>
      <c r="P17" s="61"/>
      <c r="Q17" s="61">
        <f>[1]март!Q16+[1]фев!Q17+[1]янв!Q17</f>
        <v>0</v>
      </c>
      <c r="R17" s="61">
        <f>[1]март!R16+[1]фев!R17+[1]янв!R17</f>
        <v>0</v>
      </c>
      <c r="S17" s="56">
        <f t="shared" si="3"/>
        <v>3709441.88</v>
      </c>
      <c r="T17" s="69"/>
      <c r="U17" s="69"/>
      <c r="V17" s="69"/>
    </row>
    <row r="18" spans="1:22" s="66" customFormat="1" x14ac:dyDescent="0.2">
      <c r="A18" s="60" t="s">
        <v>95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[2]март!S16+[2]фев!S17+[2]янв!S17</f>
        <v>2949543.2199999997</v>
      </c>
    </row>
    <row r="19" spans="1:22" x14ac:dyDescent="0.2">
      <c r="A19" s="42" t="s">
        <v>96</v>
      </c>
      <c r="B19" s="3">
        <v>223</v>
      </c>
      <c r="C19" s="3">
        <f t="shared" si="0"/>
        <v>194967</v>
      </c>
      <c r="D19" s="61">
        <f>[1]март!D18+[1]фев!D19+[1]янв!D19</f>
        <v>194967</v>
      </c>
      <c r="E19" s="61">
        <f>[1]март!E18+[1]фев!E19+[1]янв!E19</f>
        <v>0</v>
      </c>
      <c r="F19" s="61">
        <f>[1]март!F18+[1]фев!F19+[1]янв!F19</f>
        <v>0</v>
      </c>
      <c r="G19" s="61">
        <f>[1]март!G18+[1]фев!G19+[1]янв!G19</f>
        <v>0</v>
      </c>
      <c r="H19" s="61"/>
      <c r="I19" s="61">
        <f>[1]март!J18+[1]фев!J19+[1]янв!J19</f>
        <v>0</v>
      </c>
      <c r="J19" s="61">
        <f>[1]март!K18+[1]фев!K19+[1]янв!K19</f>
        <v>0</v>
      </c>
      <c r="K19" s="61">
        <f>[1]март!L18+[1]фев!L19+[1]янв!L19</f>
        <v>0</v>
      </c>
      <c r="L19" s="61">
        <f>[1]март!M18+[1]фев!M19+[1]янв!M19</f>
        <v>1489084.88</v>
      </c>
      <c r="M19" s="61">
        <f>[1]март!N18+[1]фев!N19+[1]янв!N19</f>
        <v>0</v>
      </c>
      <c r="N19" s="61">
        <f>[1]март!O18+[1]фев!O19+[1]янв!O19</f>
        <v>1489084.88</v>
      </c>
      <c r="O19" s="61">
        <f>[1]март!P18+[1]фев!P19+[1]янв!P19</f>
        <v>121211</v>
      </c>
      <c r="P19" s="61"/>
      <c r="Q19" s="61">
        <f>[1]март!Q18+[1]фев!Q19+[1]янв!Q19</f>
        <v>0</v>
      </c>
      <c r="R19" s="61">
        <f>[1]март!R18+[1]фев!R19+[1]янв!R19</f>
        <v>0</v>
      </c>
      <c r="S19" s="56">
        <f t="shared" si="3"/>
        <v>1805262.88</v>
      </c>
      <c r="T19" s="69"/>
      <c r="U19" s="69"/>
      <c r="V19" s="69"/>
    </row>
    <row r="20" spans="1:22" x14ac:dyDescent="0.2">
      <c r="A20" s="42" t="s">
        <v>97</v>
      </c>
      <c r="B20" s="3">
        <v>223</v>
      </c>
      <c r="C20" s="3">
        <f t="shared" si="0"/>
        <v>8370</v>
      </c>
      <c r="D20" s="61">
        <f>[1]март!D19+[1]фев!D20+[1]янв!D20</f>
        <v>8370</v>
      </c>
      <c r="E20" s="61">
        <f>[1]март!E19+[1]фев!E20+[1]янв!E20</f>
        <v>0</v>
      </c>
      <c r="F20" s="61">
        <f>[1]март!F19+[1]фев!F20+[1]янв!F20</f>
        <v>0</v>
      </c>
      <c r="G20" s="61">
        <f>[1]март!G19+[1]фев!G20+[1]янв!G20</f>
        <v>0</v>
      </c>
      <c r="H20" s="61"/>
      <c r="I20" s="61">
        <f>[1]март!J19+[1]фев!J20+[1]янв!J20</f>
        <v>0</v>
      </c>
      <c r="J20" s="61">
        <f>[1]март!K19+[1]фев!K20+[1]янв!K20</f>
        <v>0</v>
      </c>
      <c r="K20" s="61">
        <f>[1]март!L19+[1]фев!L20+[1]янв!L20</f>
        <v>0</v>
      </c>
      <c r="L20" s="61">
        <f>[1]март!M19+[1]фев!M20+[1]янв!M20</f>
        <v>259987</v>
      </c>
      <c r="M20" s="61">
        <f>[1]март!N19+[1]фев!N20+[1]янв!N20</f>
        <v>0</v>
      </c>
      <c r="N20" s="61">
        <f>[1]март!O19+[1]фев!O20+[1]янв!O20</f>
        <v>259987</v>
      </c>
      <c r="O20" s="61">
        <f>[1]март!P19+[1]фев!P20+[1]янв!P20</f>
        <v>16828</v>
      </c>
      <c r="P20" s="61"/>
      <c r="Q20" s="61">
        <f>[1]март!Q19+[1]фев!Q20+[1]янв!Q20</f>
        <v>0</v>
      </c>
      <c r="R20" s="61">
        <f>[1]март!R19+[1]фев!R20+[1]янв!R20</f>
        <v>0</v>
      </c>
      <c r="S20" s="56">
        <f t="shared" si="3"/>
        <v>285185</v>
      </c>
      <c r="T20" s="69"/>
      <c r="U20" s="69"/>
      <c r="V20" s="69"/>
    </row>
    <row r="21" spans="1:22" x14ac:dyDescent="0.2">
      <c r="A21" s="14" t="s">
        <v>98</v>
      </c>
      <c r="B21" s="3">
        <v>223</v>
      </c>
      <c r="C21" s="3">
        <f t="shared" si="0"/>
        <v>0</v>
      </c>
      <c r="D21" s="61">
        <f>[1]март!D20+[1]фев!D21+[1]янв!D21</f>
        <v>0</v>
      </c>
      <c r="E21" s="61">
        <f>[1]март!E20+[1]фев!E21+[1]янв!E21</f>
        <v>0</v>
      </c>
      <c r="F21" s="61">
        <f>[1]март!F20+[1]фев!F21+[1]янв!F21</f>
        <v>0</v>
      </c>
      <c r="G21" s="61">
        <f>[1]март!G20+[1]фев!G21+[1]янв!G21</f>
        <v>0</v>
      </c>
      <c r="H21" s="61"/>
      <c r="I21" s="61">
        <f>[1]март!J20+[1]фев!J21+[1]янв!J21</f>
        <v>0</v>
      </c>
      <c r="J21" s="61">
        <f>[1]март!K20+[1]фев!K21+[1]янв!K21</f>
        <v>0</v>
      </c>
      <c r="K21" s="61">
        <f>[1]март!L20+[1]фев!L21+[1]янв!L21</f>
        <v>0</v>
      </c>
      <c r="L21" s="61">
        <f>[1]март!M20+[1]фев!M21+[1]янв!M21</f>
        <v>0</v>
      </c>
      <c r="M21" s="61">
        <f>[1]март!N20+[1]фев!N21+[1]янв!N21</f>
        <v>0</v>
      </c>
      <c r="N21" s="61">
        <f>[1]март!O20+[1]фев!O21+[1]янв!O21</f>
        <v>0</v>
      </c>
      <c r="O21" s="61">
        <f>[1]март!P20+[1]фев!P21+[1]янв!P21</f>
        <v>0</v>
      </c>
      <c r="P21" s="61"/>
      <c r="Q21" s="61">
        <f>[1]март!Q20+[1]фев!Q21+[1]янв!Q21</f>
        <v>0</v>
      </c>
      <c r="R21" s="61">
        <f>[1]март!R20+[1]фев!R21+[1]янв!R21</f>
        <v>0</v>
      </c>
      <c r="S21" s="56">
        <f t="shared" si="3"/>
        <v>0</v>
      </c>
      <c r="T21" s="69"/>
      <c r="U21" s="69"/>
      <c r="V21" s="69"/>
    </row>
    <row r="22" spans="1:22" hidden="1" x14ac:dyDescent="0.2">
      <c r="A22" s="44" t="s">
        <v>152</v>
      </c>
      <c r="B22" s="3">
        <v>224</v>
      </c>
      <c r="C22" s="3">
        <f t="shared" si="0"/>
        <v>1896</v>
      </c>
      <c r="D22" s="61">
        <f>[1]март!D21+[1]фев!D22+[1]янв!D22</f>
        <v>1896</v>
      </c>
      <c r="E22" s="61">
        <f>[1]март!E21+[1]фев!E22+[1]янв!E22</f>
        <v>0</v>
      </c>
      <c r="F22" s="61">
        <f>[1]март!F21+[1]фев!F22+[1]янв!F22</f>
        <v>0</v>
      </c>
      <c r="G22" s="61">
        <f>[1]март!G21+[1]фев!G22+[1]янв!G22</f>
        <v>700</v>
      </c>
      <c r="H22" s="61"/>
      <c r="I22" s="61">
        <f>[1]март!J21+[1]фев!J22+[1]янв!J22</f>
        <v>0</v>
      </c>
      <c r="J22" s="61">
        <f>[1]март!K21+[1]фев!K22+[1]янв!K22</f>
        <v>1200</v>
      </c>
      <c r="K22" s="61">
        <f>[1]март!L21+[1]фев!L22+[1]янв!L22</f>
        <v>0</v>
      </c>
      <c r="L22" s="61">
        <f>[1]март!M21+[1]фев!M22+[1]янв!M22</f>
        <v>151839</v>
      </c>
      <c r="M22" s="61">
        <f>[1]март!N21+[1]фев!N22+[1]янв!N22</f>
        <v>0</v>
      </c>
      <c r="N22" s="61">
        <f>[1]март!O21+[1]фев!O22+[1]янв!O22</f>
        <v>151839</v>
      </c>
      <c r="O22" s="61">
        <f>[1]март!P21+[1]фев!P22+[1]янв!P22</f>
        <v>11415</v>
      </c>
      <c r="P22" s="61"/>
      <c r="Q22" s="61">
        <f>[1]март!Q21+[1]фев!Q22+[1]янв!Q22</f>
        <v>0</v>
      </c>
      <c r="R22" s="61">
        <f>[1]март!R21+[1]фев!R22+[1]янв!R22</f>
        <v>3600</v>
      </c>
      <c r="S22" s="59">
        <f t="shared" si="3"/>
        <v>170650</v>
      </c>
      <c r="T22" s="69"/>
      <c r="U22" s="69"/>
      <c r="V22" s="69"/>
    </row>
    <row r="23" spans="1:22" s="66" customFormat="1" x14ac:dyDescent="0.2">
      <c r="A23" s="62" t="s">
        <v>99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[2]март!S21+[2]фев!S22+[2]янв!S22</f>
        <v>159672.85999999999</v>
      </c>
      <c r="U23" s="66">
        <f>T23-S145</f>
        <v>400</v>
      </c>
    </row>
    <row r="24" spans="1:22" hidden="1" x14ac:dyDescent="0.2">
      <c r="A24" s="44" t="s">
        <v>100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56">
        <f t="shared" si="3"/>
        <v>9140</v>
      </c>
    </row>
    <row r="25" spans="1:22" ht="12" customHeight="1" x14ac:dyDescent="0.2">
      <c r="A25" s="44" t="s">
        <v>101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56">
        <f t="shared" si="3"/>
        <v>700</v>
      </c>
    </row>
    <row r="26" spans="1:22" x14ac:dyDescent="0.2">
      <c r="A26" s="184" t="s">
        <v>259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56">
        <f t="shared" si="3"/>
        <v>0</v>
      </c>
    </row>
    <row r="27" spans="1:22" hidden="1" x14ac:dyDescent="0.2">
      <c r="A27" s="184" t="s">
        <v>274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56">
        <f t="shared" si="3"/>
        <v>0</v>
      </c>
    </row>
    <row r="28" spans="1:22" hidden="1" x14ac:dyDescent="0.2">
      <c r="A28" s="50" t="s">
        <v>156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 x14ac:dyDescent="0.2">
      <c r="A29" s="44" t="s">
        <v>259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56">
        <f t="shared" si="3"/>
        <v>0</v>
      </c>
    </row>
    <row r="30" spans="1:22" ht="15" x14ac:dyDescent="0.25">
      <c r="A30" s="51" t="s">
        <v>375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56">
        <f t="shared" si="3"/>
        <v>53600</v>
      </c>
    </row>
    <row r="31" spans="1:22" ht="14.25" customHeight="1" x14ac:dyDescent="0.2">
      <c r="A31" s="42" t="s">
        <v>260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56">
        <f>C31+F31+G31+I31+J31+K31+N31+O31++R31+Q31+H31</f>
        <v>1200</v>
      </c>
    </row>
    <row r="32" spans="1:22" ht="13.5" hidden="1" customHeight="1" x14ac:dyDescent="0.2">
      <c r="A32" s="184" t="s">
        <v>376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56">
        <f t="shared" si="3"/>
        <v>0</v>
      </c>
    </row>
    <row r="33" spans="1:21" x14ac:dyDescent="0.2">
      <c r="A33" s="44" t="s">
        <v>213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56">
        <f>C33+F33+G33+I33+J33+K33+N33+O33++R33+Q33+H33</f>
        <v>946715.28</v>
      </c>
    </row>
    <row r="34" spans="1:21" s="66" customFormat="1" x14ac:dyDescent="0.2">
      <c r="A34" s="60" t="s">
        <v>102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[2]март!S29+[2]фев!S31+[2]янв!S30</f>
        <v>996288.31</v>
      </c>
      <c r="U34" s="67">
        <f>T34-S156</f>
        <v>3056.7199999999721</v>
      </c>
    </row>
    <row r="35" spans="1:21" ht="14.25" customHeight="1" x14ac:dyDescent="0.2">
      <c r="A35" s="42" t="s">
        <v>103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56">
        <f t="shared" si="3"/>
        <v>127345</v>
      </c>
    </row>
    <row r="36" spans="1:21" x14ac:dyDescent="0.2">
      <c r="A36" s="42" t="s">
        <v>153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56">
        <f t="shared" si="3"/>
        <v>0</v>
      </c>
    </row>
    <row r="37" spans="1:21" hidden="1" x14ac:dyDescent="0.2">
      <c r="A37" s="42" t="s">
        <v>261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56">
        <f t="shared" si="3"/>
        <v>34500</v>
      </c>
    </row>
    <row r="38" spans="1:21" hidden="1" x14ac:dyDescent="0.2">
      <c r="A38" s="42" t="s">
        <v>262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56">
        <f t="shared" si="3"/>
        <v>0</v>
      </c>
    </row>
    <row r="39" spans="1:21" hidden="1" x14ac:dyDescent="0.2">
      <c r="A39" s="42" t="s">
        <v>104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56">
        <f t="shared" si="3"/>
        <v>0</v>
      </c>
    </row>
    <row r="40" spans="1:21" hidden="1" x14ac:dyDescent="0.2">
      <c r="A40" s="42" t="s">
        <v>105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56">
        <f t="shared" si="3"/>
        <v>14000</v>
      </c>
    </row>
    <row r="41" spans="1:21" x14ac:dyDescent="0.2">
      <c r="A41" s="42" t="s">
        <v>214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56">
        <f t="shared" si="3"/>
        <v>0</v>
      </c>
    </row>
    <row r="42" spans="1:21" hidden="1" x14ac:dyDescent="0.2">
      <c r="A42" s="183" t="s">
        <v>275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56">
        <f t="shared" si="3"/>
        <v>0</v>
      </c>
    </row>
    <row r="43" spans="1:21" x14ac:dyDescent="0.2">
      <c r="A43" s="183" t="s">
        <v>396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56">
        <f t="shared" si="3"/>
        <v>323368</v>
      </c>
    </row>
    <row r="44" spans="1:21" x14ac:dyDescent="0.2">
      <c r="A44" s="42" t="s">
        <v>107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56">
        <f>C44+F44+G44+I44+J44+K44+N44+O44++R44+Q44+H44</f>
        <v>0</v>
      </c>
      <c r="T44" s="1">
        <f>[2]март!S54+[2]фев!S56+[2]янв!S55</f>
        <v>259040</v>
      </c>
    </row>
    <row r="45" spans="1:21" x14ac:dyDescent="0.2">
      <c r="A45" s="42" t="s">
        <v>397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56">
        <f t="shared" si="3"/>
        <v>0</v>
      </c>
    </row>
    <row r="46" spans="1:21" x14ac:dyDescent="0.2">
      <c r="A46" s="42" t="s">
        <v>106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56">
        <f t="shared" si="3"/>
        <v>0</v>
      </c>
    </row>
    <row r="47" spans="1:21" hidden="1" x14ac:dyDescent="0.2">
      <c r="A47" s="183" t="s">
        <v>377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56">
        <f t="shared" si="3"/>
        <v>0</v>
      </c>
    </row>
    <row r="48" spans="1:21" x14ac:dyDescent="0.2">
      <c r="A48" s="42" t="s">
        <v>378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56">
        <f t="shared" si="3"/>
        <v>900</v>
      </c>
    </row>
    <row r="49" spans="1:19" hidden="1" x14ac:dyDescent="0.2">
      <c r="A49" s="183" t="s">
        <v>276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56">
        <f t="shared" si="3"/>
        <v>0</v>
      </c>
    </row>
    <row r="50" spans="1:19" x14ac:dyDescent="0.2">
      <c r="A50" s="42" t="s">
        <v>108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56">
        <f t="shared" si="3"/>
        <v>84000</v>
      </c>
    </row>
    <row r="51" spans="1:19" hidden="1" x14ac:dyDescent="0.2">
      <c r="A51" s="42" t="s">
        <v>263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56">
        <f t="shared" si="3"/>
        <v>0</v>
      </c>
    </row>
    <row r="52" spans="1:19" hidden="1" x14ac:dyDescent="0.2">
      <c r="A52" s="42" t="s">
        <v>264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56">
        <f t="shared" si="3"/>
        <v>0</v>
      </c>
    </row>
    <row r="53" spans="1:19" hidden="1" x14ac:dyDescent="0.2">
      <c r="A53" s="42" t="s">
        <v>154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56">
        <f t="shared" si="3"/>
        <v>0</v>
      </c>
    </row>
    <row r="54" spans="1:19" hidden="1" x14ac:dyDescent="0.2">
      <c r="A54" s="42" t="s">
        <v>215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56">
        <f t="shared" si="3"/>
        <v>0</v>
      </c>
    </row>
    <row r="55" spans="1:19" hidden="1" x14ac:dyDescent="0.2">
      <c r="A55" s="42" t="s">
        <v>109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 x14ac:dyDescent="0.2">
      <c r="A56" s="42" t="s">
        <v>473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 x14ac:dyDescent="0.2">
      <c r="A57" s="42" t="s">
        <v>156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56">
        <f t="shared" si="3"/>
        <v>0</v>
      </c>
    </row>
    <row r="58" spans="1:19" hidden="1" x14ac:dyDescent="0.2">
      <c r="A58" s="42" t="s">
        <v>110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 x14ac:dyDescent="0.2">
      <c r="A59" s="183" t="s">
        <v>379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56">
        <f t="shared" si="3"/>
        <v>0</v>
      </c>
    </row>
    <row r="60" spans="1:19" hidden="1" x14ac:dyDescent="0.2">
      <c r="A60" s="42" t="s">
        <v>157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56">
        <f t="shared" si="3"/>
        <v>0</v>
      </c>
    </row>
    <row r="61" spans="1:19" hidden="1" x14ac:dyDescent="0.2">
      <c r="A61" s="42" t="s">
        <v>216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56">
        <f t="shared" si="3"/>
        <v>0</v>
      </c>
    </row>
    <row r="62" spans="1:19" x14ac:dyDescent="0.2">
      <c r="A62" s="183" t="s">
        <v>380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56">
        <f t="shared" si="3"/>
        <v>0</v>
      </c>
    </row>
    <row r="63" spans="1:19" hidden="1" x14ac:dyDescent="0.2">
      <c r="A63" s="183" t="s">
        <v>277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56">
        <f t="shared" si="3"/>
        <v>0</v>
      </c>
    </row>
    <row r="64" spans="1:19" hidden="1" x14ac:dyDescent="0.2">
      <c r="A64" s="42" t="s">
        <v>217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56">
        <f t="shared" si="3"/>
        <v>0</v>
      </c>
    </row>
    <row r="65" spans="1:20" x14ac:dyDescent="0.2">
      <c r="A65" s="42" t="s">
        <v>265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56">
        <f t="shared" si="3"/>
        <v>0</v>
      </c>
    </row>
    <row r="66" spans="1:20" hidden="1" x14ac:dyDescent="0.2">
      <c r="A66" s="42" t="s">
        <v>218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56">
        <f t="shared" si="3"/>
        <v>0</v>
      </c>
    </row>
    <row r="67" spans="1:20" hidden="1" x14ac:dyDescent="0.2">
      <c r="A67" s="14" t="s">
        <v>235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56">
        <f t="shared" si="3"/>
        <v>0</v>
      </c>
    </row>
    <row r="68" spans="1:20" hidden="1" x14ac:dyDescent="0.2">
      <c r="A68" s="42" t="s">
        <v>219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56">
        <f t="shared" si="3"/>
        <v>0</v>
      </c>
    </row>
    <row r="69" spans="1:20" hidden="1" x14ac:dyDescent="0.2">
      <c r="A69" s="185" t="s">
        <v>278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9">
        <f t="shared" si="3"/>
        <v>0</v>
      </c>
    </row>
    <row r="70" spans="1:20" hidden="1" x14ac:dyDescent="0.2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56">
        <f>C70+F70+G70+I70+J70+K70+N70+O70++R70+Q70</f>
        <v>13100</v>
      </c>
    </row>
    <row r="71" spans="1:20" s="66" customFormat="1" x14ac:dyDescent="0.2">
      <c r="A71" s="60" t="s">
        <v>111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 x14ac:dyDescent="0.2">
      <c r="A72" s="42" t="s">
        <v>112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9">
        <f t="shared" ref="S72:S97" si="9">C72+F72+G72+I72+J72+K72+N72+O72++R72+Q72</f>
        <v>0</v>
      </c>
    </row>
    <row r="73" spans="1:20" hidden="1" x14ac:dyDescent="0.2">
      <c r="A73" s="42" t="s">
        <v>158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 x14ac:dyDescent="0.2">
      <c r="A74" s="42" t="s">
        <v>113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56">
        <f t="shared" si="9"/>
        <v>61850</v>
      </c>
    </row>
    <row r="75" spans="1:20" ht="15.75" customHeight="1" x14ac:dyDescent="0.2">
      <c r="A75" s="42" t="s">
        <v>101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 x14ac:dyDescent="0.2">
      <c r="A76" s="45" t="s">
        <v>398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 x14ac:dyDescent="0.2">
      <c r="A77" s="45" t="s">
        <v>114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 x14ac:dyDescent="0.2">
      <c r="A78" s="7" t="s">
        <v>116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9" t="e">
        <f t="shared" si="9"/>
        <v>#REF!</v>
      </c>
    </row>
    <row r="79" spans="1:20" hidden="1" x14ac:dyDescent="0.2">
      <c r="A79" s="7" t="s">
        <v>117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[2]март!S85+[2]фев!S86+[2]янв!S83</f>
        <v>0</v>
      </c>
    </row>
    <row r="80" spans="1:20" hidden="1" x14ac:dyDescent="0.2">
      <c r="A80" s="44" t="s">
        <v>118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9">
        <f t="shared" si="9"/>
        <v>0</v>
      </c>
    </row>
    <row r="81" spans="1:21" hidden="1" x14ac:dyDescent="0.2">
      <c r="A81" s="7" t="s">
        <v>266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56">
        <f t="shared" si="9"/>
        <v>0</v>
      </c>
    </row>
    <row r="82" spans="1:21" hidden="1" x14ac:dyDescent="0.2">
      <c r="A82" s="44" t="s">
        <v>267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56">
        <f t="shared" si="9"/>
        <v>0</v>
      </c>
    </row>
    <row r="83" spans="1:21" hidden="1" x14ac:dyDescent="0.2">
      <c r="A83" s="44" t="s">
        <v>119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9">
        <f t="shared" si="9"/>
        <v>533537.33000000007</v>
      </c>
    </row>
    <row r="84" spans="1:21" s="66" customFormat="1" x14ac:dyDescent="0.2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[2]март!S91+[2]фев!S92+[2]янв!S88</f>
        <v>523926</v>
      </c>
      <c r="U84" s="66">
        <f>T84-S206</f>
        <v>34000</v>
      </c>
    </row>
    <row r="85" spans="1:21" x14ac:dyDescent="0.2">
      <c r="A85" s="42" t="s">
        <v>120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56">
        <f t="shared" si="9"/>
        <v>18244</v>
      </c>
    </row>
    <row r="86" spans="1:21" x14ac:dyDescent="0.2">
      <c r="A86" s="42" t="s">
        <v>121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56">
        <f t="shared" si="9"/>
        <v>0</v>
      </c>
    </row>
    <row r="87" spans="1:21" x14ac:dyDescent="0.2">
      <c r="A87" s="42" t="s">
        <v>122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56">
        <f t="shared" si="9"/>
        <v>0</v>
      </c>
    </row>
    <row r="88" spans="1:21" x14ac:dyDescent="0.2">
      <c r="A88" s="42" t="s">
        <v>268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56">
        <f t="shared" si="9"/>
        <v>0</v>
      </c>
    </row>
    <row r="89" spans="1:21" hidden="1" x14ac:dyDescent="0.2">
      <c r="A89" s="42" t="s">
        <v>236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56">
        <f t="shared" si="9"/>
        <v>0</v>
      </c>
    </row>
    <row r="90" spans="1:21" hidden="1" x14ac:dyDescent="0.2">
      <c r="A90" s="42" t="s">
        <v>220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56">
        <f t="shared" si="9"/>
        <v>0</v>
      </c>
    </row>
    <row r="91" spans="1:21" hidden="1" x14ac:dyDescent="0.2">
      <c r="A91" s="42" t="s">
        <v>224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56">
        <f t="shared" si="9"/>
        <v>0</v>
      </c>
    </row>
    <row r="92" spans="1:21" ht="13.5" hidden="1" customHeight="1" x14ac:dyDescent="0.2">
      <c r="A92" s="42" t="s">
        <v>237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56">
        <f t="shared" si="9"/>
        <v>0</v>
      </c>
    </row>
    <row r="93" spans="1:21" hidden="1" x14ac:dyDescent="0.2">
      <c r="A93" s="42" t="s">
        <v>123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56">
        <f t="shared" si="9"/>
        <v>0</v>
      </c>
    </row>
    <row r="94" spans="1:21" x14ac:dyDescent="0.2">
      <c r="A94" s="42" t="s">
        <v>124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56">
        <f t="shared" si="9"/>
        <v>0</v>
      </c>
    </row>
    <row r="95" spans="1:21" x14ac:dyDescent="0.2">
      <c r="A95" s="42" t="s">
        <v>399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56">
        <f>C95+F95+G95+I95+J95+K95+N95+O95++R95+Q95</f>
        <v>213000</v>
      </c>
    </row>
    <row r="96" spans="1:21" hidden="1" x14ac:dyDescent="0.2">
      <c r="A96" s="53" t="s">
        <v>279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56">
        <f t="shared" si="9"/>
        <v>0</v>
      </c>
    </row>
    <row r="97" spans="1:21" x14ac:dyDescent="0.2">
      <c r="A97" s="41" t="s">
        <v>474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56">
        <f t="shared" si="9"/>
        <v>17200</v>
      </c>
    </row>
    <row r="98" spans="1:21" hidden="1" x14ac:dyDescent="0.2">
      <c r="A98" s="41" t="s">
        <v>221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56">
        <f>C98+F98+G98+I98+J98+K98+N98+O98++R98+Q98+H98</f>
        <v>0</v>
      </c>
    </row>
    <row r="99" spans="1:21" x14ac:dyDescent="0.2">
      <c r="A99" s="42" t="s">
        <v>159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56">
        <f>C99+F99+G99+I99+J99+K99+N99+O99++R99+Q99</f>
        <v>0</v>
      </c>
    </row>
    <row r="100" spans="1:21" x14ac:dyDescent="0.2">
      <c r="A100" s="53" t="s">
        <v>381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9">
        <f>C100+F100+G100+I100+J100+K100+N100+O100++R100+Q100</f>
        <v>684052</v>
      </c>
    </row>
    <row r="101" spans="1:21" s="66" customFormat="1" ht="14.25" customHeight="1" x14ac:dyDescent="0.2">
      <c r="A101" s="60" t="s">
        <v>125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[2]март!S106+[2]фев!S109+[2]янв!S102</f>
        <v>734610</v>
      </c>
      <c r="U101" s="66">
        <f>T101-S223</f>
        <v>0</v>
      </c>
    </row>
    <row r="102" spans="1:21" x14ac:dyDescent="0.2">
      <c r="A102" s="42" t="s">
        <v>126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56">
        <f t="shared" ref="S102:S107" si="13">C102+F102+G102+I102+J102+K102+N102+O102++R102+Q102</f>
        <v>260000</v>
      </c>
    </row>
    <row r="103" spans="1:21" x14ac:dyDescent="0.2">
      <c r="A103" s="42" t="s">
        <v>127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56">
        <f t="shared" si="13"/>
        <v>41500</v>
      </c>
    </row>
    <row r="104" spans="1:21" x14ac:dyDescent="0.2">
      <c r="A104" s="42" t="s">
        <v>128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56">
        <f t="shared" si="13"/>
        <v>93000</v>
      </c>
    </row>
    <row r="105" spans="1:21" x14ac:dyDescent="0.2">
      <c r="A105" s="42" t="s">
        <v>129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56">
        <f t="shared" si="13"/>
        <v>5140</v>
      </c>
    </row>
    <row r="106" spans="1:21" x14ac:dyDescent="0.2">
      <c r="A106" s="42" t="s">
        <v>281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56">
        <f t="shared" si="13"/>
        <v>16361</v>
      </c>
    </row>
    <row r="107" spans="1:21" x14ac:dyDescent="0.2">
      <c r="A107" s="42" t="s">
        <v>130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56">
        <f t="shared" si="13"/>
        <v>0</v>
      </c>
    </row>
    <row r="108" spans="1:21" hidden="1" x14ac:dyDescent="0.2">
      <c r="A108" s="42" t="s">
        <v>269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56">
        <f t="shared" ref="S108:S117" si="15">C108+F108+G108+I108+J108+K108+N108+O108++R108+Q108+H108</f>
        <v>234579</v>
      </c>
    </row>
    <row r="109" spans="1:21" x14ac:dyDescent="0.2">
      <c r="A109" s="42" t="s">
        <v>131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56">
        <f t="shared" si="15"/>
        <v>0</v>
      </c>
    </row>
    <row r="110" spans="1:21" x14ac:dyDescent="0.2">
      <c r="A110" s="42" t="s">
        <v>132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56">
        <f t="shared" si="15"/>
        <v>0</v>
      </c>
    </row>
    <row r="111" spans="1:21" hidden="1" x14ac:dyDescent="0.2">
      <c r="A111" s="42" t="s">
        <v>159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56">
        <f t="shared" si="15"/>
        <v>0</v>
      </c>
    </row>
    <row r="112" spans="1:21" hidden="1" x14ac:dyDescent="0.2">
      <c r="A112" s="183" t="s">
        <v>382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56">
        <f t="shared" si="15"/>
        <v>0</v>
      </c>
    </row>
    <row r="113" spans="1:21" hidden="1" x14ac:dyDescent="0.2">
      <c r="A113" s="183" t="s">
        <v>475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56">
        <f t="shared" si="15"/>
        <v>0</v>
      </c>
    </row>
    <row r="114" spans="1:21" x14ac:dyDescent="0.2">
      <c r="A114" s="42" t="s">
        <v>133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56">
        <f t="shared" si="15"/>
        <v>0</v>
      </c>
    </row>
    <row r="115" spans="1:21" hidden="1" x14ac:dyDescent="0.2">
      <c r="A115" s="42" t="s">
        <v>160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9">
        <f t="shared" si="15"/>
        <v>0</v>
      </c>
    </row>
    <row r="116" spans="1:21" hidden="1" x14ac:dyDescent="0.2">
      <c r="A116" s="42" t="s">
        <v>134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9">
        <f t="shared" si="15"/>
        <v>0</v>
      </c>
    </row>
    <row r="117" spans="1:21" hidden="1" x14ac:dyDescent="0.2">
      <c r="A117" s="42" t="s">
        <v>135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 x14ac:dyDescent="0.2">
      <c r="A118" s="63" t="s">
        <v>136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[2]март!S129</f>
        <v>7587739.1400000006</v>
      </c>
      <c r="U118" s="67">
        <f>T118-S240</f>
        <v>400.00000000093132</v>
      </c>
    </row>
    <row r="119" spans="1:21" hidden="1" x14ac:dyDescent="0.2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46"/>
      <c r="L122" s="19"/>
      <c r="O122" s="547" t="s">
        <v>270</v>
      </c>
      <c r="P122" s="548"/>
      <c r="Q122" s="548"/>
      <c r="R122" s="549"/>
      <c r="S122" s="12" t="e">
        <f>S118</f>
        <v>#REF!</v>
      </c>
    </row>
    <row r="123" spans="1:21" ht="13.5" thickBot="1" x14ac:dyDescent="0.25">
      <c r="A123" s="11"/>
      <c r="O123" s="547" t="s">
        <v>476</v>
      </c>
      <c r="P123" s="548"/>
      <c r="Q123" s="548"/>
      <c r="R123" s="549"/>
      <c r="S123" s="12" t="e">
        <f>N2+S2-S118</f>
        <v>#REF!</v>
      </c>
    </row>
    <row r="124" spans="1:21" ht="15" x14ac:dyDescent="0.2">
      <c r="A124" s="557" t="s">
        <v>395</v>
      </c>
      <c r="B124" s="557"/>
      <c r="C124" s="557"/>
      <c r="D124" s="557"/>
      <c r="E124" s="557"/>
      <c r="F124" s="557"/>
      <c r="G124" s="557"/>
      <c r="H124" s="557"/>
      <c r="I124" s="43"/>
      <c r="J124" s="43"/>
      <c r="K124" s="558" t="s">
        <v>239</v>
      </c>
      <c r="L124" s="558"/>
      <c r="M124" s="558"/>
      <c r="N124" s="559">
        <v>69654.48</v>
      </c>
      <c r="O124" s="559"/>
      <c r="P124" s="135"/>
      <c r="Q124" s="558" t="s">
        <v>256</v>
      </c>
      <c r="R124" s="558"/>
      <c r="S124" s="136">
        <v>8066595.2999999998</v>
      </c>
    </row>
    <row r="125" spans="1:21" x14ac:dyDescent="0.2">
      <c r="A125" s="545" t="s">
        <v>73</v>
      </c>
      <c r="B125" s="545" t="s">
        <v>74</v>
      </c>
      <c r="C125" s="545" t="s">
        <v>232</v>
      </c>
      <c r="D125" s="555" t="s">
        <v>75</v>
      </c>
      <c r="E125" s="556"/>
      <c r="F125" s="545" t="s">
        <v>115</v>
      </c>
      <c r="G125" s="545" t="s">
        <v>257</v>
      </c>
      <c r="H125" s="545" t="s">
        <v>258</v>
      </c>
      <c r="I125" s="545" t="s">
        <v>76</v>
      </c>
      <c r="J125" s="545" t="s">
        <v>151</v>
      </c>
      <c r="K125" s="560" t="s">
        <v>77</v>
      </c>
      <c r="L125" s="560" t="s">
        <v>78</v>
      </c>
      <c r="M125" s="560" t="s">
        <v>71</v>
      </c>
      <c r="N125" s="560" t="s">
        <v>79</v>
      </c>
      <c r="O125" s="560" t="s">
        <v>72</v>
      </c>
      <c r="P125" s="55"/>
      <c r="Q125" s="560" t="s">
        <v>233</v>
      </c>
      <c r="R125" s="560" t="s">
        <v>80</v>
      </c>
      <c r="S125" s="560" t="s">
        <v>81</v>
      </c>
    </row>
    <row r="126" spans="1:21" ht="51" x14ac:dyDescent="0.2">
      <c r="A126" s="546"/>
      <c r="B126" s="546"/>
      <c r="C126" s="546"/>
      <c r="D126" s="56" t="s">
        <v>82</v>
      </c>
      <c r="E126" s="56" t="s">
        <v>234</v>
      </c>
      <c r="F126" s="546"/>
      <c r="G126" s="546"/>
      <c r="H126" s="546"/>
      <c r="I126" s="546"/>
      <c r="J126" s="546"/>
      <c r="K126" s="546"/>
      <c r="L126" s="546"/>
      <c r="M126" s="546"/>
      <c r="N126" s="546"/>
      <c r="O126" s="546"/>
      <c r="P126" s="57"/>
      <c r="Q126" s="546"/>
      <c r="R126" s="546"/>
      <c r="S126" s="546"/>
    </row>
    <row r="127" spans="1:21" x14ac:dyDescent="0.2">
      <c r="A127" s="58" t="s">
        <v>83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[2]март!G4+[2]фев!G4+[2]янв!G4</f>
        <v>262580.02</v>
      </c>
      <c r="H127" s="59">
        <f>[2]март!H4+[2]фев!H4+[2]янв!H4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 x14ac:dyDescent="0.2">
      <c r="A128" s="60" t="s">
        <v>84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[2]март!G5+[2]фев!G5+[2]янв!G5</f>
        <v>146397</v>
      </c>
      <c r="H128" s="59">
        <f>[2]март!H5+[2]фев!H5+[2]янв!H5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 x14ac:dyDescent="0.2">
      <c r="A129" s="42" t="s">
        <v>85</v>
      </c>
      <c r="B129" s="3">
        <v>211</v>
      </c>
      <c r="C129" s="3">
        <f t="shared" si="18"/>
        <v>1219764</v>
      </c>
      <c r="D129" s="61">
        <f>[2]март!D6+[2]фев!D6+[2]янв!D6</f>
        <v>1219764</v>
      </c>
      <c r="E129" s="61">
        <f>[2]март!E6+[2]фев!E6+[2]янв!E6</f>
        <v>0</v>
      </c>
      <c r="F129" s="61">
        <f>[2]март!F6+[2]фев!F6+[2]янв!F6</f>
        <v>0</v>
      </c>
      <c r="G129" s="61">
        <f>[2]март!G6+[2]фев!G6+[2]янв!G6</f>
        <v>144397</v>
      </c>
      <c r="H129" s="61">
        <f>[2]март!H6+[2]фев!H6+[2]янв!H6</f>
        <v>0</v>
      </c>
      <c r="I129" s="61">
        <f>[2]март!J6+[2]фев!J6+[2]янв!J6</f>
        <v>0</v>
      </c>
      <c r="J129" s="61">
        <f>[2]март!K6+[2]фев!K6+[2]янв!K6</f>
        <v>159948</v>
      </c>
      <c r="K129" s="61">
        <f>[2]март!L6+[2]фев!L6+[2]янв!L6</f>
        <v>0</v>
      </c>
      <c r="L129" s="61">
        <f>[2]март!M6+[2]фев!M6+[2]янв!M6</f>
        <v>0</v>
      </c>
      <c r="M129" s="61">
        <f>[2]март!N6+[2]фев!N6+[2]янв!N6</f>
        <v>0</v>
      </c>
      <c r="N129" s="61">
        <f>[2]март!O6+[2]фев!O6+[2]янв!O6</f>
        <v>0</v>
      </c>
      <c r="O129" s="61">
        <f>[2]март!P6+[2]фев!P6+[2]янв!P6</f>
        <v>0</v>
      </c>
      <c r="P129" s="61"/>
      <c r="Q129" s="61">
        <f>[2]март!Q6+[2]фев!Q6+[2]янв!Q6</f>
        <v>0</v>
      </c>
      <c r="R129" s="61">
        <f>[2]март!R6+[2]фев!R6+[2]янв!R6</f>
        <v>93807</v>
      </c>
      <c r="S129" s="59">
        <f>C129+F129+G129+I129+J129+K129+N129+O129++R129+Q129</f>
        <v>1617916</v>
      </c>
    </row>
    <row r="130" spans="1:19" x14ac:dyDescent="0.2">
      <c r="A130" s="60" t="s">
        <v>86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 x14ac:dyDescent="0.2">
      <c r="A131" s="42" t="s">
        <v>87</v>
      </c>
      <c r="B131" s="3">
        <v>212</v>
      </c>
      <c r="C131" s="3">
        <f t="shared" si="18"/>
        <v>0</v>
      </c>
      <c r="D131" s="61">
        <f>[2]март!D8+[2]фев!D8+[2]янв!D8</f>
        <v>0</v>
      </c>
      <c r="E131" s="61">
        <f>[2]март!E8+[2]фев!E8+[2]янв!E8</f>
        <v>0</v>
      </c>
      <c r="F131" s="61">
        <f>[2]март!F8+[2]фев!F8+[2]янв!F8</f>
        <v>0</v>
      </c>
      <c r="G131" s="61">
        <f>[2]март!G8+[2]фев!G8+[2]янв!G8</f>
        <v>2000</v>
      </c>
      <c r="H131" s="61"/>
      <c r="I131" s="61">
        <f>[2]март!J8+[2]фев!J8+[2]янв!J8</f>
        <v>0</v>
      </c>
      <c r="J131" s="61">
        <f>[2]март!K8+[2]фев!K8+[2]янв!K8</f>
        <v>0</v>
      </c>
      <c r="K131" s="61">
        <f>[2]март!L8+[2]фев!L8+[2]янв!L8</f>
        <v>0</v>
      </c>
      <c r="L131" s="61">
        <f>[2]март!M8+[2]фев!M8+[2]янв!M8</f>
        <v>0</v>
      </c>
      <c r="M131" s="61">
        <f>[2]март!N8+[2]фев!N8+[2]янв!N8</f>
        <v>14400</v>
      </c>
      <c r="N131" s="61">
        <f>[2]март!O8+[2]фев!O8+[2]янв!O8</f>
        <v>14400</v>
      </c>
      <c r="O131" s="61">
        <f>[2]март!P8+[2]фев!P8+[2]янв!P8</f>
        <v>0</v>
      </c>
      <c r="P131" s="61"/>
      <c r="Q131" s="61">
        <f>[2]март!Q8+[2]фев!Q8+[2]янв!Q8</f>
        <v>0</v>
      </c>
      <c r="R131" s="61">
        <f>[2]март!R8+[2]фев!R8+[2]янв!R8</f>
        <v>0</v>
      </c>
      <c r="S131" s="56">
        <f t="shared" si="21"/>
        <v>16400</v>
      </c>
    </row>
    <row r="132" spans="1:19" x14ac:dyDescent="0.2">
      <c r="A132" s="42" t="s">
        <v>88</v>
      </c>
      <c r="B132" s="3">
        <v>212</v>
      </c>
      <c r="C132" s="3">
        <f t="shared" si="18"/>
        <v>0</v>
      </c>
      <c r="D132" s="61">
        <f>[2]март!D9+[2]фев!D9+[2]янв!D9</f>
        <v>0</v>
      </c>
      <c r="E132" s="61">
        <f>[2]март!E9+[2]фев!E9+[2]янв!E9</f>
        <v>0</v>
      </c>
      <c r="F132" s="61">
        <f>[2]март!F9+[2]фев!F9+[2]янв!F9</f>
        <v>0</v>
      </c>
      <c r="G132" s="61">
        <f>[2]март!G9+[2]фев!G9+[2]янв!G9</f>
        <v>0</v>
      </c>
      <c r="H132" s="61"/>
      <c r="I132" s="61">
        <f>[2]март!J9+[2]фев!J9+[2]янв!J9</f>
        <v>0</v>
      </c>
      <c r="J132" s="61">
        <f>[2]март!K9+[2]фев!K9+[2]янв!K9</f>
        <v>0</v>
      </c>
      <c r="K132" s="61">
        <f>[2]март!L9+[2]фев!L9+[2]янв!L9</f>
        <v>0</v>
      </c>
      <c r="L132" s="61">
        <f>[2]март!M9+[2]фев!M9+[2]янв!M9</f>
        <v>0</v>
      </c>
      <c r="M132" s="61">
        <f>[2]март!N9+[2]фев!N9+[2]янв!N9</f>
        <v>0</v>
      </c>
      <c r="N132" s="61">
        <f>[2]март!O9+[2]фев!O9+[2]янв!O9</f>
        <v>0</v>
      </c>
      <c r="O132" s="61">
        <f>[2]март!P9+[2]фев!P9+[2]янв!P9</f>
        <v>0</v>
      </c>
      <c r="P132" s="61"/>
      <c r="Q132" s="61">
        <f>[2]март!Q9+[2]фев!Q9+[2]янв!Q9</f>
        <v>0</v>
      </c>
      <c r="R132" s="61">
        <f>[2]март!R9+[2]фев!R9+[2]янв!R9</f>
        <v>0</v>
      </c>
      <c r="S132" s="59">
        <f t="shared" si="21"/>
        <v>0</v>
      </c>
    </row>
    <row r="133" spans="1:19" x14ac:dyDescent="0.2">
      <c r="A133" s="41" t="s">
        <v>89</v>
      </c>
      <c r="B133" s="2">
        <v>213</v>
      </c>
      <c r="C133" s="2">
        <f t="shared" si="18"/>
        <v>0</v>
      </c>
      <c r="D133" s="61">
        <f>[2]март!D10+[2]фев!D10+[2]янв!D10</f>
        <v>0</v>
      </c>
      <c r="E133" s="61">
        <f>[2]март!E10+[2]фев!E10+[2]янв!E10</f>
        <v>0</v>
      </c>
      <c r="F133" s="61">
        <f>[2]март!F10+[2]фев!F10+[2]янв!F10</f>
        <v>0</v>
      </c>
      <c r="G133" s="61">
        <f>[2]март!G10+[2]фев!G10+[2]янв!G10</f>
        <v>0</v>
      </c>
      <c r="H133" s="61"/>
      <c r="I133" s="61">
        <f>[2]март!J10+[2]фев!J10+[2]янв!J10</f>
        <v>0</v>
      </c>
      <c r="J133" s="61">
        <f>[2]март!K10+[2]фев!K10+[2]янв!K10</f>
        <v>0</v>
      </c>
      <c r="K133" s="61">
        <f>[2]март!L10+[2]фев!L10+[2]янв!L10</f>
        <v>0</v>
      </c>
      <c r="L133" s="61">
        <f>[2]март!M10+[2]фев!M10+[2]янв!M10</f>
        <v>0</v>
      </c>
      <c r="M133" s="61">
        <f>[2]март!N10+[2]фев!N10+[2]янв!N10</f>
        <v>0</v>
      </c>
      <c r="N133" s="61">
        <f>[2]март!O10+[2]фев!O10+[2]янв!O10</f>
        <v>0</v>
      </c>
      <c r="O133" s="61">
        <f>[2]март!P10+[2]фев!P10+[2]янв!P10</f>
        <v>0</v>
      </c>
      <c r="P133" s="61"/>
      <c r="Q133" s="61">
        <f>[2]март!Q10+[2]фев!Q10+[2]янв!Q10</f>
        <v>0</v>
      </c>
      <c r="R133" s="61">
        <f>[2]март!R10+[2]фев!R10+[2]янв!R10</f>
        <v>0</v>
      </c>
      <c r="S133" s="59">
        <f t="shared" si="21"/>
        <v>0</v>
      </c>
    </row>
    <row r="134" spans="1:19" x14ac:dyDescent="0.2">
      <c r="A134" s="60" t="s">
        <v>90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 x14ac:dyDescent="0.2">
      <c r="A135" s="42" t="s">
        <v>91</v>
      </c>
      <c r="B135" s="3">
        <v>221</v>
      </c>
      <c r="C135" s="3">
        <f t="shared" si="18"/>
        <v>49095.47</v>
      </c>
      <c r="D135" s="61">
        <f>[2]янв!D12+[2]март!D12</f>
        <v>49095.47</v>
      </c>
      <c r="E135" s="61">
        <f>[2]март!E12+[2]фев!E12+[2]янв!E12</f>
        <v>0</v>
      </c>
      <c r="F135" s="61">
        <f>[2]март!F12+[2]фев!F12+[2]янв!F12</f>
        <v>0</v>
      </c>
      <c r="G135" s="61">
        <f>[2]март!G12+[2]фев!G12+[2]янв!G12</f>
        <v>42124.3</v>
      </c>
      <c r="H135" s="61">
        <f>[2]март!H12+[2]фев!H12+[2]янв!H12</f>
        <v>0</v>
      </c>
      <c r="I135" s="61">
        <f>[2]март!J12+[2]фев!J12+[2]янв!J12</f>
        <v>0</v>
      </c>
      <c r="J135" s="61">
        <f>[2]март!K12+[2]фев!K12+[2]янв!K12</f>
        <v>7149.97</v>
      </c>
      <c r="K135" s="61">
        <f>[2]март!L12+[2]фев!L12+[2]янв!L12</f>
        <v>0</v>
      </c>
      <c r="L135" s="61">
        <f>[2]март!M12+[2]фев!M12+[2]янв!M12</f>
        <v>38459.64</v>
      </c>
      <c r="M135" s="61">
        <f>[2]март!N12+[2]фев!N12+[2]янв!N12</f>
        <v>2780</v>
      </c>
      <c r="N135" s="61">
        <f>[2]март!O12+[2]фев!O12+[2]янв!O12</f>
        <v>41239.64</v>
      </c>
      <c r="O135" s="61">
        <f>[2]март!P12+[2]фев!P12+[2]янв!P12</f>
        <v>0</v>
      </c>
      <c r="P135" s="61"/>
      <c r="Q135" s="61">
        <f>[2]март!Q12+[2]фев!Q12+[2]янв!Q12</f>
        <v>0</v>
      </c>
      <c r="R135" s="61">
        <f>[2]март!R12+[2]фев!R12+[2]янв!R12</f>
        <v>14131.37</v>
      </c>
      <c r="S135" s="59">
        <f>C135+F135+G135+I135+J135+K135+N135+O135++R135+Q135+H135</f>
        <v>153740.75</v>
      </c>
    </row>
    <row r="136" spans="1:19" x14ac:dyDescent="0.2">
      <c r="A136" s="47" t="s">
        <v>374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[2]фев!M13+[2]янв!M13</f>
        <v>0</v>
      </c>
      <c r="M136" s="61">
        <f>[2]фев!N13+[2]янв!N13</f>
        <v>0</v>
      </c>
      <c r="N136" s="61">
        <f>[2]фев!O13+[2]янв!O13</f>
        <v>0</v>
      </c>
      <c r="O136" s="61"/>
      <c r="P136" s="61"/>
      <c r="Q136" s="61"/>
      <c r="R136" s="61"/>
      <c r="S136" s="59">
        <f t="shared" si="21"/>
        <v>0</v>
      </c>
    </row>
    <row r="137" spans="1:19" x14ac:dyDescent="0.2">
      <c r="A137" s="60" t="s">
        <v>92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 x14ac:dyDescent="0.2">
      <c r="A138" s="42" t="s">
        <v>93</v>
      </c>
      <c r="B138" s="3">
        <v>222</v>
      </c>
      <c r="C138" s="3">
        <f t="shared" si="18"/>
        <v>0</v>
      </c>
      <c r="D138" s="61">
        <f>[2]март!D14+[2]фев!D15+[2]янв!D15</f>
        <v>0</v>
      </c>
      <c r="E138" s="61">
        <f>[2]март!E14+[2]фев!E15+[2]янв!E15</f>
        <v>0</v>
      </c>
      <c r="F138" s="61">
        <f>[2]март!F14+[2]фев!F15+[2]янв!F15</f>
        <v>0</v>
      </c>
      <c r="G138" s="61">
        <f>[2]март!G14+[2]фев!G15+[2]янв!G15</f>
        <v>0</v>
      </c>
      <c r="H138" s="61"/>
      <c r="I138" s="61">
        <f>[2]март!J14+[2]фев!J15+[2]янв!J15</f>
        <v>0</v>
      </c>
      <c r="J138" s="61">
        <f>[2]март!K14+[2]фев!K15+[2]янв!K15</f>
        <v>0</v>
      </c>
      <c r="K138" s="61">
        <f>[2]март!L14+[2]фев!L15+[2]янв!L15</f>
        <v>0</v>
      </c>
      <c r="L138" s="61">
        <f>[2]март!M14+[2]фев!M15+[2]янв!M15</f>
        <v>10000</v>
      </c>
      <c r="M138" s="61">
        <f>[2]март!N14+[2]фев!N15+[2]янв!N15</f>
        <v>0</v>
      </c>
      <c r="N138" s="61">
        <f>[2]март!O14+[2]фев!O15+[2]янв!O15</f>
        <v>10000</v>
      </c>
      <c r="O138" s="61">
        <f>[2]март!P14+[2]фев!P15+[2]янв!P15</f>
        <v>0</v>
      </c>
      <c r="P138" s="61"/>
      <c r="Q138" s="61">
        <f>[2]март!Q14+[2]фев!Q15+[2]янв!Q15</f>
        <v>0</v>
      </c>
      <c r="R138" s="61">
        <f>[2]март!R14+[2]фев!R15+[2]янв!R15</f>
        <v>0</v>
      </c>
      <c r="S138" s="56">
        <f t="shared" si="21"/>
        <v>10000</v>
      </c>
    </row>
    <row r="139" spans="1:19" x14ac:dyDescent="0.2">
      <c r="A139" s="42" t="s">
        <v>94</v>
      </c>
      <c r="B139" s="3">
        <v>222</v>
      </c>
      <c r="C139" s="3">
        <f t="shared" si="18"/>
        <v>0</v>
      </c>
      <c r="D139" s="61">
        <f>[2]март!D15+[2]фев!D16+[2]янв!D16</f>
        <v>0</v>
      </c>
      <c r="E139" s="61">
        <f>[2]март!E15+[2]фев!E16+[2]янв!E16</f>
        <v>0</v>
      </c>
      <c r="F139" s="61">
        <f>[2]март!F15+[2]фев!F16+[2]янв!F16</f>
        <v>0</v>
      </c>
      <c r="G139" s="61">
        <f>[2]март!G15+[2]фев!G16+[2]янв!G16</f>
        <v>0</v>
      </c>
      <c r="H139" s="61"/>
      <c r="I139" s="61">
        <f>[2]март!J15+[2]фев!J16+[2]янв!J16</f>
        <v>0</v>
      </c>
      <c r="J139" s="61">
        <f>[2]март!K15+[2]фев!K16+[2]янв!K16</f>
        <v>0</v>
      </c>
      <c r="K139" s="61">
        <f>[2]март!L15+[2]фев!L16+[2]янв!L16</f>
        <v>0</v>
      </c>
      <c r="L139" s="61">
        <f>[2]март!M15+[2]фев!M16+[2]янв!M16</f>
        <v>900</v>
      </c>
      <c r="M139" s="61">
        <f>[2]март!N15+[2]фев!N16+[2]янв!N16</f>
        <v>0</v>
      </c>
      <c r="N139" s="61">
        <f>[2]март!O15+[2]фев!O16+[2]янв!O16</f>
        <v>900</v>
      </c>
      <c r="O139" s="61">
        <f>[2]март!P15+[2]фев!P16+[2]янв!P16</f>
        <v>0</v>
      </c>
      <c r="P139" s="61"/>
      <c r="Q139" s="61">
        <f>[2]март!Q15+[2]фев!Q16+[2]янв!Q16</f>
        <v>0</v>
      </c>
      <c r="R139" s="61">
        <f>[2]март!R15+[2]фев!R16+[2]янв!R16</f>
        <v>0</v>
      </c>
      <c r="S139" s="56">
        <f t="shared" si="21"/>
        <v>900</v>
      </c>
    </row>
    <row r="140" spans="1:19" x14ac:dyDescent="0.2">
      <c r="A140" s="60" t="s">
        <v>95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 x14ac:dyDescent="0.2">
      <c r="A141" s="42" t="s">
        <v>96</v>
      </c>
      <c r="B141" s="3">
        <v>223</v>
      </c>
      <c r="C141" s="3">
        <f t="shared" si="18"/>
        <v>141479</v>
      </c>
      <c r="D141" s="61">
        <f>[2]март!D17+[2]фев!D18+[2]янв!D18</f>
        <v>141479</v>
      </c>
      <c r="E141" s="61">
        <f>[2]март!E17+[2]фев!E18+[2]янв!E18</f>
        <v>0</v>
      </c>
      <c r="F141" s="61">
        <f>[2]март!F17+[2]фев!F18+[2]янв!F18</f>
        <v>0</v>
      </c>
      <c r="G141" s="61">
        <f>[2]март!G17+[2]фев!G18+[2]янв!G18</f>
        <v>0</v>
      </c>
      <c r="H141" s="61"/>
      <c r="I141" s="61">
        <f>[2]март!J17+[2]фев!J18+[2]янв!J18</f>
        <v>0</v>
      </c>
      <c r="J141" s="61">
        <f>[2]март!K17+[2]фев!K18+[2]янв!K18</f>
        <v>0</v>
      </c>
      <c r="K141" s="61">
        <f>[2]март!L17+[2]фев!L18+[2]янв!L18</f>
        <v>0</v>
      </c>
      <c r="L141" s="61">
        <f>[2]март!M17+[2]фев!M18+[2]янв!M18</f>
        <v>270000</v>
      </c>
      <c r="M141" s="61">
        <f>[2]март!N17+[2]фев!N18+[2]янв!N18</f>
        <v>0</v>
      </c>
      <c r="N141" s="61">
        <f>[2]март!O17+[2]фев!O18+[2]янв!O18</f>
        <v>270000</v>
      </c>
      <c r="O141" s="61">
        <f>[2]март!P17+[2]фев!P18+[2]янв!P18</f>
        <v>752532.31</v>
      </c>
      <c r="P141" s="61"/>
      <c r="Q141" s="61">
        <f>[2]март!Q17+[2]фев!Q18+[2]янв!Q18</f>
        <v>0</v>
      </c>
      <c r="R141" s="61">
        <f>[2]март!R17+[2]фев!R18+[2]янв!R18</f>
        <v>0</v>
      </c>
      <c r="S141" s="56">
        <f t="shared" si="21"/>
        <v>1164011.31</v>
      </c>
    </row>
    <row r="142" spans="1:19" x14ac:dyDescent="0.2">
      <c r="A142" s="42" t="s">
        <v>97</v>
      </c>
      <c r="B142" s="3">
        <v>223</v>
      </c>
      <c r="C142" s="3">
        <f t="shared" si="18"/>
        <v>158624</v>
      </c>
      <c r="D142" s="61">
        <f>[2]март!D18+[2]фев!D19+[2]янв!D19</f>
        <v>158624</v>
      </c>
      <c r="E142" s="61">
        <f>[2]март!E18+[2]фев!E19+[2]янв!E19</f>
        <v>0</v>
      </c>
      <c r="F142" s="61">
        <f>[2]март!F18+[2]фев!F19+[2]янв!F19</f>
        <v>0</v>
      </c>
      <c r="G142" s="61">
        <f>[2]март!G18+[2]фев!G19+[2]янв!G19</f>
        <v>0</v>
      </c>
      <c r="H142" s="61"/>
      <c r="I142" s="61">
        <f>[2]март!J18+[2]фев!J19+[2]янв!J19</f>
        <v>0</v>
      </c>
      <c r="J142" s="61">
        <f>[2]март!K18+[2]фев!K19+[2]янв!K19</f>
        <v>0</v>
      </c>
      <c r="K142" s="61">
        <f>[2]март!L18+[2]фев!L19+[2]янв!L19</f>
        <v>0</v>
      </c>
      <c r="L142" s="61">
        <f>[2]март!M18+[2]фев!M19+[2]янв!M19</f>
        <v>1124886</v>
      </c>
      <c r="M142" s="61">
        <f>[2]март!N18+[2]фев!N19+[2]янв!N19</f>
        <v>0</v>
      </c>
      <c r="N142" s="61">
        <f>[2]март!O18+[2]фев!O19+[2]янв!O19</f>
        <v>1124886</v>
      </c>
      <c r="O142" s="61">
        <f>[2]март!P18+[2]фев!P19+[2]янв!P19</f>
        <v>96107</v>
      </c>
      <c r="P142" s="61"/>
      <c r="Q142" s="61">
        <f>[2]март!Q18+[2]фев!Q19+[2]янв!Q19</f>
        <v>0</v>
      </c>
      <c r="R142" s="61">
        <f>[2]март!R18+[2]фев!R19+[2]янв!R19</f>
        <v>0</v>
      </c>
      <c r="S142" s="56">
        <f t="shared" si="21"/>
        <v>1379617</v>
      </c>
    </row>
    <row r="143" spans="1:19" x14ac:dyDescent="0.2">
      <c r="A143" s="14" t="s">
        <v>98</v>
      </c>
      <c r="B143" s="3">
        <v>223</v>
      </c>
      <c r="C143" s="3">
        <f t="shared" si="18"/>
        <v>12479.2</v>
      </c>
      <c r="D143" s="61">
        <f>[2]март!D19+[2]фев!D20+[2]янв!D20</f>
        <v>12479.2</v>
      </c>
      <c r="E143" s="61">
        <f>[2]март!E19+[2]фев!E20+[2]янв!E20</f>
        <v>0</v>
      </c>
      <c r="F143" s="61">
        <f>[2]март!F19+[2]фев!F20+[2]янв!F20</f>
        <v>0</v>
      </c>
      <c r="G143" s="61">
        <f>[2]март!G19+[2]фев!G20+[2]янв!G20</f>
        <v>0</v>
      </c>
      <c r="H143" s="61"/>
      <c r="I143" s="61">
        <f>[2]март!J19+[2]фев!J20+[2]янв!J20</f>
        <v>0</v>
      </c>
      <c r="J143" s="61">
        <f>[2]март!K19+[2]фев!K20+[2]янв!K20</f>
        <v>0</v>
      </c>
      <c r="K143" s="61">
        <f>[2]март!L19+[2]фев!L20+[2]янв!L20</f>
        <v>0</v>
      </c>
      <c r="L143" s="61">
        <f>[2]март!M19+[2]фев!M20+[2]янв!M20</f>
        <v>371222.32</v>
      </c>
      <c r="M143" s="61">
        <f>[2]март!N19+[2]фев!N20+[2]янв!N20</f>
        <v>0</v>
      </c>
      <c r="N143" s="61">
        <f>[2]март!O19+[2]фев!O20+[2]янв!O20</f>
        <v>371222.32</v>
      </c>
      <c r="O143" s="61">
        <f>[2]март!P19+[2]фев!P20+[2]янв!P20</f>
        <v>22213.39</v>
      </c>
      <c r="P143" s="61"/>
      <c r="Q143" s="61">
        <f>[2]март!Q19+[2]фев!Q20+[2]янв!Q20</f>
        <v>0</v>
      </c>
      <c r="R143" s="61">
        <f>[2]март!R19+[2]фев!R20+[2]янв!R20</f>
        <v>0</v>
      </c>
      <c r="S143" s="56">
        <f t="shared" si="21"/>
        <v>405914.91000000003</v>
      </c>
    </row>
    <row r="144" spans="1:19" x14ac:dyDescent="0.2">
      <c r="A144" s="44" t="s">
        <v>152</v>
      </c>
      <c r="B144" s="3">
        <v>224</v>
      </c>
      <c r="C144" s="3">
        <f t="shared" si="18"/>
        <v>0</v>
      </c>
      <c r="D144" s="61">
        <f>[2]март!D20+[2]фев!D21+[2]янв!D21</f>
        <v>0</v>
      </c>
      <c r="E144" s="61">
        <f>[2]март!E20+[2]фев!E21+[2]янв!E21</f>
        <v>0</v>
      </c>
      <c r="F144" s="61">
        <f>[2]март!F20+[2]фев!F21+[2]янв!F21</f>
        <v>0</v>
      </c>
      <c r="G144" s="61">
        <f>[2]март!G20+[2]фев!G21+[2]янв!G21</f>
        <v>0</v>
      </c>
      <c r="H144" s="61"/>
      <c r="I144" s="61">
        <f>[2]март!J20+[2]фев!J21+[2]янв!J21</f>
        <v>0</v>
      </c>
      <c r="J144" s="61">
        <f>[2]март!K20+[2]фев!K21+[2]янв!K21</f>
        <v>0</v>
      </c>
      <c r="K144" s="61">
        <f>[2]март!L20+[2]фев!L21+[2]янв!L21</f>
        <v>0</v>
      </c>
      <c r="L144" s="61">
        <f>[2]март!M20+[2]фев!M21+[2]янв!M21</f>
        <v>0</v>
      </c>
      <c r="M144" s="61">
        <f>[2]март!N20+[2]фев!N21+[2]янв!N21</f>
        <v>0</v>
      </c>
      <c r="N144" s="61">
        <f>[2]март!O20+[2]фев!O21+[2]янв!O21</f>
        <v>0</v>
      </c>
      <c r="O144" s="61">
        <f>[2]март!P20+[2]фев!P21+[2]янв!P21</f>
        <v>0</v>
      </c>
      <c r="P144" s="61"/>
      <c r="Q144" s="61">
        <f>[2]март!Q20+[2]фев!Q21+[2]янв!Q21</f>
        <v>0</v>
      </c>
      <c r="R144" s="61">
        <f>[2]март!R20+[2]фев!R21+[2]янв!R21</f>
        <v>0</v>
      </c>
      <c r="S144" s="59">
        <f t="shared" si="21"/>
        <v>0</v>
      </c>
    </row>
    <row r="145" spans="1:19" x14ac:dyDescent="0.2">
      <c r="A145" s="62" t="s">
        <v>99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 x14ac:dyDescent="0.2">
      <c r="A146" s="44" t="s">
        <v>100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56">
        <f t="shared" si="21"/>
        <v>0</v>
      </c>
    </row>
    <row r="147" spans="1:19" x14ac:dyDescent="0.2">
      <c r="A147" s="44" t="s">
        <v>101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56">
        <f t="shared" si="21"/>
        <v>146922.86000000002</v>
      </c>
    </row>
    <row r="148" spans="1:19" x14ac:dyDescent="0.2">
      <c r="A148" s="49" t="s">
        <v>259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56">
        <f t="shared" si="21"/>
        <v>400</v>
      </c>
    </row>
    <row r="149" spans="1:19" x14ac:dyDescent="0.2">
      <c r="A149" s="49" t="s">
        <v>274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56">
        <f t="shared" si="21"/>
        <v>0</v>
      </c>
    </row>
    <row r="150" spans="1:19" x14ac:dyDescent="0.2">
      <c r="A150" s="50" t="s">
        <v>156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 x14ac:dyDescent="0.2">
      <c r="A151" s="44" t="s">
        <v>259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56">
        <f t="shared" si="21"/>
        <v>4300</v>
      </c>
    </row>
    <row r="152" spans="1:19" ht="15" x14ac:dyDescent="0.25">
      <c r="A152" s="51" t="s">
        <v>375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56">
        <f t="shared" si="21"/>
        <v>1300</v>
      </c>
    </row>
    <row r="153" spans="1:19" x14ac:dyDescent="0.2">
      <c r="A153" s="42" t="s">
        <v>260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56">
        <f>C153+F153+G153+I153+J153+K153+N153+O153++R153+Q153+H153</f>
        <v>0</v>
      </c>
    </row>
    <row r="154" spans="1:19" x14ac:dyDescent="0.2">
      <c r="A154" s="49" t="s">
        <v>376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56">
        <f t="shared" si="21"/>
        <v>0</v>
      </c>
    </row>
    <row r="155" spans="1:19" x14ac:dyDescent="0.2">
      <c r="A155" s="44" t="s">
        <v>213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56">
        <f>C155+F155+G155+I155+J155+K155+N155+O155++R155+Q155+H155</f>
        <v>6350</v>
      </c>
    </row>
    <row r="156" spans="1:19" x14ac:dyDescent="0.2">
      <c r="A156" s="60" t="s">
        <v>102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 x14ac:dyDescent="0.2">
      <c r="A157" s="42" t="s">
        <v>103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56">
        <f t="shared" si="21"/>
        <v>8084</v>
      </c>
    </row>
    <row r="158" spans="1:19" x14ac:dyDescent="0.2">
      <c r="A158" s="42" t="s">
        <v>153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56">
        <f t="shared" si="21"/>
        <v>54529</v>
      </c>
    </row>
    <row r="159" spans="1:19" x14ac:dyDescent="0.2">
      <c r="A159" s="42" t="s">
        <v>261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56">
        <f t="shared" si="21"/>
        <v>0</v>
      </c>
    </row>
    <row r="160" spans="1:19" x14ac:dyDescent="0.2">
      <c r="A160" s="42" t="s">
        <v>262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56">
        <f t="shared" si="21"/>
        <v>0</v>
      </c>
    </row>
    <row r="161" spans="1:19" x14ac:dyDescent="0.2">
      <c r="A161" s="42" t="s">
        <v>104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56">
        <f t="shared" si="21"/>
        <v>0</v>
      </c>
    </row>
    <row r="162" spans="1:19" x14ac:dyDescent="0.2">
      <c r="A162" s="42" t="s">
        <v>105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56">
        <f t="shared" si="21"/>
        <v>0</v>
      </c>
    </row>
    <row r="163" spans="1:19" x14ac:dyDescent="0.2">
      <c r="A163" s="42" t="s">
        <v>214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56">
        <f t="shared" si="21"/>
        <v>16030</v>
      </c>
    </row>
    <row r="164" spans="1:19" x14ac:dyDescent="0.2">
      <c r="A164" s="47" t="s">
        <v>275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56">
        <f t="shared" si="21"/>
        <v>0</v>
      </c>
    </row>
    <row r="165" spans="1:19" x14ac:dyDescent="0.2">
      <c r="A165" s="47" t="s">
        <v>396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56">
        <f t="shared" si="21"/>
        <v>85400</v>
      </c>
    </row>
    <row r="166" spans="1:19" x14ac:dyDescent="0.2">
      <c r="A166" s="42" t="s">
        <v>107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56">
        <f>C166+F166+G166+I166+J166+K166+N166+O166++R166+Q166+H166</f>
        <v>259040</v>
      </c>
    </row>
    <row r="167" spans="1:19" x14ac:dyDescent="0.2">
      <c r="A167" s="42" t="s">
        <v>397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56">
        <f t="shared" si="21"/>
        <v>7000</v>
      </c>
    </row>
    <row r="168" spans="1:19" x14ac:dyDescent="0.2">
      <c r="A168" s="42" t="s">
        <v>106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56">
        <f t="shared" si="21"/>
        <v>10653.82</v>
      </c>
    </row>
    <row r="169" spans="1:19" x14ac:dyDescent="0.2">
      <c r="A169" s="47" t="s">
        <v>377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56">
        <f t="shared" si="21"/>
        <v>0</v>
      </c>
    </row>
    <row r="170" spans="1:19" x14ac:dyDescent="0.2">
      <c r="A170" s="42" t="s">
        <v>378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56">
        <f t="shared" si="21"/>
        <v>26902.07</v>
      </c>
    </row>
    <row r="171" spans="1:19" x14ac:dyDescent="0.2">
      <c r="A171" s="47" t="s">
        <v>276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56">
        <f t="shared" si="21"/>
        <v>0</v>
      </c>
    </row>
    <row r="172" spans="1:19" x14ac:dyDescent="0.2">
      <c r="A172" s="42" t="s">
        <v>108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56">
        <f t="shared" si="21"/>
        <v>308012.70000000007</v>
      </c>
    </row>
    <row r="173" spans="1:19" x14ac:dyDescent="0.2">
      <c r="A173" s="42" t="s">
        <v>263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56">
        <f t="shared" si="21"/>
        <v>0</v>
      </c>
    </row>
    <row r="174" spans="1:19" x14ac:dyDescent="0.2">
      <c r="A174" s="42" t="s">
        <v>264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56">
        <f t="shared" si="21"/>
        <v>0</v>
      </c>
    </row>
    <row r="175" spans="1:19" x14ac:dyDescent="0.2">
      <c r="A175" s="42" t="s">
        <v>154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56">
        <f t="shared" si="21"/>
        <v>0</v>
      </c>
    </row>
    <row r="176" spans="1:19" x14ac:dyDescent="0.2">
      <c r="A176" s="42" t="s">
        <v>215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56">
        <f t="shared" si="21"/>
        <v>0</v>
      </c>
    </row>
    <row r="177" spans="1:19" x14ac:dyDescent="0.2">
      <c r="A177" s="42" t="s">
        <v>109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 x14ac:dyDescent="0.2">
      <c r="A178" s="42" t="s">
        <v>155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 x14ac:dyDescent="0.2">
      <c r="A179" s="42" t="s">
        <v>156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56">
        <f t="shared" si="21"/>
        <v>0</v>
      </c>
    </row>
    <row r="180" spans="1:19" x14ac:dyDescent="0.2">
      <c r="A180" s="42" t="s">
        <v>110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 x14ac:dyDescent="0.2">
      <c r="A181" s="47" t="s">
        <v>379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56">
        <f t="shared" si="21"/>
        <v>0</v>
      </c>
    </row>
    <row r="182" spans="1:19" x14ac:dyDescent="0.2">
      <c r="A182" s="42" t="s">
        <v>157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56">
        <f t="shared" si="21"/>
        <v>0</v>
      </c>
    </row>
    <row r="183" spans="1:19" x14ac:dyDescent="0.2">
      <c r="A183" s="42" t="s">
        <v>216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56">
        <f t="shared" si="21"/>
        <v>0</v>
      </c>
    </row>
    <row r="184" spans="1:19" x14ac:dyDescent="0.2">
      <c r="A184" s="47" t="s">
        <v>380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56">
        <f t="shared" si="21"/>
        <v>79000</v>
      </c>
    </row>
    <row r="185" spans="1:19" x14ac:dyDescent="0.2">
      <c r="A185" s="47" t="s">
        <v>277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56">
        <f t="shared" si="21"/>
        <v>0</v>
      </c>
    </row>
    <row r="186" spans="1:19" x14ac:dyDescent="0.2">
      <c r="A186" s="42" t="s">
        <v>217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56">
        <f t="shared" si="21"/>
        <v>0</v>
      </c>
    </row>
    <row r="187" spans="1:19" x14ac:dyDescent="0.2">
      <c r="A187" s="42" t="s">
        <v>265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56">
        <f t="shared" si="21"/>
        <v>138580</v>
      </c>
    </row>
    <row r="188" spans="1:19" x14ac:dyDescent="0.2">
      <c r="A188" s="42" t="s">
        <v>218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56">
        <f t="shared" si="21"/>
        <v>0</v>
      </c>
    </row>
    <row r="189" spans="1:19" x14ac:dyDescent="0.2">
      <c r="A189" s="14" t="s">
        <v>235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56">
        <f t="shared" si="21"/>
        <v>0</v>
      </c>
    </row>
    <row r="190" spans="1:19" x14ac:dyDescent="0.2">
      <c r="A190" s="42" t="s">
        <v>219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56">
        <f t="shared" si="21"/>
        <v>0</v>
      </c>
    </row>
    <row r="191" spans="1:19" x14ac:dyDescent="0.2">
      <c r="A191" s="52" t="s">
        <v>278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9">
        <f t="shared" si="21"/>
        <v>0</v>
      </c>
    </row>
    <row r="192" spans="1:19" x14ac:dyDescent="0.2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56">
        <f t="shared" si="21"/>
        <v>0</v>
      </c>
    </row>
    <row r="193" spans="1:19" x14ac:dyDescent="0.2">
      <c r="A193" s="60" t="s">
        <v>111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 x14ac:dyDescent="0.2">
      <c r="A194" s="42" t="s">
        <v>112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9">
        <f t="shared" ref="S194:S219" si="27">C194+F194+G194+I194+J194+K194+N194+O194++R194+Q194</f>
        <v>0</v>
      </c>
    </row>
    <row r="195" spans="1:19" x14ac:dyDescent="0.2">
      <c r="A195" s="42" t="s">
        <v>158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 x14ac:dyDescent="0.2">
      <c r="A196" s="42" t="s">
        <v>113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56">
        <f t="shared" si="27"/>
        <v>150627</v>
      </c>
    </row>
    <row r="197" spans="1:19" x14ac:dyDescent="0.2">
      <c r="A197" s="42" t="s">
        <v>101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 x14ac:dyDescent="0.2">
      <c r="A198" s="45" t="s">
        <v>398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 x14ac:dyDescent="0.2">
      <c r="A199" s="45" t="s">
        <v>114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 x14ac:dyDescent="0.2">
      <c r="A200" s="7" t="s">
        <v>116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9">
        <f t="shared" si="27"/>
        <v>0</v>
      </c>
    </row>
    <row r="201" spans="1:19" x14ac:dyDescent="0.2">
      <c r="A201" s="7" t="s">
        <v>117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 x14ac:dyDescent="0.2">
      <c r="A202" s="44" t="s">
        <v>118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9">
        <f t="shared" si="27"/>
        <v>0</v>
      </c>
    </row>
    <row r="203" spans="1:19" x14ac:dyDescent="0.2">
      <c r="A203" s="7" t="s">
        <v>266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56">
        <f t="shared" si="27"/>
        <v>0</v>
      </c>
    </row>
    <row r="204" spans="1:19" x14ac:dyDescent="0.2">
      <c r="A204" s="44" t="s">
        <v>267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56">
        <f t="shared" si="27"/>
        <v>0</v>
      </c>
    </row>
    <row r="205" spans="1:19" x14ac:dyDescent="0.2">
      <c r="A205" s="44" t="s">
        <v>119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9">
        <f t="shared" si="27"/>
        <v>0</v>
      </c>
    </row>
    <row r="206" spans="1:19" x14ac:dyDescent="0.2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 x14ac:dyDescent="0.2">
      <c r="A207" s="42" t="s">
        <v>120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56">
        <f t="shared" si="27"/>
        <v>149526</v>
      </c>
    </row>
    <row r="208" spans="1:19" x14ac:dyDescent="0.2">
      <c r="A208" s="42" t="s">
        <v>121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56">
        <f t="shared" si="27"/>
        <v>8500</v>
      </c>
    </row>
    <row r="209" spans="1:19" x14ac:dyDescent="0.2">
      <c r="A209" s="42" t="s">
        <v>122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56">
        <f t="shared" si="27"/>
        <v>32000</v>
      </c>
    </row>
    <row r="210" spans="1:19" x14ac:dyDescent="0.2">
      <c r="A210" s="42" t="s">
        <v>268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56">
        <f t="shared" si="27"/>
        <v>400</v>
      </c>
    </row>
    <row r="211" spans="1:19" x14ac:dyDescent="0.2">
      <c r="A211" s="42" t="s">
        <v>236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56">
        <f t="shared" si="27"/>
        <v>0</v>
      </c>
    </row>
    <row r="212" spans="1:19" x14ac:dyDescent="0.2">
      <c r="A212" s="42" t="s">
        <v>220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56">
        <f t="shared" si="27"/>
        <v>0</v>
      </c>
    </row>
    <row r="213" spans="1:19" x14ac:dyDescent="0.2">
      <c r="A213" s="42" t="s">
        <v>224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56">
        <f t="shared" si="27"/>
        <v>0</v>
      </c>
    </row>
    <row r="214" spans="1:19" x14ac:dyDescent="0.2">
      <c r="A214" s="42" t="s">
        <v>237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56">
        <f t="shared" si="27"/>
        <v>0</v>
      </c>
    </row>
    <row r="215" spans="1:19" x14ac:dyDescent="0.2">
      <c r="A215" s="42" t="s">
        <v>123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56">
        <f t="shared" si="27"/>
        <v>0</v>
      </c>
    </row>
    <row r="216" spans="1:19" x14ac:dyDescent="0.2">
      <c r="A216" s="42" t="s">
        <v>124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56">
        <f t="shared" si="27"/>
        <v>103500</v>
      </c>
    </row>
    <row r="217" spans="1:19" x14ac:dyDescent="0.2">
      <c r="A217" s="42" t="s">
        <v>399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56">
        <f>C217+F217+G217+I217+J217+K217+N217+O217++R217+Q217</f>
        <v>196000</v>
      </c>
    </row>
    <row r="218" spans="1:19" x14ac:dyDescent="0.2">
      <c r="A218" s="53" t="s">
        <v>279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56">
        <f t="shared" si="27"/>
        <v>0</v>
      </c>
    </row>
    <row r="219" spans="1:19" x14ac:dyDescent="0.2">
      <c r="A219" s="41" t="s">
        <v>280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56">
        <f t="shared" si="27"/>
        <v>94015</v>
      </c>
    </row>
    <row r="220" spans="1:19" x14ac:dyDescent="0.2">
      <c r="A220" s="41" t="s">
        <v>221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56">
        <f>C220+F220+G220+I220+J220+K220+N220+O220++R220+Q220+H220</f>
        <v>0</v>
      </c>
    </row>
    <row r="221" spans="1:19" x14ac:dyDescent="0.2">
      <c r="A221" s="42" t="s">
        <v>159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56">
        <f>C221+F221+G221+I221+J221+K221+N221+O221++R221+Q221</f>
        <v>100100</v>
      </c>
    </row>
    <row r="222" spans="1:19" x14ac:dyDescent="0.2">
      <c r="A222" s="53" t="s">
        <v>381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9">
        <f>C222+F222+G222+I222+J222+K222+N222+O222++R222+Q222</f>
        <v>15000</v>
      </c>
    </row>
    <row r="223" spans="1:19" x14ac:dyDescent="0.2">
      <c r="A223" s="60" t="s">
        <v>125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 x14ac:dyDescent="0.2">
      <c r="A224" s="42" t="s">
        <v>126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56">
        <f t="shared" ref="S224:S229" si="31">C224+F224+G224+I224+J224+K224+N224+O224++R224+Q224</f>
        <v>10000</v>
      </c>
    </row>
    <row r="225" spans="1:19" x14ac:dyDescent="0.2">
      <c r="A225" s="42" t="s">
        <v>127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56">
        <f t="shared" si="31"/>
        <v>300000</v>
      </c>
    </row>
    <row r="226" spans="1:19" x14ac:dyDescent="0.2">
      <c r="A226" s="42" t="s">
        <v>128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56">
        <f t="shared" si="31"/>
        <v>36500</v>
      </c>
    </row>
    <row r="227" spans="1:19" x14ac:dyDescent="0.2">
      <c r="A227" s="42" t="s">
        <v>129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56">
        <f t="shared" si="31"/>
        <v>133600</v>
      </c>
    </row>
    <row r="228" spans="1:19" x14ac:dyDescent="0.2">
      <c r="A228" s="42" t="s">
        <v>281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56">
        <f t="shared" si="31"/>
        <v>12000</v>
      </c>
    </row>
    <row r="229" spans="1:19" x14ac:dyDescent="0.2">
      <c r="A229" s="42" t="s">
        <v>130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56">
        <f t="shared" si="31"/>
        <v>46385</v>
      </c>
    </row>
    <row r="230" spans="1:19" x14ac:dyDescent="0.2">
      <c r="A230" s="42" t="s">
        <v>269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56">
        <f t="shared" ref="S230:S239" si="33">C230+F230+G230+I230+J230+K230+N230+O230++R230+Q230+H230</f>
        <v>0</v>
      </c>
    </row>
    <row r="231" spans="1:19" x14ac:dyDescent="0.2">
      <c r="A231" s="42" t="s">
        <v>131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56">
        <f t="shared" si="33"/>
        <v>52325</v>
      </c>
    </row>
    <row r="232" spans="1:19" x14ac:dyDescent="0.2">
      <c r="A232" s="42" t="s">
        <v>132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56">
        <f t="shared" si="33"/>
        <v>36300</v>
      </c>
    </row>
    <row r="233" spans="1:19" x14ac:dyDescent="0.2">
      <c r="A233" s="42" t="s">
        <v>159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56">
        <f t="shared" si="33"/>
        <v>0</v>
      </c>
    </row>
    <row r="234" spans="1:19" x14ac:dyDescent="0.2">
      <c r="A234" s="47" t="s">
        <v>382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56">
        <f t="shared" si="33"/>
        <v>0</v>
      </c>
    </row>
    <row r="235" spans="1:19" x14ac:dyDescent="0.2">
      <c r="A235" s="47" t="s">
        <v>282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56">
        <f t="shared" si="33"/>
        <v>0</v>
      </c>
    </row>
    <row r="236" spans="1:19" x14ac:dyDescent="0.2">
      <c r="A236" s="42" t="s">
        <v>133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56">
        <f t="shared" si="33"/>
        <v>107500</v>
      </c>
    </row>
    <row r="237" spans="1:19" x14ac:dyDescent="0.2">
      <c r="A237" s="42" t="s">
        <v>160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9">
        <f t="shared" si="33"/>
        <v>0</v>
      </c>
    </row>
    <row r="238" spans="1:19" x14ac:dyDescent="0.2">
      <c r="A238" s="42" t="s">
        <v>134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9">
        <f t="shared" si="33"/>
        <v>0</v>
      </c>
    </row>
    <row r="239" spans="1:19" x14ac:dyDescent="0.2">
      <c r="A239" s="42" t="s">
        <v>135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 x14ac:dyDescent="0.2">
      <c r="A240" s="63" t="s">
        <v>136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 x14ac:dyDescent="0.2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46"/>
      <c r="L244" s="19"/>
      <c r="O244" s="547" t="s">
        <v>270</v>
      </c>
      <c r="P244" s="548"/>
      <c r="Q244" s="548"/>
      <c r="R244" s="549"/>
      <c r="S244" s="12">
        <f>S240</f>
        <v>7587339.1399999997</v>
      </c>
    </row>
    <row r="245" spans="1:19" ht="13.5" thickBot="1" x14ac:dyDescent="0.25">
      <c r="A245" s="11"/>
      <c r="O245" s="547" t="s">
        <v>400</v>
      </c>
      <c r="P245" s="548"/>
      <c r="Q245" s="548"/>
      <c r="R245" s="549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 x14ac:dyDescent="0.2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 x14ac:dyDescent="0.3">
      <c r="A1" s="454" t="s">
        <v>617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</row>
    <row r="2" spans="1:16" ht="15" customHeight="1" x14ac:dyDescent="0.3">
      <c r="A2" s="454" t="s">
        <v>406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</row>
    <row r="3" spans="1:16" ht="15" customHeight="1" x14ac:dyDescent="0.3">
      <c r="A3" s="454" t="s">
        <v>692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</row>
    <row r="4" spans="1:16" ht="14.25" customHeight="1" thickBot="1" x14ac:dyDescent="0.3">
      <c r="A4" s="72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6" t="s">
        <v>407</v>
      </c>
      <c r="N4" s="456"/>
    </row>
    <row r="5" spans="1:16" ht="15.75" customHeight="1" x14ac:dyDescent="0.2">
      <c r="A5" s="448" t="s">
        <v>606</v>
      </c>
      <c r="B5" s="441" t="s">
        <v>682</v>
      </c>
      <c r="C5" s="441" t="s">
        <v>607</v>
      </c>
      <c r="D5" s="451" t="s">
        <v>683</v>
      </c>
      <c r="E5" s="451"/>
      <c r="F5" s="451"/>
      <c r="G5" s="451"/>
      <c r="H5" s="452" t="s">
        <v>608</v>
      </c>
      <c r="I5" s="441" t="s">
        <v>685</v>
      </c>
      <c r="J5" s="441" t="s">
        <v>686</v>
      </c>
      <c r="K5" s="441"/>
      <c r="L5" s="441"/>
      <c r="M5" s="441"/>
      <c r="N5" s="566" t="s">
        <v>437</v>
      </c>
      <c r="O5" s="563" t="s">
        <v>438</v>
      </c>
      <c r="P5" s="561" t="s">
        <v>630</v>
      </c>
    </row>
    <row r="6" spans="1:16" ht="55.5" customHeight="1" x14ac:dyDescent="0.2">
      <c r="A6" s="449"/>
      <c r="B6" s="450"/>
      <c r="C6" s="450"/>
      <c r="D6" s="318" t="s">
        <v>408</v>
      </c>
      <c r="E6" s="239" t="s">
        <v>409</v>
      </c>
      <c r="F6" s="239" t="s">
        <v>588</v>
      </c>
      <c r="G6" s="318" t="s">
        <v>587</v>
      </c>
      <c r="H6" s="453"/>
      <c r="I6" s="450"/>
      <c r="J6" s="318" t="s">
        <v>408</v>
      </c>
      <c r="K6" s="239" t="s">
        <v>283</v>
      </c>
      <c r="L6" s="239" t="s">
        <v>609</v>
      </c>
      <c r="M6" s="318" t="s">
        <v>610</v>
      </c>
      <c r="N6" s="567"/>
      <c r="O6" s="564"/>
      <c r="P6" s="562"/>
    </row>
    <row r="7" spans="1:16" ht="15" x14ac:dyDescent="0.2">
      <c r="A7" s="73" t="s">
        <v>410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 x14ac:dyDescent="0.2">
      <c r="A8" s="277" t="s">
        <v>411</v>
      </c>
      <c r="B8" s="278">
        <f>SUM(B9+B11+B12+B16+B21)</f>
        <v>21038.957719999999</v>
      </c>
      <c r="C8" s="278">
        <f>SUM(C9+C11+C12+C16+C21)</f>
        <v>32923</v>
      </c>
      <c r="D8" s="278">
        <f t="shared" ref="D8:J8" si="0">SUM(D9+D11+D12+D16+D21)</f>
        <v>21044</v>
      </c>
      <c r="E8" s="319">
        <f t="shared" si="0"/>
        <v>21835.960769999998</v>
      </c>
      <c r="F8" s="278">
        <f t="shared" si="0"/>
        <v>791.96076999999855</v>
      </c>
      <c r="G8" s="278">
        <f t="shared" si="0"/>
        <v>505.08415152017653</v>
      </c>
      <c r="H8" s="278">
        <f t="shared" si="0"/>
        <v>4.8370748175302598</v>
      </c>
      <c r="I8" s="278">
        <f t="shared" si="0"/>
        <v>1880.6383699999997</v>
      </c>
      <c r="J8" s="278">
        <f t="shared" si="0"/>
        <v>1957</v>
      </c>
      <c r="K8" s="278">
        <f>SUM(K9+K11+K12+K16+K21)</f>
        <v>2159.9407699999997</v>
      </c>
      <c r="L8" s="278">
        <f t="shared" ref="L8:L38" si="1">+K8-J8</f>
        <v>202.9407699999997</v>
      </c>
      <c r="M8" s="278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 x14ac:dyDescent="0.25">
      <c r="A9" s="78" t="s">
        <v>412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20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 x14ac:dyDescent="0.25">
      <c r="A10" s="81" t="s">
        <v>413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3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 x14ac:dyDescent="0.25">
      <c r="A11" s="78" t="s">
        <v>414</v>
      </c>
      <c r="B11" s="86">
        <f>698.64476+2.13661+0.0679+5.63087+100.845</f>
        <v>807.32514000000003</v>
      </c>
      <c r="C11" s="79">
        <v>1253</v>
      </c>
      <c r="D11" s="80">
        <v>940</v>
      </c>
      <c r="E11" s="321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 x14ac:dyDescent="0.25">
      <c r="A12" s="78" t="s">
        <v>415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20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 x14ac:dyDescent="0.25">
      <c r="A13" s="87" t="s">
        <v>416</v>
      </c>
      <c r="B13" s="85">
        <f>538.25+10+6.62</f>
        <v>554.87</v>
      </c>
      <c r="C13" s="83">
        <v>680</v>
      </c>
      <c r="D13" s="84">
        <v>460</v>
      </c>
      <c r="E13" s="283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 x14ac:dyDescent="0.25">
      <c r="A14" s="87" t="s">
        <v>417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3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 x14ac:dyDescent="0.25">
      <c r="A15" s="87" t="s">
        <v>231</v>
      </c>
      <c r="B15" s="85">
        <f>18.917+1</f>
        <v>19.917000000000002</v>
      </c>
      <c r="C15" s="83">
        <v>22</v>
      </c>
      <c r="D15" s="84">
        <v>1</v>
      </c>
      <c r="E15" s="283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 x14ac:dyDescent="0.25">
      <c r="A16" s="78" t="s">
        <v>418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20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 x14ac:dyDescent="0.25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3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3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 x14ac:dyDescent="0.25">
      <c r="A18" s="78" t="s">
        <v>611</v>
      </c>
      <c r="B18" s="80">
        <f>B19+B20</f>
        <v>961.8</v>
      </c>
      <c r="C18" s="80">
        <f>C19+C20</f>
        <v>1690</v>
      </c>
      <c r="D18" s="80">
        <f>D19+D20</f>
        <v>983</v>
      </c>
      <c r="E18" s="320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 x14ac:dyDescent="0.25">
      <c r="A19" s="81" t="s">
        <v>612</v>
      </c>
      <c r="B19" s="85">
        <v>365.32</v>
      </c>
      <c r="C19" s="83">
        <v>850</v>
      </c>
      <c r="D19" s="84">
        <v>360</v>
      </c>
      <c r="E19" s="284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4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 x14ac:dyDescent="0.25">
      <c r="A20" s="81" t="s">
        <v>613</v>
      </c>
      <c r="B20" s="84">
        <v>596.48</v>
      </c>
      <c r="C20" s="83">
        <v>840</v>
      </c>
      <c r="D20" s="84">
        <v>623</v>
      </c>
      <c r="E20" s="284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 x14ac:dyDescent="0.25">
      <c r="A21" s="78" t="s">
        <v>419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21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 x14ac:dyDescent="0.2">
      <c r="A22" s="280" t="s">
        <v>26</v>
      </c>
      <c r="B22" s="278">
        <f>SUM(B23+B26+B28+B31+B34+B35+B37)</f>
        <v>3479.8981699999995</v>
      </c>
      <c r="C22" s="278">
        <f>SUM(C23+C26+C28+C31+C34+C35+C37)</f>
        <v>4905</v>
      </c>
      <c r="D22" s="278">
        <f>SUM(D23+D26+D28+D31+D34+D35+D37)</f>
        <v>3539</v>
      </c>
      <c r="E22" s="319">
        <f>SUM(E23+E26+E28+E31+E34+E35+E37)</f>
        <v>3306.8470000000002</v>
      </c>
      <c r="F22" s="278">
        <f t="shared" si="4"/>
        <v>-232.15299999999979</v>
      </c>
      <c r="G22" s="278">
        <f t="shared" si="5"/>
        <v>93.440152585476127</v>
      </c>
      <c r="H22" s="278">
        <f t="shared" si="6"/>
        <v>0.95027119715977226</v>
      </c>
      <c r="I22" s="278">
        <f>SUM(I23+I26+I28+I31+I34+I35+I37)</f>
        <v>857.11315999999999</v>
      </c>
      <c r="J22" s="278">
        <f>SUM(J23+J26+J28+J31+J34+J35+J37)</f>
        <v>428</v>
      </c>
      <c r="K22" s="278">
        <f>SUM(K23+K26+K28+K31+K34+K35+K37)</f>
        <v>601.50699999999995</v>
      </c>
      <c r="L22" s="278">
        <f>+K22-J22</f>
        <v>173.50699999999995</v>
      </c>
      <c r="M22" s="278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 x14ac:dyDescent="0.25">
      <c r="A23" s="78" t="s">
        <v>420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22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 x14ac:dyDescent="0.25">
      <c r="A24" s="87" t="s">
        <v>422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3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 x14ac:dyDescent="0.25">
      <c r="A25" s="87" t="s">
        <v>421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3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 x14ac:dyDescent="0.2">
      <c r="A26" s="88" t="s">
        <v>423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20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 x14ac:dyDescent="0.2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3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 x14ac:dyDescent="0.2">
      <c r="A28" s="88" t="s">
        <v>424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20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 x14ac:dyDescent="0.25">
      <c r="A29" s="81" t="s">
        <v>425</v>
      </c>
      <c r="B29" s="84">
        <v>0</v>
      </c>
      <c r="C29" s="83">
        <v>0</v>
      </c>
      <c r="D29" s="84"/>
      <c r="E29" s="284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 x14ac:dyDescent="0.25">
      <c r="A30" s="81" t="s">
        <v>426</v>
      </c>
      <c r="B30" s="85">
        <f>22.1972+5.174</f>
        <v>27.371199999999998</v>
      </c>
      <c r="C30" s="83">
        <v>62</v>
      </c>
      <c r="D30" s="84">
        <v>46</v>
      </c>
      <c r="E30" s="321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 x14ac:dyDescent="0.25">
      <c r="A31" s="78" t="s">
        <v>427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20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 x14ac:dyDescent="0.25">
      <c r="A32" s="81" t="s">
        <v>428</v>
      </c>
      <c r="B32" s="83">
        <v>35.75</v>
      </c>
      <c r="C32" s="83"/>
      <c r="D32" s="84"/>
      <c r="E32" s="323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 x14ac:dyDescent="0.25">
      <c r="A33" s="81" t="s">
        <v>429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 x14ac:dyDescent="0.25">
      <c r="A34" s="78" t="s">
        <v>430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 x14ac:dyDescent="0.25">
      <c r="A35" s="78" t="s">
        <v>246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24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 x14ac:dyDescent="0.25">
      <c r="A36" s="81" t="s">
        <v>431</v>
      </c>
      <c r="B36" s="83"/>
      <c r="C36" s="83"/>
      <c r="D36" s="84"/>
      <c r="E36" s="323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 x14ac:dyDescent="0.25">
      <c r="A37" s="81" t="s">
        <v>432</v>
      </c>
      <c r="B37" s="83"/>
      <c r="C37" s="83">
        <v>0</v>
      </c>
      <c r="D37" s="84">
        <v>0</v>
      </c>
      <c r="E37" s="323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79" t="e">
        <f>K37/O37</f>
        <v>#DIV/0!</v>
      </c>
      <c r="O37" s="83">
        <v>0</v>
      </c>
    </row>
    <row r="38" spans="1:16" ht="27.75" customHeight="1" x14ac:dyDescent="0.2">
      <c r="A38" s="280" t="s">
        <v>433</v>
      </c>
      <c r="B38" s="278">
        <f>+B8+B22</f>
        <v>24518.855889999999</v>
      </c>
      <c r="C38" s="278">
        <f>SUM(C22+C8)</f>
        <v>37828</v>
      </c>
      <c r="D38" s="278">
        <f>D8+D22</f>
        <v>24583</v>
      </c>
      <c r="E38" s="319">
        <f>E8+E22</f>
        <v>25142.807769999999</v>
      </c>
      <c r="F38" s="278">
        <f t="shared" si="4"/>
        <v>559.80776999999944</v>
      </c>
      <c r="G38" s="278">
        <f t="shared" si="13"/>
        <v>102.27721502664441</v>
      </c>
      <c r="H38" s="278">
        <f t="shared" si="6"/>
        <v>1.0254478383004191</v>
      </c>
      <c r="I38" s="278">
        <f>I8+I22</f>
        <v>2737.7515299999995</v>
      </c>
      <c r="J38" s="278">
        <f>J8+J22</f>
        <v>2385</v>
      </c>
      <c r="K38" s="278">
        <f>K8+K22</f>
        <v>2761.4477699999998</v>
      </c>
      <c r="L38" s="278">
        <f t="shared" si="1"/>
        <v>376.44776999999976</v>
      </c>
      <c r="M38" s="278">
        <f t="shared" si="14"/>
        <v>115.78397358490564</v>
      </c>
      <c r="N38" s="279">
        <f>K38/O38</f>
        <v>20.397094162614632</v>
      </c>
      <c r="O38" s="77">
        <f>O8+O22</f>
        <v>135.38437132194028</v>
      </c>
    </row>
    <row r="39" spans="1:16" ht="39" hidden="1" customHeight="1" x14ac:dyDescent="0.2">
      <c r="A39" s="276" t="s">
        <v>614</v>
      </c>
    </row>
    <row r="40" spans="1:16" ht="18.75" hidden="1" x14ac:dyDescent="0.3">
      <c r="A40" s="446" t="s">
        <v>615</v>
      </c>
      <c r="B40" s="446"/>
      <c r="C40" s="281"/>
      <c r="D40" s="90"/>
      <c r="E40" s="90"/>
      <c r="F40" s="90"/>
      <c r="G40" s="565" t="s">
        <v>598</v>
      </c>
      <c r="H40" s="565"/>
      <c r="I40" s="565"/>
      <c r="J40" s="565"/>
      <c r="K40" s="565"/>
      <c r="L40" s="565"/>
      <c r="M40" s="91"/>
      <c r="O40" s="143"/>
    </row>
    <row r="41" spans="1:16" hidden="1" x14ac:dyDescent="0.2">
      <c r="A41" s="228" t="s">
        <v>616</v>
      </c>
    </row>
    <row r="42" spans="1:16" hidden="1" x14ac:dyDescent="0.2">
      <c r="A42" s="228" t="s">
        <v>599</v>
      </c>
    </row>
  </sheetData>
  <mergeCells count="17">
    <mergeCell ref="I5:I6"/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</mergeCells>
  <pageMargins left="0.68" right="0" top="0.39" bottom="0" header="0" footer="0"/>
  <pageSetup paperSize="9" scale="7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 x14ac:dyDescent="0.25">
      <c r="B1" s="568" t="s">
        <v>247</v>
      </c>
      <c r="C1" s="568"/>
      <c r="D1" s="568"/>
      <c r="E1" s="568"/>
      <c r="F1" s="569" t="s">
        <v>477</v>
      </c>
      <c r="G1" s="569"/>
      <c r="H1" s="569"/>
    </row>
    <row r="2" spans="1:8" ht="15.75" x14ac:dyDescent="0.25">
      <c r="A2" s="568" t="s">
        <v>628</v>
      </c>
      <c r="B2" s="568"/>
      <c r="C2" s="568"/>
      <c r="D2" s="568"/>
      <c r="E2" s="568"/>
      <c r="F2" s="568"/>
      <c r="G2" s="568"/>
    </row>
    <row r="3" spans="1:8" ht="14.25" x14ac:dyDescent="0.2">
      <c r="B3" s="570" t="s">
        <v>691</v>
      </c>
      <c r="C3" s="570"/>
      <c r="D3" s="570"/>
      <c r="E3" s="570"/>
      <c r="F3" s="570"/>
      <c r="G3" s="26" t="s">
        <v>248</v>
      </c>
      <c r="H3" s="26"/>
    </row>
    <row r="4" spans="1:8" ht="56.25" customHeight="1" x14ac:dyDescent="0.2">
      <c r="A4" s="157" t="s">
        <v>0</v>
      </c>
      <c r="B4" s="158" t="s">
        <v>1</v>
      </c>
      <c r="C4" s="153" t="s">
        <v>463</v>
      </c>
      <c r="D4" s="153" t="s">
        <v>465</v>
      </c>
      <c r="E4" s="152" t="s">
        <v>464</v>
      </c>
      <c r="F4" s="152" t="s">
        <v>684</v>
      </c>
      <c r="G4" s="152" t="s">
        <v>2</v>
      </c>
      <c r="H4" s="152" t="s">
        <v>3</v>
      </c>
    </row>
    <row r="5" spans="1:8" x14ac:dyDescent="0.2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 x14ac:dyDescent="0.2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 x14ac:dyDescent="0.2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 x14ac:dyDescent="0.2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 x14ac:dyDescent="0.2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 x14ac:dyDescent="0.2">
      <c r="A10" s="31" t="s">
        <v>284</v>
      </c>
      <c r="B10" s="28" t="s">
        <v>285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 x14ac:dyDescent="0.2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 x14ac:dyDescent="0.2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 x14ac:dyDescent="0.2">
      <c r="A13" s="30" t="s">
        <v>230</v>
      </c>
      <c r="B13" s="20" t="s">
        <v>231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 x14ac:dyDescent="0.2">
      <c r="A14" s="36" t="s">
        <v>241</v>
      </c>
      <c r="B14" s="27" t="s">
        <v>242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 x14ac:dyDescent="0.2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 x14ac:dyDescent="0.2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 x14ac:dyDescent="0.2">
      <c r="A17" s="31" t="s">
        <v>19</v>
      </c>
      <c r="B17" s="28" t="s">
        <v>611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 x14ac:dyDescent="0.2">
      <c r="A18" s="30" t="s">
        <v>618</v>
      </c>
      <c r="B18" s="20" t="s">
        <v>612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 x14ac:dyDescent="0.2">
      <c r="A19" s="30" t="s">
        <v>619</v>
      </c>
      <c r="B19" s="20" t="s">
        <v>613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 x14ac:dyDescent="0.2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 x14ac:dyDescent="0.2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 x14ac:dyDescent="0.2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 x14ac:dyDescent="0.2">
      <c r="A23" s="31" t="s">
        <v>140</v>
      </c>
      <c r="B23" s="28" t="s">
        <v>142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 x14ac:dyDescent="0.2">
      <c r="A24" s="30" t="s">
        <v>141</v>
      </c>
      <c r="B24" s="20" t="s">
        <v>143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 x14ac:dyDescent="0.2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6" x14ac:dyDescent="0.2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 x14ac:dyDescent="0.2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 x14ac:dyDescent="0.2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 x14ac:dyDescent="0.2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 x14ac:dyDescent="0.2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 x14ac:dyDescent="0.2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 x14ac:dyDescent="0.2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 x14ac:dyDescent="0.2">
      <c r="A33" s="31" t="s">
        <v>145</v>
      </c>
      <c r="B33" s="28" t="s">
        <v>144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 x14ac:dyDescent="0.2">
      <c r="A34" s="30" t="s">
        <v>146</v>
      </c>
      <c r="B34" s="20" t="s">
        <v>147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 x14ac:dyDescent="0.2">
      <c r="A35" s="31" t="s">
        <v>148</v>
      </c>
      <c r="B35" s="28" t="s">
        <v>149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 x14ac:dyDescent="0.2">
      <c r="A36" s="30" t="s">
        <v>222</v>
      </c>
      <c r="B36" s="20" t="s">
        <v>223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 x14ac:dyDescent="0.2">
      <c r="A37" s="30" t="s">
        <v>41</v>
      </c>
      <c r="B37" s="20" t="s">
        <v>150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 x14ac:dyDescent="0.2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 x14ac:dyDescent="0.2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 x14ac:dyDescent="0.2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 x14ac:dyDescent="0.2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 x14ac:dyDescent="0.2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 x14ac:dyDescent="0.2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 x14ac:dyDescent="0.2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 x14ac:dyDescent="0.2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 x14ac:dyDescent="0.2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 x14ac:dyDescent="0.2">
      <c r="A47" s="30" t="s">
        <v>243</v>
      </c>
      <c r="B47" s="20" t="s">
        <v>244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 x14ac:dyDescent="0.2">
      <c r="A48" s="30" t="s">
        <v>137</v>
      </c>
      <c r="B48" s="20" t="s">
        <v>138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 x14ac:dyDescent="0.2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 x14ac:dyDescent="0.2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 ht="21" x14ac:dyDescent="0.2">
      <c r="A51" s="31" t="s">
        <v>245</v>
      </c>
      <c r="B51" s="20" t="s">
        <v>246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t="21" hidden="1" x14ac:dyDescent="0.2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 ht="21" x14ac:dyDescent="0.2">
      <c r="A53" s="148" t="s">
        <v>65</v>
      </c>
      <c r="B53" s="149" t="s">
        <v>170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4" x14ac:dyDescent="0.2">
      <c r="A54" s="159" t="s">
        <v>650</v>
      </c>
      <c r="B54" s="160" t="s">
        <v>161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 x14ac:dyDescent="0.2">
      <c r="A55" s="30" t="s">
        <v>631</v>
      </c>
      <c r="B55" s="20" t="s">
        <v>162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 x14ac:dyDescent="0.2">
      <c r="A56" s="36" t="s">
        <v>632</v>
      </c>
      <c r="B56" s="20" t="s">
        <v>139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 x14ac:dyDescent="0.2">
      <c r="A57" s="159" t="s">
        <v>633</v>
      </c>
      <c r="B57" s="160" t="s">
        <v>439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 x14ac:dyDescent="0.2">
      <c r="A58" s="30" t="s">
        <v>651</v>
      </c>
      <c r="B58" s="20" t="s">
        <v>556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 x14ac:dyDescent="0.2">
      <c r="A59" s="30" t="s">
        <v>634</v>
      </c>
      <c r="B59" s="20" t="s">
        <v>554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 x14ac:dyDescent="0.2">
      <c r="A60" s="21" t="s">
        <v>635</v>
      </c>
      <c r="B60" s="20" t="s">
        <v>555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 x14ac:dyDescent="0.2">
      <c r="A61" s="21" t="s">
        <v>636</v>
      </c>
      <c r="B61" s="20" t="s">
        <v>589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 x14ac:dyDescent="0.2">
      <c r="A62" s="21" t="s">
        <v>637</v>
      </c>
      <c r="B62" s="20" t="s">
        <v>466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 x14ac:dyDescent="0.2">
      <c r="A63" s="30" t="s">
        <v>638</v>
      </c>
      <c r="B63" s="20" t="s">
        <v>553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 x14ac:dyDescent="0.2">
      <c r="A64" s="30" t="s">
        <v>639</v>
      </c>
      <c r="B64" s="20" t="s">
        <v>440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 x14ac:dyDescent="0.2">
      <c r="A65" s="30" t="s">
        <v>639</v>
      </c>
      <c r="B65" s="154" t="s">
        <v>441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 x14ac:dyDescent="0.2">
      <c r="A66" s="30" t="s">
        <v>639</v>
      </c>
      <c r="B66" s="154" t="s">
        <v>590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 x14ac:dyDescent="0.2">
      <c r="A67" s="159" t="s">
        <v>640</v>
      </c>
      <c r="B67" s="160" t="s">
        <v>167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 x14ac:dyDescent="0.2">
      <c r="A68" s="30" t="s">
        <v>641</v>
      </c>
      <c r="B68" s="20" t="s">
        <v>164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 x14ac:dyDescent="0.2">
      <c r="A69" s="30" t="s">
        <v>442</v>
      </c>
      <c r="B69" s="154" t="s">
        <v>443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 x14ac:dyDescent="0.2">
      <c r="A70" s="36" t="s">
        <v>444</v>
      </c>
      <c r="B70" s="20" t="s">
        <v>445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 x14ac:dyDescent="0.2">
      <c r="A71" s="30" t="s">
        <v>642</v>
      </c>
      <c r="B71" s="20" t="s">
        <v>166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 x14ac:dyDescent="0.2">
      <c r="A72" s="30" t="s">
        <v>643</v>
      </c>
      <c r="B72" s="20" t="s">
        <v>446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 x14ac:dyDescent="0.2">
      <c r="A73" s="30" t="s">
        <v>467</v>
      </c>
      <c r="B73" s="20" t="s">
        <v>447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 x14ac:dyDescent="0.2">
      <c r="A74" s="30" t="s">
        <v>643</v>
      </c>
      <c r="B74" s="20" t="s">
        <v>448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 x14ac:dyDescent="0.2">
      <c r="A75" s="30" t="s">
        <v>643</v>
      </c>
      <c r="B75" s="20" t="s">
        <v>449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 x14ac:dyDescent="0.2">
      <c r="A76" s="30" t="s">
        <v>643</v>
      </c>
      <c r="B76" s="20" t="s">
        <v>450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 x14ac:dyDescent="0.2">
      <c r="A77" s="30" t="s">
        <v>643</v>
      </c>
      <c r="B77" s="20" t="s">
        <v>451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 x14ac:dyDescent="0.2">
      <c r="A78" s="30" t="s">
        <v>643</v>
      </c>
      <c r="B78" s="20" t="s">
        <v>452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 x14ac:dyDescent="0.2">
      <c r="A79" s="30" t="s">
        <v>643</v>
      </c>
      <c r="B79" s="20" t="s">
        <v>453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 x14ac:dyDescent="0.2">
      <c r="A80" s="30" t="s">
        <v>643</v>
      </c>
      <c r="B80" s="20" t="s">
        <v>454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 x14ac:dyDescent="0.2">
      <c r="A81" s="30" t="s">
        <v>467</v>
      </c>
      <c r="B81" s="156" t="s">
        <v>455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 x14ac:dyDescent="0.2">
      <c r="A82" s="30" t="s">
        <v>643</v>
      </c>
      <c r="B82" s="20" t="s">
        <v>459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 x14ac:dyDescent="0.2">
      <c r="A83" s="30" t="s">
        <v>643</v>
      </c>
      <c r="B83" s="20" t="s">
        <v>460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 x14ac:dyDescent="0.2">
      <c r="A84" s="30" t="s">
        <v>457</v>
      </c>
      <c r="B84" s="20" t="s">
        <v>458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 x14ac:dyDescent="0.2">
      <c r="A85" s="30" t="s">
        <v>644</v>
      </c>
      <c r="B85" s="20" t="s">
        <v>165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 x14ac:dyDescent="0.2">
      <c r="A86" s="30" t="s">
        <v>645</v>
      </c>
      <c r="B86" s="20" t="s">
        <v>456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 x14ac:dyDescent="0.2">
      <c r="A87" s="30" t="s">
        <v>646</v>
      </c>
      <c r="B87" s="20" t="s">
        <v>163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 x14ac:dyDescent="0.2">
      <c r="A88" s="36" t="s">
        <v>647</v>
      </c>
      <c r="B88" s="20" t="s">
        <v>461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 x14ac:dyDescent="0.2">
      <c r="A89" s="36" t="s">
        <v>648</v>
      </c>
      <c r="B89" s="155" t="s">
        <v>620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 x14ac:dyDescent="0.2">
      <c r="A90" s="36" t="s">
        <v>649</v>
      </c>
      <c r="B90" s="20" t="s">
        <v>552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 x14ac:dyDescent="0.2">
      <c r="A91" s="159" t="s">
        <v>470</v>
      </c>
      <c r="B91" s="160" t="s">
        <v>168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 x14ac:dyDescent="0.2">
      <c r="A92" s="30" t="s">
        <v>405</v>
      </c>
      <c r="B92" s="20" t="s">
        <v>169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 x14ac:dyDescent="0.2">
      <c r="A93" s="36" t="s">
        <v>468</v>
      </c>
      <c r="B93" s="20" t="s">
        <v>469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 x14ac:dyDescent="0.2">
      <c r="A94" s="166" t="s">
        <v>66</v>
      </c>
      <c r="B94" s="167" t="s">
        <v>462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286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 x14ac:dyDescent="0.2">
      <c r="A95" s="159"/>
      <c r="B95" s="160" t="s">
        <v>238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285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 x14ac:dyDescent="0.2">
      <c r="F96" s="54"/>
    </row>
    <row r="97" spans="6:6" x14ac:dyDescent="0.2">
      <c r="F97" s="39"/>
    </row>
    <row r="99" spans="6:6" x14ac:dyDescent="0.2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40625" defaultRowHeight="12.75" x14ac:dyDescent="0.2"/>
  <cols>
    <col min="1" max="1" width="4.42578125" style="98" customWidth="1"/>
    <col min="2" max="3" width="9.140625" style="98"/>
    <col min="4" max="4" width="7.140625" style="98" customWidth="1"/>
    <col min="5" max="5" width="9.140625" style="98" customWidth="1"/>
    <col min="6" max="6" width="6.28515625" style="98" customWidth="1"/>
    <col min="7" max="7" width="4" style="133" customWidth="1"/>
    <col min="8" max="8" width="0.85546875" style="98" customWidth="1"/>
    <col min="9" max="9" width="7.85546875" style="98" customWidth="1"/>
    <col min="10" max="10" width="6.28515625" style="98" customWidth="1"/>
    <col min="11" max="11" width="3.28515625" style="98" customWidth="1"/>
    <col min="12" max="12" width="6" style="98" customWidth="1"/>
    <col min="13" max="13" width="7.85546875" style="98" customWidth="1"/>
    <col min="14" max="14" width="7" style="98" customWidth="1"/>
    <col min="15" max="15" width="3" style="98" customWidth="1"/>
    <col min="16" max="16" width="6.28515625" style="98" customWidth="1"/>
    <col min="17" max="17" width="8.42578125" style="98" customWidth="1"/>
    <col min="18" max="18" width="6.7109375" style="98" customWidth="1"/>
    <col min="19" max="19" width="4" style="98" customWidth="1"/>
    <col min="20" max="20" width="6.140625" style="98" customWidth="1"/>
    <col min="21" max="21" width="8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7.425781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8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8.85546875" style="98" customWidth="1"/>
    <col min="34" max="34" width="8.42578125" style="98" customWidth="1"/>
    <col min="35" max="35" width="4" style="98" customWidth="1"/>
    <col min="36" max="36" width="6.42578125" style="98" customWidth="1"/>
    <col min="37" max="37" width="5.7109375" style="98" customWidth="1"/>
    <col min="38" max="38" width="6.85546875" style="98" customWidth="1"/>
    <col min="39" max="39" width="4" style="98" customWidth="1"/>
    <col min="40" max="40" width="4.7109375" style="98" customWidth="1"/>
    <col min="41" max="41" width="5.7109375" style="98" customWidth="1"/>
    <col min="42" max="42" width="7.28515625" style="98" customWidth="1"/>
    <col min="43" max="43" width="4" style="98" customWidth="1"/>
    <col min="44" max="44" width="4.42578125" style="98" customWidth="1"/>
    <col min="45" max="45" width="5.42578125" style="98" customWidth="1"/>
    <col min="46" max="46" width="6" style="98" customWidth="1"/>
    <col min="47" max="47" width="4" style="98" customWidth="1"/>
    <col min="48" max="48" width="5.140625" style="98" customWidth="1"/>
    <col min="49" max="49" width="7.14062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8.7109375" style="98" customWidth="1"/>
    <col min="54" max="54" width="6.85546875" style="98" customWidth="1"/>
    <col min="55" max="55" width="4" style="98" customWidth="1"/>
    <col min="56" max="56" width="4.7109375" style="98" customWidth="1"/>
    <col min="57" max="57" width="6" style="98" customWidth="1"/>
    <col min="58" max="58" width="6.14062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5" style="98" customWidth="1"/>
    <col min="70" max="70" width="4.7109375" style="98" customWidth="1"/>
    <col min="71" max="71" width="5" style="98" customWidth="1"/>
    <col min="72" max="72" width="4" style="98" customWidth="1"/>
    <col min="73" max="73" width="5.140625" style="98" customWidth="1"/>
    <col min="74" max="74" width="6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6" style="115" customWidth="1"/>
    <col min="82" max="82" width="4.42578125" style="115" customWidth="1"/>
    <col min="83" max="84" width="4" style="115" customWidth="1"/>
    <col min="85" max="85" width="8.85546875" style="98" customWidth="1"/>
    <col min="86" max="86" width="7.42578125" style="98" customWidth="1"/>
    <col min="87" max="87" width="4" style="98" customWidth="1"/>
    <col min="88" max="88" width="7" style="98" customWidth="1"/>
    <col min="89" max="92" width="9.140625" style="98" customWidth="1"/>
    <col min="93" max="16384" width="9.140625" style="98"/>
  </cols>
  <sheetData>
    <row r="1" spans="1:128" ht="18.75" x14ac:dyDescent="0.3">
      <c r="A1" s="571" t="s">
        <v>605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  <c r="AI1" s="571"/>
      <c r="AJ1" s="571"/>
      <c r="AK1" s="571"/>
      <c r="AL1" s="571"/>
      <c r="AM1" s="571"/>
      <c r="AN1" s="571"/>
      <c r="AO1" s="571"/>
      <c r="AP1" s="571"/>
      <c r="AQ1" s="571"/>
      <c r="AR1" s="571"/>
      <c r="AS1" s="571"/>
      <c r="AT1" s="571"/>
      <c r="AU1" s="571"/>
      <c r="AV1" s="571"/>
      <c r="AW1" s="571"/>
      <c r="AX1" s="571"/>
      <c r="AY1" s="571"/>
      <c r="AZ1" s="571"/>
      <c r="BA1" s="571"/>
      <c r="BB1" s="571"/>
      <c r="BC1" s="571"/>
      <c r="BD1" s="571"/>
      <c r="BE1" s="571"/>
      <c r="BF1" s="571"/>
      <c r="BG1" s="571"/>
      <c r="BH1" s="571"/>
      <c r="BI1" s="571"/>
      <c r="BJ1" s="571"/>
      <c r="BK1" s="571"/>
      <c r="BL1" s="571"/>
      <c r="BM1" s="571"/>
      <c r="BN1" s="571"/>
      <c r="BO1" s="571"/>
      <c r="BP1" s="571"/>
      <c r="BQ1" s="571"/>
      <c r="BR1" s="571"/>
      <c r="BS1" s="571"/>
      <c r="BT1" s="571"/>
      <c r="BU1" s="571"/>
      <c r="BV1" s="571"/>
      <c r="BW1" s="571"/>
      <c r="BX1" s="571"/>
      <c r="BY1" s="571"/>
      <c r="BZ1" s="571"/>
      <c r="CA1" s="571"/>
      <c r="CB1" s="571"/>
      <c r="CC1" s="571"/>
      <c r="CD1" s="571"/>
      <c r="CE1" s="571"/>
      <c r="CF1" s="571"/>
      <c r="CG1" s="571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 x14ac:dyDescent="0.2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114"/>
      <c r="Y2" s="262"/>
      <c r="Z2" s="262"/>
      <c r="AA2" s="114"/>
      <c r="AB2" s="114"/>
      <c r="AC2" s="262"/>
      <c r="AD2" s="262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2"/>
      <c r="BR2" s="262"/>
      <c r="BS2" s="114"/>
      <c r="BT2" s="114"/>
      <c r="BU2" s="262"/>
      <c r="BV2" s="262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240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 x14ac:dyDescent="0.2">
      <c r="A3" s="458"/>
      <c r="B3" s="458"/>
      <c r="C3" s="458"/>
      <c r="D3" s="458"/>
      <c r="E3" s="572" t="s">
        <v>171</v>
      </c>
      <c r="F3" s="572"/>
      <c r="G3" s="572"/>
      <c r="H3" s="572"/>
      <c r="I3" s="572" t="s">
        <v>172</v>
      </c>
      <c r="J3" s="572"/>
      <c r="K3" s="572"/>
      <c r="L3" s="572"/>
      <c r="M3" s="572" t="s">
        <v>173</v>
      </c>
      <c r="N3" s="572"/>
      <c r="O3" s="572"/>
      <c r="P3" s="572"/>
      <c r="Q3" s="572" t="s">
        <v>174</v>
      </c>
      <c r="R3" s="572"/>
      <c r="S3" s="572"/>
      <c r="T3" s="572"/>
      <c r="U3" s="572" t="s">
        <v>175</v>
      </c>
      <c r="V3" s="572"/>
      <c r="W3" s="572"/>
      <c r="X3" s="572"/>
      <c r="Y3" s="572" t="s">
        <v>176</v>
      </c>
      <c r="Z3" s="572"/>
      <c r="AA3" s="572"/>
      <c r="AB3" s="572"/>
      <c r="AC3" s="572" t="s">
        <v>177</v>
      </c>
      <c r="AD3" s="572"/>
      <c r="AE3" s="572"/>
      <c r="AF3" s="572"/>
      <c r="AG3" s="573" t="s">
        <v>178</v>
      </c>
      <c r="AH3" s="574"/>
      <c r="AI3" s="574"/>
      <c r="AJ3" s="575"/>
      <c r="AK3" s="576" t="s">
        <v>271</v>
      </c>
      <c r="AL3" s="577"/>
      <c r="AM3" s="577"/>
      <c r="AN3" s="578"/>
      <c r="AO3" s="576" t="s">
        <v>385</v>
      </c>
      <c r="AP3" s="577"/>
      <c r="AQ3" s="577"/>
      <c r="AR3" s="578"/>
      <c r="AS3" s="576" t="s">
        <v>386</v>
      </c>
      <c r="AT3" s="577"/>
      <c r="AU3" s="577"/>
      <c r="AV3" s="578"/>
      <c r="AW3" s="576" t="s">
        <v>387</v>
      </c>
      <c r="AX3" s="577"/>
      <c r="AY3" s="577"/>
      <c r="AZ3" s="578"/>
      <c r="BA3" s="573" t="s">
        <v>389</v>
      </c>
      <c r="BB3" s="574"/>
      <c r="BC3" s="574"/>
      <c r="BD3" s="575"/>
      <c r="BE3" s="576" t="s">
        <v>592</v>
      </c>
      <c r="BF3" s="577"/>
      <c r="BG3" s="577"/>
      <c r="BH3" s="578"/>
      <c r="BI3" s="576" t="s">
        <v>404</v>
      </c>
      <c r="BJ3" s="577"/>
      <c r="BK3" s="577"/>
      <c r="BL3" s="578"/>
      <c r="BM3" s="576" t="s">
        <v>388</v>
      </c>
      <c r="BN3" s="577"/>
      <c r="BO3" s="577"/>
      <c r="BP3" s="578"/>
      <c r="BQ3" s="572" t="s">
        <v>71</v>
      </c>
      <c r="BR3" s="572"/>
      <c r="BS3" s="572"/>
      <c r="BT3" s="572"/>
      <c r="BU3" s="572" t="s">
        <v>604</v>
      </c>
      <c r="BV3" s="572"/>
      <c r="BW3" s="572"/>
      <c r="BX3" s="576"/>
      <c r="BY3" s="576" t="s">
        <v>383</v>
      </c>
      <c r="BZ3" s="577"/>
      <c r="CA3" s="577"/>
      <c r="CB3" s="578"/>
      <c r="CC3" s="576" t="s">
        <v>601</v>
      </c>
      <c r="CD3" s="577"/>
      <c r="CE3" s="577"/>
      <c r="CF3" s="578"/>
      <c r="CG3" s="573" t="s">
        <v>179</v>
      </c>
      <c r="CH3" s="574"/>
      <c r="CI3" s="574"/>
      <c r="CJ3" s="575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 x14ac:dyDescent="0.2">
      <c r="A4" s="120" t="s">
        <v>180</v>
      </c>
      <c r="B4" s="458" t="s">
        <v>181</v>
      </c>
      <c r="C4" s="458"/>
      <c r="D4" s="458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263" t="s">
        <v>68</v>
      </c>
      <c r="AH4" s="263" t="s">
        <v>69</v>
      </c>
      <c r="AI4" s="263" t="s">
        <v>70</v>
      </c>
      <c r="AJ4" s="263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263" t="s">
        <v>68</v>
      </c>
      <c r="BB4" s="263" t="s">
        <v>69</v>
      </c>
      <c r="BC4" s="263" t="s">
        <v>70</v>
      </c>
      <c r="BD4" s="263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1" t="s">
        <v>68</v>
      </c>
      <c r="CD4" s="121" t="s">
        <v>69</v>
      </c>
      <c r="CE4" s="121" t="s">
        <v>70</v>
      </c>
      <c r="CF4" s="121" t="s">
        <v>184</v>
      </c>
      <c r="CG4" s="274" t="s">
        <v>68</v>
      </c>
      <c r="CH4" s="274" t="s">
        <v>69</v>
      </c>
      <c r="CI4" s="274" t="s">
        <v>70</v>
      </c>
      <c r="CJ4" s="263" t="s">
        <v>184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 x14ac:dyDescent="0.2">
      <c r="A5" s="100">
        <v>200</v>
      </c>
      <c r="B5" s="462" t="s">
        <v>185</v>
      </c>
      <c r="C5" s="463"/>
      <c r="D5" s="464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4">
        <f t="shared" ref="AG5:AH65" si="3">E5+I5+M5+Q5+U5+Y5+AC5</f>
        <v>1372</v>
      </c>
      <c r="AH5" s="264">
        <f>AH7+AH9+AH10+AH45+AH6</f>
        <v>0</v>
      </c>
      <c r="AI5" s="264">
        <f>AH5/AG5*100</f>
        <v>0</v>
      </c>
      <c r="AJ5" s="264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4">
        <f t="shared" ref="BA5:BB65" si="8">AK5+AO5+AS5+AW5</f>
        <v>110</v>
      </c>
      <c r="BB5" s="264">
        <f>BB7+BB9+BB10+BB45</f>
        <v>0</v>
      </c>
      <c r="BC5" s="264">
        <f>BB5/BA5*100</f>
        <v>0</v>
      </c>
      <c r="BD5" s="264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4">
        <f t="shared" ref="CG5:CG10" si="12">AG5+BA5+BE5+BI5+BM5+BQ5+BU5+BY5</f>
        <v>2473.5</v>
      </c>
      <c r="CH5" s="264">
        <f>CH7+CH9+CH10+CH45+CH6</f>
        <v>3.6999999999999998E-2</v>
      </c>
      <c r="CI5" s="264">
        <f t="shared" ref="CI5:CI66" si="13">CH5/CG5*100</f>
        <v>1.4958560743885182E-3</v>
      </c>
      <c r="CJ5" s="264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 x14ac:dyDescent="0.2">
      <c r="A6" s="100">
        <v>211</v>
      </c>
      <c r="B6" s="258" t="s">
        <v>403</v>
      </c>
      <c r="C6" s="259"/>
      <c r="D6" s="260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4">
        <f t="shared" si="3"/>
        <v>0</v>
      </c>
      <c r="AH6" s="264">
        <f>F6+R6</f>
        <v>0</v>
      </c>
      <c r="AI6" s="264" t="e">
        <f>AH6/AG6*100</f>
        <v>#DIV/0!</v>
      </c>
      <c r="AJ6" s="264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4">
        <f t="shared" si="8"/>
        <v>0</v>
      </c>
      <c r="BB6" s="264"/>
      <c r="BC6" s="264"/>
      <c r="BD6" s="264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4">
        <f t="shared" si="12"/>
        <v>0</v>
      </c>
      <c r="CH6" s="264">
        <f>F6+R6+AT6</f>
        <v>0</v>
      </c>
      <c r="CI6" s="264" t="e">
        <f t="shared" si="13"/>
        <v>#DIV/0!</v>
      </c>
      <c r="CJ6" s="264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5" x14ac:dyDescent="0.25">
      <c r="A7" s="109">
        <v>212</v>
      </c>
      <c r="B7" s="468" t="s">
        <v>86</v>
      </c>
      <c r="C7" s="469"/>
      <c r="D7" s="470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4">
        <f t="shared" si="3"/>
        <v>18</v>
      </c>
      <c r="AH7" s="265">
        <f>AH8</f>
        <v>0</v>
      </c>
      <c r="AI7" s="264">
        <f>AH7/AG7*100</f>
        <v>0</v>
      </c>
      <c r="AJ7" s="264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4">
        <f t="shared" si="8"/>
        <v>0</v>
      </c>
      <c r="BB7" s="265">
        <f>BB8</f>
        <v>0</v>
      </c>
      <c r="BC7" s="264"/>
      <c r="BD7" s="264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4">
        <f t="shared" si="12"/>
        <v>52.5</v>
      </c>
      <c r="CH7" s="265">
        <f>CH8</f>
        <v>0</v>
      </c>
      <c r="CI7" s="265">
        <f t="shared" si="13"/>
        <v>0</v>
      </c>
      <c r="CJ7" s="265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 x14ac:dyDescent="0.2">
      <c r="A8" s="108"/>
      <c r="B8" s="474" t="s">
        <v>186</v>
      </c>
      <c r="C8" s="475"/>
      <c r="D8" s="476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4">
        <f t="shared" si="3"/>
        <v>18</v>
      </c>
      <c r="AH8" s="266">
        <f>F8+J8+N8+R8+V8+Z8+AD8</f>
        <v>0</v>
      </c>
      <c r="AI8" s="264">
        <f>AH8/AG8*100</f>
        <v>0</v>
      </c>
      <c r="AJ8" s="266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4">
        <f t="shared" si="8"/>
        <v>0</v>
      </c>
      <c r="BB8" s="266">
        <f>AL8+AP8+AT8+AX8</f>
        <v>0</v>
      </c>
      <c r="BC8" s="266"/>
      <c r="BD8" s="266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6">
        <f t="shared" si="12"/>
        <v>52.5</v>
      </c>
      <c r="CH8" s="255">
        <f>R8+V8+Z8+AD8+BR8+BV8+F8+J8+N8+AL8+BZ8+AP8+AT8+AX8+BF8</f>
        <v>0</v>
      </c>
      <c r="CI8" s="266">
        <f t="shared" si="13"/>
        <v>0</v>
      </c>
      <c r="CJ8" s="266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 x14ac:dyDescent="0.2">
      <c r="A9" s="108">
        <v>213</v>
      </c>
      <c r="B9" s="465" t="s">
        <v>187</v>
      </c>
      <c r="C9" s="466"/>
      <c r="D9" s="467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4">
        <f t="shared" si="3"/>
        <v>0</v>
      </c>
      <c r="AH9" s="266"/>
      <c r="AI9" s="266"/>
      <c r="AJ9" s="266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4">
        <f t="shared" si="8"/>
        <v>0</v>
      </c>
      <c r="BB9" s="266"/>
      <c r="BC9" s="264"/>
      <c r="BD9" s="266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6">
        <f t="shared" si="12"/>
        <v>0</v>
      </c>
      <c r="CH9" s="255">
        <f>R9+V9+Z9+AD9+BR9+BV9+F9+J9+N9+AL9+BZ9+AP9+AT9+AX9+BF9</f>
        <v>0</v>
      </c>
      <c r="CI9" s="266"/>
      <c r="CJ9" s="266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 x14ac:dyDescent="0.2">
      <c r="A10" s="100">
        <v>220</v>
      </c>
      <c r="B10" s="462" t="s">
        <v>90</v>
      </c>
      <c r="C10" s="463"/>
      <c r="D10" s="464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4">
        <f t="shared" si="3"/>
        <v>1354</v>
      </c>
      <c r="AH10" s="264">
        <f>AH11+AH12+AH16+AH25+AH14</f>
        <v>0</v>
      </c>
      <c r="AI10" s="264">
        <f>AH10/AG10*100</f>
        <v>0</v>
      </c>
      <c r="AJ10" s="264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4">
        <f t="shared" si="8"/>
        <v>110</v>
      </c>
      <c r="BB10" s="270">
        <f>BB11+BB12+BB16+BB25+BB14</f>
        <v>0</v>
      </c>
      <c r="BC10" s="264">
        <f>BB10/BA10*100</f>
        <v>0</v>
      </c>
      <c r="BD10" s="264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4">
        <f t="shared" si="12"/>
        <v>2092</v>
      </c>
      <c r="CH10" s="270">
        <f>CH11+CH12+CH16+CH25+CH14+CH15</f>
        <v>0</v>
      </c>
      <c r="CI10" s="264">
        <f t="shared" si="13"/>
        <v>0</v>
      </c>
      <c r="CJ10" s="264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 x14ac:dyDescent="0.2">
      <c r="A11" s="108">
        <v>221</v>
      </c>
      <c r="B11" s="465" t="s">
        <v>91</v>
      </c>
      <c r="C11" s="466"/>
      <c r="D11" s="467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4">
        <f t="shared" si="3"/>
        <v>234</v>
      </c>
      <c r="AH11" s="266">
        <f>F11+J11+N11+R11+V11+Z11+AD11</f>
        <v>0</v>
      </c>
      <c r="AI11" s="266">
        <f>AH11/AG11*100</f>
        <v>0</v>
      </c>
      <c r="AJ11" s="266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4">
        <f t="shared" si="8"/>
        <v>60</v>
      </c>
      <c r="BB11" s="266">
        <f>AL11+AP11+AT11+AX11</f>
        <v>0</v>
      </c>
      <c r="BC11" s="266">
        <f>BB11/BA11*100</f>
        <v>0</v>
      </c>
      <c r="BD11" s="266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6">
        <f>AG11+BA11+BE11+BI11+BM11+BQ11+BU11+BY11</f>
        <v>477</v>
      </c>
      <c r="CH11" s="255">
        <f>R11+V11+Z11+AD11+BR11+BV11+F11+J11+N11+AL11+BZ11+AP11+AT11+AX11+BF11+BN11+BJ11</f>
        <v>0</v>
      </c>
      <c r="CI11" s="266">
        <f t="shared" si="13"/>
        <v>0</v>
      </c>
      <c r="CJ11" s="266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5" x14ac:dyDescent="0.25">
      <c r="A12" s="109">
        <v>222</v>
      </c>
      <c r="B12" s="468" t="s">
        <v>188</v>
      </c>
      <c r="C12" s="469"/>
      <c r="D12" s="470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4">
        <f t="shared" si="3"/>
        <v>0</v>
      </c>
      <c r="AH12" s="265">
        <f>AH13</f>
        <v>0</v>
      </c>
      <c r="AI12" s="265" t="e">
        <f>AH12/AG12*100</f>
        <v>#DIV/0!</v>
      </c>
      <c r="AJ12" s="267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4">
        <f t="shared" si="8"/>
        <v>0</v>
      </c>
      <c r="BB12" s="265"/>
      <c r="BC12" s="264" t="e">
        <f>BB12/BA12*100</f>
        <v>#DIV/0!</v>
      </c>
      <c r="BD12" s="265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4">
        <f>Q12+U12+Y12+AC12+BQ12+BU12+E12+I12+M12+AK12+BY12+AO12+AS12+AW12+BE12</f>
        <v>52</v>
      </c>
      <c r="CH12" s="273">
        <f>CH13</f>
        <v>0</v>
      </c>
      <c r="CI12" s="265">
        <f t="shared" si="13"/>
        <v>0</v>
      </c>
      <c r="CJ12" s="265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 x14ac:dyDescent="0.2">
      <c r="A13" s="108"/>
      <c r="B13" s="471" t="s">
        <v>189</v>
      </c>
      <c r="C13" s="472"/>
      <c r="D13" s="473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4">
        <f t="shared" si="3"/>
        <v>0</v>
      </c>
      <c r="AH13" s="266">
        <f>F13+J13+N13+R13+V13+Z13+AD13</f>
        <v>0</v>
      </c>
      <c r="AI13" s="266" t="e">
        <f>AH13/AG13*100</f>
        <v>#DIV/0!</v>
      </c>
      <c r="AJ13" s="268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4">
        <f t="shared" si="8"/>
        <v>0</v>
      </c>
      <c r="BB13" s="266">
        <f>AL13+AP13+AT13+AX13</f>
        <v>0</v>
      </c>
      <c r="BC13" s="266" t="e">
        <f>BB13/BA13*100</f>
        <v>#DIV/0!</v>
      </c>
      <c r="BD13" s="266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6">
        <f t="shared" ref="CG13:CH15" si="28">Q13+U13+Y13+AC13+BQ13+BU13+E13+I13+M13+AK13+BY13+AO13+AS13+AW13+BE13</f>
        <v>52</v>
      </c>
      <c r="CH13" s="255">
        <f>R13+V13+Z13+AD13+BR13+BV13+F13+J13+N13+AL13+BZ13+AP13+AT13+AX13+BF13+BJ13</f>
        <v>0</v>
      </c>
      <c r="CI13" s="266">
        <f t="shared" si="13"/>
        <v>0</v>
      </c>
      <c r="CJ13" s="266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5" hidden="1" x14ac:dyDescent="0.25">
      <c r="A14" s="110">
        <v>223</v>
      </c>
      <c r="B14" s="480" t="s">
        <v>602</v>
      </c>
      <c r="C14" s="481"/>
      <c r="D14" s="482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4">
        <f t="shared" si="3"/>
        <v>0</v>
      </c>
      <c r="AH14" s="264">
        <f>F14+J14+N14+R14+V14+Z14+AD14</f>
        <v>0</v>
      </c>
      <c r="AI14" s="264"/>
      <c r="AJ14" s="269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4">
        <f t="shared" si="8"/>
        <v>0</v>
      </c>
      <c r="BB14" s="264">
        <f>AL14+AP14+AT14+AX14</f>
        <v>0</v>
      </c>
      <c r="BC14" s="264"/>
      <c r="BD14" s="264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4">
        <f t="shared" si="28"/>
        <v>0</v>
      </c>
      <c r="CH14" s="270">
        <f t="shared" si="28"/>
        <v>0</v>
      </c>
      <c r="CI14" s="264" t="e">
        <f>CH14/CG14*100</f>
        <v>#DIV/0!</v>
      </c>
      <c r="CJ14" s="264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 x14ac:dyDescent="0.2">
      <c r="A15" s="111">
        <v>224</v>
      </c>
      <c r="B15" s="483" t="s">
        <v>384</v>
      </c>
      <c r="C15" s="484"/>
      <c r="D15" s="485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4">
        <f t="shared" si="3"/>
        <v>0</v>
      </c>
      <c r="AH15" s="266"/>
      <c r="AI15" s="266"/>
      <c r="AJ15" s="26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4">
        <f t="shared" si="8"/>
        <v>0</v>
      </c>
      <c r="BB15" s="266">
        <f>AL15+AP15+AT15+AX15</f>
        <v>0</v>
      </c>
      <c r="BC15" s="266"/>
      <c r="BD15" s="266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6">
        <f t="shared" si="28"/>
        <v>0</v>
      </c>
      <c r="CH15" s="255">
        <f t="shared" si="28"/>
        <v>0</v>
      </c>
      <c r="CI15" s="266"/>
      <c r="CJ15" s="266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5" x14ac:dyDescent="0.25">
      <c r="A16" s="109">
        <v>225</v>
      </c>
      <c r="B16" s="477" t="s">
        <v>190</v>
      </c>
      <c r="C16" s="478"/>
      <c r="D16" s="479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4">
        <f t="shared" si="3"/>
        <v>99</v>
      </c>
      <c r="AH16" s="265">
        <f>SUM(AH17:AH24)</f>
        <v>0</v>
      </c>
      <c r="AI16" s="265">
        <f t="shared" ref="AI16:AI34" si="29">AH16/AG16*100</f>
        <v>0</v>
      </c>
      <c r="AJ16" s="267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4">
        <f t="shared" si="8"/>
        <v>50</v>
      </c>
      <c r="BB16" s="273">
        <f>SUM(BB17:BB24)</f>
        <v>0</v>
      </c>
      <c r="BC16" s="264">
        <f>BB16/BA16*100</f>
        <v>0</v>
      </c>
      <c r="BD16" s="265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5">
        <f>SUM(CG17:CG24)</f>
        <v>204.9</v>
      </c>
      <c r="CH16" s="273">
        <f>SUM(CH17:CH24)</f>
        <v>0</v>
      </c>
      <c r="CI16" s="265">
        <f t="shared" si="13"/>
        <v>0</v>
      </c>
      <c r="CJ16" s="265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 x14ac:dyDescent="0.2">
      <c r="A17" s="108"/>
      <c r="B17" s="471" t="s">
        <v>249</v>
      </c>
      <c r="C17" s="472"/>
      <c r="D17" s="473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4">
        <f t="shared" si="3"/>
        <v>0</v>
      </c>
      <c r="AH17" s="266">
        <f t="shared" si="3"/>
        <v>0</v>
      </c>
      <c r="AI17" s="266" t="e">
        <f t="shared" si="29"/>
        <v>#DIV/0!</v>
      </c>
      <c r="AJ17" s="268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4">
        <f t="shared" si="8"/>
        <v>0</v>
      </c>
      <c r="BB17" s="266"/>
      <c r="BC17" s="266" t="e">
        <f>BB17/BA17*100</f>
        <v>#DIV/0!</v>
      </c>
      <c r="BD17" s="266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4">
        <f t="shared" ref="CG17:CG65" si="32">AG17+BA17+BE17+BI17+BM17+BQ17+BU17+BY17</f>
        <v>0</v>
      </c>
      <c r="CH17" s="255">
        <f t="shared" ref="CH17:CH23" si="33">R17+V17+Z17+AD17+BR17+BV17+F17+J17+N17+AL17+BZ17+AP17+AT17+AX17+BF17</f>
        <v>0</v>
      </c>
      <c r="CI17" s="271" t="e">
        <f t="shared" si="13"/>
        <v>#DIV/0!</v>
      </c>
      <c r="CJ17" s="266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 x14ac:dyDescent="0.2">
      <c r="A18" s="108"/>
      <c r="B18" s="471" t="s">
        <v>390</v>
      </c>
      <c r="C18" s="472"/>
      <c r="D18" s="473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4">
        <f t="shared" si="3"/>
        <v>0</v>
      </c>
      <c r="AH18" s="266">
        <f t="shared" si="3"/>
        <v>0</v>
      </c>
      <c r="AI18" s="266" t="e">
        <f t="shared" si="29"/>
        <v>#DIV/0!</v>
      </c>
      <c r="AJ18" s="268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4">
        <f t="shared" si="8"/>
        <v>0</v>
      </c>
      <c r="BB18" s="266">
        <f t="shared" si="8"/>
        <v>0</v>
      </c>
      <c r="BC18" s="266"/>
      <c r="BD18" s="266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4">
        <f t="shared" si="32"/>
        <v>0</v>
      </c>
      <c r="CH18" s="255">
        <f t="shared" si="33"/>
        <v>0</v>
      </c>
      <c r="CI18" s="271" t="e">
        <f t="shared" si="13"/>
        <v>#DIV/0!</v>
      </c>
      <c r="CJ18" s="266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 x14ac:dyDescent="0.2">
      <c r="A19" s="108"/>
      <c r="B19" s="471" t="s">
        <v>191</v>
      </c>
      <c r="C19" s="472"/>
      <c r="D19" s="473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4">
        <f t="shared" si="3"/>
        <v>0</v>
      </c>
      <c r="AH19" s="266">
        <f t="shared" si="3"/>
        <v>0</v>
      </c>
      <c r="AI19" s="266" t="e">
        <f t="shared" si="29"/>
        <v>#DIV/0!</v>
      </c>
      <c r="AJ19" s="268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4">
        <f t="shared" si="8"/>
        <v>0</v>
      </c>
      <c r="BB19" s="266">
        <f t="shared" si="8"/>
        <v>0</v>
      </c>
      <c r="BC19" s="266"/>
      <c r="BD19" s="266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4">
        <f t="shared" si="32"/>
        <v>14</v>
      </c>
      <c r="CH19" s="255">
        <f t="shared" si="33"/>
        <v>0</v>
      </c>
      <c r="CI19" s="271">
        <f t="shared" si="13"/>
        <v>0</v>
      </c>
      <c r="CJ19" s="266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 x14ac:dyDescent="0.2">
      <c r="A20" s="108"/>
      <c r="B20" s="471" t="s">
        <v>253</v>
      </c>
      <c r="C20" s="472"/>
      <c r="D20" s="473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4">
        <f t="shared" si="3"/>
        <v>0</v>
      </c>
      <c r="AH20" s="266">
        <f t="shared" si="3"/>
        <v>0</v>
      </c>
      <c r="AI20" s="266" t="e">
        <f t="shared" si="29"/>
        <v>#DIV/0!</v>
      </c>
      <c r="AJ20" s="268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4">
        <f t="shared" si="8"/>
        <v>0</v>
      </c>
      <c r="BB20" s="266">
        <f t="shared" si="8"/>
        <v>0</v>
      </c>
      <c r="BC20" s="266"/>
      <c r="BD20" s="266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4">
        <f t="shared" si="32"/>
        <v>0</v>
      </c>
      <c r="CH20" s="255">
        <f t="shared" si="33"/>
        <v>0</v>
      </c>
      <c r="CI20" s="271" t="e">
        <f t="shared" si="13"/>
        <v>#DIV/0!</v>
      </c>
      <c r="CJ20" s="266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 x14ac:dyDescent="0.2">
      <c r="A21" s="108"/>
      <c r="B21" s="471" t="s">
        <v>273</v>
      </c>
      <c r="C21" s="472"/>
      <c r="D21" s="473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4">
        <f t="shared" si="3"/>
        <v>0</v>
      </c>
      <c r="AH21" s="266">
        <f t="shared" si="3"/>
        <v>0</v>
      </c>
      <c r="AI21" s="266" t="e">
        <f t="shared" si="29"/>
        <v>#DIV/0!</v>
      </c>
      <c r="AJ21" s="268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4">
        <f t="shared" si="8"/>
        <v>50</v>
      </c>
      <c r="BB21" s="266">
        <f t="shared" si="8"/>
        <v>0</v>
      </c>
      <c r="BC21" s="266"/>
      <c r="BD21" s="266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4">
        <f t="shared" si="32"/>
        <v>50.4</v>
      </c>
      <c r="CH21" s="255">
        <f t="shared" si="33"/>
        <v>0</v>
      </c>
      <c r="CI21" s="271">
        <f t="shared" si="13"/>
        <v>0</v>
      </c>
      <c r="CJ21" s="266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 x14ac:dyDescent="0.2">
      <c r="A22" s="108"/>
      <c r="B22" s="471" t="s">
        <v>251</v>
      </c>
      <c r="C22" s="472"/>
      <c r="D22" s="473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4">
        <f t="shared" si="3"/>
        <v>0</v>
      </c>
      <c r="AH22" s="266">
        <f t="shared" si="3"/>
        <v>0</v>
      </c>
      <c r="AI22" s="266" t="e">
        <f t="shared" si="29"/>
        <v>#DIV/0!</v>
      </c>
      <c r="AJ22" s="268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4">
        <f t="shared" si="8"/>
        <v>0</v>
      </c>
      <c r="BB22" s="266">
        <f t="shared" si="8"/>
        <v>0</v>
      </c>
      <c r="BC22" s="266"/>
      <c r="BD22" s="266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4">
        <f t="shared" si="32"/>
        <v>41.5</v>
      </c>
      <c r="CH22" s="255">
        <f t="shared" si="33"/>
        <v>0</v>
      </c>
      <c r="CI22" s="271">
        <f t="shared" si="13"/>
        <v>0</v>
      </c>
      <c r="CJ22" s="266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 x14ac:dyDescent="0.2">
      <c r="A23" s="108"/>
      <c r="B23" s="471" t="s">
        <v>192</v>
      </c>
      <c r="C23" s="472"/>
      <c r="D23" s="473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4">
        <f t="shared" si="3"/>
        <v>0</v>
      </c>
      <c r="AH23" s="266">
        <f t="shared" si="3"/>
        <v>0</v>
      </c>
      <c r="AI23" s="266" t="e">
        <f t="shared" si="29"/>
        <v>#DIV/0!</v>
      </c>
      <c r="AJ23" s="268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4">
        <f t="shared" si="8"/>
        <v>0</v>
      </c>
      <c r="BB23" s="266">
        <f t="shared" si="8"/>
        <v>0</v>
      </c>
      <c r="BC23" s="266"/>
      <c r="BD23" s="266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4">
        <f t="shared" si="32"/>
        <v>0</v>
      </c>
      <c r="CH23" s="255">
        <f t="shared" si="33"/>
        <v>0</v>
      </c>
      <c r="CI23" s="266" t="e">
        <f t="shared" si="13"/>
        <v>#DIV/0!</v>
      </c>
      <c r="CJ23" s="266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 x14ac:dyDescent="0.2">
      <c r="A24" s="108"/>
      <c r="B24" s="474" t="s">
        <v>229</v>
      </c>
      <c r="C24" s="475"/>
      <c r="D24" s="476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4">
        <f>E24+I24+M24+Q24+U24+Y24+AC24</f>
        <v>99</v>
      </c>
      <c r="AH24" s="266">
        <f>F24+J24+N24+R24+V24+Z24+AD24</f>
        <v>0</v>
      </c>
      <c r="AI24" s="266">
        <f>AH24/AG24*100</f>
        <v>0</v>
      </c>
      <c r="AJ24" s="266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4">
        <f>AK24+AO24+AS24+AW24</f>
        <v>0</v>
      </c>
      <c r="BB24" s="266">
        <f>AL24+AP24+AT24+AX24</f>
        <v>0</v>
      </c>
      <c r="BC24" s="266"/>
      <c r="BD24" s="266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4">
        <f>AG24+BA24+BE24+BI24+BM24+BQ24+BU24+BY24</f>
        <v>99</v>
      </c>
      <c r="CH24" s="255">
        <f>R24+V24+Z24+AD24+BR24+BV24+F24+J24+N24+AL24+BZ24+AP24+AT24+AX24+BF24</f>
        <v>0</v>
      </c>
      <c r="CI24" s="266">
        <f>CH24/CG24*100</f>
        <v>0</v>
      </c>
      <c r="CJ24" s="266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 x14ac:dyDescent="0.25">
      <c r="A25" s="109">
        <v>226</v>
      </c>
      <c r="B25" s="468" t="s">
        <v>102</v>
      </c>
      <c r="C25" s="469"/>
      <c r="D25" s="470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4">
        <f t="shared" si="3"/>
        <v>1021</v>
      </c>
      <c r="AH25" s="265">
        <f>SUM(AH26:AH44)</f>
        <v>0</v>
      </c>
      <c r="AI25" s="265">
        <f t="shared" si="29"/>
        <v>0</v>
      </c>
      <c r="AJ25" s="265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4">
        <f t="shared" si="8"/>
        <v>0</v>
      </c>
      <c r="BB25" s="273">
        <f>SUM(BB26:BB44)</f>
        <v>0</v>
      </c>
      <c r="BC25" s="264" t="e">
        <f>BB25/BA25*100</f>
        <v>#DIV/0!</v>
      </c>
      <c r="BD25" s="265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4">
        <f t="shared" si="32"/>
        <v>1358.1</v>
      </c>
      <c r="CH25" s="273">
        <f>SUM(CH26:CH44)</f>
        <v>0</v>
      </c>
      <c r="CI25" s="265">
        <f t="shared" si="13"/>
        <v>0</v>
      </c>
      <c r="CJ25" s="265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 x14ac:dyDescent="0.2">
      <c r="A26" s="108"/>
      <c r="B26" s="471" t="s">
        <v>193</v>
      </c>
      <c r="C26" s="472"/>
      <c r="D26" s="473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4">
        <f t="shared" si="3"/>
        <v>0</v>
      </c>
      <c r="AH26" s="266">
        <f t="shared" si="3"/>
        <v>0</v>
      </c>
      <c r="AI26" s="266" t="e">
        <f t="shared" si="29"/>
        <v>#DIV/0!</v>
      </c>
      <c r="AJ26" s="266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4">
        <f t="shared" si="8"/>
        <v>0</v>
      </c>
      <c r="BB26" s="266">
        <f t="shared" si="8"/>
        <v>0</v>
      </c>
      <c r="BC26" s="266"/>
      <c r="BD26" s="266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4">
        <f t="shared" si="32"/>
        <v>0</v>
      </c>
      <c r="CH26" s="255">
        <f>R26+V26+Z26+AD26+BR26+BV26+F26+J26+N26+AL26+BZ26+AP26+AT26+AX26+BF26</f>
        <v>0</v>
      </c>
      <c r="CI26" s="266" t="e">
        <f t="shared" si="13"/>
        <v>#DIV/0!</v>
      </c>
      <c r="CJ26" s="266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 x14ac:dyDescent="0.2">
      <c r="A27" s="108"/>
      <c r="B27" s="471" t="s">
        <v>392</v>
      </c>
      <c r="C27" s="472"/>
      <c r="D27" s="473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4">
        <f t="shared" si="3"/>
        <v>0</v>
      </c>
      <c r="AH27" s="266">
        <f>F27+J27+N27+R27+V27+Z27+AD27</f>
        <v>0</v>
      </c>
      <c r="AI27" s="266" t="e">
        <f>AH27/AG27*100</f>
        <v>#DIV/0!</v>
      </c>
      <c r="AJ27" s="266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4">
        <f t="shared" si="8"/>
        <v>0</v>
      </c>
      <c r="BB27" s="255">
        <f>AL27+AP27+AT27+AX27</f>
        <v>0</v>
      </c>
      <c r="BC27" s="266" t="e">
        <f>BB27/BA27*100</f>
        <v>#DIV/0!</v>
      </c>
      <c r="BD27" s="266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4">
        <f t="shared" si="32"/>
        <v>0</v>
      </c>
      <c r="CH27" s="255">
        <f>R27+V27+Z27+AD27+BR27+BV27+F27+J27+N27+AL27+BZ27+AP27+AT27+AX27+BF27</f>
        <v>0</v>
      </c>
      <c r="CI27" s="266" t="e">
        <f>CH27/CG27*100</f>
        <v>#DIV/0!</v>
      </c>
      <c r="CJ27" s="266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 x14ac:dyDescent="0.2">
      <c r="A28" s="108"/>
      <c r="B28" s="474" t="s">
        <v>194</v>
      </c>
      <c r="C28" s="475"/>
      <c r="D28" s="476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4">
        <f t="shared" si="3"/>
        <v>0</v>
      </c>
      <c r="AH28" s="266">
        <f t="shared" si="3"/>
        <v>0</v>
      </c>
      <c r="AI28" s="266"/>
      <c r="AJ28" s="266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4">
        <f t="shared" si="8"/>
        <v>0</v>
      </c>
      <c r="BB28" s="266">
        <f t="shared" si="8"/>
        <v>0</v>
      </c>
      <c r="BC28" s="266"/>
      <c r="BD28" s="266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4">
        <f t="shared" si="32"/>
        <v>0</v>
      </c>
      <c r="CH28" s="255">
        <f>R28+V28+Z28+AD28+BR28+BV28+F28+J28+N28+AL28+BZ28+AP28+AT28+AX28+BF28+BN28</f>
        <v>0</v>
      </c>
      <c r="CI28" s="266"/>
      <c r="CJ28" s="266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 x14ac:dyDescent="0.2">
      <c r="A29" s="108"/>
      <c r="B29" s="474" t="s">
        <v>195</v>
      </c>
      <c r="C29" s="475"/>
      <c r="D29" s="476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4">
        <f t="shared" si="3"/>
        <v>75</v>
      </c>
      <c r="AH29" s="266">
        <f t="shared" si="3"/>
        <v>0</v>
      </c>
      <c r="AI29" s="266">
        <f t="shared" si="29"/>
        <v>0</v>
      </c>
      <c r="AJ29" s="266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4">
        <f t="shared" si="8"/>
        <v>0</v>
      </c>
      <c r="BB29" s="266">
        <f t="shared" si="8"/>
        <v>0</v>
      </c>
      <c r="BC29" s="266" t="e">
        <f>BB29/BA29*100</f>
        <v>#DIV/0!</v>
      </c>
      <c r="BD29" s="266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4">
        <f t="shared" si="32"/>
        <v>75</v>
      </c>
      <c r="CH29" s="255">
        <f>R29+V29+Z29+AD29+BR29+BV29+F29+J29+N29+AL29+BZ29+AP29+AT29+AX29+BF29</f>
        <v>0</v>
      </c>
      <c r="CI29" s="266">
        <f t="shared" si="13"/>
        <v>0</v>
      </c>
      <c r="CJ29" s="266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 x14ac:dyDescent="0.2">
      <c r="A30" s="108"/>
      <c r="B30" s="474" t="s">
        <v>434</v>
      </c>
      <c r="C30" s="475"/>
      <c r="D30" s="476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4">
        <f t="shared" si="3"/>
        <v>0</v>
      </c>
      <c r="AH30" s="266">
        <f t="shared" si="3"/>
        <v>0</v>
      </c>
      <c r="AI30" s="266" t="e">
        <f t="shared" si="29"/>
        <v>#DIV/0!</v>
      </c>
      <c r="AJ30" s="266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4">
        <f t="shared" si="8"/>
        <v>0</v>
      </c>
      <c r="BB30" s="266">
        <f t="shared" si="8"/>
        <v>0</v>
      </c>
      <c r="BC30" s="266"/>
      <c r="BD30" s="266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4">
        <f t="shared" si="32"/>
        <v>0</v>
      </c>
      <c r="CH30" s="255">
        <f>R30+V30+Z30+AD30+BR30+BV30+F30+J30+N30+AL30+BZ30+AP30+AT30+AX30+BF30</f>
        <v>0</v>
      </c>
      <c r="CI30" s="266" t="e">
        <f t="shared" si="13"/>
        <v>#DIV/0!</v>
      </c>
      <c r="CJ30" s="266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 x14ac:dyDescent="0.2">
      <c r="A31" s="108"/>
      <c r="B31" s="486" t="s">
        <v>250</v>
      </c>
      <c r="C31" s="487"/>
      <c r="D31" s="488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4">
        <f t="shared" si="3"/>
        <v>0</v>
      </c>
      <c r="AH31" s="266">
        <f t="shared" si="3"/>
        <v>0</v>
      </c>
      <c r="AI31" s="266" t="e">
        <f t="shared" si="29"/>
        <v>#DIV/0!</v>
      </c>
      <c r="AJ31" s="266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4">
        <f t="shared" si="8"/>
        <v>0</v>
      </c>
      <c r="BB31" s="266">
        <f t="shared" si="8"/>
        <v>0</v>
      </c>
      <c r="BC31" s="266"/>
      <c r="BD31" s="266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4">
        <f t="shared" si="32"/>
        <v>0</v>
      </c>
      <c r="CH31" s="255">
        <f>R31+V31+Z31+AD31+BR31+BV31+F31+J31+N31+AL31+BZ31+AP31+AT31+AX31+BF31</f>
        <v>0</v>
      </c>
      <c r="CI31" s="266" t="e">
        <f t="shared" si="13"/>
        <v>#DIV/0!</v>
      </c>
      <c r="CJ31" s="266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 x14ac:dyDescent="0.2">
      <c r="A32" s="108"/>
      <c r="B32" s="486" t="s">
        <v>402</v>
      </c>
      <c r="C32" s="487"/>
      <c r="D32" s="488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4">
        <f t="shared" si="3"/>
        <v>0</v>
      </c>
      <c r="AH32" s="266">
        <f t="shared" si="3"/>
        <v>0</v>
      </c>
      <c r="AI32" s="266"/>
      <c r="AJ32" s="266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4">
        <f t="shared" si="8"/>
        <v>0</v>
      </c>
      <c r="BB32" s="266">
        <f t="shared" si="8"/>
        <v>0</v>
      </c>
      <c r="BC32" s="266"/>
      <c r="BD32" s="266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4">
        <f t="shared" si="32"/>
        <v>0</v>
      </c>
      <c r="CH32" s="255">
        <f>R32+V32+Z32+AD32+BR32+BV32+F32+J32+N32+AL32+BZ32+AP32+AT32+AX32+BF32+BJ32</f>
        <v>0</v>
      </c>
      <c r="CI32" s="266" t="e">
        <f t="shared" si="13"/>
        <v>#DIV/0!</v>
      </c>
      <c r="CJ32" s="266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 x14ac:dyDescent="0.2">
      <c r="A33" s="108"/>
      <c r="B33" s="486" t="s">
        <v>226</v>
      </c>
      <c r="C33" s="487"/>
      <c r="D33" s="488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4">
        <f t="shared" si="3"/>
        <v>0</v>
      </c>
      <c r="AH33" s="266">
        <f t="shared" si="3"/>
        <v>0</v>
      </c>
      <c r="AI33" s="266" t="e">
        <f t="shared" si="29"/>
        <v>#DIV/0!</v>
      </c>
      <c r="AJ33" s="266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4">
        <f t="shared" si="8"/>
        <v>0</v>
      </c>
      <c r="BB33" s="266">
        <f t="shared" si="8"/>
        <v>0</v>
      </c>
      <c r="BC33" s="266"/>
      <c r="BD33" s="266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4">
        <f t="shared" si="32"/>
        <v>0</v>
      </c>
      <c r="CH33" s="255">
        <f>R33+V33+Z33+AD33+BR33+BV33+F33+J33+N33+AL33+BZ33+AP33+AT33+AX33+BF33</f>
        <v>0</v>
      </c>
      <c r="CI33" s="266" t="e">
        <f t="shared" si="13"/>
        <v>#DIV/0!</v>
      </c>
      <c r="CJ33" s="266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 x14ac:dyDescent="0.2">
      <c r="A34" s="108"/>
      <c r="B34" s="486" t="s">
        <v>435</v>
      </c>
      <c r="C34" s="487"/>
      <c r="D34" s="488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4">
        <f t="shared" si="3"/>
        <v>115</v>
      </c>
      <c r="AH34" s="266">
        <f t="shared" si="3"/>
        <v>0</v>
      </c>
      <c r="AI34" s="266">
        <f t="shared" si="29"/>
        <v>0</v>
      </c>
      <c r="AJ34" s="266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4">
        <f t="shared" si="8"/>
        <v>0</v>
      </c>
      <c r="BB34" s="266">
        <f t="shared" si="8"/>
        <v>0</v>
      </c>
      <c r="BC34" s="266"/>
      <c r="BD34" s="266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4">
        <f t="shared" si="32"/>
        <v>115</v>
      </c>
      <c r="CH34" s="255">
        <f>R34+V34+Z34+AD34+BR34+BV34+F34+J34+N34+AL34+BZ34+AP34+AT34+AX34+BF34</f>
        <v>0</v>
      </c>
      <c r="CI34" s="266">
        <f t="shared" si="13"/>
        <v>0</v>
      </c>
      <c r="CJ34" s="266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 x14ac:dyDescent="0.2">
      <c r="A35" s="108"/>
      <c r="B35" s="486" t="s">
        <v>196</v>
      </c>
      <c r="C35" s="487"/>
      <c r="D35" s="488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4">
        <f t="shared" si="3"/>
        <v>0</v>
      </c>
      <c r="AH35" s="266">
        <f t="shared" si="3"/>
        <v>0</v>
      </c>
      <c r="AI35" s="266" t="e">
        <f>AH35/AG35*100</f>
        <v>#DIV/0!</v>
      </c>
      <c r="AJ35" s="266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4">
        <f t="shared" si="8"/>
        <v>0</v>
      </c>
      <c r="BB35" s="255">
        <f t="shared" si="8"/>
        <v>0</v>
      </c>
      <c r="BC35" s="266"/>
      <c r="BD35" s="266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4">
        <f t="shared" si="32"/>
        <v>58.1</v>
      </c>
      <c r="CH35" s="255">
        <f>R35+V35+Z35+AD35+BR35+BV35+F35+J35+N35+AL35+BZ35+AP35+AT35+AX35+BF35+BN35+BJ35</f>
        <v>0</v>
      </c>
      <c r="CI35" s="266">
        <f t="shared" si="13"/>
        <v>0</v>
      </c>
      <c r="CJ35" s="266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 x14ac:dyDescent="0.2">
      <c r="A36" s="108"/>
      <c r="B36" s="486" t="s">
        <v>254</v>
      </c>
      <c r="C36" s="487"/>
      <c r="D36" s="488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4">
        <f t="shared" si="3"/>
        <v>0</v>
      </c>
      <c r="AH36" s="266">
        <f t="shared" si="3"/>
        <v>0</v>
      </c>
      <c r="AI36" s="266" t="e">
        <f>AH36/AG36*100</f>
        <v>#DIV/0!</v>
      </c>
      <c r="AJ36" s="266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4">
        <f t="shared" si="8"/>
        <v>0</v>
      </c>
      <c r="BB36" s="266">
        <f t="shared" si="8"/>
        <v>0</v>
      </c>
      <c r="BC36" s="266"/>
      <c r="BD36" s="266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4">
        <f t="shared" si="32"/>
        <v>0</v>
      </c>
      <c r="CH36" s="255">
        <f>R36+V36+Z36+AD36+BR36+BV36+F36+J36+N36+AL36+BZ36+AP36+AT36+AX36+BF36</f>
        <v>0</v>
      </c>
      <c r="CI36" s="266" t="e">
        <f t="shared" si="13"/>
        <v>#DIV/0!</v>
      </c>
      <c r="CJ36" s="266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 x14ac:dyDescent="0.2">
      <c r="A37" s="108"/>
      <c r="B37" s="486" t="s">
        <v>197</v>
      </c>
      <c r="C37" s="487"/>
      <c r="D37" s="488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4">
        <f t="shared" si="3"/>
        <v>0</v>
      </c>
      <c r="AH37" s="266">
        <f t="shared" si="3"/>
        <v>0</v>
      </c>
      <c r="AI37" s="266"/>
      <c r="AJ37" s="266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4">
        <f t="shared" si="8"/>
        <v>0</v>
      </c>
      <c r="BB37" s="266">
        <f t="shared" si="8"/>
        <v>0</v>
      </c>
      <c r="BC37" s="266"/>
      <c r="BD37" s="266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4">
        <f t="shared" si="32"/>
        <v>0</v>
      </c>
      <c r="CH37" s="255">
        <f>R37+V37+Z37+AD37+BR37+BV37+F37+J37+N37+AL37+BZ37+AP37+AT37+AX37+BF37</f>
        <v>0</v>
      </c>
      <c r="CI37" s="266" t="e">
        <f t="shared" si="13"/>
        <v>#DIV/0!</v>
      </c>
      <c r="CJ37" s="266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 x14ac:dyDescent="0.2">
      <c r="A38" s="108"/>
      <c r="B38" s="474" t="s">
        <v>391</v>
      </c>
      <c r="C38" s="475"/>
      <c r="D38" s="476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4">
        <f t="shared" si="3"/>
        <v>0</v>
      </c>
      <c r="AH38" s="266">
        <f t="shared" si="3"/>
        <v>0</v>
      </c>
      <c r="AI38" s="266"/>
      <c r="AJ38" s="266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4">
        <f t="shared" si="8"/>
        <v>0</v>
      </c>
      <c r="BB38" s="266">
        <f t="shared" si="8"/>
        <v>0</v>
      </c>
      <c r="BC38" s="266"/>
      <c r="BD38" s="266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4">
        <f t="shared" si="32"/>
        <v>0</v>
      </c>
      <c r="CH38" s="255">
        <f>R38+V38+Z38+AD38+BR38+BV38+F38+J38+N38+AL38+BZ38+AP38+AT38+AX38+BF38+BN38</f>
        <v>0</v>
      </c>
      <c r="CI38" s="266"/>
      <c r="CJ38" s="266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 x14ac:dyDescent="0.2">
      <c r="A39" s="108"/>
      <c r="B39" s="474" t="s">
        <v>255</v>
      </c>
      <c r="C39" s="475"/>
      <c r="D39" s="476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4">
        <f t="shared" si="3"/>
        <v>424</v>
      </c>
      <c r="AH39" s="266">
        <f t="shared" si="3"/>
        <v>0</v>
      </c>
      <c r="AI39" s="266"/>
      <c r="AJ39" s="266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4">
        <f t="shared" si="8"/>
        <v>0</v>
      </c>
      <c r="BB39" s="266">
        <f t="shared" si="8"/>
        <v>0</v>
      </c>
      <c r="BC39" s="266"/>
      <c r="BD39" s="266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4">
        <f t="shared" si="32"/>
        <v>456</v>
      </c>
      <c r="CH39" s="255">
        <f t="shared" ref="CH39:CH44" si="48">R39+V39+Z39+AD39+BR39+BV39+F39+J39+N39+AL39+BZ39+AP39+AT39+AX39+BF39</f>
        <v>0</v>
      </c>
      <c r="CI39" s="266">
        <f t="shared" si="13"/>
        <v>0</v>
      </c>
      <c r="CJ39" s="266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 x14ac:dyDescent="0.2">
      <c r="A40" s="108"/>
      <c r="B40" s="474" t="s">
        <v>198</v>
      </c>
      <c r="C40" s="475"/>
      <c r="D40" s="476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4">
        <f t="shared" si="3"/>
        <v>407</v>
      </c>
      <c r="AH40" s="266">
        <f t="shared" si="3"/>
        <v>0</v>
      </c>
      <c r="AI40" s="266">
        <f>AH40/AG40*100</f>
        <v>0</v>
      </c>
      <c r="AJ40" s="266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4">
        <f t="shared" si="8"/>
        <v>0</v>
      </c>
      <c r="BB40" s="266">
        <f t="shared" si="8"/>
        <v>0</v>
      </c>
      <c r="BC40" s="266"/>
      <c r="BD40" s="266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4">
        <f t="shared" si="32"/>
        <v>407</v>
      </c>
      <c r="CH40" s="255">
        <f t="shared" si="48"/>
        <v>0</v>
      </c>
      <c r="CI40" s="266">
        <f t="shared" si="13"/>
        <v>0</v>
      </c>
      <c r="CJ40" s="266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 x14ac:dyDescent="0.2">
      <c r="A41" s="108"/>
      <c r="B41" s="474" t="s">
        <v>479</v>
      </c>
      <c r="C41" s="475"/>
      <c r="D41" s="476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4">
        <f>E41+I41+M41+Q41+U41+Y41+AC41</f>
        <v>0</v>
      </c>
      <c r="AH41" s="266">
        <f>F41+J41+N41+R41+V41+Z41+AD41</f>
        <v>0</v>
      </c>
      <c r="AI41" s="266"/>
      <c r="AJ41" s="266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4">
        <f>AK41+AO41+AS41+AW41</f>
        <v>0</v>
      </c>
      <c r="BB41" s="266">
        <f>AL41+AP41+AT41+AX41</f>
        <v>0</v>
      </c>
      <c r="BC41" s="266"/>
      <c r="BD41" s="266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4">
        <f>AG41+BA41+BE41+BI41+BM41+BQ41+BU41+BY41</f>
        <v>0</v>
      </c>
      <c r="CH41" s="255">
        <f t="shared" si="48"/>
        <v>0</v>
      </c>
      <c r="CI41" s="266"/>
      <c r="CJ41" s="266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 x14ac:dyDescent="0.2">
      <c r="A42" s="108"/>
      <c r="B42" s="474" t="s">
        <v>603</v>
      </c>
      <c r="C42" s="475"/>
      <c r="D42" s="476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4">
        <f>E42+I42+M42+Q42+U42+Y42+AC42</f>
        <v>0</v>
      </c>
      <c r="AH42" s="266">
        <f>F42+J42+N42+R42+V42+Z42+AD42</f>
        <v>0</v>
      </c>
      <c r="AI42" s="266"/>
      <c r="AJ42" s="266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4">
        <f>AK42+AO42+AS42+AW42</f>
        <v>0</v>
      </c>
      <c r="BB42" s="266">
        <f>AL42+AP42+AT42+AX42</f>
        <v>0</v>
      </c>
      <c r="BC42" s="266"/>
      <c r="BD42" s="266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4">
        <f>AG42+BA42+BE42+BI42+BM42+BQ42+BU42+BY42</f>
        <v>247</v>
      </c>
      <c r="CH42" s="255">
        <f t="shared" si="48"/>
        <v>0</v>
      </c>
      <c r="CI42" s="266"/>
      <c r="CJ42" s="266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 x14ac:dyDescent="0.2">
      <c r="A43" s="108"/>
      <c r="B43" s="474" t="s">
        <v>558</v>
      </c>
      <c r="C43" s="475"/>
      <c r="D43" s="476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4">
        <f t="shared" si="3"/>
        <v>0</v>
      </c>
      <c r="AH43" s="266">
        <f t="shared" si="3"/>
        <v>0</v>
      </c>
      <c r="AI43" s="266" t="e">
        <f>AH43/AG43*100</f>
        <v>#DIV/0!</v>
      </c>
      <c r="AJ43" s="266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4">
        <f t="shared" si="8"/>
        <v>0</v>
      </c>
      <c r="BB43" s="266">
        <f t="shared" si="8"/>
        <v>0</v>
      </c>
      <c r="BC43" s="266"/>
      <c r="BD43" s="266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4">
        <f t="shared" si="32"/>
        <v>0</v>
      </c>
      <c r="CH43" s="255">
        <f t="shared" si="48"/>
        <v>0</v>
      </c>
      <c r="CI43" s="266" t="e">
        <f t="shared" si="13"/>
        <v>#DIV/0!</v>
      </c>
      <c r="CJ43" s="266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 x14ac:dyDescent="0.2">
      <c r="A44" s="108"/>
      <c r="B44" s="474" t="s">
        <v>252</v>
      </c>
      <c r="C44" s="475"/>
      <c r="D44" s="476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4">
        <f t="shared" si="3"/>
        <v>0</v>
      </c>
      <c r="AH44" s="266">
        <f t="shared" si="3"/>
        <v>0</v>
      </c>
      <c r="AI44" s="266"/>
      <c r="AJ44" s="266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4">
        <f t="shared" si="8"/>
        <v>0</v>
      </c>
      <c r="BB44" s="266">
        <f t="shared" si="8"/>
        <v>0</v>
      </c>
      <c r="BC44" s="266"/>
      <c r="BD44" s="266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4">
        <f t="shared" si="32"/>
        <v>0</v>
      </c>
      <c r="CH44" s="255">
        <f t="shared" si="48"/>
        <v>0</v>
      </c>
      <c r="CI44" s="266"/>
      <c r="CJ44" s="266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5" x14ac:dyDescent="0.25">
      <c r="A45" s="109">
        <v>290</v>
      </c>
      <c r="B45" s="468" t="s">
        <v>67</v>
      </c>
      <c r="C45" s="469"/>
      <c r="D45" s="470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4">
        <f t="shared" si="3"/>
        <v>0</v>
      </c>
      <c r="AH45" s="265">
        <f>AH46+AH47+AH48+AH50+AH49</f>
        <v>0</v>
      </c>
      <c r="AI45" s="265" t="e">
        <f>AH45/AG45*100</f>
        <v>#DIV/0!</v>
      </c>
      <c r="AJ45" s="265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4">
        <f t="shared" si="8"/>
        <v>0</v>
      </c>
      <c r="BB45" s="265">
        <f t="shared" si="51"/>
        <v>0</v>
      </c>
      <c r="BC45" s="265">
        <f t="shared" si="51"/>
        <v>0</v>
      </c>
      <c r="BD45" s="265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4">
        <f t="shared" si="32"/>
        <v>329</v>
      </c>
      <c r="CH45" s="273">
        <f>CH46+CH50+CH47</f>
        <v>3.6999999999999998E-2</v>
      </c>
      <c r="CI45" s="265" t="e">
        <f>CI46+CI50+CI47</f>
        <v>#DIV/0!</v>
      </c>
      <c r="CJ45" s="265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 x14ac:dyDescent="0.2">
      <c r="A46" s="108"/>
      <c r="B46" s="465" t="s">
        <v>228</v>
      </c>
      <c r="C46" s="466"/>
      <c r="D46" s="467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4">
        <f t="shared" si="3"/>
        <v>0</v>
      </c>
      <c r="AH46" s="266">
        <f>F46+J46+N46+R46+V46+Z46+AD46</f>
        <v>0</v>
      </c>
      <c r="AI46" s="266"/>
      <c r="AJ46" s="266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4">
        <f t="shared" si="8"/>
        <v>0</v>
      </c>
      <c r="BB46" s="266">
        <f>AL46+AP46+AT46+AX46</f>
        <v>0</v>
      </c>
      <c r="BC46" s="266"/>
      <c r="BD46" s="266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4">
        <f t="shared" si="32"/>
        <v>0</v>
      </c>
      <c r="CH46" s="255">
        <f>R46+V46+Z46+AD46+BR46+BV46+F46+J46+N46+AL46+BZ46+AP46+AT46+AX46+BF46</f>
        <v>3.6999999999999998E-2</v>
      </c>
      <c r="CI46" s="266" t="e">
        <f t="shared" si="13"/>
        <v>#DIV/0!</v>
      </c>
      <c r="CJ46" s="266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 x14ac:dyDescent="0.2">
      <c r="A47" s="108"/>
      <c r="B47" s="474" t="s">
        <v>199</v>
      </c>
      <c r="C47" s="475"/>
      <c r="D47" s="476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4">
        <f t="shared" si="3"/>
        <v>0</v>
      </c>
      <c r="AH47" s="266">
        <f>F47+J47+N47+R47+V47+Z47+AD47</f>
        <v>0</v>
      </c>
      <c r="AI47" s="266" t="e">
        <f>AH47/AG47*100</f>
        <v>#DIV/0!</v>
      </c>
      <c r="AJ47" s="266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4">
        <f t="shared" si="8"/>
        <v>0</v>
      </c>
      <c r="BB47" s="266">
        <f>AL47+AP47+AT47+AX47</f>
        <v>0</v>
      </c>
      <c r="BC47" s="266"/>
      <c r="BD47" s="266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4">
        <f t="shared" si="32"/>
        <v>21</v>
      </c>
      <c r="CH47" s="255">
        <f>R47+V47+Z47+AD47+BR47+BV47+F47+J47+N47+AL47+BZ47+AP47+AT47+AX47+BF47</f>
        <v>0</v>
      </c>
      <c r="CI47" s="266">
        <f t="shared" si="13"/>
        <v>0</v>
      </c>
      <c r="CJ47" s="266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 x14ac:dyDescent="0.2">
      <c r="A48" s="108"/>
      <c r="B48" s="474" t="s">
        <v>200</v>
      </c>
      <c r="C48" s="475"/>
      <c r="D48" s="476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4">
        <f t="shared" si="3"/>
        <v>0</v>
      </c>
      <c r="AH48" s="266">
        <f>F48+J48+N48+R48+V48+Z48+AD48</f>
        <v>0</v>
      </c>
      <c r="AI48" s="266" t="e">
        <f>AH48/AG48*100</f>
        <v>#DIV/0!</v>
      </c>
      <c r="AJ48" s="266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4">
        <f t="shared" si="8"/>
        <v>0</v>
      </c>
      <c r="BB48" s="266">
        <f>AL48+AP48+AT48+AX48</f>
        <v>0</v>
      </c>
      <c r="BC48" s="266"/>
      <c r="BD48" s="266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4">
        <f t="shared" si="32"/>
        <v>0</v>
      </c>
      <c r="CH48" s="255">
        <f>R48+V48+Z48+AD48+BR48+BV48+F48+J48+N48+AL48+BZ48+AP48+AT48+AX48+BF48</f>
        <v>0</v>
      </c>
      <c r="CI48" s="266" t="e">
        <f t="shared" si="13"/>
        <v>#DIV/0!</v>
      </c>
      <c r="CJ48" s="266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 x14ac:dyDescent="0.2">
      <c r="A49" s="108"/>
      <c r="B49" s="474" t="s">
        <v>224</v>
      </c>
      <c r="C49" s="475"/>
      <c r="D49" s="476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4">
        <f t="shared" si="3"/>
        <v>0</v>
      </c>
      <c r="AH49" s="266">
        <f>F49+J49+N49+R49+V49+Z49+AD49</f>
        <v>0</v>
      </c>
      <c r="AI49" s="266" t="e">
        <f>AH49/AG49*100</f>
        <v>#DIV/0!</v>
      </c>
      <c r="AJ49" s="266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4">
        <f t="shared" si="8"/>
        <v>0</v>
      </c>
      <c r="BB49" s="266">
        <f>AL49+AP49+AT49+AX49</f>
        <v>0</v>
      </c>
      <c r="BC49" s="266"/>
      <c r="BD49" s="266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4">
        <f t="shared" si="32"/>
        <v>0</v>
      </c>
      <c r="CH49" s="255">
        <f>R49+V49+Z49+AD49+BR49+BV49+F49+J49+N49+AL49+BZ49+AP49+AT49+AX49+BF49</f>
        <v>0</v>
      </c>
      <c r="CI49" s="266"/>
      <c r="CJ49" s="266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 x14ac:dyDescent="0.2">
      <c r="A50" s="108"/>
      <c r="B50" s="471" t="s">
        <v>194</v>
      </c>
      <c r="C50" s="472"/>
      <c r="D50" s="473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4">
        <f t="shared" si="3"/>
        <v>0</v>
      </c>
      <c r="AH50" s="266">
        <f>F50+J50+N50+R50+V50+Z50+AD50</f>
        <v>0</v>
      </c>
      <c r="AI50" s="266"/>
      <c r="AJ50" s="266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4">
        <f t="shared" si="8"/>
        <v>0</v>
      </c>
      <c r="BB50" s="266">
        <f>AL50+AP50+AT50+AX50</f>
        <v>0</v>
      </c>
      <c r="BC50" s="266"/>
      <c r="BD50" s="266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4">
        <f t="shared" si="32"/>
        <v>308</v>
      </c>
      <c r="CH50" s="255">
        <f>R50+V50+Z50+AD50+BR50+BV50+F50+J50+N50+AL50+BZ50+AP50+AT50+AX50+BF50</f>
        <v>0</v>
      </c>
      <c r="CI50" s="266">
        <f t="shared" si="13"/>
        <v>0</v>
      </c>
      <c r="CJ50" s="266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 x14ac:dyDescent="0.2">
      <c r="A51" s="112">
        <v>300</v>
      </c>
      <c r="B51" s="501" t="s">
        <v>201</v>
      </c>
      <c r="C51" s="502"/>
      <c r="D51" s="503"/>
      <c r="E51" s="99">
        <f>E52+E55</f>
        <v>1525</v>
      </c>
      <c r="F51" s="99">
        <f>F52+F55</f>
        <v>0</v>
      </c>
      <c r="G51" s="99">
        <f>F51/E51*100</f>
        <v>0</v>
      </c>
      <c r="H51" s="261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0">
        <f t="shared" si="3"/>
        <v>26770</v>
      </c>
      <c r="AH51" s="270">
        <f>AH52+AH55</f>
        <v>0</v>
      </c>
      <c r="AI51" s="264">
        <f t="shared" ref="AI51:AI66" si="59">AH51/AG51*100</f>
        <v>0</v>
      </c>
      <c r="AJ51" s="268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1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1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1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1">
        <f>AX51-AW51</f>
        <v>-425</v>
      </c>
      <c r="BA51" s="264">
        <f t="shared" si="8"/>
        <v>1470</v>
      </c>
      <c r="BB51" s="264">
        <f>BB52+BB55</f>
        <v>0</v>
      </c>
      <c r="BC51" s="264">
        <f>BB51/BA51*100</f>
        <v>0</v>
      </c>
      <c r="BD51" s="266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1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1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1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4">
        <f t="shared" si="32"/>
        <v>29008.3</v>
      </c>
      <c r="CH51" s="270">
        <f>CH52+CH55</f>
        <v>0</v>
      </c>
      <c r="CI51" s="264">
        <f t="shared" si="13"/>
        <v>0</v>
      </c>
      <c r="CJ51" s="264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 x14ac:dyDescent="0.2">
      <c r="A52" s="113">
        <v>310</v>
      </c>
      <c r="B52" s="489" t="s">
        <v>202</v>
      </c>
      <c r="C52" s="490"/>
      <c r="D52" s="491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1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4">
        <f t="shared" si="3"/>
        <v>1300</v>
      </c>
      <c r="AH52" s="271">
        <f>AH53+AH54</f>
        <v>0</v>
      </c>
      <c r="AI52" s="271">
        <f t="shared" si="59"/>
        <v>0</v>
      </c>
      <c r="AJ52" s="272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4">
        <f t="shared" si="8"/>
        <v>20</v>
      </c>
      <c r="BB52" s="271">
        <f>BB53+BB54</f>
        <v>0</v>
      </c>
      <c r="BC52" s="271">
        <f>BB52/BA52*100</f>
        <v>0</v>
      </c>
      <c r="BD52" s="271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4">
        <f t="shared" si="32"/>
        <v>1504</v>
      </c>
      <c r="CH52" s="275">
        <f>CH53+CH54</f>
        <v>0</v>
      </c>
      <c r="CI52" s="271">
        <f t="shared" si="13"/>
        <v>0</v>
      </c>
      <c r="CJ52" s="271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 x14ac:dyDescent="0.2">
      <c r="A53" s="108"/>
      <c r="B53" s="495" t="s">
        <v>203</v>
      </c>
      <c r="C53" s="496"/>
      <c r="D53" s="497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4">
        <f t="shared" si="3"/>
        <v>1300</v>
      </c>
      <c r="AH53" s="266">
        <f>F53+J53+N53+R53+V53+Z53+AD53</f>
        <v>0</v>
      </c>
      <c r="AI53" s="271">
        <f t="shared" si="59"/>
        <v>0</v>
      </c>
      <c r="AJ53" s="268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4">
        <f t="shared" si="8"/>
        <v>0</v>
      </c>
      <c r="BB53" s="266">
        <f>AL53+AP53+AT53+AX53</f>
        <v>0</v>
      </c>
      <c r="BC53" s="266" t="e">
        <f>BB53/BA53*100</f>
        <v>#DIV/0!</v>
      </c>
      <c r="BD53" s="266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4">
        <f t="shared" si="32"/>
        <v>1424</v>
      </c>
      <c r="CH53" s="255">
        <f>R53+V53+Z53+AD53+BR53+BV53+F53+J53+N53+AL53+BZ53+AP53+AT53+AX53+BF53</f>
        <v>0</v>
      </c>
      <c r="CI53" s="266">
        <f t="shared" si="13"/>
        <v>0</v>
      </c>
      <c r="CJ53" s="266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 x14ac:dyDescent="0.2">
      <c r="A54" s="108"/>
      <c r="B54" s="495" t="s">
        <v>204</v>
      </c>
      <c r="C54" s="496"/>
      <c r="D54" s="497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4">
        <f t="shared" si="3"/>
        <v>0</v>
      </c>
      <c r="AH54" s="266">
        <f>F54+J54+N54+R54+V54+Z54+AD54</f>
        <v>0</v>
      </c>
      <c r="AI54" s="271" t="e">
        <f t="shared" si="59"/>
        <v>#DIV/0!</v>
      </c>
      <c r="AJ54" s="268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4">
        <f t="shared" si="8"/>
        <v>20</v>
      </c>
      <c r="BB54" s="266">
        <f>AL54+AP54+AT54+AX54</f>
        <v>0</v>
      </c>
      <c r="BC54" s="266"/>
      <c r="BD54" s="266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4">
        <f t="shared" si="32"/>
        <v>80</v>
      </c>
      <c r="CH54" s="255">
        <f>R54+V54+Z54+AD54+BR54+BV54+F54+J54+N54+BJ54+BB54</f>
        <v>0</v>
      </c>
      <c r="CI54" s="266">
        <f>CH54/CG54*100</f>
        <v>0</v>
      </c>
      <c r="CJ54" s="266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 x14ac:dyDescent="0.25">
      <c r="A55" s="109">
        <v>340</v>
      </c>
      <c r="B55" s="498" t="s">
        <v>125</v>
      </c>
      <c r="C55" s="499"/>
      <c r="D55" s="500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0">
        <f t="shared" si="3"/>
        <v>25470</v>
      </c>
      <c r="AH55" s="273">
        <f>AH56+AH57+AH58+AH59+AH60+AH61+AH62+AH63+AH64+AH65</f>
        <v>0</v>
      </c>
      <c r="AI55" s="265">
        <f t="shared" si="59"/>
        <v>0</v>
      </c>
      <c r="AJ55" s="267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4">
        <f t="shared" si="8"/>
        <v>1450</v>
      </c>
      <c r="BB55" s="273">
        <f>SUM(BB56:BB65)</f>
        <v>0</v>
      </c>
      <c r="BC55" s="265">
        <f>BB55/BA55*100</f>
        <v>0</v>
      </c>
      <c r="BD55" s="265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4">
        <f t="shared" si="32"/>
        <v>27504.3</v>
      </c>
      <c r="CH55" s="273">
        <f>CH56+CH57+CH58+CH59+CH60+CH61+CH62+CH63+CH64+CH65</f>
        <v>0</v>
      </c>
      <c r="CI55" s="265">
        <f t="shared" si="13"/>
        <v>0</v>
      </c>
      <c r="CJ55" s="265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5" x14ac:dyDescent="0.25">
      <c r="A56" s="108"/>
      <c r="B56" s="492" t="s">
        <v>205</v>
      </c>
      <c r="C56" s="493"/>
      <c r="D56" s="494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4">
        <f t="shared" si="3"/>
        <v>21700</v>
      </c>
      <c r="AH56" s="266">
        <f t="shared" si="3"/>
        <v>0</v>
      </c>
      <c r="AI56" s="266">
        <f t="shared" si="59"/>
        <v>0</v>
      </c>
      <c r="AJ56" s="268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4">
        <f t="shared" si="8"/>
        <v>825</v>
      </c>
      <c r="BB56" s="266">
        <f t="shared" si="8"/>
        <v>0</v>
      </c>
      <c r="BC56" s="266">
        <f>BB56/BA56*100</f>
        <v>0</v>
      </c>
      <c r="BD56" s="266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4">
        <f t="shared" si="32"/>
        <v>22570</v>
      </c>
      <c r="CH56" s="255">
        <f>R56+V56+Z56+AD56+BR56+BV56+F56+J56+N56+AL56+BZ56+AP56+AT56+AX56+BF56+BJ56</f>
        <v>0</v>
      </c>
      <c r="CI56" s="266">
        <f t="shared" si="13"/>
        <v>0</v>
      </c>
      <c r="CJ56" s="266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5" x14ac:dyDescent="0.25">
      <c r="A57" s="108"/>
      <c r="B57" s="492" t="s">
        <v>436</v>
      </c>
      <c r="C57" s="493"/>
      <c r="D57" s="494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4">
        <f t="shared" si="3"/>
        <v>1750</v>
      </c>
      <c r="AH57" s="266">
        <f t="shared" si="3"/>
        <v>0</v>
      </c>
      <c r="AI57" s="266">
        <f t="shared" si="59"/>
        <v>0</v>
      </c>
      <c r="AJ57" s="268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4">
        <f t="shared" si="8"/>
        <v>190</v>
      </c>
      <c r="BB57" s="266">
        <f t="shared" si="8"/>
        <v>0</v>
      </c>
      <c r="BC57" s="266">
        <f>BB57/BA57*100</f>
        <v>0</v>
      </c>
      <c r="BD57" s="266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4">
        <f t="shared" si="32"/>
        <v>2099.3000000000002</v>
      </c>
      <c r="CH57" s="255">
        <f>R57+V57+Z57+AD57+BR57+BV57+F57+J57+N57+AL57+BZ57+AP57+AT57+AX57+BF57+BJ57+BN57</f>
        <v>0</v>
      </c>
      <c r="CI57" s="266">
        <f t="shared" si="13"/>
        <v>0</v>
      </c>
      <c r="CJ57" s="266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5" x14ac:dyDescent="0.25">
      <c r="A58" s="108"/>
      <c r="B58" s="492" t="s">
        <v>206</v>
      </c>
      <c r="C58" s="493"/>
      <c r="D58" s="494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4">
        <f t="shared" si="3"/>
        <v>155</v>
      </c>
      <c r="AH58" s="266">
        <f t="shared" si="3"/>
        <v>0</v>
      </c>
      <c r="AI58" s="266">
        <f t="shared" si="59"/>
        <v>0</v>
      </c>
      <c r="AJ58" s="268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4">
        <f t="shared" si="8"/>
        <v>20</v>
      </c>
      <c r="BB58" s="266">
        <f t="shared" si="8"/>
        <v>0</v>
      </c>
      <c r="BC58" s="266"/>
      <c r="BD58" s="266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4">
        <f t="shared" si="32"/>
        <v>190</v>
      </c>
      <c r="CH58" s="255">
        <f>R58+V58+Z58+AD58+BR58+BV58+F58+J58+N58+AL58+BZ58+AP58+AT58+AX58+BF58+BJ58+BN58</f>
        <v>0</v>
      </c>
      <c r="CI58" s="266">
        <f t="shared" si="13"/>
        <v>0</v>
      </c>
      <c r="CJ58" s="266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5" x14ac:dyDescent="0.25">
      <c r="A59" s="108"/>
      <c r="B59" s="492" t="s">
        <v>207</v>
      </c>
      <c r="C59" s="493"/>
      <c r="D59" s="494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4">
        <f t="shared" si="3"/>
        <v>1145</v>
      </c>
      <c r="AH59" s="266">
        <f t="shared" si="3"/>
        <v>0</v>
      </c>
      <c r="AI59" s="266">
        <f t="shared" si="59"/>
        <v>0</v>
      </c>
      <c r="AJ59" s="268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4">
        <f t="shared" si="8"/>
        <v>80</v>
      </c>
      <c r="BB59" s="266">
        <f t="shared" si="8"/>
        <v>0</v>
      </c>
      <c r="BC59" s="266">
        <f>BB59/BA59*100</f>
        <v>0</v>
      </c>
      <c r="BD59" s="266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4">
        <f t="shared" si="32"/>
        <v>1275</v>
      </c>
      <c r="CH59" s="255">
        <f>R59+V59+Z59+AD59+BR59+BV59+F59+J59+N59+AL59+BZ59+AP59+AT59+AX59+BF59+BJ59+BN59</f>
        <v>0</v>
      </c>
      <c r="CI59" s="266">
        <f t="shared" si="13"/>
        <v>0</v>
      </c>
      <c r="CJ59" s="266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5" x14ac:dyDescent="0.25">
      <c r="A60" s="108"/>
      <c r="B60" s="492" t="s">
        <v>208</v>
      </c>
      <c r="C60" s="493"/>
      <c r="D60" s="494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4">
        <f t="shared" si="3"/>
        <v>720</v>
      </c>
      <c r="AH60" s="266">
        <f t="shared" si="3"/>
        <v>0</v>
      </c>
      <c r="AI60" s="266"/>
      <c r="AJ60" s="268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4">
        <f t="shared" si="8"/>
        <v>320</v>
      </c>
      <c r="BB60" s="266">
        <f t="shared" si="8"/>
        <v>0</v>
      </c>
      <c r="BC60" s="266"/>
      <c r="BD60" s="266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4">
        <f>AG60+BA60+BE60+BI60+BM60+BQ60+BU60+BY60</f>
        <v>1150</v>
      </c>
      <c r="CH60" s="255">
        <f>R60+V60+Z60+AD60+BR60+BV60+F60+J60+N60+AL60+BZ60+AP60+AT60+AX60+BF60+BJ60</f>
        <v>0</v>
      </c>
      <c r="CI60" s="266">
        <f>CH60/CG60*100</f>
        <v>0</v>
      </c>
      <c r="CJ60" s="266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5" x14ac:dyDescent="0.25">
      <c r="A61" s="108"/>
      <c r="B61" s="492" t="s">
        <v>600</v>
      </c>
      <c r="C61" s="493"/>
      <c r="D61" s="494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4">
        <f t="shared" si="3"/>
        <v>0</v>
      </c>
      <c r="AH61" s="266">
        <f t="shared" si="3"/>
        <v>0</v>
      </c>
      <c r="AI61" s="266" t="e">
        <f t="shared" si="59"/>
        <v>#DIV/0!</v>
      </c>
      <c r="AJ61" s="268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4">
        <f t="shared" si="8"/>
        <v>15</v>
      </c>
      <c r="BB61" s="266">
        <f t="shared" si="8"/>
        <v>0</v>
      </c>
      <c r="BC61" s="266"/>
      <c r="BD61" s="266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4">
        <f t="shared" si="32"/>
        <v>15</v>
      </c>
      <c r="CH61" s="255">
        <f>R61+V61+Z61+AD61+BR61+BV61+F61+J61+N61+AL61+BZ61+AP61+AT61+AX61+BF61+BJ61</f>
        <v>0</v>
      </c>
      <c r="CI61" s="266">
        <f>CH61/CG61*100</f>
        <v>0</v>
      </c>
      <c r="CJ61" s="266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5" hidden="1" x14ac:dyDescent="0.25">
      <c r="A62" s="108"/>
      <c r="B62" s="492" t="s">
        <v>227</v>
      </c>
      <c r="C62" s="493"/>
      <c r="D62" s="494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4">
        <f t="shared" si="3"/>
        <v>0</v>
      </c>
      <c r="AH62" s="266">
        <f t="shared" si="3"/>
        <v>0</v>
      </c>
      <c r="AI62" s="266" t="e">
        <f t="shared" si="59"/>
        <v>#DIV/0!</v>
      </c>
      <c r="AJ62" s="268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4">
        <f t="shared" si="8"/>
        <v>0</v>
      </c>
      <c r="BB62" s="266">
        <f t="shared" si="8"/>
        <v>0</v>
      </c>
      <c r="BC62" s="266"/>
      <c r="BD62" s="266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4">
        <f t="shared" si="32"/>
        <v>0</v>
      </c>
      <c r="CH62" s="255">
        <f>R62+V62+Z62+AD62+BR62+BV62+F62+J62+N62+AL62+BZ62+AP62+AT62+AX62+BF62</f>
        <v>0</v>
      </c>
      <c r="CI62" s="266" t="e">
        <f>CH62/CG62*100</f>
        <v>#DIV/0!</v>
      </c>
      <c r="CJ62" s="266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5" x14ac:dyDescent="0.25">
      <c r="A63" s="108"/>
      <c r="B63" s="492" t="s">
        <v>132</v>
      </c>
      <c r="C63" s="493"/>
      <c r="D63" s="494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4">
        <f t="shared" si="3"/>
        <v>0</v>
      </c>
      <c r="AH63" s="266">
        <f t="shared" si="3"/>
        <v>0</v>
      </c>
      <c r="AI63" s="266"/>
      <c r="AJ63" s="268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4">
        <f t="shared" si="8"/>
        <v>0</v>
      </c>
      <c r="BB63" s="266">
        <f t="shared" si="8"/>
        <v>0</v>
      </c>
      <c r="BC63" s="266"/>
      <c r="BD63" s="266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4">
        <f t="shared" si="32"/>
        <v>25</v>
      </c>
      <c r="CH63" s="255">
        <f>R63+V63+Z63+AD63+BR63+BV63+F63+J63+N63+AL63+BZ63+AP63+AT63+AX63+BF63</f>
        <v>0</v>
      </c>
      <c r="CI63" s="266">
        <f t="shared" si="13"/>
        <v>0</v>
      </c>
      <c r="CJ63" s="266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5" hidden="1" x14ac:dyDescent="0.25">
      <c r="A64" s="108"/>
      <c r="B64" s="492" t="s">
        <v>210</v>
      </c>
      <c r="C64" s="493"/>
      <c r="D64" s="494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4">
        <f t="shared" si="3"/>
        <v>0</v>
      </c>
      <c r="AH64" s="266">
        <f t="shared" si="3"/>
        <v>0</v>
      </c>
      <c r="AI64" s="266" t="e">
        <f t="shared" si="59"/>
        <v>#DIV/0!</v>
      </c>
      <c r="AJ64" s="268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4">
        <f t="shared" si="8"/>
        <v>0</v>
      </c>
      <c r="BB64" s="266">
        <f t="shared" si="8"/>
        <v>0</v>
      </c>
      <c r="BC64" s="266"/>
      <c r="BD64" s="266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4">
        <f t="shared" si="32"/>
        <v>0</v>
      </c>
      <c r="CH64" s="255">
        <f>R64+V64+Z64+AD64+BR64+BV64+F64+J64+N64+AL64+BZ64+AP64+AT64+AX64+BF64</f>
        <v>0</v>
      </c>
      <c r="CI64" s="266" t="e">
        <f t="shared" si="13"/>
        <v>#DIV/0!</v>
      </c>
      <c r="CJ64" s="266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5" x14ac:dyDescent="0.25">
      <c r="A65" s="108"/>
      <c r="B65" s="492" t="s">
        <v>211</v>
      </c>
      <c r="C65" s="493"/>
      <c r="D65" s="494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4">
        <f t="shared" si="3"/>
        <v>0</v>
      </c>
      <c r="AH65" s="266">
        <f t="shared" si="3"/>
        <v>0</v>
      </c>
      <c r="AI65" s="266" t="e">
        <f t="shared" si="59"/>
        <v>#DIV/0!</v>
      </c>
      <c r="AJ65" s="268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4">
        <f t="shared" si="8"/>
        <v>0</v>
      </c>
      <c r="BB65" s="266">
        <f t="shared" si="8"/>
        <v>0</v>
      </c>
      <c r="BC65" s="266"/>
      <c r="BD65" s="266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4">
        <f t="shared" si="32"/>
        <v>180</v>
      </c>
      <c r="CH65" s="255">
        <f>R65+V65+Z65+AD65+BR65+BV65+F65+J65+N65+AL65+BZ65+AP65+AT65+AX65+BF65+BJ65</f>
        <v>0</v>
      </c>
      <c r="CI65" s="266">
        <f t="shared" si="13"/>
        <v>0</v>
      </c>
      <c r="CJ65" s="266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 x14ac:dyDescent="0.2">
      <c r="A66" s="100"/>
      <c r="B66" s="462" t="s">
        <v>212</v>
      </c>
      <c r="C66" s="463"/>
      <c r="D66" s="464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4">
        <f>E66+I66+M66+Q66+U66+Y66+AC66</f>
        <v>28142</v>
      </c>
      <c r="AH66" s="270">
        <f>AH5+AH51</f>
        <v>0</v>
      </c>
      <c r="AI66" s="264">
        <f t="shared" si="59"/>
        <v>0</v>
      </c>
      <c r="AJ66" s="269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4">
        <f>AK66+AO66+AS66+AW66</f>
        <v>1580</v>
      </c>
      <c r="BB66" s="270">
        <f>BB5+BB51</f>
        <v>0</v>
      </c>
      <c r="BC66" s="264">
        <f>BB66/BA66*100</f>
        <v>0</v>
      </c>
      <c r="BD66" s="264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4">
        <f>AG66+BA66+BE66+BI66+BM66+BQ66+BU66+BY66</f>
        <v>31481.8</v>
      </c>
      <c r="CH66" s="270">
        <f>CH5+CH51</f>
        <v>3.6999999999999998E-2</v>
      </c>
      <c r="CI66" s="264">
        <f t="shared" si="13"/>
        <v>1.175282226556296E-4</v>
      </c>
      <c r="CJ66" s="264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 x14ac:dyDescent="0.2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 x14ac:dyDescent="0.2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 x14ac:dyDescent="0.2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 x14ac:dyDescent="0.2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 x14ac:dyDescent="0.2">
      <c r="BT71" s="98">
        <f>BQ66+BU66+BY66</f>
        <v>1599.8</v>
      </c>
      <c r="BX71" s="115"/>
      <c r="CG71" s="254">
        <v>23605.599999999999</v>
      </c>
    </row>
    <row r="72" spans="1:179" x14ac:dyDescent="0.2">
      <c r="AF72" s="98">
        <f>AG66+BA66+BE66+BI66+BM66</f>
        <v>29882</v>
      </c>
      <c r="AG72" s="257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 x14ac:dyDescent="0.2">
      <c r="BX73" s="115"/>
    </row>
    <row r="74" spans="1:179" x14ac:dyDescent="0.2">
      <c r="BX74" s="115"/>
    </row>
    <row r="75" spans="1:179" x14ac:dyDescent="0.2">
      <c r="BX75" s="115"/>
    </row>
    <row r="76" spans="1:179" x14ac:dyDescent="0.2">
      <c r="BX76" s="115"/>
    </row>
    <row r="77" spans="1:179" x14ac:dyDescent="0.2">
      <c r="BX77" s="115"/>
    </row>
    <row r="78" spans="1:179" x14ac:dyDescent="0.2">
      <c r="BX78" s="115"/>
    </row>
    <row r="79" spans="1:179" x14ac:dyDescent="0.2">
      <c r="BX79" s="115"/>
    </row>
    <row r="80" spans="1:179" x14ac:dyDescent="0.2">
      <c r="BX80" s="115"/>
    </row>
    <row r="81" spans="76:76" x14ac:dyDescent="0.2">
      <c r="BX81" s="115"/>
    </row>
    <row r="82" spans="76:76" x14ac:dyDescent="0.2">
      <c r="BX82" s="115"/>
    </row>
    <row r="83" spans="76:76" x14ac:dyDescent="0.2">
      <c r="BX83" s="115"/>
    </row>
    <row r="84" spans="76:76" x14ac:dyDescent="0.2">
      <c r="BX84" s="115"/>
    </row>
    <row r="85" spans="76:76" x14ac:dyDescent="0.2">
      <c r="BX85" s="115"/>
    </row>
    <row r="86" spans="76:76" x14ac:dyDescent="0.2">
      <c r="BX86" s="115"/>
    </row>
    <row r="87" spans="76:76" x14ac:dyDescent="0.2">
      <c r="BX87" s="115"/>
    </row>
    <row r="88" spans="76:76" x14ac:dyDescent="0.2">
      <c r="BX88" s="115"/>
    </row>
    <row r="89" spans="76:76" x14ac:dyDescent="0.2">
      <c r="BX89" s="115"/>
    </row>
    <row r="90" spans="76:76" x14ac:dyDescent="0.2">
      <c r="BX90" s="115"/>
    </row>
    <row r="91" spans="76:76" x14ac:dyDescent="0.2">
      <c r="BX91" s="115"/>
    </row>
    <row r="92" spans="76:76" x14ac:dyDescent="0.2">
      <c r="BX92" s="115"/>
    </row>
    <row r="93" spans="76:76" x14ac:dyDescent="0.2">
      <c r="BX93" s="115"/>
    </row>
    <row r="94" spans="76:76" x14ac:dyDescent="0.2">
      <c r="BX94" s="115"/>
    </row>
    <row r="95" spans="76:76" x14ac:dyDescent="0.2">
      <c r="BX95" s="115"/>
    </row>
    <row r="96" spans="76:76" x14ac:dyDescent="0.2">
      <c r="BX96" s="115"/>
    </row>
    <row r="97" spans="76:76" x14ac:dyDescent="0.2">
      <c r="BX97" s="115"/>
    </row>
    <row r="98" spans="76:76" x14ac:dyDescent="0.2">
      <c r="BX98" s="115"/>
    </row>
    <row r="99" spans="76:76" x14ac:dyDescent="0.2">
      <c r="BX99" s="115"/>
    </row>
    <row r="100" spans="76:76" x14ac:dyDescent="0.2">
      <c r="BX100" s="115"/>
    </row>
    <row r="101" spans="76:76" x14ac:dyDescent="0.2">
      <c r="BX101" s="115"/>
    </row>
    <row r="102" spans="76:76" x14ac:dyDescent="0.2">
      <c r="BX102" s="115"/>
    </row>
    <row r="103" spans="76:76" x14ac:dyDescent="0.2">
      <c r="BX103" s="115"/>
    </row>
    <row r="104" spans="76:76" x14ac:dyDescent="0.2">
      <c r="BX104" s="115"/>
    </row>
    <row r="105" spans="76:76" x14ac:dyDescent="0.2">
      <c r="BX105" s="115"/>
    </row>
    <row r="106" spans="76:76" x14ac:dyDescent="0.2">
      <c r="BX106" s="115"/>
    </row>
    <row r="107" spans="76:76" x14ac:dyDescent="0.2">
      <c r="BX107" s="115"/>
    </row>
    <row r="108" spans="76:76" x14ac:dyDescent="0.2">
      <c r="BX108" s="115"/>
    </row>
    <row r="109" spans="76:76" x14ac:dyDescent="0.2">
      <c r="BX109" s="115"/>
    </row>
    <row r="110" spans="76:76" x14ac:dyDescent="0.2">
      <c r="BX110" s="115"/>
    </row>
    <row r="111" spans="76:76" x14ac:dyDescent="0.2">
      <c r="BX111" s="115"/>
    </row>
    <row r="112" spans="76:76" x14ac:dyDescent="0.2">
      <c r="BX112" s="115"/>
    </row>
    <row r="113" spans="76:76" x14ac:dyDescent="0.2">
      <c r="BX113" s="115"/>
    </row>
    <row r="114" spans="76:76" x14ac:dyDescent="0.2">
      <c r="BX114" s="115"/>
    </row>
    <row r="115" spans="76:76" x14ac:dyDescent="0.2">
      <c r="BX115" s="115"/>
    </row>
    <row r="116" spans="76:76" x14ac:dyDescent="0.2">
      <c r="BX116" s="115"/>
    </row>
    <row r="117" spans="76:76" x14ac:dyDescent="0.2">
      <c r="BX117" s="115"/>
    </row>
    <row r="118" spans="76:76" x14ac:dyDescent="0.2">
      <c r="BX118" s="115"/>
    </row>
    <row r="119" spans="76:76" x14ac:dyDescent="0.2">
      <c r="BX119" s="115"/>
    </row>
    <row r="120" spans="76:76" x14ac:dyDescent="0.2">
      <c r="BX120" s="115"/>
    </row>
    <row r="121" spans="76:76" x14ac:dyDescent="0.2">
      <c r="BX121" s="115"/>
    </row>
    <row r="122" spans="76:76" x14ac:dyDescent="0.2">
      <c r="BX122" s="115"/>
    </row>
    <row r="123" spans="76:76" x14ac:dyDescent="0.2">
      <c r="BX123" s="115"/>
    </row>
    <row r="124" spans="76:76" x14ac:dyDescent="0.2">
      <c r="BX124" s="115"/>
    </row>
    <row r="125" spans="76:76" x14ac:dyDescent="0.2">
      <c r="BX125" s="115"/>
    </row>
    <row r="126" spans="76:76" x14ac:dyDescent="0.2">
      <c r="BX126" s="115"/>
    </row>
    <row r="127" spans="76:76" x14ac:dyDescent="0.2">
      <c r="BX127" s="115"/>
    </row>
    <row r="128" spans="76:76" x14ac:dyDescent="0.2">
      <c r="BX128" s="115"/>
    </row>
    <row r="129" spans="76:76" x14ac:dyDescent="0.2">
      <c r="BX129" s="115"/>
    </row>
    <row r="130" spans="76:76" x14ac:dyDescent="0.2">
      <c r="BX130" s="115"/>
    </row>
    <row r="131" spans="76:76" x14ac:dyDescent="0.2">
      <c r="BX131" s="115"/>
    </row>
    <row r="132" spans="76:76" x14ac:dyDescent="0.2">
      <c r="BX132" s="115"/>
    </row>
    <row r="133" spans="76:76" x14ac:dyDescent="0.2">
      <c r="BX133" s="115"/>
    </row>
    <row r="134" spans="76:76" x14ac:dyDescent="0.2">
      <c r="BX134" s="115"/>
    </row>
    <row r="135" spans="76:76" x14ac:dyDescent="0.2">
      <c r="BX135" s="115"/>
    </row>
    <row r="136" spans="76:76" x14ac:dyDescent="0.2">
      <c r="BX136" s="115"/>
    </row>
    <row r="137" spans="76:76" x14ac:dyDescent="0.2">
      <c r="BX137" s="115"/>
    </row>
    <row r="138" spans="76:76" x14ac:dyDescent="0.2">
      <c r="BX138" s="115"/>
    </row>
    <row r="139" spans="76:76" x14ac:dyDescent="0.2">
      <c r="BX139" s="115"/>
    </row>
    <row r="140" spans="76:76" x14ac:dyDescent="0.2">
      <c r="BX140" s="115"/>
    </row>
    <row r="141" spans="76:76" x14ac:dyDescent="0.2">
      <c r="BX141" s="115"/>
    </row>
    <row r="142" spans="76:76" x14ac:dyDescent="0.2">
      <c r="BX142" s="115"/>
    </row>
    <row r="143" spans="76:76" x14ac:dyDescent="0.2">
      <c r="BX143" s="115"/>
    </row>
    <row r="144" spans="76:76" x14ac:dyDescent="0.2">
      <c r="BX144" s="115"/>
    </row>
    <row r="145" spans="76:76" x14ac:dyDescent="0.2">
      <c r="BX145" s="115"/>
    </row>
    <row r="146" spans="76:76" x14ac:dyDescent="0.2">
      <c r="BX146" s="115"/>
    </row>
    <row r="147" spans="76:76" x14ac:dyDescent="0.2">
      <c r="BX147" s="115"/>
    </row>
    <row r="148" spans="76:76" x14ac:dyDescent="0.2">
      <c r="BX148" s="115"/>
    </row>
    <row r="149" spans="76:76" x14ac:dyDescent="0.2">
      <c r="BX149" s="115"/>
    </row>
    <row r="150" spans="76:76" x14ac:dyDescent="0.2">
      <c r="BX150" s="115"/>
    </row>
    <row r="151" spans="76:76" x14ac:dyDescent="0.2">
      <c r="BX151" s="115"/>
    </row>
    <row r="152" spans="76:76" x14ac:dyDescent="0.2">
      <c r="BX152" s="115"/>
    </row>
    <row r="153" spans="76:76" x14ac:dyDescent="0.2">
      <c r="BX153" s="115"/>
    </row>
    <row r="154" spans="76:76" x14ac:dyDescent="0.2">
      <c r="BX154" s="115"/>
    </row>
    <row r="155" spans="76:76" x14ac:dyDescent="0.2">
      <c r="BX155" s="115"/>
    </row>
    <row r="156" spans="76:76" x14ac:dyDescent="0.2">
      <c r="BX156" s="115"/>
    </row>
    <row r="157" spans="76:76" x14ac:dyDescent="0.2">
      <c r="BX157" s="115"/>
    </row>
    <row r="158" spans="76:76" x14ac:dyDescent="0.2">
      <c r="BX158" s="115"/>
    </row>
    <row r="159" spans="76:76" x14ac:dyDescent="0.2">
      <c r="BX159" s="115"/>
    </row>
    <row r="160" spans="76:76" x14ac:dyDescent="0.2">
      <c r="BX160" s="115"/>
    </row>
    <row r="161" spans="76:76" x14ac:dyDescent="0.2">
      <c r="BX161" s="115"/>
    </row>
    <row r="162" spans="76:76" x14ac:dyDescent="0.2">
      <c r="BX162" s="115"/>
    </row>
    <row r="163" spans="76:76" x14ac:dyDescent="0.2">
      <c r="BX163" s="115"/>
    </row>
    <row r="164" spans="76:76" x14ac:dyDescent="0.2">
      <c r="BX164" s="115"/>
    </row>
    <row r="165" spans="76:76" x14ac:dyDescent="0.2">
      <c r="BX165" s="115"/>
    </row>
    <row r="166" spans="76:76" x14ac:dyDescent="0.2">
      <c r="BX166" s="115"/>
    </row>
    <row r="167" spans="76:76" x14ac:dyDescent="0.2">
      <c r="BX167" s="115"/>
    </row>
    <row r="168" spans="76:76" x14ac:dyDescent="0.2">
      <c r="BX168" s="115"/>
    </row>
    <row r="169" spans="76:76" x14ac:dyDescent="0.2">
      <c r="BX169" s="115"/>
    </row>
    <row r="170" spans="76:76" x14ac:dyDescent="0.2">
      <c r="BX170" s="115"/>
    </row>
    <row r="171" spans="76:76" x14ac:dyDescent="0.2">
      <c r="BX171" s="115"/>
    </row>
    <row r="172" spans="76:76" x14ac:dyDescent="0.2">
      <c r="BX172" s="115"/>
    </row>
    <row r="173" spans="76:76" x14ac:dyDescent="0.2">
      <c r="BX173" s="115"/>
    </row>
    <row r="174" spans="76:76" x14ac:dyDescent="0.2">
      <c r="BX174" s="115"/>
    </row>
    <row r="175" spans="76:76" x14ac:dyDescent="0.2">
      <c r="BX175" s="115"/>
    </row>
    <row r="176" spans="76:76" x14ac:dyDescent="0.2">
      <c r="BX176" s="115"/>
    </row>
    <row r="177" spans="76:76" x14ac:dyDescent="0.2">
      <c r="BX177" s="115"/>
    </row>
    <row r="178" spans="76:76" x14ac:dyDescent="0.2">
      <c r="BX178" s="115"/>
    </row>
    <row r="179" spans="76:76" x14ac:dyDescent="0.2">
      <c r="BX179" s="115"/>
    </row>
    <row r="180" spans="76:76" x14ac:dyDescent="0.2">
      <c r="BX180" s="115"/>
    </row>
    <row r="181" spans="76:76" x14ac:dyDescent="0.2">
      <c r="BX181" s="115"/>
    </row>
    <row r="182" spans="76:76" x14ac:dyDescent="0.2">
      <c r="BX182" s="115"/>
    </row>
    <row r="183" spans="76:76" x14ac:dyDescent="0.2">
      <c r="BX183" s="115"/>
    </row>
    <row r="184" spans="76:76" x14ac:dyDescent="0.2">
      <c r="BX184" s="115"/>
    </row>
    <row r="185" spans="76:76" x14ac:dyDescent="0.2">
      <c r="BX185" s="115"/>
    </row>
    <row r="186" spans="76:76" x14ac:dyDescent="0.2">
      <c r="BX186" s="115"/>
    </row>
    <row r="187" spans="76:76" x14ac:dyDescent="0.2">
      <c r="BX187" s="115"/>
    </row>
    <row r="188" spans="76:76" x14ac:dyDescent="0.2">
      <c r="BX188" s="115"/>
    </row>
    <row r="189" spans="76:76" x14ac:dyDescent="0.2">
      <c r="BX189" s="115"/>
    </row>
    <row r="190" spans="76:76" x14ac:dyDescent="0.2">
      <c r="BX190" s="115"/>
    </row>
    <row r="191" spans="76:76" x14ac:dyDescent="0.2">
      <c r="BX191" s="115"/>
    </row>
    <row r="192" spans="76:76" x14ac:dyDescent="0.2">
      <c r="BX192" s="115"/>
    </row>
    <row r="193" spans="76:76" x14ac:dyDescent="0.2">
      <c r="BX193" s="115"/>
    </row>
    <row r="194" spans="76:76" x14ac:dyDescent="0.2">
      <c r="BX194" s="115"/>
    </row>
    <row r="195" spans="76:76" x14ac:dyDescent="0.2">
      <c r="BX195" s="115"/>
    </row>
    <row r="196" spans="76:76" x14ac:dyDescent="0.2">
      <c r="BX196" s="115"/>
    </row>
    <row r="197" spans="76:76" x14ac:dyDescent="0.2">
      <c r="BX197" s="115"/>
    </row>
    <row r="198" spans="76:76" x14ac:dyDescent="0.2">
      <c r="BX198" s="115"/>
    </row>
    <row r="199" spans="76:76" x14ac:dyDescent="0.2">
      <c r="BX199" s="115"/>
    </row>
    <row r="200" spans="76:76" x14ac:dyDescent="0.2">
      <c r="BX200" s="115"/>
    </row>
    <row r="201" spans="76:76" x14ac:dyDescent="0.2">
      <c r="BX201" s="115"/>
    </row>
    <row r="202" spans="76:76" x14ac:dyDescent="0.2">
      <c r="BX202" s="115"/>
    </row>
    <row r="203" spans="76:76" x14ac:dyDescent="0.2">
      <c r="BX203" s="115"/>
    </row>
    <row r="204" spans="76:76" x14ac:dyDescent="0.2">
      <c r="BX204" s="115"/>
    </row>
    <row r="205" spans="76:76" x14ac:dyDescent="0.2">
      <c r="BX205" s="115"/>
    </row>
    <row r="206" spans="76:76" x14ac:dyDescent="0.2">
      <c r="BX206" s="115"/>
    </row>
    <row r="207" spans="76:76" x14ac:dyDescent="0.2">
      <c r="BX207" s="115"/>
    </row>
    <row r="208" spans="76:76" x14ac:dyDescent="0.2">
      <c r="BX208" s="115"/>
    </row>
    <row r="209" spans="76:76" x14ac:dyDescent="0.2">
      <c r="BX209" s="115"/>
    </row>
    <row r="210" spans="76:76" x14ac:dyDescent="0.2">
      <c r="BX210" s="115"/>
    </row>
    <row r="211" spans="76:76" x14ac:dyDescent="0.2">
      <c r="BX211" s="115"/>
    </row>
    <row r="212" spans="76:76" x14ac:dyDescent="0.2">
      <c r="BX212" s="115"/>
    </row>
    <row r="213" spans="76:76" x14ac:dyDescent="0.2">
      <c r="BX213" s="115"/>
    </row>
    <row r="214" spans="76:76" x14ac:dyDescent="0.2">
      <c r="BX214" s="115"/>
    </row>
    <row r="215" spans="76:76" x14ac:dyDescent="0.2">
      <c r="BX215" s="115"/>
    </row>
    <row r="216" spans="76:76" x14ac:dyDescent="0.2">
      <c r="BX216" s="115"/>
    </row>
    <row r="217" spans="76:76" x14ac:dyDescent="0.2">
      <c r="BX217" s="115"/>
    </row>
    <row r="218" spans="76:76" x14ac:dyDescent="0.2">
      <c r="BX218" s="115"/>
    </row>
    <row r="219" spans="76:76" x14ac:dyDescent="0.2">
      <c r="BX219" s="115"/>
    </row>
    <row r="220" spans="76:76" x14ac:dyDescent="0.2">
      <c r="BX220" s="115"/>
    </row>
    <row r="221" spans="76:76" x14ac:dyDescent="0.2">
      <c r="BX221" s="115"/>
    </row>
    <row r="222" spans="76:76" x14ac:dyDescent="0.2">
      <c r="BX222" s="115"/>
    </row>
    <row r="223" spans="76:76" x14ac:dyDescent="0.2">
      <c r="BX223" s="115"/>
    </row>
    <row r="224" spans="76:76" x14ac:dyDescent="0.2">
      <c r="BX224" s="115"/>
    </row>
    <row r="225" spans="76:76" x14ac:dyDescent="0.2">
      <c r="BX225" s="115"/>
    </row>
    <row r="226" spans="76:76" x14ac:dyDescent="0.2">
      <c r="BX226" s="115"/>
    </row>
    <row r="227" spans="76:76" x14ac:dyDescent="0.2">
      <c r="BX227" s="115"/>
    </row>
    <row r="228" spans="76:76" x14ac:dyDescent="0.2">
      <c r="BX228" s="115"/>
    </row>
    <row r="229" spans="76:76" x14ac:dyDescent="0.2">
      <c r="BX229" s="115"/>
    </row>
    <row r="230" spans="76:76" x14ac:dyDescent="0.2">
      <c r="BX230" s="115"/>
    </row>
    <row r="231" spans="76:76" x14ac:dyDescent="0.2">
      <c r="BX231" s="115"/>
    </row>
    <row r="232" spans="76:76" x14ac:dyDescent="0.2">
      <c r="BX232" s="115"/>
    </row>
    <row r="233" spans="76:76" x14ac:dyDescent="0.2">
      <c r="BX233" s="115"/>
    </row>
    <row r="234" spans="76:76" x14ac:dyDescent="0.2">
      <c r="BX234" s="115"/>
    </row>
    <row r="235" spans="76:76" x14ac:dyDescent="0.2">
      <c r="BX235" s="115"/>
    </row>
    <row r="236" spans="76:76" x14ac:dyDescent="0.2">
      <c r="BX236" s="115"/>
    </row>
    <row r="237" spans="76:76" x14ac:dyDescent="0.2">
      <c r="BX237" s="115"/>
    </row>
    <row r="238" spans="76:76" x14ac:dyDescent="0.2">
      <c r="BX238" s="115"/>
    </row>
    <row r="239" spans="76:76" x14ac:dyDescent="0.2">
      <c r="BX239" s="115"/>
    </row>
    <row r="240" spans="76:76" x14ac:dyDescent="0.2">
      <c r="BX240" s="115"/>
    </row>
    <row r="241" spans="76:76" x14ac:dyDescent="0.2">
      <c r="BX241" s="115"/>
    </row>
    <row r="242" spans="76:76" x14ac:dyDescent="0.2">
      <c r="BX242" s="115"/>
    </row>
    <row r="243" spans="76:76" x14ac:dyDescent="0.2">
      <c r="BX243" s="115"/>
    </row>
    <row r="244" spans="76:76" x14ac:dyDescent="0.2">
      <c r="BX244" s="115"/>
    </row>
    <row r="245" spans="76:76" x14ac:dyDescent="0.2">
      <c r="BX245" s="115"/>
    </row>
    <row r="246" spans="76:76" x14ac:dyDescent="0.2">
      <c r="BX246" s="115"/>
    </row>
    <row r="247" spans="76:76" x14ac:dyDescent="0.2">
      <c r="BX247" s="115"/>
    </row>
    <row r="248" spans="76:76" x14ac:dyDescent="0.2">
      <c r="BX248" s="115"/>
    </row>
    <row r="249" spans="76:76" x14ac:dyDescent="0.2">
      <c r="BX249" s="115"/>
    </row>
    <row r="250" spans="76:76" x14ac:dyDescent="0.2">
      <c r="BX250" s="115"/>
    </row>
    <row r="251" spans="76:76" x14ac:dyDescent="0.2">
      <c r="BX251" s="115"/>
    </row>
    <row r="252" spans="76:76" x14ac:dyDescent="0.2">
      <c r="BX252" s="115"/>
    </row>
    <row r="253" spans="76:76" x14ac:dyDescent="0.2">
      <c r="BX253" s="115"/>
    </row>
    <row r="254" spans="76:76" x14ac:dyDescent="0.2">
      <c r="BX254" s="115"/>
    </row>
    <row r="255" spans="76:76" x14ac:dyDescent="0.2">
      <c r="BX255" s="115"/>
    </row>
    <row r="256" spans="76:76" x14ac:dyDescent="0.2">
      <c r="BX256" s="115"/>
    </row>
    <row r="257" spans="76:76" x14ac:dyDescent="0.2">
      <c r="BX257" s="115"/>
    </row>
    <row r="258" spans="76:76" x14ac:dyDescent="0.2">
      <c r="BX258" s="115"/>
    </row>
    <row r="259" spans="76:76" x14ac:dyDescent="0.2">
      <c r="BX259" s="115"/>
    </row>
    <row r="260" spans="76:76" x14ac:dyDescent="0.2">
      <c r="BX260" s="115"/>
    </row>
    <row r="261" spans="76:76" x14ac:dyDescent="0.2">
      <c r="BX261" s="115"/>
    </row>
    <row r="262" spans="76:76" x14ac:dyDescent="0.2">
      <c r="BX262" s="115"/>
    </row>
    <row r="263" spans="76:76" x14ac:dyDescent="0.2">
      <c r="BX263" s="115"/>
    </row>
    <row r="264" spans="76:76" x14ac:dyDescent="0.2">
      <c r="BX264" s="115"/>
    </row>
    <row r="265" spans="76:76" x14ac:dyDescent="0.2">
      <c r="BX265" s="115"/>
    </row>
    <row r="266" spans="76:76" x14ac:dyDescent="0.2">
      <c r="BX266" s="115"/>
    </row>
    <row r="267" spans="76:76" x14ac:dyDescent="0.2">
      <c r="BX267" s="115"/>
    </row>
    <row r="268" spans="76:76" x14ac:dyDescent="0.2">
      <c r="BX268" s="115"/>
    </row>
    <row r="269" spans="76:76" x14ac:dyDescent="0.2">
      <c r="BX269" s="115"/>
    </row>
    <row r="270" spans="76:76" x14ac:dyDescent="0.2">
      <c r="BX270" s="115"/>
    </row>
    <row r="271" spans="76:76" x14ac:dyDescent="0.2">
      <c r="BX271" s="115"/>
    </row>
    <row r="272" spans="76:76" x14ac:dyDescent="0.2">
      <c r="BX272" s="115"/>
    </row>
    <row r="273" spans="76:76" x14ac:dyDescent="0.2">
      <c r="BX273" s="115"/>
    </row>
    <row r="274" spans="76:76" x14ac:dyDescent="0.2">
      <c r="BX274" s="115"/>
    </row>
    <row r="275" spans="76:76" x14ac:dyDescent="0.2">
      <c r="BX275" s="115"/>
    </row>
    <row r="276" spans="76:76" x14ac:dyDescent="0.2">
      <c r="BX276" s="115"/>
    </row>
    <row r="277" spans="76:76" x14ac:dyDescent="0.2">
      <c r="BX277" s="115"/>
    </row>
    <row r="278" spans="76:76" x14ac:dyDescent="0.2">
      <c r="BX278" s="115"/>
    </row>
    <row r="279" spans="76:76" x14ac:dyDescent="0.2">
      <c r="BX279" s="115"/>
    </row>
    <row r="280" spans="76:76" x14ac:dyDescent="0.2">
      <c r="BX280" s="115"/>
    </row>
    <row r="281" spans="76:76" x14ac:dyDescent="0.2">
      <c r="BX281" s="115"/>
    </row>
    <row r="282" spans="76:76" x14ac:dyDescent="0.2">
      <c r="BX282" s="115"/>
    </row>
    <row r="283" spans="76:76" x14ac:dyDescent="0.2">
      <c r="BX283" s="115"/>
    </row>
    <row r="284" spans="76:76" x14ac:dyDescent="0.2">
      <c r="BX284" s="115"/>
    </row>
    <row r="285" spans="76:76" x14ac:dyDescent="0.2">
      <c r="BX285" s="115"/>
    </row>
    <row r="286" spans="76:76" x14ac:dyDescent="0.2">
      <c r="BX286" s="115"/>
    </row>
    <row r="287" spans="76:76" x14ac:dyDescent="0.2">
      <c r="BX287" s="115"/>
    </row>
    <row r="288" spans="76:76" x14ac:dyDescent="0.2">
      <c r="BX288" s="115"/>
    </row>
    <row r="289" spans="76:76" x14ac:dyDescent="0.2">
      <c r="BX289" s="115"/>
    </row>
    <row r="290" spans="76:76" x14ac:dyDescent="0.2">
      <c r="BX290" s="115"/>
    </row>
    <row r="291" spans="76:76" x14ac:dyDescent="0.2">
      <c r="BX291" s="115"/>
    </row>
    <row r="292" spans="76:76" x14ac:dyDescent="0.2">
      <c r="BX292" s="115"/>
    </row>
    <row r="293" spans="76:76" x14ac:dyDescent="0.2">
      <c r="BX293" s="115"/>
    </row>
    <row r="294" spans="76:76" x14ac:dyDescent="0.2">
      <c r="BX294" s="115"/>
    </row>
    <row r="295" spans="76:76" x14ac:dyDescent="0.2">
      <c r="BX295" s="115"/>
    </row>
    <row r="296" spans="76:76" x14ac:dyDescent="0.2">
      <c r="BX296" s="115"/>
    </row>
    <row r="297" spans="76:76" x14ac:dyDescent="0.2">
      <c r="BX297" s="115"/>
    </row>
    <row r="298" spans="76:76" x14ac:dyDescent="0.2">
      <c r="BX298" s="115"/>
    </row>
    <row r="299" spans="76:76" x14ac:dyDescent="0.2">
      <c r="BX299" s="115"/>
    </row>
    <row r="300" spans="76:76" x14ac:dyDescent="0.2">
      <c r="BX300" s="115"/>
    </row>
    <row r="301" spans="76:76" x14ac:dyDescent="0.2">
      <c r="BX301" s="115"/>
    </row>
    <row r="302" spans="76:76" x14ac:dyDescent="0.2">
      <c r="BX302" s="115"/>
    </row>
    <row r="303" spans="76:76" x14ac:dyDescent="0.2">
      <c r="BX303" s="115"/>
    </row>
    <row r="304" spans="76:76" x14ac:dyDescent="0.2">
      <c r="BX304" s="115"/>
    </row>
    <row r="305" spans="76:76" x14ac:dyDescent="0.2">
      <c r="BX305" s="115"/>
    </row>
    <row r="306" spans="76:76" x14ac:dyDescent="0.2">
      <c r="BX306" s="115"/>
    </row>
    <row r="307" spans="76:76" x14ac:dyDescent="0.2">
      <c r="BX307" s="115"/>
    </row>
    <row r="308" spans="76:76" x14ac:dyDescent="0.2">
      <c r="BX308" s="115"/>
    </row>
    <row r="309" spans="76:76" x14ac:dyDescent="0.2">
      <c r="BX309" s="115"/>
    </row>
    <row r="310" spans="76:76" x14ac:dyDescent="0.2">
      <c r="BX310" s="115"/>
    </row>
    <row r="311" spans="76:76" x14ac:dyDescent="0.2">
      <c r="BX311" s="115"/>
    </row>
    <row r="312" spans="76:76" x14ac:dyDescent="0.2">
      <c r="BX312" s="115"/>
    </row>
    <row r="313" spans="76:76" x14ac:dyDescent="0.2">
      <c r="BX313" s="115"/>
    </row>
    <row r="314" spans="76:76" x14ac:dyDescent="0.2">
      <c r="BX314" s="115"/>
    </row>
    <row r="315" spans="76:76" x14ac:dyDescent="0.2">
      <c r="BX315" s="115"/>
    </row>
    <row r="316" spans="76:76" x14ac:dyDescent="0.2">
      <c r="BX316" s="115"/>
    </row>
    <row r="317" spans="76:76" x14ac:dyDescent="0.2">
      <c r="BX317" s="115"/>
    </row>
    <row r="318" spans="76:76" x14ac:dyDescent="0.2">
      <c r="BX318" s="115"/>
    </row>
    <row r="319" spans="76:76" x14ac:dyDescent="0.2">
      <c r="BX319" s="115"/>
    </row>
    <row r="320" spans="76:76" x14ac:dyDescent="0.2">
      <c r="BX320" s="115"/>
    </row>
    <row r="321" spans="76:76" x14ac:dyDescent="0.2">
      <c r="BX321" s="115"/>
    </row>
    <row r="322" spans="76:76" x14ac:dyDescent="0.2">
      <c r="BX322" s="115"/>
    </row>
    <row r="323" spans="76:76" x14ac:dyDescent="0.2">
      <c r="BX323" s="115"/>
    </row>
    <row r="324" spans="76:76" x14ac:dyDescent="0.2">
      <c r="BX324" s="115"/>
    </row>
    <row r="325" spans="76:76" x14ac:dyDescent="0.2">
      <c r="BX325" s="115"/>
    </row>
    <row r="326" spans="76:76" x14ac:dyDescent="0.2">
      <c r="BX326" s="115"/>
    </row>
    <row r="327" spans="76:76" x14ac:dyDescent="0.2">
      <c r="BX327" s="115"/>
    </row>
    <row r="328" spans="76:76" x14ac:dyDescent="0.2">
      <c r="BX328" s="115"/>
    </row>
    <row r="329" spans="76:76" x14ac:dyDescent="0.2">
      <c r="BX329" s="115"/>
    </row>
    <row r="330" spans="76:76" x14ac:dyDescent="0.2">
      <c r="BX330" s="115"/>
    </row>
    <row r="331" spans="76:76" x14ac:dyDescent="0.2">
      <c r="BX331" s="115"/>
    </row>
    <row r="332" spans="76:76" x14ac:dyDescent="0.2">
      <c r="BX332" s="115"/>
    </row>
    <row r="333" spans="76:76" x14ac:dyDescent="0.2">
      <c r="BX333" s="115"/>
    </row>
    <row r="334" spans="76:76" x14ac:dyDescent="0.2">
      <c r="BX334" s="115"/>
    </row>
    <row r="335" spans="76:76" x14ac:dyDescent="0.2">
      <c r="BX335" s="115"/>
    </row>
    <row r="336" spans="76:76" x14ac:dyDescent="0.2">
      <c r="BX336" s="115"/>
    </row>
    <row r="337" spans="76:76" x14ac:dyDescent="0.2">
      <c r="BX337" s="115"/>
    </row>
    <row r="338" spans="76:76" x14ac:dyDescent="0.2">
      <c r="BX338" s="115"/>
    </row>
    <row r="339" spans="76:76" x14ac:dyDescent="0.2">
      <c r="BX339" s="115"/>
    </row>
    <row r="340" spans="76:76" x14ac:dyDescent="0.2">
      <c r="BX340" s="115"/>
    </row>
    <row r="341" spans="76:76" x14ac:dyDescent="0.2">
      <c r="BX341" s="115"/>
    </row>
    <row r="342" spans="76:76" x14ac:dyDescent="0.2">
      <c r="BX342" s="115"/>
    </row>
    <row r="343" spans="76:76" x14ac:dyDescent="0.2">
      <c r="BX343" s="115"/>
    </row>
    <row r="344" spans="76:76" x14ac:dyDescent="0.2">
      <c r="BX344" s="115"/>
    </row>
    <row r="345" spans="76:76" x14ac:dyDescent="0.2">
      <c r="BX345" s="115"/>
    </row>
    <row r="346" spans="76:76" x14ac:dyDescent="0.2">
      <c r="BX346" s="115"/>
    </row>
    <row r="347" spans="76:76" x14ac:dyDescent="0.2">
      <c r="BX347" s="115"/>
    </row>
    <row r="348" spans="76:76" x14ac:dyDescent="0.2">
      <c r="BX348" s="115"/>
    </row>
    <row r="349" spans="76:76" x14ac:dyDescent="0.2">
      <c r="BX349" s="115"/>
    </row>
    <row r="350" spans="76:76" x14ac:dyDescent="0.2">
      <c r="BX350" s="115"/>
    </row>
    <row r="351" spans="76:76" x14ac:dyDescent="0.2">
      <c r="BX351" s="115"/>
    </row>
    <row r="352" spans="76:76" x14ac:dyDescent="0.2">
      <c r="BX352" s="115"/>
    </row>
    <row r="353" spans="76:76" x14ac:dyDescent="0.2">
      <c r="BX353" s="115"/>
    </row>
    <row r="354" spans="76:76" x14ac:dyDescent="0.2">
      <c r="BX354" s="115"/>
    </row>
    <row r="355" spans="76:76" x14ac:dyDescent="0.2">
      <c r="BX355" s="115"/>
    </row>
    <row r="356" spans="76:76" x14ac:dyDescent="0.2">
      <c r="BX356" s="115"/>
    </row>
    <row r="357" spans="76:76" x14ac:dyDescent="0.2">
      <c r="BX357" s="115"/>
    </row>
    <row r="358" spans="76:76" x14ac:dyDescent="0.2">
      <c r="BX358" s="115"/>
    </row>
    <row r="359" spans="76:76" x14ac:dyDescent="0.2">
      <c r="BX359" s="115"/>
    </row>
    <row r="360" spans="76:76" x14ac:dyDescent="0.2">
      <c r="BX360" s="115"/>
    </row>
    <row r="361" spans="76:76" x14ac:dyDescent="0.2">
      <c r="BX361" s="115"/>
    </row>
    <row r="362" spans="76:76" x14ac:dyDescent="0.2">
      <c r="BX362" s="115"/>
    </row>
    <row r="363" spans="76:76" x14ac:dyDescent="0.2">
      <c r="BX363" s="115"/>
    </row>
    <row r="364" spans="76:76" x14ac:dyDescent="0.2">
      <c r="BX364" s="115"/>
    </row>
    <row r="365" spans="76:76" x14ac:dyDescent="0.2">
      <c r="BX365" s="115"/>
    </row>
    <row r="366" spans="76:76" x14ac:dyDescent="0.2">
      <c r="BX366" s="115"/>
    </row>
    <row r="367" spans="76:76" x14ac:dyDescent="0.2">
      <c r="BX367" s="115"/>
    </row>
    <row r="368" spans="76:76" x14ac:dyDescent="0.2">
      <c r="BX368" s="115"/>
    </row>
    <row r="369" spans="76:76" x14ac:dyDescent="0.2">
      <c r="BX369" s="115"/>
    </row>
    <row r="370" spans="76:76" x14ac:dyDescent="0.2">
      <c r="BX370" s="115"/>
    </row>
    <row r="371" spans="76:76" x14ac:dyDescent="0.2">
      <c r="BX371" s="115"/>
    </row>
    <row r="372" spans="76:76" x14ac:dyDescent="0.2">
      <c r="BX372" s="115"/>
    </row>
    <row r="373" spans="76:76" x14ac:dyDescent="0.2">
      <c r="BX373" s="115"/>
    </row>
    <row r="374" spans="76:76" x14ac:dyDescent="0.2">
      <c r="BX374" s="115"/>
    </row>
    <row r="375" spans="76:76" x14ac:dyDescent="0.2">
      <c r="BX375" s="115"/>
    </row>
    <row r="376" spans="76:76" x14ac:dyDescent="0.2">
      <c r="BX376" s="115"/>
    </row>
    <row r="377" spans="76:76" x14ac:dyDescent="0.2">
      <c r="BX377" s="115"/>
    </row>
    <row r="378" spans="76:76" x14ac:dyDescent="0.2">
      <c r="BX378" s="115"/>
    </row>
    <row r="379" spans="76:76" x14ac:dyDescent="0.2">
      <c r="BX379" s="115"/>
    </row>
    <row r="380" spans="76:76" x14ac:dyDescent="0.2">
      <c r="BX380" s="115"/>
    </row>
    <row r="381" spans="76:76" x14ac:dyDescent="0.2">
      <c r="BX381" s="115"/>
    </row>
    <row r="382" spans="76:76" x14ac:dyDescent="0.2">
      <c r="BX382" s="115"/>
    </row>
    <row r="383" spans="76:76" x14ac:dyDescent="0.2">
      <c r="BX383" s="115"/>
    </row>
    <row r="384" spans="76:76" x14ac:dyDescent="0.2">
      <c r="BX384" s="115"/>
    </row>
    <row r="385" spans="76:76" x14ac:dyDescent="0.2">
      <c r="BX385" s="115"/>
    </row>
    <row r="386" spans="76:76" x14ac:dyDescent="0.2">
      <c r="BX386" s="115"/>
    </row>
    <row r="387" spans="76:76" x14ac:dyDescent="0.2">
      <c r="BX387" s="115"/>
    </row>
    <row r="388" spans="76:76" x14ac:dyDescent="0.2">
      <c r="BX388" s="115"/>
    </row>
    <row r="389" spans="76:76" x14ac:dyDescent="0.2">
      <c r="BX389" s="115"/>
    </row>
    <row r="390" spans="76:76" x14ac:dyDescent="0.2">
      <c r="BX390" s="115"/>
    </row>
    <row r="391" spans="76:76" x14ac:dyDescent="0.2">
      <c r="BX391" s="115"/>
    </row>
    <row r="392" spans="76:76" x14ac:dyDescent="0.2">
      <c r="BX392" s="115"/>
    </row>
    <row r="393" spans="76:76" x14ac:dyDescent="0.2">
      <c r="BX393" s="115"/>
    </row>
    <row r="394" spans="76:76" x14ac:dyDescent="0.2">
      <c r="BX394" s="115"/>
    </row>
    <row r="395" spans="76:76" x14ac:dyDescent="0.2">
      <c r="BX395" s="115"/>
    </row>
    <row r="396" spans="76:76" x14ac:dyDescent="0.2">
      <c r="BX396" s="115"/>
    </row>
    <row r="397" spans="76:76" x14ac:dyDescent="0.2">
      <c r="BX397" s="115"/>
    </row>
    <row r="398" spans="76:76" x14ac:dyDescent="0.2">
      <c r="BX398" s="115"/>
    </row>
    <row r="399" spans="76:76" x14ac:dyDescent="0.2">
      <c r="BX399" s="115"/>
    </row>
    <row r="400" spans="76:76" x14ac:dyDescent="0.2">
      <c r="BX400" s="115"/>
    </row>
    <row r="401" spans="76:76" x14ac:dyDescent="0.2">
      <c r="BX401" s="115"/>
    </row>
    <row r="402" spans="76:76" x14ac:dyDescent="0.2">
      <c r="BX402" s="115"/>
    </row>
    <row r="403" spans="76:76" x14ac:dyDescent="0.2">
      <c r="BX403" s="115"/>
    </row>
    <row r="404" spans="76:76" x14ac:dyDescent="0.2">
      <c r="BX404" s="115"/>
    </row>
    <row r="405" spans="76:76" x14ac:dyDescent="0.2">
      <c r="BX405" s="115"/>
    </row>
    <row r="406" spans="76:76" x14ac:dyDescent="0.2">
      <c r="BX406" s="115"/>
    </row>
    <row r="407" spans="76:76" x14ac:dyDescent="0.2">
      <c r="BX407" s="115"/>
    </row>
    <row r="408" spans="76:76" x14ac:dyDescent="0.2">
      <c r="BX408" s="115"/>
    </row>
    <row r="409" spans="76:76" x14ac:dyDescent="0.2">
      <c r="BX409" s="115"/>
    </row>
    <row r="410" spans="76:76" x14ac:dyDescent="0.2">
      <c r="BX410" s="115"/>
    </row>
    <row r="411" spans="76:76" x14ac:dyDescent="0.2">
      <c r="BX411" s="115"/>
    </row>
    <row r="412" spans="76:76" x14ac:dyDescent="0.2">
      <c r="BX412" s="115"/>
    </row>
    <row r="413" spans="76:76" x14ac:dyDescent="0.2">
      <c r="BX413" s="115"/>
    </row>
    <row r="414" spans="76:76" x14ac:dyDescent="0.2">
      <c r="BX414" s="115"/>
    </row>
    <row r="415" spans="76:76" x14ac:dyDescent="0.2">
      <c r="BX415" s="115"/>
    </row>
    <row r="416" spans="76:76" x14ac:dyDescent="0.2">
      <c r="BX416" s="115"/>
    </row>
    <row r="417" spans="76:76" x14ac:dyDescent="0.2">
      <c r="BX417" s="115"/>
    </row>
    <row r="418" spans="76:76" x14ac:dyDescent="0.2">
      <c r="BX418" s="115"/>
    </row>
    <row r="419" spans="76:76" x14ac:dyDescent="0.2">
      <c r="BX419" s="115"/>
    </row>
    <row r="420" spans="76:76" x14ac:dyDescent="0.2">
      <c r="BX420" s="115"/>
    </row>
    <row r="421" spans="76:76" x14ac:dyDescent="0.2">
      <c r="BX421" s="115"/>
    </row>
    <row r="422" spans="76:76" x14ac:dyDescent="0.2">
      <c r="BX422" s="115"/>
    </row>
    <row r="423" spans="76:76" x14ac:dyDescent="0.2">
      <c r="BX423" s="115"/>
    </row>
    <row r="424" spans="76:76" x14ac:dyDescent="0.2">
      <c r="BX424" s="115"/>
    </row>
    <row r="425" spans="76:76" x14ac:dyDescent="0.2">
      <c r="BX425" s="115"/>
    </row>
    <row r="426" spans="76:76" x14ac:dyDescent="0.2">
      <c r="BX426" s="115"/>
    </row>
    <row r="427" spans="76:76" x14ac:dyDescent="0.2">
      <c r="BX427" s="115"/>
    </row>
    <row r="428" spans="76:76" x14ac:dyDescent="0.2">
      <c r="BX428" s="115"/>
    </row>
    <row r="429" spans="76:76" x14ac:dyDescent="0.2">
      <c r="BX429" s="115"/>
    </row>
    <row r="430" spans="76:76" x14ac:dyDescent="0.2">
      <c r="BX430" s="115"/>
    </row>
    <row r="431" spans="76:76" x14ac:dyDescent="0.2">
      <c r="BX431" s="115"/>
    </row>
    <row r="432" spans="76:76" x14ac:dyDescent="0.2">
      <c r="BX432" s="115"/>
    </row>
    <row r="433" spans="76:76" x14ac:dyDescent="0.2">
      <c r="BX433" s="115"/>
    </row>
    <row r="434" spans="76:76" x14ac:dyDescent="0.2">
      <c r="BX434" s="115"/>
    </row>
    <row r="435" spans="76:76" x14ac:dyDescent="0.2">
      <c r="BX435" s="115"/>
    </row>
    <row r="436" spans="76:76" x14ac:dyDescent="0.2">
      <c r="BX436" s="115"/>
    </row>
    <row r="437" spans="76:76" x14ac:dyDescent="0.2">
      <c r="BX437" s="115"/>
    </row>
    <row r="438" spans="76:76" x14ac:dyDescent="0.2">
      <c r="BX438" s="115"/>
    </row>
    <row r="439" spans="76:76" x14ac:dyDescent="0.2">
      <c r="BX439" s="115"/>
    </row>
    <row r="440" spans="76:76" x14ac:dyDescent="0.2">
      <c r="BX440" s="115"/>
    </row>
    <row r="441" spans="76:76" x14ac:dyDescent="0.2">
      <c r="BX441" s="115"/>
    </row>
    <row r="442" spans="76:76" x14ac:dyDescent="0.2">
      <c r="BX442" s="115"/>
    </row>
    <row r="443" spans="76:76" x14ac:dyDescent="0.2">
      <c r="BX443" s="115"/>
    </row>
    <row r="444" spans="76:76" x14ac:dyDescent="0.2">
      <c r="BX444" s="115"/>
    </row>
    <row r="445" spans="76:76" x14ac:dyDescent="0.2">
      <c r="BX445" s="115"/>
    </row>
    <row r="446" spans="76:76" x14ac:dyDescent="0.2">
      <c r="BX446" s="115"/>
    </row>
    <row r="447" spans="76:76" x14ac:dyDescent="0.2">
      <c r="BX447" s="115"/>
    </row>
    <row r="448" spans="76:76" x14ac:dyDescent="0.2">
      <c r="BX448" s="115"/>
    </row>
    <row r="449" spans="76:76" x14ac:dyDescent="0.2">
      <c r="BX449" s="115"/>
    </row>
    <row r="450" spans="76:76" x14ac:dyDescent="0.2">
      <c r="BX450" s="115"/>
    </row>
    <row r="451" spans="76:76" x14ac:dyDescent="0.2">
      <c r="BX451" s="115"/>
    </row>
    <row r="452" spans="76:76" x14ac:dyDescent="0.2">
      <c r="BX452" s="115"/>
    </row>
    <row r="453" spans="76:76" x14ac:dyDescent="0.2">
      <c r="BX453" s="115"/>
    </row>
    <row r="454" spans="76:76" x14ac:dyDescent="0.2">
      <c r="BX454" s="115"/>
    </row>
    <row r="455" spans="76:76" x14ac:dyDescent="0.2">
      <c r="BX455" s="115"/>
    </row>
    <row r="456" spans="76:76" x14ac:dyDescent="0.2">
      <c r="BX456" s="115"/>
    </row>
    <row r="457" spans="76:76" x14ac:dyDescent="0.2">
      <c r="BX457" s="115"/>
    </row>
    <row r="458" spans="76:76" x14ac:dyDescent="0.2">
      <c r="BX458" s="115"/>
    </row>
    <row r="459" spans="76:76" x14ac:dyDescent="0.2">
      <c r="BX459" s="115"/>
    </row>
    <row r="460" spans="76:76" x14ac:dyDescent="0.2">
      <c r="BX460" s="115"/>
    </row>
    <row r="461" spans="76:76" x14ac:dyDescent="0.2">
      <c r="BX461" s="115"/>
    </row>
    <row r="462" spans="76:76" x14ac:dyDescent="0.2">
      <c r="BX462" s="115"/>
    </row>
    <row r="463" spans="76:76" x14ac:dyDescent="0.2">
      <c r="BX463" s="115"/>
    </row>
    <row r="464" spans="76:76" x14ac:dyDescent="0.2">
      <c r="BX464" s="115"/>
    </row>
    <row r="465" spans="76:76" x14ac:dyDescent="0.2">
      <c r="BX465" s="115"/>
    </row>
    <row r="466" spans="76:76" x14ac:dyDescent="0.2">
      <c r="BX466" s="115"/>
    </row>
    <row r="467" spans="76:76" x14ac:dyDescent="0.2">
      <c r="BX467" s="115"/>
    </row>
    <row r="468" spans="76:76" x14ac:dyDescent="0.2">
      <c r="BX468" s="115"/>
    </row>
    <row r="469" spans="76:76" x14ac:dyDescent="0.2">
      <c r="BX469" s="115"/>
    </row>
    <row r="470" spans="76:76" x14ac:dyDescent="0.2">
      <c r="BX470" s="115"/>
    </row>
    <row r="471" spans="76:76" x14ac:dyDescent="0.2">
      <c r="BX471" s="115"/>
    </row>
    <row r="472" spans="76:76" x14ac:dyDescent="0.2">
      <c r="BX472" s="115"/>
    </row>
    <row r="473" spans="76:76" x14ac:dyDescent="0.2">
      <c r="BX473" s="115"/>
    </row>
    <row r="474" spans="76:76" x14ac:dyDescent="0.2">
      <c r="BX474" s="115"/>
    </row>
    <row r="475" spans="76:76" x14ac:dyDescent="0.2">
      <c r="BX475" s="115"/>
    </row>
    <row r="476" spans="76:76" x14ac:dyDescent="0.2">
      <c r="BX476" s="115"/>
    </row>
    <row r="477" spans="76:76" x14ac:dyDescent="0.2">
      <c r="BX477" s="115"/>
    </row>
    <row r="478" spans="76:76" x14ac:dyDescent="0.2">
      <c r="BX478" s="115"/>
    </row>
    <row r="479" spans="76:76" x14ac:dyDescent="0.2">
      <c r="BX479" s="115"/>
    </row>
    <row r="480" spans="76:76" x14ac:dyDescent="0.2">
      <c r="BX480" s="115"/>
    </row>
    <row r="481" spans="76:76" x14ac:dyDescent="0.2">
      <c r="BX481" s="115"/>
    </row>
    <row r="482" spans="76:76" x14ac:dyDescent="0.2">
      <c r="BX482" s="115"/>
    </row>
    <row r="483" spans="76:76" x14ac:dyDescent="0.2">
      <c r="BX483" s="115"/>
    </row>
    <row r="484" spans="76:76" x14ac:dyDescent="0.2">
      <c r="BX484" s="115"/>
    </row>
    <row r="485" spans="76:76" x14ac:dyDescent="0.2">
      <c r="BX485" s="115"/>
    </row>
    <row r="486" spans="76:76" x14ac:dyDescent="0.2">
      <c r="BX486" s="115"/>
    </row>
    <row r="487" spans="76:76" x14ac:dyDescent="0.2">
      <c r="BX487" s="115"/>
    </row>
    <row r="488" spans="76:76" x14ac:dyDescent="0.2">
      <c r="BX488" s="115"/>
    </row>
    <row r="489" spans="76:76" x14ac:dyDescent="0.2">
      <c r="BX489" s="115"/>
    </row>
    <row r="490" spans="76:76" x14ac:dyDescent="0.2">
      <c r="BX490" s="115"/>
    </row>
    <row r="491" spans="76:76" x14ac:dyDescent="0.2">
      <c r="BX491" s="115"/>
    </row>
    <row r="492" spans="76:76" x14ac:dyDescent="0.2">
      <c r="BX492" s="115"/>
    </row>
    <row r="493" spans="76:76" x14ac:dyDescent="0.2">
      <c r="BX493" s="115"/>
    </row>
    <row r="494" spans="76:76" x14ac:dyDescent="0.2">
      <c r="BX494" s="115"/>
    </row>
    <row r="495" spans="76:76" x14ac:dyDescent="0.2">
      <c r="BX495" s="115"/>
    </row>
    <row r="496" spans="76:76" x14ac:dyDescent="0.2">
      <c r="BX496" s="115"/>
    </row>
    <row r="497" spans="76:76" x14ac:dyDescent="0.2">
      <c r="BX497" s="115"/>
    </row>
    <row r="498" spans="76:76" x14ac:dyDescent="0.2">
      <c r="BX498" s="115"/>
    </row>
    <row r="499" spans="76:76" x14ac:dyDescent="0.2">
      <c r="BX499" s="115"/>
    </row>
    <row r="500" spans="76:76" x14ac:dyDescent="0.2">
      <c r="BX500" s="115"/>
    </row>
    <row r="501" spans="76:76" x14ac:dyDescent="0.2">
      <c r="BX501" s="115"/>
    </row>
    <row r="502" spans="76:76" x14ac:dyDescent="0.2">
      <c r="BX502" s="115"/>
    </row>
    <row r="503" spans="76:76" x14ac:dyDescent="0.2">
      <c r="BX503" s="115"/>
    </row>
    <row r="504" spans="76:76" x14ac:dyDescent="0.2">
      <c r="BX504" s="115"/>
    </row>
    <row r="505" spans="76:76" x14ac:dyDescent="0.2">
      <c r="BX505" s="115"/>
    </row>
    <row r="506" spans="76:76" x14ac:dyDescent="0.2">
      <c r="BX506" s="115"/>
    </row>
    <row r="507" spans="76:76" x14ac:dyDescent="0.2">
      <c r="BX507" s="115"/>
    </row>
    <row r="508" spans="76:76" x14ac:dyDescent="0.2">
      <c r="BX508" s="115"/>
    </row>
    <row r="509" spans="76:76" x14ac:dyDescent="0.2">
      <c r="BX509" s="115"/>
    </row>
    <row r="510" spans="76:76" x14ac:dyDescent="0.2">
      <c r="BX510" s="115"/>
    </row>
    <row r="511" spans="76:76" x14ac:dyDescent="0.2">
      <c r="BX511" s="115"/>
    </row>
    <row r="512" spans="76:76" x14ac:dyDescent="0.2">
      <c r="BX512" s="115"/>
    </row>
    <row r="513" spans="76:76" x14ac:dyDescent="0.2">
      <c r="BX513" s="115"/>
    </row>
    <row r="514" spans="76:76" x14ac:dyDescent="0.2">
      <c r="BX514" s="115"/>
    </row>
    <row r="515" spans="76:76" x14ac:dyDescent="0.2">
      <c r="BX515" s="115"/>
    </row>
    <row r="516" spans="76:76" x14ac:dyDescent="0.2">
      <c r="BX516" s="115"/>
    </row>
    <row r="517" spans="76:76" x14ac:dyDescent="0.2">
      <c r="BX517" s="115"/>
    </row>
    <row r="518" spans="76:76" x14ac:dyDescent="0.2">
      <c r="BX518" s="115"/>
    </row>
    <row r="519" spans="76:76" x14ac:dyDescent="0.2">
      <c r="BX519" s="115"/>
    </row>
    <row r="520" spans="76:76" x14ac:dyDescent="0.2">
      <c r="BX520" s="115"/>
    </row>
    <row r="521" spans="76:76" x14ac:dyDescent="0.2">
      <c r="BX521" s="115"/>
    </row>
    <row r="522" spans="76:76" x14ac:dyDescent="0.2">
      <c r="BX522" s="115"/>
    </row>
    <row r="523" spans="76:76" x14ac:dyDescent="0.2">
      <c r="BX523" s="115"/>
    </row>
    <row r="524" spans="76:76" x14ac:dyDescent="0.2">
      <c r="BX524" s="115"/>
    </row>
    <row r="525" spans="76:76" x14ac:dyDescent="0.2">
      <c r="BX525" s="115"/>
    </row>
    <row r="526" spans="76:76" x14ac:dyDescent="0.2">
      <c r="BX526" s="115"/>
    </row>
    <row r="527" spans="76:76" x14ac:dyDescent="0.2">
      <c r="BX527" s="115"/>
    </row>
    <row r="528" spans="76:76" x14ac:dyDescent="0.2">
      <c r="BX528" s="115"/>
    </row>
    <row r="529" spans="76:76" x14ac:dyDescent="0.2">
      <c r="BX529" s="115"/>
    </row>
    <row r="530" spans="76:76" x14ac:dyDescent="0.2">
      <c r="BX530" s="115"/>
    </row>
    <row r="531" spans="76:76" x14ac:dyDescent="0.2">
      <c r="BX531" s="115"/>
    </row>
    <row r="532" spans="76:76" x14ac:dyDescent="0.2">
      <c r="BX532" s="115"/>
    </row>
    <row r="533" spans="76:76" x14ac:dyDescent="0.2">
      <c r="BX533" s="115"/>
    </row>
    <row r="534" spans="76:76" x14ac:dyDescent="0.2">
      <c r="BX534" s="115"/>
    </row>
    <row r="535" spans="76:76" x14ac:dyDescent="0.2">
      <c r="BX535" s="115"/>
    </row>
    <row r="536" spans="76:76" x14ac:dyDescent="0.2">
      <c r="BX536" s="115"/>
    </row>
    <row r="537" spans="76:76" x14ac:dyDescent="0.2">
      <c r="BX537" s="115"/>
    </row>
    <row r="538" spans="76:76" x14ac:dyDescent="0.2">
      <c r="BX538" s="115"/>
    </row>
    <row r="539" spans="76:76" x14ac:dyDescent="0.2">
      <c r="BX539" s="115"/>
    </row>
    <row r="540" spans="76:76" x14ac:dyDescent="0.2">
      <c r="BX540" s="115"/>
    </row>
    <row r="541" spans="76:76" x14ac:dyDescent="0.2">
      <c r="BX541" s="115"/>
    </row>
    <row r="542" spans="76:76" x14ac:dyDescent="0.2">
      <c r="BX542" s="115"/>
    </row>
    <row r="543" spans="76:76" x14ac:dyDescent="0.2">
      <c r="BX543" s="115"/>
    </row>
    <row r="544" spans="76:76" x14ac:dyDescent="0.2">
      <c r="BX544" s="115"/>
    </row>
    <row r="545" spans="76:76" x14ac:dyDescent="0.2">
      <c r="BX545" s="115"/>
    </row>
    <row r="546" spans="76:76" x14ac:dyDescent="0.2">
      <c r="BX546" s="115"/>
    </row>
    <row r="547" spans="76:76" x14ac:dyDescent="0.2">
      <c r="BX547" s="115"/>
    </row>
    <row r="548" spans="76:76" x14ac:dyDescent="0.2">
      <c r="BX548" s="115"/>
    </row>
    <row r="549" spans="76:76" x14ac:dyDescent="0.2">
      <c r="BX549" s="115"/>
    </row>
    <row r="550" spans="76:76" x14ac:dyDescent="0.2">
      <c r="BX550" s="115"/>
    </row>
    <row r="551" spans="76:76" x14ac:dyDescent="0.2">
      <c r="BX551" s="115"/>
    </row>
    <row r="552" spans="76:76" x14ac:dyDescent="0.2">
      <c r="BX552" s="115"/>
    </row>
    <row r="553" spans="76:76" x14ac:dyDescent="0.2">
      <c r="BX553" s="115"/>
    </row>
    <row r="554" spans="76:76" x14ac:dyDescent="0.2">
      <c r="BX554" s="115"/>
    </row>
    <row r="555" spans="76:76" x14ac:dyDescent="0.2">
      <c r="BX555" s="115"/>
    </row>
    <row r="556" spans="76:76" x14ac:dyDescent="0.2">
      <c r="BX556" s="115"/>
    </row>
    <row r="557" spans="76:76" x14ac:dyDescent="0.2">
      <c r="BX557" s="115"/>
    </row>
    <row r="558" spans="76:76" x14ac:dyDescent="0.2">
      <c r="BX558" s="115"/>
    </row>
    <row r="559" spans="76:76" x14ac:dyDescent="0.2">
      <c r="BX559" s="115"/>
    </row>
    <row r="560" spans="76:76" x14ac:dyDescent="0.2">
      <c r="BX560" s="115"/>
    </row>
    <row r="561" spans="76:76" x14ac:dyDescent="0.2">
      <c r="BX561" s="115"/>
    </row>
    <row r="562" spans="76:76" x14ac:dyDescent="0.2">
      <c r="BX562" s="115"/>
    </row>
    <row r="563" spans="76:76" x14ac:dyDescent="0.2">
      <c r="BX563" s="115"/>
    </row>
    <row r="564" spans="76:76" x14ac:dyDescent="0.2">
      <c r="BX564" s="115"/>
    </row>
    <row r="565" spans="76:76" x14ac:dyDescent="0.2">
      <c r="BX565" s="115"/>
    </row>
    <row r="566" spans="76:76" x14ac:dyDescent="0.2">
      <c r="BX566" s="115"/>
    </row>
    <row r="567" spans="76:76" x14ac:dyDescent="0.2">
      <c r="BX567" s="115"/>
    </row>
    <row r="568" spans="76:76" x14ac:dyDescent="0.2">
      <c r="BX568" s="115"/>
    </row>
    <row r="569" spans="76:76" x14ac:dyDescent="0.2">
      <c r="BX569" s="115"/>
    </row>
    <row r="570" spans="76:76" x14ac:dyDescent="0.2">
      <c r="BX570" s="115"/>
    </row>
    <row r="571" spans="76:76" x14ac:dyDescent="0.2">
      <c r="BX571" s="115"/>
    </row>
    <row r="572" spans="76:76" x14ac:dyDescent="0.2">
      <c r="BX572" s="115"/>
    </row>
    <row r="573" spans="76:76" x14ac:dyDescent="0.2">
      <c r="BX573" s="115"/>
    </row>
    <row r="574" spans="76:76" x14ac:dyDescent="0.2">
      <c r="BX574" s="115"/>
    </row>
    <row r="575" spans="76:76" x14ac:dyDescent="0.2">
      <c r="BX575" s="115"/>
    </row>
    <row r="576" spans="76:76" x14ac:dyDescent="0.2">
      <c r="BX576" s="115"/>
    </row>
    <row r="577" spans="76:76" x14ac:dyDescent="0.2">
      <c r="BX577" s="115"/>
    </row>
    <row r="578" spans="76:76" x14ac:dyDescent="0.2">
      <c r="BX578" s="115"/>
    </row>
    <row r="579" spans="76:76" x14ac:dyDescent="0.2">
      <c r="BX579" s="115"/>
    </row>
    <row r="580" spans="76:76" x14ac:dyDescent="0.2">
      <c r="BX580" s="115"/>
    </row>
    <row r="581" spans="76:76" x14ac:dyDescent="0.2">
      <c r="BX581" s="115"/>
    </row>
    <row r="582" spans="76:76" x14ac:dyDescent="0.2">
      <c r="BX582" s="115"/>
    </row>
    <row r="583" spans="76:76" x14ac:dyDescent="0.2">
      <c r="BX583" s="115"/>
    </row>
    <row r="584" spans="76:76" x14ac:dyDescent="0.2">
      <c r="BX584" s="115"/>
    </row>
    <row r="585" spans="76:76" x14ac:dyDescent="0.2">
      <c r="BX585" s="115"/>
    </row>
    <row r="586" spans="76:76" x14ac:dyDescent="0.2">
      <c r="BX586" s="115"/>
    </row>
    <row r="587" spans="76:76" x14ac:dyDescent="0.2">
      <c r="BX587" s="115"/>
    </row>
    <row r="588" spans="76:76" x14ac:dyDescent="0.2">
      <c r="BX588" s="115"/>
    </row>
    <row r="589" spans="76:76" x14ac:dyDescent="0.2">
      <c r="BX589" s="115"/>
    </row>
    <row r="590" spans="76:76" x14ac:dyDescent="0.2">
      <c r="BX590" s="115"/>
    </row>
    <row r="591" spans="76:76" x14ac:dyDescent="0.2">
      <c r="BX591" s="115"/>
    </row>
    <row r="592" spans="76:76" x14ac:dyDescent="0.2">
      <c r="BX592" s="115"/>
    </row>
    <row r="593" spans="76:76" x14ac:dyDescent="0.2">
      <c r="BX593" s="115"/>
    </row>
    <row r="594" spans="76:76" x14ac:dyDescent="0.2">
      <c r="BX594" s="115"/>
    </row>
    <row r="595" spans="76:76" x14ac:dyDescent="0.2">
      <c r="BX595" s="115"/>
    </row>
    <row r="596" spans="76:76" x14ac:dyDescent="0.2">
      <c r="BX596" s="115"/>
    </row>
    <row r="597" spans="76:76" x14ac:dyDescent="0.2">
      <c r="BX597" s="115"/>
    </row>
    <row r="598" spans="76:76" x14ac:dyDescent="0.2">
      <c r="BX598" s="115"/>
    </row>
    <row r="599" spans="76:76" x14ac:dyDescent="0.2">
      <c r="BX599" s="115"/>
    </row>
    <row r="600" spans="76:76" x14ac:dyDescent="0.2">
      <c r="BX600" s="115"/>
    </row>
    <row r="601" spans="76:76" x14ac:dyDescent="0.2">
      <c r="BX601" s="115"/>
    </row>
    <row r="602" spans="76:76" x14ac:dyDescent="0.2">
      <c r="BX602" s="115"/>
    </row>
    <row r="603" spans="76:76" x14ac:dyDescent="0.2">
      <c r="BX603" s="115"/>
    </row>
    <row r="604" spans="76:76" x14ac:dyDescent="0.2">
      <c r="BX604" s="115"/>
    </row>
    <row r="605" spans="76:76" x14ac:dyDescent="0.2">
      <c r="BX605" s="115"/>
    </row>
    <row r="606" spans="76:76" x14ac:dyDescent="0.2">
      <c r="BX606" s="115"/>
    </row>
    <row r="607" spans="76:76" x14ac:dyDescent="0.2">
      <c r="BX607" s="115"/>
    </row>
    <row r="608" spans="76:76" x14ac:dyDescent="0.2">
      <c r="BX608" s="115"/>
    </row>
    <row r="609" spans="76:76" x14ac:dyDescent="0.2">
      <c r="BX609" s="115"/>
    </row>
    <row r="610" spans="76:76" x14ac:dyDescent="0.2">
      <c r="BX610" s="115"/>
    </row>
    <row r="611" spans="76:76" x14ac:dyDescent="0.2">
      <c r="BX611" s="115"/>
    </row>
    <row r="612" spans="76:76" x14ac:dyDescent="0.2">
      <c r="BX612" s="115"/>
    </row>
    <row r="613" spans="76:76" x14ac:dyDescent="0.2">
      <c r="BX613" s="115"/>
    </row>
    <row r="614" spans="76:76" x14ac:dyDescent="0.2">
      <c r="BX614" s="115"/>
    </row>
    <row r="615" spans="76:76" x14ac:dyDescent="0.2">
      <c r="BX615" s="115"/>
    </row>
    <row r="616" spans="76:76" x14ac:dyDescent="0.2">
      <c r="BX616" s="115"/>
    </row>
    <row r="617" spans="76:76" x14ac:dyDescent="0.2">
      <c r="BX617" s="115"/>
    </row>
    <row r="618" spans="76:76" x14ac:dyDescent="0.2">
      <c r="BX618" s="115"/>
    </row>
    <row r="619" spans="76:76" x14ac:dyDescent="0.2">
      <c r="BX619" s="115"/>
    </row>
    <row r="620" spans="76:76" x14ac:dyDescent="0.2">
      <c r="BX620" s="115"/>
    </row>
    <row r="621" spans="76:76" x14ac:dyDescent="0.2">
      <c r="BX621" s="115"/>
    </row>
    <row r="622" spans="76:76" x14ac:dyDescent="0.2">
      <c r="BX622" s="115"/>
    </row>
    <row r="623" spans="76:76" x14ac:dyDescent="0.2">
      <c r="BX623" s="115"/>
    </row>
    <row r="624" spans="76:76" x14ac:dyDescent="0.2">
      <c r="BX624" s="115"/>
    </row>
    <row r="625" spans="76:76" x14ac:dyDescent="0.2">
      <c r="BX625" s="115"/>
    </row>
    <row r="626" spans="76:76" x14ac:dyDescent="0.2">
      <c r="BX626" s="115"/>
    </row>
    <row r="627" spans="76:76" x14ac:dyDescent="0.2">
      <c r="BX627" s="115"/>
    </row>
    <row r="628" spans="76:76" x14ac:dyDescent="0.2">
      <c r="BX628" s="115"/>
    </row>
    <row r="629" spans="76:76" x14ac:dyDescent="0.2">
      <c r="BX629" s="115"/>
    </row>
    <row r="630" spans="76:76" x14ac:dyDescent="0.2">
      <c r="BX630" s="115"/>
    </row>
    <row r="631" spans="76:76" x14ac:dyDescent="0.2">
      <c r="BX631" s="115"/>
    </row>
    <row r="632" spans="76:76" x14ac:dyDescent="0.2">
      <c r="BX632" s="115"/>
    </row>
    <row r="633" spans="76:76" x14ac:dyDescent="0.2">
      <c r="BX633" s="115"/>
    </row>
    <row r="634" spans="76:76" x14ac:dyDescent="0.2">
      <c r="BX634" s="115"/>
    </row>
    <row r="635" spans="76:76" x14ac:dyDescent="0.2">
      <c r="BX635" s="115"/>
    </row>
    <row r="636" spans="76:76" x14ac:dyDescent="0.2">
      <c r="BX636" s="115"/>
    </row>
    <row r="637" spans="76:76" x14ac:dyDescent="0.2">
      <c r="BX637" s="115"/>
    </row>
    <row r="638" spans="76:76" x14ac:dyDescent="0.2">
      <c r="BX638" s="115"/>
    </row>
    <row r="639" spans="76:76" x14ac:dyDescent="0.2">
      <c r="BX639" s="115"/>
    </row>
    <row r="640" spans="76:76" x14ac:dyDescent="0.2">
      <c r="BX640" s="115"/>
    </row>
    <row r="641" spans="76:76" x14ac:dyDescent="0.2">
      <c r="BX641" s="115"/>
    </row>
    <row r="642" spans="76:76" x14ac:dyDescent="0.2">
      <c r="BX642" s="115"/>
    </row>
    <row r="643" spans="76:76" x14ac:dyDescent="0.2">
      <c r="BX643" s="115"/>
    </row>
    <row r="644" spans="76:76" x14ac:dyDescent="0.2">
      <c r="BX644" s="115"/>
    </row>
    <row r="645" spans="76:76" x14ac:dyDescent="0.2">
      <c r="BX645" s="115"/>
    </row>
    <row r="646" spans="76:76" x14ac:dyDescent="0.2">
      <c r="BX646" s="115"/>
    </row>
    <row r="647" spans="76:76" x14ac:dyDescent="0.2">
      <c r="BX647" s="115"/>
    </row>
    <row r="648" spans="76:76" x14ac:dyDescent="0.2">
      <c r="BX648" s="115"/>
    </row>
    <row r="649" spans="76:76" x14ac:dyDescent="0.2">
      <c r="BX649" s="115"/>
    </row>
    <row r="650" spans="76:76" x14ac:dyDescent="0.2">
      <c r="BX650" s="115"/>
    </row>
    <row r="651" spans="76:76" x14ac:dyDescent="0.2">
      <c r="BX651" s="115"/>
    </row>
    <row r="652" spans="76:76" x14ac:dyDescent="0.2">
      <c r="BX652" s="115"/>
    </row>
    <row r="653" spans="76:76" x14ac:dyDescent="0.2">
      <c r="BX653" s="115"/>
    </row>
    <row r="654" spans="76:76" x14ac:dyDescent="0.2">
      <c r="BX654" s="115"/>
    </row>
    <row r="655" spans="76:76" x14ac:dyDescent="0.2">
      <c r="BX655" s="115"/>
    </row>
    <row r="656" spans="76:76" x14ac:dyDescent="0.2">
      <c r="BX656" s="115"/>
    </row>
    <row r="657" spans="76:76" x14ac:dyDescent="0.2">
      <c r="BX657" s="115"/>
    </row>
    <row r="658" spans="76:76" x14ac:dyDescent="0.2">
      <c r="BX658" s="115"/>
    </row>
    <row r="659" spans="76:76" x14ac:dyDescent="0.2">
      <c r="BX659" s="115"/>
    </row>
    <row r="660" spans="76:76" x14ac:dyDescent="0.2">
      <c r="BX660" s="115"/>
    </row>
    <row r="661" spans="76:76" x14ac:dyDescent="0.2">
      <c r="BX661" s="115"/>
    </row>
    <row r="662" spans="76:76" x14ac:dyDescent="0.2">
      <c r="BX662" s="115"/>
    </row>
    <row r="663" spans="76:76" x14ac:dyDescent="0.2">
      <c r="BX663" s="115"/>
    </row>
    <row r="664" spans="76:76" x14ac:dyDescent="0.2">
      <c r="BX664" s="115"/>
    </row>
    <row r="665" spans="76:76" x14ac:dyDescent="0.2">
      <c r="BX665" s="115"/>
    </row>
    <row r="666" spans="76:76" x14ac:dyDescent="0.2">
      <c r="BX666" s="115"/>
    </row>
    <row r="667" spans="76:76" x14ac:dyDescent="0.2">
      <c r="BX667" s="115"/>
    </row>
    <row r="668" spans="76:76" x14ac:dyDescent="0.2">
      <c r="BX668" s="115"/>
    </row>
    <row r="669" spans="76:76" x14ac:dyDescent="0.2">
      <c r="BX669" s="115"/>
    </row>
    <row r="670" spans="76:76" x14ac:dyDescent="0.2">
      <c r="BX670" s="115"/>
    </row>
    <row r="671" spans="76:76" x14ac:dyDescent="0.2">
      <c r="BX671" s="115"/>
    </row>
    <row r="672" spans="76:76" x14ac:dyDescent="0.2">
      <c r="BX672" s="115"/>
    </row>
    <row r="673" spans="76:76" x14ac:dyDescent="0.2">
      <c r="BX673" s="115"/>
    </row>
    <row r="674" spans="76:76" x14ac:dyDescent="0.2">
      <c r="BX674" s="115"/>
    </row>
    <row r="675" spans="76:76" x14ac:dyDescent="0.2">
      <c r="BX675" s="115"/>
    </row>
    <row r="676" spans="76:76" x14ac:dyDescent="0.2">
      <c r="BX676" s="115"/>
    </row>
    <row r="677" spans="76:76" x14ac:dyDescent="0.2">
      <c r="BX677" s="115"/>
    </row>
    <row r="678" spans="76:76" x14ac:dyDescent="0.2">
      <c r="BX678" s="115"/>
    </row>
    <row r="679" spans="76:76" x14ac:dyDescent="0.2">
      <c r="BX679" s="115"/>
    </row>
    <row r="680" spans="76:76" x14ac:dyDescent="0.2">
      <c r="BX680" s="115"/>
    </row>
    <row r="681" spans="76:76" x14ac:dyDescent="0.2">
      <c r="BX681" s="115"/>
    </row>
    <row r="682" spans="76:76" x14ac:dyDescent="0.2">
      <c r="BX682" s="115"/>
    </row>
    <row r="683" spans="76:76" x14ac:dyDescent="0.2">
      <c r="BX683" s="115"/>
    </row>
    <row r="684" spans="76:76" x14ac:dyDescent="0.2">
      <c r="BX684" s="115"/>
    </row>
    <row r="685" spans="76:76" x14ac:dyDescent="0.2">
      <c r="BX685" s="115"/>
    </row>
    <row r="686" spans="76:76" x14ac:dyDescent="0.2">
      <c r="BX686" s="115"/>
    </row>
    <row r="687" spans="76:76" x14ac:dyDescent="0.2">
      <c r="BX687" s="115"/>
    </row>
    <row r="688" spans="76:76" x14ac:dyDescent="0.2">
      <c r="BX688" s="115"/>
    </row>
    <row r="689" spans="76:76" x14ac:dyDescent="0.2">
      <c r="BX689" s="115"/>
    </row>
    <row r="690" spans="76:76" x14ac:dyDescent="0.2">
      <c r="BX690" s="115"/>
    </row>
    <row r="691" spans="76:76" x14ac:dyDescent="0.2">
      <c r="BX691" s="115"/>
    </row>
    <row r="692" spans="76:76" x14ac:dyDescent="0.2">
      <c r="BX692" s="115"/>
    </row>
    <row r="693" spans="76:76" x14ac:dyDescent="0.2">
      <c r="BX693" s="115"/>
    </row>
    <row r="694" spans="76:76" x14ac:dyDescent="0.2">
      <c r="BX694" s="115"/>
    </row>
    <row r="695" spans="76:76" x14ac:dyDescent="0.2">
      <c r="BX695" s="115"/>
    </row>
    <row r="696" spans="76:76" x14ac:dyDescent="0.2">
      <c r="BX696" s="115"/>
    </row>
    <row r="697" spans="76:76" x14ac:dyDescent="0.2">
      <c r="BX697" s="115"/>
    </row>
    <row r="698" spans="76:76" x14ac:dyDescent="0.2">
      <c r="BX698" s="115"/>
    </row>
    <row r="699" spans="76:76" x14ac:dyDescent="0.2">
      <c r="BX699" s="115"/>
    </row>
    <row r="700" spans="76:76" x14ac:dyDescent="0.2">
      <c r="BX700" s="115"/>
    </row>
    <row r="701" spans="76:76" x14ac:dyDescent="0.2">
      <c r="BX701" s="115"/>
    </row>
    <row r="702" spans="76:76" x14ac:dyDescent="0.2">
      <c r="BX702" s="115"/>
    </row>
    <row r="703" spans="76:76" x14ac:dyDescent="0.2">
      <c r="BX703" s="115"/>
    </row>
    <row r="704" spans="76:76" x14ac:dyDescent="0.2">
      <c r="BX704" s="115"/>
    </row>
    <row r="705" spans="76:76" x14ac:dyDescent="0.2">
      <c r="BX705" s="115"/>
    </row>
    <row r="706" spans="76:76" x14ac:dyDescent="0.2">
      <c r="BX706" s="115"/>
    </row>
    <row r="707" spans="76:76" x14ac:dyDescent="0.2">
      <c r="BX707" s="115"/>
    </row>
    <row r="708" spans="76:76" x14ac:dyDescent="0.2">
      <c r="BX708" s="115"/>
    </row>
    <row r="709" spans="76:76" x14ac:dyDescent="0.2">
      <c r="BX709" s="115"/>
    </row>
    <row r="710" spans="76:76" x14ac:dyDescent="0.2">
      <c r="BX710" s="115"/>
    </row>
    <row r="711" spans="76:76" x14ac:dyDescent="0.2">
      <c r="BX711" s="115"/>
    </row>
    <row r="712" spans="76:76" x14ac:dyDescent="0.2">
      <c r="BX712" s="115"/>
    </row>
    <row r="713" spans="76:76" x14ac:dyDescent="0.2">
      <c r="BX713" s="115"/>
    </row>
    <row r="714" spans="76:76" x14ac:dyDescent="0.2">
      <c r="BX714" s="115"/>
    </row>
    <row r="715" spans="76:76" x14ac:dyDescent="0.2">
      <c r="BX715" s="115"/>
    </row>
    <row r="716" spans="76:76" x14ac:dyDescent="0.2">
      <c r="BX716" s="115"/>
    </row>
    <row r="717" spans="76:76" x14ac:dyDescent="0.2">
      <c r="BX717" s="115"/>
    </row>
    <row r="718" spans="76:76" x14ac:dyDescent="0.2">
      <c r="BX718" s="115"/>
    </row>
    <row r="719" spans="76:76" x14ac:dyDescent="0.2">
      <c r="BX719" s="115"/>
    </row>
    <row r="720" spans="76:76" x14ac:dyDescent="0.2">
      <c r="BX720" s="115"/>
    </row>
    <row r="721" spans="76:76" x14ac:dyDescent="0.2">
      <c r="BX721" s="115"/>
    </row>
    <row r="722" spans="76:76" x14ac:dyDescent="0.2">
      <c r="BX722" s="115"/>
    </row>
    <row r="723" spans="76:76" x14ac:dyDescent="0.2">
      <c r="BX723" s="115"/>
    </row>
    <row r="724" spans="76:76" x14ac:dyDescent="0.2">
      <c r="BX724" s="115"/>
    </row>
    <row r="725" spans="76:76" x14ac:dyDescent="0.2">
      <c r="BX725" s="115"/>
    </row>
    <row r="726" spans="76:76" x14ac:dyDescent="0.2">
      <c r="BX726" s="115"/>
    </row>
    <row r="727" spans="76:76" x14ac:dyDescent="0.2">
      <c r="BX727" s="115"/>
    </row>
    <row r="728" spans="76:76" x14ac:dyDescent="0.2">
      <c r="BX728" s="115"/>
    </row>
    <row r="729" spans="76:76" x14ac:dyDescent="0.2">
      <c r="BX729" s="115"/>
    </row>
    <row r="730" spans="76:76" x14ac:dyDescent="0.2">
      <c r="BX730" s="115"/>
    </row>
    <row r="731" spans="76:76" x14ac:dyDescent="0.2">
      <c r="BX731" s="115"/>
    </row>
    <row r="732" spans="76:76" x14ac:dyDescent="0.2">
      <c r="BX732" s="115"/>
    </row>
    <row r="733" spans="76:76" x14ac:dyDescent="0.2">
      <c r="BX733" s="115"/>
    </row>
    <row r="734" spans="76:76" x14ac:dyDescent="0.2">
      <c r="BX734" s="115"/>
    </row>
    <row r="735" spans="76:76" x14ac:dyDescent="0.2">
      <c r="BX735" s="115"/>
    </row>
    <row r="736" spans="76:76" x14ac:dyDescent="0.2">
      <c r="BX736" s="115"/>
    </row>
    <row r="737" spans="76:76" x14ac:dyDescent="0.2">
      <c r="BX737" s="115"/>
    </row>
    <row r="738" spans="76:76" x14ac:dyDescent="0.2">
      <c r="BX738" s="115"/>
    </row>
    <row r="739" spans="76:76" x14ac:dyDescent="0.2">
      <c r="BX739" s="115"/>
    </row>
    <row r="740" spans="76:76" x14ac:dyDescent="0.2">
      <c r="BX740" s="115"/>
    </row>
    <row r="741" spans="76:76" x14ac:dyDescent="0.2">
      <c r="BX741" s="115"/>
    </row>
    <row r="742" spans="76:76" x14ac:dyDescent="0.2">
      <c r="BX742" s="115"/>
    </row>
    <row r="743" spans="76:76" x14ac:dyDescent="0.2">
      <c r="BX743" s="115"/>
    </row>
    <row r="744" spans="76:76" x14ac:dyDescent="0.2">
      <c r="BX744" s="115"/>
    </row>
    <row r="745" spans="76:76" x14ac:dyDescent="0.2">
      <c r="BX745" s="115"/>
    </row>
    <row r="746" spans="76:76" x14ac:dyDescent="0.2">
      <c r="BX746" s="115"/>
    </row>
    <row r="747" spans="76:76" x14ac:dyDescent="0.2">
      <c r="BX747" s="115"/>
    </row>
    <row r="748" spans="76:76" x14ac:dyDescent="0.2">
      <c r="BX748" s="115"/>
    </row>
    <row r="749" spans="76:76" x14ac:dyDescent="0.2">
      <c r="BX749" s="115"/>
    </row>
    <row r="750" spans="76:76" x14ac:dyDescent="0.2">
      <c r="BX750" s="115"/>
    </row>
    <row r="751" spans="76:76" x14ac:dyDescent="0.2">
      <c r="BX751" s="115"/>
    </row>
    <row r="752" spans="76:76" x14ac:dyDescent="0.2">
      <c r="BX752" s="115"/>
    </row>
    <row r="753" spans="76:76" x14ac:dyDescent="0.2">
      <c r="BX753" s="115"/>
    </row>
    <row r="754" spans="76:76" x14ac:dyDescent="0.2">
      <c r="BX754" s="115"/>
    </row>
    <row r="755" spans="76:76" x14ac:dyDescent="0.2">
      <c r="BX755" s="115"/>
    </row>
    <row r="756" spans="76:76" x14ac:dyDescent="0.2">
      <c r="BX756" s="115"/>
    </row>
    <row r="757" spans="76:76" x14ac:dyDescent="0.2">
      <c r="BX757" s="115"/>
    </row>
    <row r="758" spans="76:76" x14ac:dyDescent="0.2">
      <c r="BX758" s="115"/>
    </row>
    <row r="759" spans="76:76" x14ac:dyDescent="0.2">
      <c r="BX759" s="115"/>
    </row>
    <row r="760" spans="76:76" x14ac:dyDescent="0.2">
      <c r="BX760" s="115"/>
    </row>
    <row r="761" spans="76:76" x14ac:dyDescent="0.2">
      <c r="BX761" s="115"/>
    </row>
    <row r="762" spans="76:76" x14ac:dyDescent="0.2">
      <c r="BX762" s="115"/>
    </row>
    <row r="763" spans="76:76" x14ac:dyDescent="0.2">
      <c r="BX763" s="115"/>
    </row>
    <row r="764" spans="76:76" x14ac:dyDescent="0.2">
      <c r="BX764" s="115"/>
    </row>
    <row r="765" spans="76:76" x14ac:dyDescent="0.2">
      <c r="BX765" s="115"/>
    </row>
    <row r="766" spans="76:76" x14ac:dyDescent="0.2">
      <c r="BX766" s="115"/>
    </row>
    <row r="767" spans="76:76" x14ac:dyDescent="0.2">
      <c r="BX767" s="115"/>
    </row>
    <row r="768" spans="76:76" x14ac:dyDescent="0.2">
      <c r="BX768" s="115"/>
    </row>
    <row r="769" spans="76:76" x14ac:dyDescent="0.2">
      <c r="BX769" s="115"/>
    </row>
    <row r="770" spans="76:76" x14ac:dyDescent="0.2">
      <c r="BX770" s="115"/>
    </row>
    <row r="771" spans="76:76" x14ac:dyDescent="0.2">
      <c r="BX771" s="115"/>
    </row>
    <row r="772" spans="76:76" x14ac:dyDescent="0.2">
      <c r="BX772" s="115"/>
    </row>
    <row r="773" spans="76:76" x14ac:dyDescent="0.2">
      <c r="BX773" s="115"/>
    </row>
    <row r="774" spans="76:76" x14ac:dyDescent="0.2">
      <c r="BX774" s="115"/>
    </row>
    <row r="775" spans="76:76" x14ac:dyDescent="0.2">
      <c r="BX775" s="115"/>
    </row>
    <row r="776" spans="76:76" x14ac:dyDescent="0.2">
      <c r="BX776" s="115"/>
    </row>
    <row r="777" spans="76:76" x14ac:dyDescent="0.2">
      <c r="BX777" s="115"/>
    </row>
    <row r="778" spans="76:76" x14ac:dyDescent="0.2">
      <c r="BX778" s="115"/>
    </row>
    <row r="779" spans="76:76" x14ac:dyDescent="0.2">
      <c r="BX779" s="115"/>
    </row>
    <row r="780" spans="76:76" x14ac:dyDescent="0.2">
      <c r="BX780" s="115"/>
    </row>
    <row r="781" spans="76:76" x14ac:dyDescent="0.2">
      <c r="BX781" s="115"/>
    </row>
    <row r="782" spans="76:76" x14ac:dyDescent="0.2">
      <c r="BX782" s="115"/>
    </row>
    <row r="783" spans="76:76" x14ac:dyDescent="0.2">
      <c r="BX783" s="115"/>
    </row>
    <row r="784" spans="76:76" x14ac:dyDescent="0.2">
      <c r="BX784" s="115"/>
    </row>
    <row r="785" spans="76:76" x14ac:dyDescent="0.2">
      <c r="BX785" s="115"/>
    </row>
    <row r="786" spans="76:76" x14ac:dyDescent="0.2">
      <c r="BX786" s="115"/>
    </row>
    <row r="787" spans="76:76" x14ac:dyDescent="0.2">
      <c r="BX787" s="115"/>
    </row>
    <row r="788" spans="76:76" x14ac:dyDescent="0.2">
      <c r="BX788" s="115"/>
    </row>
    <row r="789" spans="76:76" x14ac:dyDescent="0.2">
      <c r="BX789" s="115"/>
    </row>
    <row r="790" spans="76:76" x14ac:dyDescent="0.2">
      <c r="BX790" s="115"/>
    </row>
    <row r="791" spans="76:76" x14ac:dyDescent="0.2">
      <c r="BX791" s="115"/>
    </row>
    <row r="792" spans="76:76" x14ac:dyDescent="0.2">
      <c r="BX792" s="115"/>
    </row>
    <row r="793" spans="76:76" x14ac:dyDescent="0.2">
      <c r="BX793" s="115"/>
    </row>
    <row r="794" spans="76:76" x14ac:dyDescent="0.2">
      <c r="BX794" s="115"/>
    </row>
    <row r="795" spans="76:76" x14ac:dyDescent="0.2">
      <c r="BX795" s="115"/>
    </row>
    <row r="796" spans="76:76" x14ac:dyDescent="0.2">
      <c r="BX796" s="115"/>
    </row>
    <row r="797" spans="76:76" x14ac:dyDescent="0.2">
      <c r="BX797" s="115"/>
    </row>
    <row r="798" spans="76:76" x14ac:dyDescent="0.2">
      <c r="BX798" s="115"/>
    </row>
    <row r="799" spans="76:76" x14ac:dyDescent="0.2">
      <c r="BX799" s="115"/>
    </row>
    <row r="800" spans="76:76" x14ac:dyDescent="0.2">
      <c r="BX800" s="115"/>
    </row>
    <row r="801" spans="76:76" x14ac:dyDescent="0.2">
      <c r="BX801" s="115"/>
    </row>
    <row r="802" spans="76:76" x14ac:dyDescent="0.2">
      <c r="BX802" s="115"/>
    </row>
    <row r="803" spans="76:76" x14ac:dyDescent="0.2">
      <c r="BX803" s="115"/>
    </row>
    <row r="804" spans="76:76" x14ac:dyDescent="0.2">
      <c r="BX804" s="115"/>
    </row>
    <row r="805" spans="76:76" x14ac:dyDescent="0.2">
      <c r="BX805" s="115"/>
    </row>
    <row r="806" spans="76:76" x14ac:dyDescent="0.2">
      <c r="BX806" s="115"/>
    </row>
    <row r="807" spans="76:76" x14ac:dyDescent="0.2">
      <c r="BX807" s="115"/>
    </row>
    <row r="808" spans="76:76" x14ac:dyDescent="0.2">
      <c r="BX808" s="115"/>
    </row>
    <row r="809" spans="76:76" x14ac:dyDescent="0.2">
      <c r="BX809" s="115"/>
    </row>
    <row r="810" spans="76:76" x14ac:dyDescent="0.2">
      <c r="BX810" s="115"/>
    </row>
    <row r="811" spans="76:76" x14ac:dyDescent="0.2">
      <c r="BX811" s="115"/>
    </row>
    <row r="812" spans="76:76" x14ac:dyDescent="0.2">
      <c r="BX812" s="115"/>
    </row>
    <row r="813" spans="76:76" x14ac:dyDescent="0.2">
      <c r="BX813" s="115"/>
    </row>
    <row r="814" spans="76:76" x14ac:dyDescent="0.2">
      <c r="BX814" s="115"/>
    </row>
    <row r="815" spans="76:76" x14ac:dyDescent="0.2">
      <c r="BX815" s="115"/>
    </row>
    <row r="816" spans="76:76" x14ac:dyDescent="0.2">
      <c r="BX816" s="115"/>
    </row>
    <row r="817" spans="76:76" x14ac:dyDescent="0.2">
      <c r="BX817" s="115"/>
    </row>
    <row r="818" spans="76:76" x14ac:dyDescent="0.2">
      <c r="BX818" s="115"/>
    </row>
    <row r="819" spans="76:76" x14ac:dyDescent="0.2">
      <c r="BX819" s="115"/>
    </row>
    <row r="820" spans="76:76" x14ac:dyDescent="0.2">
      <c r="BX820" s="115"/>
    </row>
    <row r="821" spans="76:76" x14ac:dyDescent="0.2">
      <c r="BX821" s="115"/>
    </row>
    <row r="822" spans="76:76" x14ac:dyDescent="0.2">
      <c r="BX822" s="115"/>
    </row>
    <row r="823" spans="76:76" x14ac:dyDescent="0.2">
      <c r="BX823" s="115"/>
    </row>
    <row r="824" spans="76:76" x14ac:dyDescent="0.2">
      <c r="BX824" s="115"/>
    </row>
    <row r="825" spans="76:76" x14ac:dyDescent="0.2">
      <c r="BX825" s="115"/>
    </row>
    <row r="826" spans="76:76" x14ac:dyDescent="0.2">
      <c r="BX826" s="115"/>
    </row>
    <row r="827" spans="76:76" x14ac:dyDescent="0.2">
      <c r="BX827" s="115"/>
    </row>
    <row r="828" spans="76:76" x14ac:dyDescent="0.2">
      <c r="BX828" s="115"/>
    </row>
    <row r="829" spans="76:76" x14ac:dyDescent="0.2">
      <c r="BX829" s="115"/>
    </row>
    <row r="830" spans="76:76" x14ac:dyDescent="0.2">
      <c r="BX830" s="115"/>
    </row>
    <row r="831" spans="76:76" x14ac:dyDescent="0.2">
      <c r="BX831" s="115"/>
    </row>
    <row r="832" spans="76:76" x14ac:dyDescent="0.2">
      <c r="BX832" s="115"/>
    </row>
    <row r="833" spans="76:76" x14ac:dyDescent="0.2">
      <c r="BX833" s="115"/>
    </row>
    <row r="834" spans="76:76" x14ac:dyDescent="0.2">
      <c r="BX834" s="115"/>
    </row>
    <row r="835" spans="76:76" x14ac:dyDescent="0.2">
      <c r="BX835" s="115"/>
    </row>
    <row r="836" spans="76:76" x14ac:dyDescent="0.2">
      <c r="BX836" s="115"/>
    </row>
    <row r="837" spans="76:76" x14ac:dyDescent="0.2">
      <c r="BX837" s="115"/>
    </row>
    <row r="838" spans="76:76" x14ac:dyDescent="0.2">
      <c r="BX838" s="115"/>
    </row>
    <row r="839" spans="76:76" x14ac:dyDescent="0.2">
      <c r="BX839" s="115"/>
    </row>
    <row r="840" spans="76:76" x14ac:dyDescent="0.2">
      <c r="BX840" s="115"/>
    </row>
    <row r="841" spans="76:76" x14ac:dyDescent="0.2">
      <c r="BX841" s="115"/>
    </row>
    <row r="842" spans="76:76" x14ac:dyDescent="0.2">
      <c r="BX842" s="115"/>
    </row>
    <row r="843" spans="76:76" x14ac:dyDescent="0.2">
      <c r="BX843" s="115"/>
    </row>
    <row r="844" spans="76:76" x14ac:dyDescent="0.2">
      <c r="BX844" s="115"/>
    </row>
    <row r="845" spans="76:76" x14ac:dyDescent="0.2">
      <c r="BX845" s="115"/>
    </row>
    <row r="846" spans="76:76" x14ac:dyDescent="0.2">
      <c r="BX846" s="115"/>
    </row>
    <row r="847" spans="76:76" x14ac:dyDescent="0.2">
      <c r="BX847" s="115"/>
    </row>
    <row r="848" spans="76:76" x14ac:dyDescent="0.2">
      <c r="BX848" s="115"/>
    </row>
    <row r="849" spans="76:76" x14ac:dyDescent="0.2">
      <c r="BX849" s="115"/>
    </row>
    <row r="850" spans="76:76" x14ac:dyDescent="0.2">
      <c r="BX850" s="115"/>
    </row>
    <row r="851" spans="76:76" x14ac:dyDescent="0.2">
      <c r="BX851" s="115"/>
    </row>
    <row r="852" spans="76:76" x14ac:dyDescent="0.2">
      <c r="BX852" s="115"/>
    </row>
    <row r="853" spans="76:76" x14ac:dyDescent="0.2">
      <c r="BX853" s="115"/>
    </row>
    <row r="854" spans="76:76" x14ac:dyDescent="0.2">
      <c r="BX854" s="115"/>
    </row>
    <row r="855" spans="76:76" x14ac:dyDescent="0.2">
      <c r="BX855" s="115"/>
    </row>
    <row r="856" spans="76:76" x14ac:dyDescent="0.2">
      <c r="BX856" s="115"/>
    </row>
    <row r="857" spans="76:76" x14ac:dyDescent="0.2">
      <c r="BX857" s="115"/>
    </row>
    <row r="858" spans="76:76" x14ac:dyDescent="0.2">
      <c r="BX858" s="115"/>
    </row>
    <row r="859" spans="76:76" x14ac:dyDescent="0.2">
      <c r="BX859" s="115"/>
    </row>
    <row r="860" spans="76:76" x14ac:dyDescent="0.2">
      <c r="BX860" s="115"/>
    </row>
    <row r="861" spans="76:76" x14ac:dyDescent="0.2">
      <c r="BX861" s="115"/>
    </row>
    <row r="862" spans="76:76" x14ac:dyDescent="0.2">
      <c r="BX862" s="115"/>
    </row>
    <row r="863" spans="76:76" x14ac:dyDescent="0.2">
      <c r="BX863" s="115"/>
    </row>
    <row r="864" spans="76:76" x14ac:dyDescent="0.2">
      <c r="BX864" s="115"/>
    </row>
    <row r="865" spans="76:76" x14ac:dyDescent="0.2">
      <c r="BX865" s="115"/>
    </row>
    <row r="866" spans="76:76" x14ac:dyDescent="0.2">
      <c r="BX866" s="115"/>
    </row>
    <row r="867" spans="76:76" x14ac:dyDescent="0.2">
      <c r="BX867" s="115"/>
    </row>
    <row r="868" spans="76:76" x14ac:dyDescent="0.2">
      <c r="BX868" s="115"/>
    </row>
    <row r="869" spans="76:76" x14ac:dyDescent="0.2">
      <c r="BX869" s="115"/>
    </row>
    <row r="870" spans="76:76" x14ac:dyDescent="0.2">
      <c r="BX870" s="115"/>
    </row>
    <row r="871" spans="76:76" x14ac:dyDescent="0.2">
      <c r="BX871" s="115"/>
    </row>
    <row r="872" spans="76:76" x14ac:dyDescent="0.2">
      <c r="BX872" s="115"/>
    </row>
    <row r="873" spans="76:76" x14ac:dyDescent="0.2">
      <c r="BX873" s="115"/>
    </row>
    <row r="874" spans="76:76" x14ac:dyDescent="0.2">
      <c r="BX874" s="115"/>
    </row>
    <row r="875" spans="76:76" x14ac:dyDescent="0.2">
      <c r="BX875" s="115"/>
    </row>
    <row r="876" spans="76:76" x14ac:dyDescent="0.2">
      <c r="BX876" s="115"/>
    </row>
    <row r="877" spans="76:76" x14ac:dyDescent="0.2">
      <c r="BX877" s="115"/>
    </row>
    <row r="878" spans="76:76" x14ac:dyDescent="0.2">
      <c r="BX878" s="115"/>
    </row>
    <row r="879" spans="76:76" x14ac:dyDescent="0.2">
      <c r="BX879" s="115"/>
    </row>
    <row r="880" spans="76:76" x14ac:dyDescent="0.2">
      <c r="BX880" s="115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2.</vt:lpstr>
      <vt:lpstr>Анализ 2.2</vt:lpstr>
      <vt:lpstr>6</vt:lpstr>
      <vt:lpstr>9пр</vt:lpstr>
      <vt:lpstr>9</vt:lpstr>
      <vt:lpstr>7</vt:lpstr>
      <vt:lpstr>2.2</vt:lpstr>
      <vt:lpstr>2</vt:lpstr>
      <vt:lpstr>6 (3)</vt:lpstr>
      <vt:lpstr>'2'!Область_печати</vt:lpstr>
      <vt:lpstr>'2.'!Область_печати</vt:lpstr>
      <vt:lpstr>'2.2'!Область_печати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'Анализ 2.2'!Область_печати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2020-04-21T09:21:30Z</cp:lastPrinted>
  <dcterms:created xsi:type="dcterms:W3CDTF">1996-10-08T23:32:33Z</dcterms:created>
  <dcterms:modified xsi:type="dcterms:W3CDTF">2020-04-21T09:22:08Z</dcterms:modified>
</cp:coreProperties>
</file>