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РОЕКТ бюджет 2024\Приложения\"/>
    </mc:Choice>
  </mc:AlternateContent>
  <xr:revisionPtr revIDLastSave="0" documentId="13_ncr:1_{E2203D93-880D-491D-8991-4CCBDDC3707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СРБ на план. период (ФКР)_55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1" i="1" l="1"/>
  <c r="M51" i="1"/>
  <c r="N29" i="1"/>
  <c r="M29" i="1"/>
  <c r="N35" i="1"/>
  <c r="M35" i="1"/>
  <c r="N48" i="1"/>
  <c r="M48" i="1"/>
  <c r="N49" i="1"/>
  <c r="M49" i="1"/>
  <c r="N47" i="1"/>
  <c r="N46" i="1"/>
  <c r="M46" i="1"/>
  <c r="M47" i="1"/>
  <c r="N45" i="1"/>
  <c r="M45" i="1"/>
  <c r="N44" i="1"/>
  <c r="M44" i="1"/>
  <c r="N43" i="1"/>
  <c r="M43" i="1"/>
  <c r="N42" i="1"/>
  <c r="M42" i="1"/>
  <c r="N40" i="1"/>
  <c r="M40" i="1"/>
  <c r="N41" i="1"/>
  <c r="M41" i="1"/>
  <c r="O39" i="1"/>
  <c r="N39" i="1"/>
  <c r="M39" i="1"/>
  <c r="O38" i="1"/>
  <c r="N38" i="1"/>
  <c r="M38" i="1"/>
  <c r="N36" i="1"/>
  <c r="N37" i="1"/>
  <c r="M37" i="1"/>
  <c r="M36" i="1"/>
  <c r="N34" i="1"/>
  <c r="N33" i="1"/>
  <c r="N32" i="1"/>
  <c r="N31" i="1"/>
  <c r="N30" i="1"/>
  <c r="M34" i="1"/>
  <c r="M33" i="1"/>
  <c r="M32" i="1"/>
  <c r="M31" i="1"/>
  <c r="M30" i="1"/>
  <c r="N28" i="1"/>
  <c r="M28" i="1"/>
  <c r="N27" i="1"/>
  <c r="M27" i="1"/>
  <c r="N26" i="1"/>
  <c r="M26" i="1"/>
  <c r="N25" i="1"/>
  <c r="M25" i="1"/>
  <c r="N24" i="1"/>
  <c r="M24" i="1"/>
  <c r="N23" i="1"/>
  <c r="M23" i="1"/>
  <c r="M22" i="1"/>
  <c r="N22" i="1"/>
  <c r="N21" i="1"/>
  <c r="M21" i="1"/>
  <c r="N20" i="1"/>
  <c r="M20" i="1"/>
  <c r="N19" i="1"/>
  <c r="M19" i="1"/>
  <c r="N18" i="1"/>
  <c r="M18" i="1"/>
  <c r="N17" i="1"/>
  <c r="N16" i="1"/>
  <c r="M16" i="1"/>
  <c r="N13" i="1"/>
  <c r="M13" i="1"/>
  <c r="N15" i="1"/>
  <c r="M15" i="1"/>
  <c r="N14" i="1"/>
  <c r="M14" i="1"/>
</calcChain>
</file>

<file path=xl/sharedStrings.xml><?xml version="1.0" encoding="utf-8"?>
<sst xmlns="http://schemas.openxmlformats.org/spreadsheetml/2006/main" count="51" uniqueCount="51">
  <si>
    <t>Периодическая печать и издательства</t>
  </si>
  <si>
    <t>СРЕДСТВА МАССОВОЙ ИНФОРМАЦИИ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</si>
  <si>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</si>
  <si>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</si>
  <si>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</si>
  <si>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</si>
  <si>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Содержание по опеке и попечистельству</t>
  </si>
  <si>
    <t>Социальное обеспечение населения</t>
  </si>
  <si>
    <t>Социальное обслуживание населения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</si>
  <si>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</si>
  <si>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</si>
  <si>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</si>
  <si>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</si>
  <si>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</si>
  <si>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</si>
  <si>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</si>
  <si>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</si>
  <si>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</si>
  <si>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</si>
  <si>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</si>
  <si>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</si>
  <si>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</si>
  <si>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</si>
  <si>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</si>
  <si>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</si>
  <si>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</si>
  <si>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</si>
  <si>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</si>
  <si>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</si>
  <si>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</si>
  <si>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</si>
  <si>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</si>
  <si>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</si>
  <si>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</si>
  <si>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</si>
  <si>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</si>
  <si>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</si>
  <si>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 2026 год</t>
  </si>
  <si>
    <t>на 2025 год</t>
  </si>
  <si>
    <t>Сумма в т.ч. по годам планового периода</t>
  </si>
  <si>
    <t>ПР</t>
  </si>
  <si>
    <t>РЗ</t>
  </si>
  <si>
    <t>Наименование показателя</t>
  </si>
  <si>
    <t>на 2025, 2026 годы по функциональной структуре расходов</t>
  </si>
  <si>
    <t>Распределение бюджетных ассигнований по сводной бюджетной росписи расходов</t>
  </si>
  <si>
    <t>Приложение № 7</t>
  </si>
  <si>
    <t>к Решению Хурала представителей</t>
  </si>
  <si>
    <t>"О бюджете городского округа город Ак-Довурак"</t>
  </si>
  <si>
    <t>и  на плановый период 2025-2026 годов</t>
  </si>
  <si>
    <t>(тыс.руб)</t>
  </si>
  <si>
    <t xml:space="preserve"> от декабря 2023 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</si>
</sst>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\-#,##0.00;0.00"/>
    <numFmt numFmtId="165" formatCode="00"/>
    <numFmt numFmtId="166" formatCode="0000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2" fillId="0" borderId="7" xfId="0" applyFont="1" applyBorder="1" applyProtection="1">
      <protection hidden="1"/>
    </xf>
    <xf numFmtId="0" fontId="1" fillId="0" borderId="7" xfId="0" applyFont="1" applyBorder="1" applyProtection="1">
      <protection hidden="1"/>
    </xf>
    <xf numFmtId="0" fontId="0" fillId="0" borderId="10" xfId="0" applyBorder="1" applyProtection="1">
      <protection hidden="1"/>
    </xf>
    <xf numFmtId="164" fontId="1" fillId="2" borderId="11" xfId="0" applyNumberFormat="1" applyFont="1" applyFill="1" applyBorder="1" applyProtection="1">
      <protection hidden="1"/>
    </xf>
    <xf numFmtId="0" fontId="0" fillId="0" borderId="14" xfId="0" applyBorder="1" applyProtection="1"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2" fillId="0" borderId="0" xfId="0" applyFont="1" applyProtection="1">
      <protection hidden="1"/>
    </xf>
    <xf numFmtId="0" fontId="0" fillId="0" borderId="0" xfId="0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0" fillId="0" borderId="0" xfId="0" applyBorder="1" applyProtection="1">
      <protection hidden="1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Alignment="1" applyProtection="1">
      <alignment horizontal="centerContinuous"/>
      <protection hidden="1"/>
    </xf>
    <xf numFmtId="0" fontId="7" fillId="0" borderId="0" xfId="0" applyFont="1" applyAlignment="1" applyProtection="1">
      <alignment horizontal="centerContinuous"/>
      <protection hidden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9" xfId="0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4" fillId="0" borderId="6" xfId="0" applyFont="1" applyBorder="1" applyProtection="1">
      <protection hidden="1"/>
    </xf>
    <xf numFmtId="0" fontId="4" fillId="0" borderId="4" xfId="0" applyFont="1" applyBorder="1" applyProtection="1">
      <protection hidden="1"/>
    </xf>
    <xf numFmtId="0" fontId="4" fillId="0" borderId="5" xfId="0" applyFont="1" applyBorder="1" applyProtection="1">
      <protection hidden="1"/>
    </xf>
    <xf numFmtId="165" fontId="4" fillId="3" borderId="15" xfId="0" applyNumberFormat="1" applyFont="1" applyFill="1" applyBorder="1" applyAlignment="1" applyProtection="1">
      <alignment horizontal="center" vertical="center"/>
      <protection hidden="1"/>
    </xf>
    <xf numFmtId="164" fontId="4" fillId="3" borderId="15" xfId="0" applyNumberFormat="1" applyFont="1" applyFill="1" applyBorder="1" applyAlignment="1" applyProtection="1">
      <alignment horizontal="center" vertical="center"/>
      <protection hidden="1"/>
    </xf>
    <xf numFmtId="165" fontId="4" fillId="3" borderId="11" xfId="0" applyNumberFormat="1" applyFont="1" applyFill="1" applyBorder="1" applyAlignment="1" applyProtection="1">
      <alignment horizontal="center" vertical="center"/>
      <protection hidden="1"/>
    </xf>
    <xf numFmtId="164" fontId="4" fillId="3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4" fontId="5" fillId="0" borderId="8" xfId="0" applyNumberFormat="1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164" fontId="5" fillId="0" borderId="24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left" vertical="top"/>
    </xf>
    <xf numFmtId="0" fontId="0" fillId="0" borderId="0" xfId="0" applyAlignment="1"/>
    <xf numFmtId="166" fontId="4" fillId="3" borderId="13" xfId="0" applyNumberFormat="1" applyFont="1" applyFill="1" applyBorder="1" applyAlignment="1" applyProtection="1">
      <alignment wrapText="1"/>
      <protection hidden="1"/>
    </xf>
    <xf numFmtId="166" fontId="4" fillId="3" borderId="12" xfId="0" applyNumberFormat="1" applyFont="1" applyFill="1" applyBorder="1" applyAlignment="1" applyProtection="1">
      <alignment wrapText="1"/>
      <protection hidden="1"/>
    </xf>
    <xf numFmtId="0" fontId="2" fillId="0" borderId="22" xfId="0" applyFont="1" applyBorder="1" applyAlignment="1" applyProtection="1">
      <alignment horizontal="center" vertical="center"/>
      <protection hidden="1"/>
    </xf>
    <xf numFmtId="0" fontId="2" fillId="0" borderId="20" xfId="0" applyFont="1" applyBorder="1" applyAlignment="1" applyProtection="1">
      <alignment horizontal="center" vertical="center"/>
      <protection hidden="1"/>
    </xf>
    <xf numFmtId="0" fontId="2" fillId="0" borderId="23" xfId="0" applyFont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center" vertical="center"/>
      <protection hidden="1"/>
    </xf>
    <xf numFmtId="166" fontId="4" fillId="3" borderId="17" xfId="0" applyNumberFormat="1" applyFont="1" applyFill="1" applyBorder="1" applyAlignment="1" applyProtection="1">
      <alignment wrapText="1"/>
      <protection hidden="1"/>
    </xf>
    <xf numFmtId="166" fontId="4" fillId="3" borderId="16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2"/>
  <sheetViews>
    <sheetView showGridLines="0" tabSelected="1" topLeftCell="A31" workbookViewId="0">
      <selection activeCell="R16" sqref="R16"/>
    </sheetView>
  </sheetViews>
  <sheetFormatPr defaultColWidth="9.140625" defaultRowHeight="12.75" x14ac:dyDescent="0.2"/>
  <cols>
    <col min="1" max="1" width="1" customWidth="1"/>
    <col min="2" max="2" width="0.85546875" customWidth="1"/>
    <col min="3" max="3" width="0.7109375" customWidth="1"/>
    <col min="4" max="4" width="0.5703125" customWidth="1"/>
    <col min="5" max="6" width="0.7109375" customWidth="1"/>
    <col min="7" max="7" width="0.5703125" customWidth="1"/>
    <col min="8" max="9" width="1.140625" customWidth="1"/>
    <col min="10" max="10" width="75.7109375" customWidth="1"/>
    <col min="11" max="11" width="8.7109375" customWidth="1"/>
    <col min="12" max="12" width="10" customWidth="1"/>
    <col min="13" max="13" width="13.5703125" customWidth="1"/>
    <col min="14" max="14" width="13.7109375" customWidth="1"/>
    <col min="15" max="15" width="0" hidden="1" customWidth="1"/>
    <col min="16" max="16" width="0.5703125" customWidth="1"/>
    <col min="17" max="250" width="9.140625" customWidth="1"/>
  </cols>
  <sheetData>
    <row r="1" spans="1:16" x14ac:dyDescent="0.2">
      <c r="M1" s="15" t="s">
        <v>45</v>
      </c>
      <c r="N1" s="16"/>
    </row>
    <row r="2" spans="1:16" x14ac:dyDescent="0.2">
      <c r="M2" s="21" t="s">
        <v>46</v>
      </c>
      <c r="N2" s="22"/>
    </row>
    <row r="3" spans="1:16" x14ac:dyDescent="0.2">
      <c r="L3" s="37" t="s">
        <v>50</v>
      </c>
      <c r="M3" s="38"/>
      <c r="N3" s="38"/>
    </row>
    <row r="4" spans="1:16" x14ac:dyDescent="0.2">
      <c r="M4" s="21" t="s">
        <v>47</v>
      </c>
      <c r="N4" s="16"/>
    </row>
    <row r="5" spans="1:16" x14ac:dyDescent="0.2">
      <c r="M5" s="21" t="s">
        <v>48</v>
      </c>
      <c r="N5" s="22"/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2.75" customHeight="1" x14ac:dyDescent="0.25">
      <c r="A7" s="13" t="s">
        <v>44</v>
      </c>
      <c r="B7" s="13"/>
      <c r="C7" s="13"/>
      <c r="D7" s="13"/>
      <c r="E7" s="13"/>
      <c r="F7" s="13"/>
      <c r="G7" s="13"/>
      <c r="H7" s="13"/>
      <c r="I7" s="12"/>
      <c r="J7" s="19"/>
      <c r="K7" s="20"/>
      <c r="L7" s="20"/>
      <c r="M7" s="19"/>
      <c r="N7" s="12"/>
      <c r="O7" s="1"/>
      <c r="P7" s="1"/>
    </row>
    <row r="8" spans="1:16" ht="12.75" customHeight="1" x14ac:dyDescent="0.25">
      <c r="A8" s="13" t="s">
        <v>43</v>
      </c>
      <c r="B8" s="13"/>
      <c r="C8" s="13"/>
      <c r="D8" s="13"/>
      <c r="E8" s="13"/>
      <c r="F8" s="13"/>
      <c r="G8" s="13"/>
      <c r="H8" s="13"/>
      <c r="I8" s="12"/>
      <c r="J8" s="19"/>
      <c r="K8" s="20"/>
      <c r="L8" s="20"/>
      <c r="M8" s="19"/>
      <c r="N8" s="12"/>
      <c r="O8" s="1"/>
      <c r="P8" s="1"/>
    </row>
    <row r="9" spans="1:16" ht="12.75" customHeight="1" x14ac:dyDescent="0.25">
      <c r="A9" s="13"/>
      <c r="B9" s="13"/>
      <c r="C9" s="13"/>
      <c r="D9" s="13"/>
      <c r="E9" s="13"/>
      <c r="F9" s="13"/>
      <c r="G9" s="13"/>
      <c r="H9" s="13"/>
      <c r="I9" s="12"/>
      <c r="J9" s="19"/>
      <c r="K9" s="20"/>
      <c r="L9" s="20"/>
      <c r="M9" s="19"/>
      <c r="N9" s="12"/>
      <c r="O9" s="1"/>
      <c r="P9" s="1"/>
    </row>
    <row r="10" spans="1:16" ht="11.25" customHeight="1" thickBot="1" x14ac:dyDescent="0.25">
      <c r="A10" s="11"/>
      <c r="B10" s="11"/>
      <c r="C10" s="11"/>
      <c r="D10" s="11"/>
      <c r="E10" s="11"/>
      <c r="F10" s="11"/>
      <c r="G10" s="11"/>
      <c r="H10" s="11"/>
      <c r="I10" s="1"/>
      <c r="J10" s="1"/>
      <c r="K10" s="1"/>
      <c r="L10" s="11"/>
      <c r="M10" s="1"/>
      <c r="N10" s="18" t="s">
        <v>49</v>
      </c>
      <c r="O10" s="1"/>
      <c r="P10" s="1"/>
    </row>
    <row r="11" spans="1:16" ht="15.6" customHeight="1" thickBot="1" x14ac:dyDescent="0.25">
      <c r="A11" s="11"/>
      <c r="B11" s="45" t="s">
        <v>42</v>
      </c>
      <c r="C11" s="45"/>
      <c r="D11" s="45"/>
      <c r="E11" s="45"/>
      <c r="F11" s="45"/>
      <c r="G11" s="45"/>
      <c r="H11" s="45"/>
      <c r="I11" s="45"/>
      <c r="J11" s="45"/>
      <c r="K11" s="42" t="s">
        <v>41</v>
      </c>
      <c r="L11" s="41" t="s">
        <v>40</v>
      </c>
      <c r="M11" s="43" t="s">
        <v>39</v>
      </c>
      <c r="N11" s="44"/>
      <c r="O11" s="1"/>
      <c r="P11" s="1"/>
    </row>
    <row r="12" spans="1:16" ht="15.6" customHeight="1" thickBot="1" x14ac:dyDescent="0.25">
      <c r="A12" s="11"/>
      <c r="B12" s="45"/>
      <c r="C12" s="45"/>
      <c r="D12" s="45"/>
      <c r="E12" s="45"/>
      <c r="F12" s="45"/>
      <c r="G12" s="45"/>
      <c r="H12" s="45"/>
      <c r="I12" s="45"/>
      <c r="J12" s="45"/>
      <c r="K12" s="42"/>
      <c r="L12" s="41"/>
      <c r="M12" s="10" t="s">
        <v>38</v>
      </c>
      <c r="N12" s="9" t="s">
        <v>37</v>
      </c>
      <c r="O12" s="1"/>
      <c r="P12" s="1"/>
    </row>
    <row r="13" spans="1:16" ht="12.75" customHeight="1" x14ac:dyDescent="0.2">
      <c r="A13" s="5"/>
      <c r="B13" s="46" t="s">
        <v>36</v>
      </c>
      <c r="C13" s="46"/>
      <c r="D13" s="46"/>
      <c r="E13" s="46"/>
      <c r="F13" s="46"/>
      <c r="G13" s="46"/>
      <c r="H13" s="46"/>
      <c r="I13" s="46"/>
      <c r="J13" s="47"/>
      <c r="K13" s="28">
        <v>1</v>
      </c>
      <c r="L13" s="28">
        <v>0</v>
      </c>
      <c r="M13" s="29">
        <f>36124600/1000</f>
        <v>36124.6</v>
      </c>
      <c r="N13" s="29">
        <f>41391600/1000</f>
        <v>41391.599999999999</v>
      </c>
      <c r="O13" s="8"/>
      <c r="P13" s="3"/>
    </row>
    <row r="14" spans="1:16" ht="31.5" customHeight="1" x14ac:dyDescent="0.2">
      <c r="A14" s="5"/>
      <c r="B14" s="39" t="s">
        <v>35</v>
      </c>
      <c r="C14" s="39"/>
      <c r="D14" s="39"/>
      <c r="E14" s="39"/>
      <c r="F14" s="39"/>
      <c r="G14" s="39"/>
      <c r="H14" s="39"/>
      <c r="I14" s="39"/>
      <c r="J14" s="40"/>
      <c r="K14" s="30">
        <v>1</v>
      </c>
      <c r="L14" s="30">
        <v>2</v>
      </c>
      <c r="M14" s="31">
        <f>1981000/1000</f>
        <v>1981</v>
      </c>
      <c r="N14" s="31">
        <f>1981000/1000</f>
        <v>1981</v>
      </c>
      <c r="O14" s="6"/>
      <c r="P14" s="3"/>
    </row>
    <row r="15" spans="1:16" ht="27.75" customHeight="1" x14ac:dyDescent="0.2">
      <c r="A15" s="5"/>
      <c r="B15" s="39" t="s">
        <v>34</v>
      </c>
      <c r="C15" s="39"/>
      <c r="D15" s="39"/>
      <c r="E15" s="39"/>
      <c r="F15" s="39"/>
      <c r="G15" s="39"/>
      <c r="H15" s="39"/>
      <c r="I15" s="39"/>
      <c r="J15" s="40"/>
      <c r="K15" s="30">
        <v>1</v>
      </c>
      <c r="L15" s="30">
        <v>3</v>
      </c>
      <c r="M15" s="31">
        <f>4187000/1000</f>
        <v>4187</v>
      </c>
      <c r="N15" s="31">
        <f>4187000/1000</f>
        <v>4187</v>
      </c>
      <c r="O15" s="6"/>
      <c r="P15" s="3"/>
    </row>
    <row r="16" spans="1:16" ht="28.5" customHeight="1" x14ac:dyDescent="0.2">
      <c r="A16" s="5"/>
      <c r="B16" s="39" t="s">
        <v>33</v>
      </c>
      <c r="C16" s="39"/>
      <c r="D16" s="39"/>
      <c r="E16" s="39"/>
      <c r="F16" s="39"/>
      <c r="G16" s="39"/>
      <c r="H16" s="39"/>
      <c r="I16" s="39"/>
      <c r="J16" s="40"/>
      <c r="K16" s="30">
        <v>1</v>
      </c>
      <c r="L16" s="30">
        <v>4</v>
      </c>
      <c r="M16" s="31">
        <f>18967200/1000</f>
        <v>18967.2</v>
      </c>
      <c r="N16" s="31">
        <f>24054000/1000</f>
        <v>24054</v>
      </c>
      <c r="O16" s="6"/>
      <c r="P16" s="3"/>
    </row>
    <row r="17" spans="1:16" ht="12.75" customHeight="1" x14ac:dyDescent="0.2">
      <c r="A17" s="5"/>
      <c r="B17" s="39" t="s">
        <v>32</v>
      </c>
      <c r="C17" s="39"/>
      <c r="D17" s="39"/>
      <c r="E17" s="39"/>
      <c r="F17" s="39"/>
      <c r="G17" s="39"/>
      <c r="H17" s="39"/>
      <c r="I17" s="39"/>
      <c r="J17" s="40"/>
      <c r="K17" s="30">
        <v>1</v>
      </c>
      <c r="L17" s="30">
        <v>5</v>
      </c>
      <c r="M17" s="31">
        <v>12000</v>
      </c>
      <c r="N17" s="31">
        <f>200000/1000</f>
        <v>200</v>
      </c>
      <c r="O17" s="6"/>
      <c r="P17" s="3"/>
    </row>
    <row r="18" spans="1:16" ht="26.25" customHeight="1" x14ac:dyDescent="0.2">
      <c r="A18" s="5"/>
      <c r="B18" s="39" t="s">
        <v>31</v>
      </c>
      <c r="C18" s="39"/>
      <c r="D18" s="39"/>
      <c r="E18" s="39"/>
      <c r="F18" s="39"/>
      <c r="G18" s="39"/>
      <c r="H18" s="39"/>
      <c r="I18" s="39"/>
      <c r="J18" s="40"/>
      <c r="K18" s="30">
        <v>1</v>
      </c>
      <c r="L18" s="30">
        <v>6</v>
      </c>
      <c r="M18" s="31">
        <f>10182000/1000</f>
        <v>10182</v>
      </c>
      <c r="N18" s="31">
        <f>10182000/1000</f>
        <v>10182</v>
      </c>
      <c r="O18" s="6"/>
      <c r="P18" s="3"/>
    </row>
    <row r="19" spans="1:16" ht="18" customHeight="1" x14ac:dyDescent="0.2">
      <c r="A19" s="5"/>
      <c r="B19" s="39" t="s">
        <v>30</v>
      </c>
      <c r="C19" s="39"/>
      <c r="D19" s="39"/>
      <c r="E19" s="39"/>
      <c r="F19" s="39"/>
      <c r="G19" s="39"/>
      <c r="H19" s="39"/>
      <c r="I19" s="39"/>
      <c r="J19" s="40"/>
      <c r="K19" s="30">
        <v>1</v>
      </c>
      <c r="L19" s="30">
        <v>11</v>
      </c>
      <c r="M19" s="31">
        <f>200000/1000</f>
        <v>200</v>
      </c>
      <c r="N19" s="31">
        <f>200000/1000</f>
        <v>200</v>
      </c>
      <c r="O19" s="6"/>
      <c r="P19" s="3"/>
    </row>
    <row r="20" spans="1:16" ht="21" customHeight="1" x14ac:dyDescent="0.2">
      <c r="A20" s="5"/>
      <c r="B20" s="39" t="s">
        <v>29</v>
      </c>
      <c r="C20" s="39"/>
      <c r="D20" s="39"/>
      <c r="E20" s="39"/>
      <c r="F20" s="39"/>
      <c r="G20" s="39"/>
      <c r="H20" s="39"/>
      <c r="I20" s="39"/>
      <c r="J20" s="40"/>
      <c r="K20" s="30">
        <v>1</v>
      </c>
      <c r="L20" s="30">
        <v>13</v>
      </c>
      <c r="M20" s="31">
        <f>595400/1000</f>
        <v>595.4</v>
      </c>
      <c r="N20" s="31">
        <f>587600/1000</f>
        <v>587.6</v>
      </c>
      <c r="O20" s="6"/>
      <c r="P20" s="3"/>
    </row>
    <row r="21" spans="1:16" ht="22.5" customHeight="1" x14ac:dyDescent="0.2">
      <c r="A21" s="5"/>
      <c r="B21" s="39" t="s">
        <v>28</v>
      </c>
      <c r="C21" s="39"/>
      <c r="D21" s="39"/>
      <c r="E21" s="39"/>
      <c r="F21" s="39"/>
      <c r="G21" s="39"/>
      <c r="H21" s="39"/>
      <c r="I21" s="39"/>
      <c r="J21" s="40"/>
      <c r="K21" s="30">
        <v>3</v>
      </c>
      <c r="L21" s="30">
        <v>0</v>
      </c>
      <c r="M21" s="31">
        <f>5529000/1000</f>
        <v>5529</v>
      </c>
      <c r="N21" s="31">
        <f>4242704/1000</f>
        <v>4242.7039999999997</v>
      </c>
      <c r="O21" s="6"/>
      <c r="P21" s="3"/>
    </row>
    <row r="22" spans="1:16" ht="28.5" customHeight="1" x14ac:dyDescent="0.2">
      <c r="A22" s="5"/>
      <c r="B22" s="39" t="s">
        <v>27</v>
      </c>
      <c r="C22" s="39"/>
      <c r="D22" s="39"/>
      <c r="E22" s="39"/>
      <c r="F22" s="39"/>
      <c r="G22" s="39"/>
      <c r="H22" s="39"/>
      <c r="I22" s="39"/>
      <c r="J22" s="40"/>
      <c r="K22" s="30">
        <v>3</v>
      </c>
      <c r="L22" s="30">
        <v>9</v>
      </c>
      <c r="M22" s="31">
        <f>2731000/1000</f>
        <v>2731</v>
      </c>
      <c r="N22" s="31">
        <f>1444704/1000</f>
        <v>1444.704</v>
      </c>
      <c r="O22" s="6"/>
      <c r="P22" s="3"/>
    </row>
    <row r="23" spans="1:16" ht="15.75" customHeight="1" x14ac:dyDescent="0.2">
      <c r="A23" s="5"/>
      <c r="B23" s="39" t="s">
        <v>26</v>
      </c>
      <c r="C23" s="39"/>
      <c r="D23" s="39"/>
      <c r="E23" s="39"/>
      <c r="F23" s="39"/>
      <c r="G23" s="39"/>
      <c r="H23" s="39"/>
      <c r="I23" s="39"/>
      <c r="J23" s="40"/>
      <c r="K23" s="30">
        <v>4</v>
      </c>
      <c r="L23" s="30">
        <v>0</v>
      </c>
      <c r="M23" s="31">
        <f>30749100/1000</f>
        <v>30749.1</v>
      </c>
      <c r="N23" s="31">
        <f>30760000/1000</f>
        <v>30760</v>
      </c>
      <c r="O23" s="6"/>
      <c r="P23" s="3"/>
    </row>
    <row r="24" spans="1:16" ht="15.75" customHeight="1" x14ac:dyDescent="0.2">
      <c r="A24" s="5"/>
      <c r="B24" s="39" t="s">
        <v>25</v>
      </c>
      <c r="C24" s="39"/>
      <c r="D24" s="39"/>
      <c r="E24" s="39"/>
      <c r="F24" s="39"/>
      <c r="G24" s="39"/>
      <c r="H24" s="39"/>
      <c r="I24" s="39"/>
      <c r="J24" s="40"/>
      <c r="K24" s="30">
        <v>4</v>
      </c>
      <c r="L24" s="30">
        <v>5</v>
      </c>
      <c r="M24" s="31">
        <f>304200/1000</f>
        <v>304.2</v>
      </c>
      <c r="N24" s="31">
        <f>299100/1000</f>
        <v>299.10000000000002</v>
      </c>
      <c r="O24" s="6"/>
      <c r="P24" s="3"/>
    </row>
    <row r="25" spans="1:16" ht="12.75" customHeight="1" x14ac:dyDescent="0.2">
      <c r="A25" s="5"/>
      <c r="B25" s="39" t="s">
        <v>24</v>
      </c>
      <c r="C25" s="39"/>
      <c r="D25" s="39"/>
      <c r="E25" s="39"/>
      <c r="F25" s="39"/>
      <c r="G25" s="39"/>
      <c r="H25" s="39"/>
      <c r="I25" s="39"/>
      <c r="J25" s="40"/>
      <c r="K25" s="30">
        <v>4</v>
      </c>
      <c r="L25" s="30">
        <v>9</v>
      </c>
      <c r="M25" s="31">
        <f>2010000/1000</f>
        <v>2010</v>
      </c>
      <c r="N25" s="31">
        <f>2026000/1000</f>
        <v>2026</v>
      </c>
      <c r="O25" s="6"/>
      <c r="P25" s="3"/>
    </row>
    <row r="26" spans="1:16" ht="15" customHeight="1" x14ac:dyDescent="0.2">
      <c r="A26" s="5"/>
      <c r="B26" s="39" t="s">
        <v>23</v>
      </c>
      <c r="C26" s="39"/>
      <c r="D26" s="39"/>
      <c r="E26" s="39"/>
      <c r="F26" s="39"/>
      <c r="G26" s="39"/>
      <c r="H26" s="39"/>
      <c r="I26" s="39"/>
      <c r="J26" s="40"/>
      <c r="K26" s="30">
        <v>4</v>
      </c>
      <c r="L26" s="30">
        <v>12</v>
      </c>
      <c r="M26" s="31">
        <f>28434900/1000</f>
        <v>28434.9</v>
      </c>
      <c r="N26" s="31">
        <f>28434900/1000</f>
        <v>28434.9</v>
      </c>
      <c r="O26" s="6"/>
      <c r="P26" s="3"/>
    </row>
    <row r="27" spans="1:16" ht="15" customHeight="1" x14ac:dyDescent="0.2">
      <c r="A27" s="5"/>
      <c r="B27" s="39" t="s">
        <v>22</v>
      </c>
      <c r="C27" s="39"/>
      <c r="D27" s="39"/>
      <c r="E27" s="39"/>
      <c r="F27" s="39"/>
      <c r="G27" s="39"/>
      <c r="H27" s="39"/>
      <c r="I27" s="39"/>
      <c r="J27" s="40"/>
      <c r="K27" s="30">
        <v>5</v>
      </c>
      <c r="L27" s="30">
        <v>0</v>
      </c>
      <c r="M27" s="31">
        <f>4746952/1000</f>
        <v>4746.9520000000002</v>
      </c>
      <c r="N27" s="31">
        <f>4754483/1000</f>
        <v>4754.4830000000002</v>
      </c>
      <c r="O27" s="6"/>
      <c r="P27" s="3"/>
    </row>
    <row r="28" spans="1:16" ht="15" customHeight="1" x14ac:dyDescent="0.2">
      <c r="A28" s="5"/>
      <c r="B28" s="39" t="s">
        <v>21</v>
      </c>
      <c r="C28" s="39"/>
      <c r="D28" s="39"/>
      <c r="E28" s="39"/>
      <c r="F28" s="39"/>
      <c r="G28" s="39"/>
      <c r="H28" s="39"/>
      <c r="I28" s="39"/>
      <c r="J28" s="40"/>
      <c r="K28" s="30">
        <v>5</v>
      </c>
      <c r="L28" s="30">
        <v>3</v>
      </c>
      <c r="M28" s="31">
        <f>4746952/1000</f>
        <v>4746.9520000000002</v>
      </c>
      <c r="N28" s="31">
        <f>4754483/1000</f>
        <v>4754.4830000000002</v>
      </c>
      <c r="O28" s="6"/>
      <c r="P28" s="3"/>
    </row>
    <row r="29" spans="1:16" ht="15" customHeight="1" x14ac:dyDescent="0.2">
      <c r="A29" s="5"/>
      <c r="B29" s="39" t="s">
        <v>20</v>
      </c>
      <c r="C29" s="39"/>
      <c r="D29" s="39"/>
      <c r="E29" s="39"/>
      <c r="F29" s="39"/>
      <c r="G29" s="39"/>
      <c r="H29" s="39"/>
      <c r="I29" s="39"/>
      <c r="J29" s="40"/>
      <c r="K29" s="30">
        <v>7</v>
      </c>
      <c r="L29" s="30">
        <v>0</v>
      </c>
      <c r="M29" s="31">
        <f>465646658/1000</f>
        <v>465646.658</v>
      </c>
      <c r="N29" s="31">
        <f>472131609/1000</f>
        <v>472131.609</v>
      </c>
      <c r="O29" s="6"/>
      <c r="P29" s="3"/>
    </row>
    <row r="30" spans="1:16" ht="15" customHeight="1" x14ac:dyDescent="0.2">
      <c r="A30" s="5"/>
      <c r="B30" s="39" t="s">
        <v>19</v>
      </c>
      <c r="C30" s="39"/>
      <c r="D30" s="39"/>
      <c r="E30" s="39"/>
      <c r="F30" s="39"/>
      <c r="G30" s="39"/>
      <c r="H30" s="39"/>
      <c r="I30" s="39"/>
      <c r="J30" s="40"/>
      <c r="K30" s="30">
        <v>7</v>
      </c>
      <c r="L30" s="30">
        <v>1</v>
      </c>
      <c r="M30" s="31">
        <f>171983400/1000</f>
        <v>171983.4</v>
      </c>
      <c r="N30" s="31">
        <f>172151800/1000</f>
        <v>172151.8</v>
      </c>
      <c r="O30" s="6"/>
      <c r="P30" s="3"/>
    </row>
    <row r="31" spans="1:16" ht="15" customHeight="1" x14ac:dyDescent="0.2">
      <c r="A31" s="5"/>
      <c r="B31" s="39" t="s">
        <v>18</v>
      </c>
      <c r="C31" s="39"/>
      <c r="D31" s="39"/>
      <c r="E31" s="39"/>
      <c r="F31" s="39"/>
      <c r="G31" s="39"/>
      <c r="H31" s="39"/>
      <c r="I31" s="39"/>
      <c r="J31" s="40"/>
      <c r="K31" s="30">
        <v>7</v>
      </c>
      <c r="L31" s="30">
        <v>2</v>
      </c>
      <c r="M31" s="31">
        <f>248819846/1000</f>
        <v>248819.84599999999</v>
      </c>
      <c r="N31" s="31">
        <f>249870802/1000</f>
        <v>249870.802</v>
      </c>
      <c r="O31" s="6"/>
      <c r="P31" s="3"/>
    </row>
    <row r="32" spans="1:16" ht="15" customHeight="1" x14ac:dyDescent="0.2">
      <c r="A32" s="5"/>
      <c r="B32" s="39" t="s">
        <v>17</v>
      </c>
      <c r="C32" s="39"/>
      <c r="D32" s="39"/>
      <c r="E32" s="39"/>
      <c r="F32" s="39"/>
      <c r="G32" s="39"/>
      <c r="H32" s="39"/>
      <c r="I32" s="39"/>
      <c r="J32" s="40"/>
      <c r="K32" s="30">
        <v>7</v>
      </c>
      <c r="L32" s="30">
        <v>3</v>
      </c>
      <c r="M32" s="31">
        <f>28423338/1000</f>
        <v>28423.338</v>
      </c>
      <c r="N32" s="31">
        <f>33753296/1000</f>
        <v>33753.296000000002</v>
      </c>
      <c r="O32" s="6"/>
      <c r="P32" s="3"/>
    </row>
    <row r="33" spans="1:16" ht="15" customHeight="1" x14ac:dyDescent="0.2">
      <c r="A33" s="5"/>
      <c r="B33" s="39" t="s">
        <v>16</v>
      </c>
      <c r="C33" s="39"/>
      <c r="D33" s="39"/>
      <c r="E33" s="39"/>
      <c r="F33" s="39"/>
      <c r="G33" s="39"/>
      <c r="H33" s="39"/>
      <c r="I33" s="39"/>
      <c r="J33" s="40"/>
      <c r="K33" s="30">
        <v>7</v>
      </c>
      <c r="L33" s="30">
        <v>7</v>
      </c>
      <c r="M33" s="31">
        <f>3712344/1000</f>
        <v>3712.3440000000001</v>
      </c>
      <c r="N33" s="31">
        <f>3672616/1000</f>
        <v>3672.616</v>
      </c>
      <c r="O33" s="6"/>
      <c r="P33" s="3"/>
    </row>
    <row r="34" spans="1:16" ht="15" customHeight="1" x14ac:dyDescent="0.2">
      <c r="A34" s="5"/>
      <c r="B34" s="39" t="s">
        <v>15</v>
      </c>
      <c r="C34" s="39"/>
      <c r="D34" s="39"/>
      <c r="E34" s="39"/>
      <c r="F34" s="39"/>
      <c r="G34" s="39"/>
      <c r="H34" s="39"/>
      <c r="I34" s="39"/>
      <c r="J34" s="40"/>
      <c r="K34" s="30">
        <v>7</v>
      </c>
      <c r="L34" s="30">
        <v>9</v>
      </c>
      <c r="M34" s="31">
        <f>12707730/1000</f>
        <v>12707.73</v>
      </c>
      <c r="N34" s="31">
        <f>12683095/1000</f>
        <v>12683.094999999999</v>
      </c>
      <c r="O34" s="6"/>
      <c r="P34" s="3"/>
    </row>
    <row r="35" spans="1:16" ht="15" customHeight="1" x14ac:dyDescent="0.2">
      <c r="A35" s="5"/>
      <c r="B35" s="39" t="s">
        <v>14</v>
      </c>
      <c r="C35" s="39"/>
      <c r="D35" s="39"/>
      <c r="E35" s="39"/>
      <c r="F35" s="39"/>
      <c r="G35" s="39"/>
      <c r="H35" s="39"/>
      <c r="I35" s="39"/>
      <c r="J35" s="40"/>
      <c r="K35" s="30">
        <v>8</v>
      </c>
      <c r="L35" s="30">
        <v>0</v>
      </c>
      <c r="M35" s="31">
        <f>26676000/1000</f>
        <v>26676</v>
      </c>
      <c r="N35" s="31">
        <f>24949000/1000</f>
        <v>24949</v>
      </c>
      <c r="O35" s="6"/>
      <c r="P35" s="3"/>
    </row>
    <row r="36" spans="1:16" ht="15" customHeight="1" x14ac:dyDescent="0.2">
      <c r="A36" s="5"/>
      <c r="B36" s="39" t="s">
        <v>13</v>
      </c>
      <c r="C36" s="39"/>
      <c r="D36" s="39"/>
      <c r="E36" s="39"/>
      <c r="F36" s="39"/>
      <c r="G36" s="39"/>
      <c r="H36" s="39"/>
      <c r="I36" s="39"/>
      <c r="J36" s="40"/>
      <c r="K36" s="30">
        <v>8</v>
      </c>
      <c r="L36" s="30">
        <v>1</v>
      </c>
      <c r="M36" s="31">
        <f>18543000/1000</f>
        <v>18543</v>
      </c>
      <c r="N36" s="31">
        <f>16816000/1000</f>
        <v>16816</v>
      </c>
      <c r="O36" s="6"/>
      <c r="P36" s="3"/>
    </row>
    <row r="37" spans="1:16" ht="15" customHeight="1" x14ac:dyDescent="0.2">
      <c r="A37" s="5"/>
      <c r="B37" s="39" t="s">
        <v>12</v>
      </c>
      <c r="C37" s="39"/>
      <c r="D37" s="39"/>
      <c r="E37" s="39"/>
      <c r="F37" s="39"/>
      <c r="G37" s="39"/>
      <c r="H37" s="39"/>
      <c r="I37" s="39"/>
      <c r="J37" s="40"/>
      <c r="K37" s="30">
        <v>8</v>
      </c>
      <c r="L37" s="30">
        <v>4</v>
      </c>
      <c r="M37" s="31">
        <f>8133000/1000</f>
        <v>8133</v>
      </c>
      <c r="N37" s="31">
        <f>8133000/1000</f>
        <v>8133</v>
      </c>
      <c r="O37" s="6"/>
      <c r="P37" s="3"/>
    </row>
    <row r="38" spans="1:16" ht="15" customHeight="1" x14ac:dyDescent="0.2">
      <c r="A38" s="5"/>
      <c r="B38" s="39" t="s">
        <v>11</v>
      </c>
      <c r="C38" s="39"/>
      <c r="D38" s="39"/>
      <c r="E38" s="39"/>
      <c r="F38" s="39"/>
      <c r="G38" s="39"/>
      <c r="H38" s="39"/>
      <c r="I38" s="39"/>
      <c r="J38" s="40"/>
      <c r="K38" s="30">
        <v>9</v>
      </c>
      <c r="L38" s="30">
        <v>0</v>
      </c>
      <c r="M38" s="31">
        <f t="shared" ref="M38:O39" si="0">350000/1000</f>
        <v>350</v>
      </c>
      <c r="N38" s="31">
        <f t="shared" si="0"/>
        <v>350</v>
      </c>
      <c r="O38" s="7">
        <f t="shared" si="0"/>
        <v>350</v>
      </c>
      <c r="P38" s="3"/>
    </row>
    <row r="39" spans="1:16" ht="15" customHeight="1" x14ac:dyDescent="0.2">
      <c r="A39" s="5"/>
      <c r="B39" s="39" t="s">
        <v>10</v>
      </c>
      <c r="C39" s="39"/>
      <c r="D39" s="39"/>
      <c r="E39" s="39"/>
      <c r="F39" s="39"/>
      <c r="G39" s="39"/>
      <c r="H39" s="39"/>
      <c r="I39" s="39"/>
      <c r="J39" s="40"/>
      <c r="K39" s="30">
        <v>9</v>
      </c>
      <c r="L39" s="30">
        <v>9</v>
      </c>
      <c r="M39" s="31">
        <f t="shared" si="0"/>
        <v>350</v>
      </c>
      <c r="N39" s="31">
        <f t="shared" si="0"/>
        <v>350</v>
      </c>
      <c r="O39" s="7">
        <f t="shared" si="0"/>
        <v>350</v>
      </c>
      <c r="P39" s="3"/>
    </row>
    <row r="40" spans="1:16" ht="15" customHeight="1" x14ac:dyDescent="0.2">
      <c r="A40" s="5"/>
      <c r="B40" s="39" t="s">
        <v>9</v>
      </c>
      <c r="C40" s="39"/>
      <c r="D40" s="39"/>
      <c r="E40" s="39"/>
      <c r="F40" s="39"/>
      <c r="G40" s="39"/>
      <c r="H40" s="39"/>
      <c r="I40" s="39"/>
      <c r="J40" s="40"/>
      <c r="K40" s="30">
        <v>10</v>
      </c>
      <c r="L40" s="30">
        <v>0</v>
      </c>
      <c r="M40" s="31">
        <f>65278330/1000</f>
        <v>65278.33</v>
      </c>
      <c r="N40" s="31">
        <f>64179545/1000</f>
        <v>64179.544999999998</v>
      </c>
      <c r="O40" s="6"/>
      <c r="P40" s="3"/>
    </row>
    <row r="41" spans="1:16" ht="15" customHeight="1" x14ac:dyDescent="0.2">
      <c r="A41" s="5"/>
      <c r="B41" s="39" t="s">
        <v>8</v>
      </c>
      <c r="C41" s="39"/>
      <c r="D41" s="39"/>
      <c r="E41" s="39"/>
      <c r="F41" s="39"/>
      <c r="G41" s="39"/>
      <c r="H41" s="39"/>
      <c r="I41" s="39"/>
      <c r="J41" s="40"/>
      <c r="K41" s="30">
        <v>10</v>
      </c>
      <c r="L41" s="30">
        <v>2</v>
      </c>
      <c r="M41" s="31">
        <f>5345000/1000</f>
        <v>5345</v>
      </c>
      <c r="N41" s="31">
        <f>5345000/1000</f>
        <v>5345</v>
      </c>
      <c r="O41" s="6"/>
      <c r="P41" s="3"/>
    </row>
    <row r="42" spans="1:16" ht="15" customHeight="1" x14ac:dyDescent="0.2">
      <c r="A42" s="5"/>
      <c r="B42" s="39" t="s">
        <v>7</v>
      </c>
      <c r="C42" s="39"/>
      <c r="D42" s="39"/>
      <c r="E42" s="39"/>
      <c r="F42" s="39"/>
      <c r="G42" s="39"/>
      <c r="H42" s="39"/>
      <c r="I42" s="39"/>
      <c r="J42" s="40"/>
      <c r="K42" s="30">
        <v>10</v>
      </c>
      <c r="L42" s="30">
        <v>3</v>
      </c>
      <c r="M42" s="31">
        <f>43961278/1000</f>
        <v>43961.277999999998</v>
      </c>
      <c r="N42" s="31">
        <f>42982917/1000</f>
        <v>42982.917000000001</v>
      </c>
      <c r="O42" s="6"/>
      <c r="P42" s="3"/>
    </row>
    <row r="43" spans="1:16" ht="15" customHeight="1" x14ac:dyDescent="0.2">
      <c r="A43" s="5"/>
      <c r="B43" s="39" t="s">
        <v>6</v>
      </c>
      <c r="C43" s="39"/>
      <c r="D43" s="39"/>
      <c r="E43" s="39"/>
      <c r="F43" s="39"/>
      <c r="G43" s="39"/>
      <c r="H43" s="39"/>
      <c r="I43" s="39"/>
      <c r="J43" s="40"/>
      <c r="K43" s="30">
        <v>10</v>
      </c>
      <c r="L43" s="30">
        <v>3</v>
      </c>
      <c r="M43" s="31">
        <f>20459916/1000</f>
        <v>20459.916000000001</v>
      </c>
      <c r="N43" s="31">
        <f>20116274/1000</f>
        <v>20116.274000000001</v>
      </c>
      <c r="O43" s="6"/>
      <c r="P43" s="3"/>
    </row>
    <row r="44" spans="1:16" ht="15" customHeight="1" x14ac:dyDescent="0.2">
      <c r="A44" s="5"/>
      <c r="B44" s="39" t="s">
        <v>5</v>
      </c>
      <c r="C44" s="39"/>
      <c r="D44" s="39"/>
      <c r="E44" s="39"/>
      <c r="F44" s="39"/>
      <c r="G44" s="39"/>
      <c r="H44" s="39"/>
      <c r="I44" s="39"/>
      <c r="J44" s="40"/>
      <c r="K44" s="30">
        <v>10</v>
      </c>
      <c r="L44" s="30">
        <v>4</v>
      </c>
      <c r="M44" s="31">
        <f>10507052/1000</f>
        <v>10507.052</v>
      </c>
      <c r="N44" s="31">
        <f>10405028/1000</f>
        <v>10405.028</v>
      </c>
      <c r="O44" s="6"/>
      <c r="P44" s="3"/>
    </row>
    <row r="45" spans="1:16" ht="21.75" customHeight="1" x14ac:dyDescent="0.2">
      <c r="A45" s="5"/>
      <c r="B45" s="39" t="s">
        <v>4</v>
      </c>
      <c r="C45" s="39"/>
      <c r="D45" s="39"/>
      <c r="E45" s="39"/>
      <c r="F45" s="39"/>
      <c r="G45" s="39"/>
      <c r="H45" s="39"/>
      <c r="I45" s="39"/>
      <c r="J45" s="40"/>
      <c r="K45" s="30">
        <v>10</v>
      </c>
      <c r="L45" s="30">
        <v>6</v>
      </c>
      <c r="M45" s="31">
        <f>5465000/1000</f>
        <v>5465</v>
      </c>
      <c r="N45" s="31">
        <f>5446600/1000</f>
        <v>5446.6</v>
      </c>
      <c r="O45" s="6"/>
      <c r="P45" s="3"/>
    </row>
    <row r="46" spans="1:16" ht="12.75" customHeight="1" x14ac:dyDescent="0.2">
      <c r="A46" s="5"/>
      <c r="B46" s="39" t="s">
        <v>3</v>
      </c>
      <c r="C46" s="39"/>
      <c r="D46" s="39"/>
      <c r="E46" s="39"/>
      <c r="F46" s="39"/>
      <c r="G46" s="39"/>
      <c r="H46" s="39"/>
      <c r="I46" s="39"/>
      <c r="J46" s="40"/>
      <c r="K46" s="30">
        <v>11</v>
      </c>
      <c r="L46" s="30">
        <v>0</v>
      </c>
      <c r="M46" s="31">
        <f>15511162/1000</f>
        <v>15511.162</v>
      </c>
      <c r="N46" s="31">
        <f>16331000/1000</f>
        <v>16331</v>
      </c>
      <c r="O46" s="6"/>
      <c r="P46" s="3"/>
    </row>
    <row r="47" spans="1:16" ht="12.75" customHeight="1" x14ac:dyDescent="0.2">
      <c r="A47" s="5"/>
      <c r="B47" s="39" t="s">
        <v>2</v>
      </c>
      <c r="C47" s="39"/>
      <c r="D47" s="39"/>
      <c r="E47" s="39"/>
      <c r="F47" s="39"/>
      <c r="G47" s="39"/>
      <c r="H47" s="39"/>
      <c r="I47" s="39"/>
      <c r="J47" s="40"/>
      <c r="K47" s="30">
        <v>11</v>
      </c>
      <c r="L47" s="30">
        <v>1</v>
      </c>
      <c r="M47" s="31">
        <f>15511162/1000</f>
        <v>15511.162</v>
      </c>
      <c r="N47" s="31">
        <f>16331000/1000</f>
        <v>16331</v>
      </c>
      <c r="O47" s="6"/>
      <c r="P47" s="3"/>
    </row>
    <row r="48" spans="1:16" ht="12.75" customHeight="1" x14ac:dyDescent="0.2">
      <c r="A48" s="5"/>
      <c r="B48" s="39" t="s">
        <v>1</v>
      </c>
      <c r="C48" s="39"/>
      <c r="D48" s="39"/>
      <c r="E48" s="39"/>
      <c r="F48" s="39"/>
      <c r="G48" s="39"/>
      <c r="H48" s="39"/>
      <c r="I48" s="39"/>
      <c r="J48" s="40"/>
      <c r="K48" s="30">
        <v>12</v>
      </c>
      <c r="L48" s="30">
        <v>0</v>
      </c>
      <c r="M48" s="31">
        <f>50000/1000</f>
        <v>50</v>
      </c>
      <c r="N48" s="31">
        <f>50000/1000</f>
        <v>50</v>
      </c>
      <c r="O48" s="6"/>
      <c r="P48" s="3"/>
    </row>
    <row r="49" spans="1:16" ht="15.75" customHeight="1" x14ac:dyDescent="0.2">
      <c r="A49" s="5"/>
      <c r="B49" s="39" t="s">
        <v>0</v>
      </c>
      <c r="C49" s="39"/>
      <c r="D49" s="39"/>
      <c r="E49" s="39"/>
      <c r="F49" s="39"/>
      <c r="G49" s="39"/>
      <c r="H49" s="39"/>
      <c r="I49" s="39"/>
      <c r="J49" s="40"/>
      <c r="K49" s="30">
        <v>12</v>
      </c>
      <c r="L49" s="30">
        <v>2</v>
      </c>
      <c r="M49" s="31">
        <f>50000/1000</f>
        <v>50</v>
      </c>
      <c r="N49" s="31">
        <f>50000/1000</f>
        <v>50</v>
      </c>
      <c r="O49" s="6"/>
      <c r="P49" s="3"/>
    </row>
    <row r="50" spans="1:16" ht="12.75" hidden="1" customHeight="1" x14ac:dyDescent="0.2">
      <c r="A50" s="5"/>
      <c r="B50" s="23"/>
      <c r="C50" s="24"/>
      <c r="D50" s="24"/>
      <c r="E50" s="24"/>
      <c r="F50" s="24"/>
      <c r="G50" s="24"/>
      <c r="H50" s="24"/>
      <c r="I50" s="17"/>
      <c r="J50" s="17"/>
      <c r="K50" s="32">
        <v>0</v>
      </c>
      <c r="L50" s="32">
        <v>0</v>
      </c>
      <c r="M50" s="33">
        <v>650661802</v>
      </c>
      <c r="N50" s="34">
        <v>659139941</v>
      </c>
      <c r="O50" s="1"/>
      <c r="P50" s="3"/>
    </row>
    <row r="51" spans="1:16" ht="22.5" customHeight="1" thickBot="1" x14ac:dyDescent="0.25">
      <c r="A51" s="4"/>
      <c r="B51" s="25"/>
      <c r="C51" s="26"/>
      <c r="D51" s="26"/>
      <c r="E51" s="26"/>
      <c r="F51" s="26"/>
      <c r="G51" s="26"/>
      <c r="H51" s="26"/>
      <c r="I51" s="27"/>
      <c r="J51" s="27"/>
      <c r="K51" s="35"/>
      <c r="L51" s="35"/>
      <c r="M51" s="36">
        <f>650661802/1000</f>
        <v>650661.80200000003</v>
      </c>
      <c r="N51" s="36">
        <f>659139941/1000</f>
        <v>659139.94099999999</v>
      </c>
      <c r="O51" s="1"/>
      <c r="P51" s="3"/>
    </row>
    <row r="52" spans="1:16" ht="12.75" customHeight="1" x14ac:dyDescent="0.2">
      <c r="A52" s="1"/>
      <c r="B52" s="2"/>
      <c r="C52" s="2"/>
      <c r="D52" s="2"/>
      <c r="E52" s="2"/>
      <c r="F52" s="2"/>
      <c r="G52" s="2"/>
      <c r="H52" s="2"/>
      <c r="I52" s="1"/>
      <c r="J52" s="1"/>
      <c r="K52" s="2"/>
      <c r="L52" s="2"/>
      <c r="M52" s="14"/>
      <c r="N52" s="14"/>
      <c r="O52" s="1"/>
      <c r="P52" s="1"/>
    </row>
  </sheetData>
  <mergeCells count="42">
    <mergeCell ref="L11:L12"/>
    <mergeCell ref="B40:J40"/>
    <mergeCell ref="B46:J46"/>
    <mergeCell ref="K11:K12"/>
    <mergeCell ref="M11:N11"/>
    <mergeCell ref="B11:J12"/>
    <mergeCell ref="B20:J20"/>
    <mergeCell ref="B22:J22"/>
    <mergeCell ref="B13:J13"/>
    <mergeCell ref="B23:J23"/>
    <mergeCell ref="B27:J27"/>
    <mergeCell ref="B29:J29"/>
    <mergeCell ref="B35:J35"/>
    <mergeCell ref="B14:J14"/>
    <mergeCell ref="B15:J15"/>
    <mergeCell ref="B16:J16"/>
    <mergeCell ref="B17:J17"/>
    <mergeCell ref="B18:J18"/>
    <mergeCell ref="B19:J19"/>
    <mergeCell ref="B30:J30"/>
    <mergeCell ref="B31:J31"/>
    <mergeCell ref="B44:J44"/>
    <mergeCell ref="B45:J45"/>
    <mergeCell ref="B47:J47"/>
    <mergeCell ref="B49:J49"/>
    <mergeCell ref="B48:J48"/>
    <mergeCell ref="L3:N3"/>
    <mergeCell ref="B41:J41"/>
    <mergeCell ref="B26:J26"/>
    <mergeCell ref="B43:J43"/>
    <mergeCell ref="B25:J25"/>
    <mergeCell ref="B32:J32"/>
    <mergeCell ref="B33:J33"/>
    <mergeCell ref="B34:J34"/>
    <mergeCell ref="B28:J28"/>
    <mergeCell ref="B24:J24"/>
    <mergeCell ref="B36:J36"/>
    <mergeCell ref="B37:J37"/>
    <mergeCell ref="B39:J39"/>
    <mergeCell ref="B38:J38"/>
    <mergeCell ref="B42:J42"/>
    <mergeCell ref="B21:J21"/>
  </mergeCells>
  <pageMargins left="0.39370078740157483" right="0.39370078740157483" top="0.59055118110236227" bottom="0.98425196850393704" header="0.51181102362204722" footer="0.51181102362204722"/>
  <pageSetup paperSize="9" scale="75" fitToHeight="0" orientation="portrait" horizontalDpi="0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(ФКР)_55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2023-11-14T09:55:31Z</cp:lastPrinted>
  <dcterms:created xsi:type="dcterms:W3CDTF">2023-11-14T09:11:25Z</dcterms:created>
  <dcterms:modified xsi:type="dcterms:W3CDTF">2023-11-14T09:57:51Z</dcterms:modified>
</cp:coreProperties>
</file>