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firstSheet="8" activeTab="8"/>
  </bookViews>
  <sheets>
    <sheet name="9пр (2)" sheetId="23" state="hidden" r:id="rId1"/>
    <sheet name="6" sheetId="11" state="hidden" r:id="rId2"/>
    <sheet name="9пр" sheetId="17" state="hidden" r:id="rId3"/>
    <sheet name="9" sheetId="13" state="hidden" r:id="rId4"/>
    <sheet name="7" sheetId="8" state="hidden" r:id="rId5"/>
    <sheet name="2.2" sheetId="14" state="hidden" r:id="rId6"/>
    <sheet name="2" sheetId="15" state="hidden" r:id="rId7"/>
    <sheet name="6 (3)" sheetId="19" state="hidden" r:id="rId8"/>
    <sheet name="пр6" sheetId="18" r:id="rId9"/>
  </sheets>
  <externalReferences>
    <externalReference r:id="rId10"/>
    <externalReference r:id="rId11"/>
    <externalReference r:id="rId12"/>
  </externalReferences>
  <definedNames>
    <definedName name="_xlnm.Print_Area" localSheetId="6">'2'!$A$1:$H$95</definedName>
    <definedName name="_xlnm.Print_Area" localSheetId="5">'2.2'!$A$1:$O$38</definedName>
    <definedName name="_xlnm.Print_Area" localSheetId="1">'6'!$A$1:$CF$66</definedName>
    <definedName name="_xlnm.Print_Area" localSheetId="7">'6 (3)'!$A$1:$CJ$66</definedName>
    <definedName name="_xlnm.Print_Area" localSheetId="4">'7'!$A$1:$S$245</definedName>
    <definedName name="_xlnm.Print_Area" localSheetId="3">'9'!$A$1:$CQ$140</definedName>
    <definedName name="_xlnm.Print_Area" localSheetId="8">пр6!$A$1:$CN$76</definedName>
  </definedNames>
  <calcPr calcId="124519"/>
  <fileRecoveryPr autoRecover="0"/>
</workbook>
</file>

<file path=xl/calcChain.xml><?xml version="1.0" encoding="utf-8"?>
<calcChain xmlns="http://schemas.openxmlformats.org/spreadsheetml/2006/main">
  <c r="CM60" i="18"/>
  <c r="CM64"/>
  <c r="CM67"/>
  <c r="CM68"/>
  <c r="CM69"/>
  <c r="CM70"/>
  <c r="CM71"/>
  <c r="CM72"/>
  <c r="CM74"/>
  <c r="CM75"/>
  <c r="BO67"/>
  <c r="BS74"/>
  <c r="BG74"/>
  <c r="BC74"/>
  <c r="BC48"/>
  <c r="BC27"/>
  <c r="AY74"/>
  <c r="AU74"/>
  <c r="AU67"/>
  <c r="AU27"/>
  <c r="AM74"/>
  <c r="AI74"/>
  <c r="AI64"/>
  <c r="AE26"/>
  <c r="AE42"/>
  <c r="AE74"/>
  <c r="AA74"/>
  <c r="AA42"/>
  <c r="W74"/>
  <c r="W64"/>
  <c r="W43"/>
  <c r="W42"/>
  <c r="S16"/>
  <c r="S37"/>
  <c r="S42"/>
  <c r="S51"/>
  <c r="S64"/>
  <c r="S74"/>
  <c r="O74"/>
  <c r="O64"/>
  <c r="O43"/>
  <c r="O42"/>
  <c r="O37"/>
  <c r="K74"/>
  <c r="K42"/>
  <c r="K43"/>
  <c r="CI68"/>
  <c r="CI67"/>
  <c r="CI60"/>
  <c r="CI55"/>
  <c r="CI54"/>
  <c r="CI46"/>
  <c r="CI13"/>
  <c r="CI12"/>
  <c r="CI6"/>
  <c r="CI7"/>
  <c r="CI8"/>
  <c r="CE70"/>
  <c r="CE43"/>
  <c r="CE34"/>
  <c r="CA17"/>
  <c r="CA18"/>
  <c r="CA19"/>
  <c r="CA34"/>
  <c r="CA40"/>
  <c r="CA44"/>
  <c r="CA70"/>
  <c r="CA64"/>
  <c r="CA57"/>
  <c r="CM30"/>
  <c r="CM33"/>
  <c r="CM34"/>
  <c r="CM35"/>
  <c r="CM36"/>
  <c r="CM37"/>
  <c r="CM38"/>
  <c r="CM40"/>
  <c r="CM42"/>
  <c r="CM43"/>
  <c r="CM44"/>
  <c r="CM45"/>
  <c r="CM46"/>
  <c r="CG67"/>
  <c r="CG12"/>
  <c r="CG48"/>
  <c r="CG57"/>
  <c r="CG68"/>
  <c r="CG60"/>
  <c r="CG55"/>
  <c r="CG54"/>
  <c r="CH67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55"/>
  <c r="BA52"/>
  <c r="BA53"/>
  <c r="AG27"/>
  <c r="AG30"/>
  <c r="AG31"/>
  <c r="AG45"/>
  <c r="AG53"/>
  <c r="AG55"/>
  <c r="CK66"/>
  <c r="BU46"/>
  <c r="CB34"/>
  <c r="CB37"/>
  <c r="CB38"/>
  <c r="CB40"/>
  <c r="CB41"/>
  <c r="CB42"/>
  <c r="CB43"/>
  <c r="BY40"/>
  <c r="BY70"/>
  <c r="BY67"/>
  <c r="CH68"/>
  <c r="CH60"/>
  <c r="CH55"/>
  <c r="CH54"/>
  <c r="BZ67"/>
  <c r="BZ70"/>
  <c r="CL71"/>
  <c r="CL72"/>
  <c r="CL73"/>
  <c r="AH8"/>
  <c r="AH67"/>
  <c r="AH68"/>
  <c r="AH69"/>
  <c r="AH70"/>
  <c r="AH71"/>
  <c r="AH72"/>
  <c r="AH73"/>
  <c r="AH74"/>
  <c r="AH75"/>
  <c r="AH51"/>
  <c r="AH52"/>
  <c r="AH53"/>
  <c r="AH54"/>
  <c r="AH55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20"/>
  <c r="AH21"/>
  <c r="AH22"/>
  <c r="AH23"/>
  <c r="AH24"/>
  <c r="AH25"/>
  <c r="AH26"/>
  <c r="AH19"/>
  <c r="AH11"/>
  <c r="BB67"/>
  <c r="BB68"/>
  <c r="BB69"/>
  <c r="BB70"/>
  <c r="BB71"/>
  <c r="BB72"/>
  <c r="BB73"/>
  <c r="BB74"/>
  <c r="BB75"/>
  <c r="BB66"/>
  <c r="BB59"/>
  <c r="BB60"/>
  <c r="BB57" s="1"/>
  <c r="BB61"/>
  <c r="BB62"/>
  <c r="BB63"/>
  <c r="BB64"/>
  <c r="BB58"/>
  <c r="BB51"/>
  <c r="BB52"/>
  <c r="BB48" s="1"/>
  <c r="BB53"/>
  <c r="BB54"/>
  <c r="BB55"/>
  <c r="BB50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28"/>
  <c r="BB20"/>
  <c r="BB21"/>
  <c r="BB16" s="1"/>
  <c r="BB22"/>
  <c r="BB23"/>
  <c r="BB24"/>
  <c r="BB25"/>
  <c r="BB26"/>
  <c r="BB19"/>
  <c r="BB13"/>
  <c r="BB11"/>
  <c r="CL11" l="1"/>
  <c r="CL67"/>
  <c r="CL68"/>
  <c r="CL69"/>
  <c r="CL70"/>
  <c r="CL74"/>
  <c r="CL75"/>
  <c r="CL66"/>
  <c r="CL59"/>
  <c r="CL60"/>
  <c r="CL61"/>
  <c r="CL62"/>
  <c r="CL63"/>
  <c r="CL64"/>
  <c r="CL58"/>
  <c r="CL51"/>
  <c r="CL52"/>
  <c r="CL53"/>
  <c r="CL54"/>
  <c r="CL55"/>
  <c r="CL50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28"/>
  <c r="CL26"/>
  <c r="CL21"/>
  <c r="CL20"/>
  <c r="CL19"/>
  <c r="CL13"/>
  <c r="CL8"/>
  <c r="BR5"/>
  <c r="CD10"/>
  <c r="BZ10"/>
  <c r="BV10"/>
  <c r="BN10"/>
  <c r="BJ10"/>
  <c r="BF10"/>
  <c r="AX10"/>
  <c r="AT10"/>
  <c r="AP10"/>
  <c r="AL10"/>
  <c r="AD10"/>
  <c r="Z10"/>
  <c r="V10"/>
  <c r="R10"/>
  <c r="N10"/>
  <c r="J10"/>
  <c r="F10"/>
  <c r="E10"/>
  <c r="CL57" l="1"/>
  <c r="CL65"/>
  <c r="CL48"/>
  <c r="BV46"/>
  <c r="BZ40"/>
  <c r="CH48" l="1"/>
  <c r="AT48"/>
  <c r="AH48"/>
  <c r="V12"/>
  <c r="R48"/>
  <c r="N48"/>
  <c r="N5"/>
  <c r="CN55" l="1"/>
  <c r="BF57" l="1"/>
  <c r="CH57" l="1"/>
  <c r="BZ57"/>
  <c r="CK53" l="1"/>
  <c r="BQ57"/>
  <c r="AS57"/>
  <c r="AO57"/>
  <c r="AK57"/>
  <c r="AC57"/>
  <c r="Y57"/>
  <c r="U57"/>
  <c r="Q57"/>
  <c r="I57"/>
  <c r="M57"/>
  <c r="CE67" l="1"/>
  <c r="CI72"/>
  <c r="CA33"/>
  <c r="CA35"/>
  <c r="CA38"/>
  <c r="CA42"/>
  <c r="CA47"/>
  <c r="CC48"/>
  <c r="BY48"/>
  <c r="BU48"/>
  <c r="BQ48"/>
  <c r="BM48"/>
  <c r="BI48"/>
  <c r="BE48"/>
  <c r="AW48"/>
  <c r="AS48"/>
  <c r="AO48"/>
  <c r="AK48"/>
  <c r="AC48"/>
  <c r="Y48"/>
  <c r="U48"/>
  <c r="Q48"/>
  <c r="M48"/>
  <c r="I48"/>
  <c r="CN53"/>
  <c r="CK31"/>
  <c r="BY57"/>
  <c r="CC16"/>
  <c r="CC57"/>
  <c r="BU57"/>
  <c r="BA59"/>
  <c r="BA60"/>
  <c r="BA61"/>
  <c r="BA62"/>
  <c r="BA63"/>
  <c r="BA64"/>
  <c r="BA58"/>
  <c r="AG59"/>
  <c r="CK59" s="1"/>
  <c r="AG60"/>
  <c r="CK60" s="1"/>
  <c r="AG61"/>
  <c r="CK61" s="1"/>
  <c r="AG62"/>
  <c r="CK62" s="1"/>
  <c r="AG64"/>
  <c r="CK64" s="1"/>
  <c r="AH64"/>
  <c r="F57" l="1"/>
  <c r="J57"/>
  <c r="N57"/>
  <c r="R57"/>
  <c r="V57"/>
  <c r="Z57"/>
  <c r="AD57"/>
  <c r="AL57"/>
  <c r="AP57"/>
  <c r="AT57"/>
  <c r="AX57"/>
  <c r="BV57"/>
  <c r="BR57"/>
  <c r="BN57"/>
  <c r="BJ57"/>
  <c r="CN64" l="1"/>
  <c r="CL17"/>
  <c r="CL18"/>
  <c r="BB6"/>
  <c r="BB8"/>
  <c r="BB9"/>
  <c r="BB14"/>
  <c r="BB15"/>
  <c r="BB17"/>
  <c r="BB18"/>
  <c r="BB49"/>
  <c r="AH58"/>
  <c r="AH59"/>
  <c r="AH60"/>
  <c r="AH61"/>
  <c r="CN61" s="1"/>
  <c r="AH62"/>
  <c r="AH63"/>
  <c r="AH28"/>
  <c r="AH66"/>
  <c r="CN59" l="1"/>
  <c r="CN60"/>
  <c r="CN62"/>
  <c r="BB27"/>
  <c r="R27"/>
  <c r="BY16"/>
  <c r="BY27"/>
  <c r="G11" l="1"/>
  <c r="G26"/>
  <c r="G43"/>
  <c r="G39" i="23" l="1"/>
  <c r="H39"/>
  <c r="I39"/>
  <c r="G38"/>
  <c r="H38"/>
  <c r="I38"/>
  <c r="I6"/>
  <c r="H6"/>
  <c r="L147"/>
  <c r="L148"/>
  <c r="L133"/>
  <c r="L134"/>
  <c r="K133"/>
  <c r="L128"/>
  <c r="L129"/>
  <c r="K128"/>
  <c r="L54"/>
  <c r="L7" l="1"/>
  <c r="J13"/>
  <c r="L13"/>
  <c r="L8" l="1"/>
  <c r="L9"/>
  <c r="L10"/>
  <c r="L11"/>
  <c r="L12"/>
  <c r="L14"/>
  <c r="L15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81"/>
  <c r="L86"/>
  <c r="L87"/>
  <c r="L88"/>
  <c r="L89"/>
  <c r="L90"/>
  <c r="L91"/>
  <c r="L92"/>
  <c r="L93"/>
  <c r="L94"/>
  <c r="L95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30"/>
  <c r="L131"/>
  <c r="L132"/>
  <c r="L135"/>
  <c r="L136"/>
  <c r="L137"/>
  <c r="L138"/>
  <c r="L139"/>
  <c r="L140"/>
  <c r="L141"/>
  <c r="L142"/>
  <c r="L143"/>
  <c r="L144"/>
  <c r="L145"/>
  <c r="L146"/>
  <c r="L149"/>
  <c r="L151"/>
  <c r="L153"/>
  <c r="L154"/>
  <c r="K8"/>
  <c r="K9"/>
  <c r="K10"/>
  <c r="K11"/>
  <c r="K12"/>
  <c r="K14"/>
  <c r="K15"/>
  <c r="K16"/>
  <c r="K17"/>
  <c r="K18"/>
  <c r="K19"/>
  <c r="K22"/>
  <c r="K23"/>
  <c r="K24"/>
  <c r="K29"/>
  <c r="K30"/>
  <c r="K31"/>
  <c r="K32"/>
  <c r="K33"/>
  <c r="K34"/>
  <c r="K35"/>
  <c r="K36"/>
  <c r="K37"/>
  <c r="K40"/>
  <c r="K41"/>
  <c r="K42"/>
  <c r="K43"/>
  <c r="K44"/>
  <c r="K45"/>
  <c r="K48"/>
  <c r="K49"/>
  <c r="K50"/>
  <c r="K51"/>
  <c r="K52"/>
  <c r="K55"/>
  <c r="K56"/>
  <c r="K57"/>
  <c r="K58"/>
  <c r="K59"/>
  <c r="K60"/>
  <c r="K61"/>
  <c r="K62"/>
  <c r="K63"/>
  <c r="K64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6"/>
  <c r="K87"/>
  <c r="K88"/>
  <c r="K89"/>
  <c r="K91"/>
  <c r="K92"/>
  <c r="K94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7"/>
  <c r="K118"/>
  <c r="K119"/>
  <c r="K120"/>
  <c r="K121"/>
  <c r="K123"/>
  <c r="K125"/>
  <c r="K127"/>
  <c r="K130"/>
  <c r="K132"/>
  <c r="K135"/>
  <c r="K136"/>
  <c r="K138"/>
  <c r="K139"/>
  <c r="K140"/>
  <c r="K141"/>
  <c r="K142"/>
  <c r="K143"/>
  <c r="K144"/>
  <c r="K145"/>
  <c r="K150"/>
  <c r="K151"/>
  <c r="K153"/>
  <c r="K154"/>
  <c r="H150"/>
  <c r="J150" s="1"/>
  <c r="J103"/>
  <c r="G96"/>
  <c r="G85"/>
  <c r="G20"/>
  <c r="G6"/>
  <c r="F96"/>
  <c r="F85"/>
  <c r="F39"/>
  <c r="F38"/>
  <c r="J38" s="1"/>
  <c r="F20"/>
  <c r="F6"/>
  <c r="J154"/>
  <c r="J153"/>
  <c r="J151"/>
  <c r="J145"/>
  <c r="J144"/>
  <c r="J143"/>
  <c r="J142"/>
  <c r="J141"/>
  <c r="J140"/>
  <c r="J139"/>
  <c r="J138"/>
  <c r="J137"/>
  <c r="J136"/>
  <c r="J135"/>
  <c r="J133"/>
  <c r="J132"/>
  <c r="J131"/>
  <c r="J130"/>
  <c r="J128"/>
  <c r="J127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2"/>
  <c r="J101"/>
  <c r="J100"/>
  <c r="J99"/>
  <c r="J98"/>
  <c r="J97"/>
  <c r="I96"/>
  <c r="E96"/>
  <c r="D96"/>
  <c r="J95"/>
  <c r="J94"/>
  <c r="J92"/>
  <c r="J91"/>
  <c r="J90"/>
  <c r="J89"/>
  <c r="J88"/>
  <c r="J87"/>
  <c r="J86"/>
  <c r="I85"/>
  <c r="H85"/>
  <c r="E85"/>
  <c r="D85"/>
  <c r="H84"/>
  <c r="L84" s="1"/>
  <c r="H83"/>
  <c r="L83" s="1"/>
  <c r="H82"/>
  <c r="L82" s="1"/>
  <c r="H81"/>
  <c r="H80"/>
  <c r="L80" s="1"/>
  <c r="H79"/>
  <c r="H78"/>
  <c r="L78" s="1"/>
  <c r="E77"/>
  <c r="D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3"/>
  <c r="J52"/>
  <c r="J51"/>
  <c r="J50"/>
  <c r="J49"/>
  <c r="J48"/>
  <c r="J47"/>
  <c r="J46"/>
  <c r="J45"/>
  <c r="J44"/>
  <c r="J43"/>
  <c r="J42"/>
  <c r="J41"/>
  <c r="J40"/>
  <c r="E39"/>
  <c r="D39"/>
  <c r="E38"/>
  <c r="D38"/>
  <c r="J37"/>
  <c r="J36"/>
  <c r="J35"/>
  <c r="J34"/>
  <c r="J33"/>
  <c r="J32"/>
  <c r="J31"/>
  <c r="J30"/>
  <c r="J29"/>
  <c r="J28"/>
  <c r="J27"/>
  <c r="J26"/>
  <c r="J25"/>
  <c r="J24"/>
  <c r="J23"/>
  <c r="J22"/>
  <c r="J21"/>
  <c r="I20"/>
  <c r="L20" s="1"/>
  <c r="H20"/>
  <c r="J20" s="1"/>
  <c r="E20"/>
  <c r="D20"/>
  <c r="J19"/>
  <c r="J18"/>
  <c r="J17"/>
  <c r="J16"/>
  <c r="J15"/>
  <c r="J14"/>
  <c r="J12"/>
  <c r="J11"/>
  <c r="J10"/>
  <c r="J9"/>
  <c r="J8"/>
  <c r="E6"/>
  <c r="D6"/>
  <c r="L85" l="1"/>
  <c r="J85"/>
  <c r="K96"/>
  <c r="E152"/>
  <c r="E155" s="1"/>
  <c r="K39"/>
  <c r="L38"/>
  <c r="F81"/>
  <c r="K20"/>
  <c r="H96"/>
  <c r="J96" s="1"/>
  <c r="K85"/>
  <c r="L39"/>
  <c r="K38"/>
  <c r="L150"/>
  <c r="F78"/>
  <c r="J78" s="1"/>
  <c r="F82"/>
  <c r="J82" s="1"/>
  <c r="L79"/>
  <c r="F79" s="1"/>
  <c r="J79" s="1"/>
  <c r="F83"/>
  <c r="J83" s="1"/>
  <c r="G152"/>
  <c r="G155" s="1"/>
  <c r="J39"/>
  <c r="D152"/>
  <c r="D155" s="1"/>
  <c r="I152"/>
  <c r="J81"/>
  <c r="F80"/>
  <c r="J80" s="1"/>
  <c r="L6"/>
  <c r="J6"/>
  <c r="H77"/>
  <c r="L77" s="1"/>
  <c r="L96" l="1"/>
  <c r="H152"/>
  <c r="L152" s="1"/>
  <c r="I155"/>
  <c r="K155" s="1"/>
  <c r="K152"/>
  <c r="F84"/>
  <c r="F77" s="1"/>
  <c r="F152" s="1"/>
  <c r="F155" s="1"/>
  <c r="J84" l="1"/>
  <c r="H155"/>
  <c r="L155" s="1"/>
  <c r="J152"/>
  <c r="J77"/>
  <c r="J155" l="1"/>
  <c r="CH65" i="18" l="1"/>
  <c r="Q72" l="1"/>
  <c r="Q73"/>
  <c r="Q75"/>
  <c r="Q30"/>
  <c r="Q45"/>
  <c r="Q47"/>
  <c r="Q28"/>
  <c r="Q21"/>
  <c r="Q23"/>
  <c r="Q24"/>
  <c r="Q25"/>
  <c r="Q19"/>
  <c r="M71"/>
  <c r="M72"/>
  <c r="M73"/>
  <c r="M75"/>
  <c r="M29"/>
  <c r="M30"/>
  <c r="M33"/>
  <c r="M34"/>
  <c r="M35"/>
  <c r="M36"/>
  <c r="M38"/>
  <c r="M39"/>
  <c r="M40"/>
  <c r="M41"/>
  <c r="M44"/>
  <c r="M28"/>
  <c r="M21"/>
  <c r="M22"/>
  <c r="M23"/>
  <c r="M25"/>
  <c r="I72"/>
  <c r="I73"/>
  <c r="I75"/>
  <c r="I30"/>
  <c r="I44"/>
  <c r="I45"/>
  <c r="I28"/>
  <c r="I20"/>
  <c r="I21"/>
  <c r="I25"/>
  <c r="E71"/>
  <c r="E72"/>
  <c r="E73"/>
  <c r="E75"/>
  <c r="E63"/>
  <c r="E50"/>
  <c r="E52"/>
  <c r="E54"/>
  <c r="E29"/>
  <c r="E30"/>
  <c r="E33"/>
  <c r="E35"/>
  <c r="E36"/>
  <c r="E38"/>
  <c r="E40"/>
  <c r="E41"/>
  <c r="G42"/>
  <c r="E44"/>
  <c r="E45"/>
  <c r="E28"/>
  <c r="E25"/>
  <c r="E20"/>
  <c r="E21"/>
  <c r="E22"/>
  <c r="E24"/>
  <c r="AH65"/>
  <c r="AH56" s="1"/>
  <c r="AH50"/>
  <c r="AH49"/>
  <c r="CL49" s="1"/>
  <c r="CN31"/>
  <c r="CL22"/>
  <c r="CL23"/>
  <c r="CL24"/>
  <c r="CL25"/>
  <c r="AD65"/>
  <c r="AD56" s="1"/>
  <c r="AD27"/>
  <c r="AD16"/>
  <c r="AG63" l="1"/>
  <c r="CK63" s="1"/>
  <c r="CN63" s="1"/>
  <c r="E57"/>
  <c r="E48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CW6" i="18"/>
  <c r="CW8"/>
  <c r="CW9"/>
  <c r="CW11"/>
  <c r="CW13"/>
  <c r="CW14"/>
  <c r="CW15"/>
  <c r="CW17"/>
  <c r="CW18"/>
  <c r="CW19"/>
  <c r="CW20"/>
  <c r="CW21"/>
  <c r="CW24"/>
  <c r="CW25"/>
  <c r="CW26"/>
  <c r="CW28"/>
  <c r="CW29"/>
  <c r="CW30"/>
  <c r="CW32"/>
  <c r="CW33"/>
  <c r="CW34"/>
  <c r="CW35"/>
  <c r="CW36"/>
  <c r="CW37"/>
  <c r="CW38"/>
  <c r="CW39"/>
  <c r="CW40"/>
  <c r="CW41"/>
  <c r="CW42"/>
  <c r="CW43"/>
  <c r="CW44"/>
  <c r="CW45"/>
  <c r="CW46"/>
  <c r="CW47"/>
  <c r="CW49"/>
  <c r="CW50"/>
  <c r="CW51"/>
  <c r="CW52"/>
  <c r="CW54"/>
  <c r="CW58"/>
  <c r="CW63"/>
  <c r="CW66"/>
  <c r="CW67"/>
  <c r="CW68"/>
  <c r="CW69"/>
  <c r="CW70"/>
  <c r="CW71"/>
  <c r="CW72"/>
  <c r="CW73"/>
  <c r="CW74"/>
  <c r="CW75"/>
  <c r="Z113" i="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CV6" i="18"/>
  <c r="CV8"/>
  <c r="CV9"/>
  <c r="CV11"/>
  <c r="CV13"/>
  <c r="CV14"/>
  <c r="CV15"/>
  <c r="CV17"/>
  <c r="CV18"/>
  <c r="CV19"/>
  <c r="CV20"/>
  <c r="CV21"/>
  <c r="CV24"/>
  <c r="CV25"/>
  <c r="CV26"/>
  <c r="CV28"/>
  <c r="CV29"/>
  <c r="CV30"/>
  <c r="CV32"/>
  <c r="CV33"/>
  <c r="CV34"/>
  <c r="CV35"/>
  <c r="CV36"/>
  <c r="CV37"/>
  <c r="CV38"/>
  <c r="CV39"/>
  <c r="CV40"/>
  <c r="CV41"/>
  <c r="CV42"/>
  <c r="CV43"/>
  <c r="CV44"/>
  <c r="CV45"/>
  <c r="CV46"/>
  <c r="CV47"/>
  <c r="CV49"/>
  <c r="CV50"/>
  <c r="CV51"/>
  <c r="CV52"/>
  <c r="CV54"/>
  <c r="CV58"/>
  <c r="CV63"/>
  <c r="CV66"/>
  <c r="CV67"/>
  <c r="CV68"/>
  <c r="CV69"/>
  <c r="CV70"/>
  <c r="CV71"/>
  <c r="CV72"/>
  <c r="CV73"/>
  <c r="CV74"/>
  <c r="CV75"/>
  <c r="CU6"/>
  <c r="CU8"/>
  <c r="CU9"/>
  <c r="CU11"/>
  <c r="CU13"/>
  <c r="CU14"/>
  <c r="CU15"/>
  <c r="CU17"/>
  <c r="CU18"/>
  <c r="CU19"/>
  <c r="CU20"/>
  <c r="CU21"/>
  <c r="CU24"/>
  <c r="CU25"/>
  <c r="CU26"/>
  <c r="CU28"/>
  <c r="CU29"/>
  <c r="CU30"/>
  <c r="CU32"/>
  <c r="CU33"/>
  <c r="CU34"/>
  <c r="CU35"/>
  <c r="CU36"/>
  <c r="CU37"/>
  <c r="CU38"/>
  <c r="CU39"/>
  <c r="CU40"/>
  <c r="CU41"/>
  <c r="CU42"/>
  <c r="CU43"/>
  <c r="CU44"/>
  <c r="CU45"/>
  <c r="CU46"/>
  <c r="CU47"/>
  <c r="CU49"/>
  <c r="CU50"/>
  <c r="CU51"/>
  <c r="CU52"/>
  <c r="CU54"/>
  <c r="CU58"/>
  <c r="CU63"/>
  <c r="CU66"/>
  <c r="CU67"/>
  <c r="CU68"/>
  <c r="CU69"/>
  <c r="CU70"/>
  <c r="CU71"/>
  <c r="CU72"/>
  <c r="CU73"/>
  <c r="CU74"/>
  <c r="CU75"/>
  <c r="CT6"/>
  <c r="CT8"/>
  <c r="CT9"/>
  <c r="CT11"/>
  <c r="CT13"/>
  <c r="CT14"/>
  <c r="CT15"/>
  <c r="CT17"/>
  <c r="CT18"/>
  <c r="CT19"/>
  <c r="CT20"/>
  <c r="CT21"/>
  <c r="CT24"/>
  <c r="CT25"/>
  <c r="CT26"/>
  <c r="CT28"/>
  <c r="CT29"/>
  <c r="CT30"/>
  <c r="CT32"/>
  <c r="CT33"/>
  <c r="CT34"/>
  <c r="CT35"/>
  <c r="CT36"/>
  <c r="CT37"/>
  <c r="CT38"/>
  <c r="CT39"/>
  <c r="CT40"/>
  <c r="CT41"/>
  <c r="CT42"/>
  <c r="CT43"/>
  <c r="CT44"/>
  <c r="CT45"/>
  <c r="CT46"/>
  <c r="CT47"/>
  <c r="CT49"/>
  <c r="CT50"/>
  <c r="CT51"/>
  <c r="CT52"/>
  <c r="CT54"/>
  <c r="CT58"/>
  <c r="CT63"/>
  <c r="CT66"/>
  <c r="CT67"/>
  <c r="CT68"/>
  <c r="CT69"/>
  <c r="CT70"/>
  <c r="CT71"/>
  <c r="CT72"/>
  <c r="CT73"/>
  <c r="CT74"/>
  <c r="CT75"/>
  <c r="R137" i="13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E140" i="13" l="1"/>
  <c r="F137"/>
  <c r="G137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BT6" i="18"/>
  <c r="BT8"/>
  <c r="BT9"/>
  <c r="BT11"/>
  <c r="BT13"/>
  <c r="BT14"/>
  <c r="BT15"/>
  <c r="BT17"/>
  <c r="BT18"/>
  <c r="BT19"/>
  <c r="BT20"/>
  <c r="BT21"/>
  <c r="BT24"/>
  <c r="BT25"/>
  <c r="BT26"/>
  <c r="BT28"/>
  <c r="BT29"/>
  <c r="BT30"/>
  <c r="BT32"/>
  <c r="BT33"/>
  <c r="BT34"/>
  <c r="BT35"/>
  <c r="BT36"/>
  <c r="BT37"/>
  <c r="BT38"/>
  <c r="BT39"/>
  <c r="BT40"/>
  <c r="BT41"/>
  <c r="BT42"/>
  <c r="BT43"/>
  <c r="BT44"/>
  <c r="BT45"/>
  <c r="BT46"/>
  <c r="BT47"/>
  <c r="BT49"/>
  <c r="BT50"/>
  <c r="BT51"/>
  <c r="BT52"/>
  <c r="BT54"/>
  <c r="BT58"/>
  <c r="BT63"/>
  <c r="BT66"/>
  <c r="BT67"/>
  <c r="BT68"/>
  <c r="BT69"/>
  <c r="BT70"/>
  <c r="BT71"/>
  <c r="BT72"/>
  <c r="BT73"/>
  <c r="BT74"/>
  <c r="BT75"/>
  <c r="BS6"/>
  <c r="BS9"/>
  <c r="BS13"/>
  <c r="BS14"/>
  <c r="BS15"/>
  <c r="BS17"/>
  <c r="BS18"/>
  <c r="BS25"/>
  <c r="BS33"/>
  <c r="BS47"/>
  <c r="BS52"/>
  <c r="BS67"/>
  <c r="BS68"/>
  <c r="BS69"/>
  <c r="BS72"/>
  <c r="BR65"/>
  <c r="BR56" s="1"/>
  <c r="BR76" s="1"/>
  <c r="BR48"/>
  <c r="BR7"/>
  <c r="BR12"/>
  <c r="BR16"/>
  <c r="BR27"/>
  <c r="G140" i="13" l="1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BR10" i="18"/>
  <c r="E57" i="15"/>
  <c r="F57"/>
  <c r="C57"/>
  <c r="H18" i="14" l="1"/>
  <c r="G18"/>
  <c r="F18"/>
  <c r="L38"/>
  <c r="M38"/>
  <c r="E16"/>
  <c r="G16" l="1"/>
  <c r="G8" s="1"/>
  <c r="F16"/>
  <c r="F8" s="1"/>
  <c r="E8"/>
  <c r="E38" s="1"/>
  <c r="H16"/>
  <c r="H8" s="1"/>
  <c r="H38" l="1"/>
  <c r="G38"/>
  <c r="F38"/>
  <c r="AP16" i="18" l="1"/>
  <c r="CH56" l="1"/>
  <c r="N34" i="14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G17" i="18"/>
  <c r="G18"/>
  <c r="CL47"/>
  <c r="AZ68"/>
  <c r="AZ46"/>
  <c r="AX16"/>
  <c r="AT12"/>
  <c r="BB12" s="1"/>
  <c r="CP26"/>
  <c r="CS68"/>
  <c r="N12"/>
  <c r="CS46"/>
  <c r="N37" i="14"/>
  <c r="BQ65" i="18"/>
  <c r="BT57"/>
  <c r="BT48"/>
  <c r="BQ27"/>
  <c r="BQ16"/>
  <c r="BQ12"/>
  <c r="BQ7"/>
  <c r="BT7" s="1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W69" i="18"/>
  <c r="AA69"/>
  <c r="CH12"/>
  <c r="CG65"/>
  <c r="CG56" s="1"/>
  <c r="CJ48"/>
  <c r="CI48"/>
  <c r="CH27"/>
  <c r="CH10" s="1"/>
  <c r="CH5" s="1"/>
  <c r="CG27"/>
  <c r="CH16"/>
  <c r="CG16"/>
  <c r="CH7"/>
  <c r="CG7"/>
  <c r="BK67"/>
  <c r="G67"/>
  <c r="G68"/>
  <c r="G69"/>
  <c r="G47"/>
  <c r="AM69"/>
  <c r="AM68"/>
  <c r="Z16"/>
  <c r="CS75"/>
  <c r="CP75"/>
  <c r="CB75"/>
  <c r="CA75"/>
  <c r="BX75"/>
  <c r="BP75"/>
  <c r="BL75"/>
  <c r="BH75"/>
  <c r="BA75"/>
  <c r="AZ75"/>
  <c r="AV75"/>
  <c r="AR75"/>
  <c r="AN75"/>
  <c r="AG75"/>
  <c r="AF75"/>
  <c r="AB75"/>
  <c r="X75"/>
  <c r="T75"/>
  <c r="P75"/>
  <c r="L75"/>
  <c r="H75"/>
  <c r="CS74"/>
  <c r="CP74"/>
  <c r="CB74"/>
  <c r="BP74"/>
  <c r="BL74"/>
  <c r="BH74"/>
  <c r="BA74"/>
  <c r="AZ74"/>
  <c r="AV74"/>
  <c r="AR74"/>
  <c r="AN74"/>
  <c r="AG74"/>
  <c r="AF74"/>
  <c r="AB74"/>
  <c r="X74"/>
  <c r="T74"/>
  <c r="P74"/>
  <c r="L74"/>
  <c r="H74"/>
  <c r="CS73"/>
  <c r="CP73"/>
  <c r="CB73"/>
  <c r="BP73"/>
  <c r="BL73"/>
  <c r="BH73"/>
  <c r="BA73"/>
  <c r="AZ73"/>
  <c r="AV73"/>
  <c r="AR73"/>
  <c r="AN73"/>
  <c r="AG73"/>
  <c r="AF73"/>
  <c r="AB73"/>
  <c r="X73"/>
  <c r="T73"/>
  <c r="P73"/>
  <c r="L73"/>
  <c r="H73"/>
  <c r="CS72"/>
  <c r="CP72"/>
  <c r="CA72"/>
  <c r="BP72"/>
  <c r="BL72"/>
  <c r="BH72"/>
  <c r="BA72"/>
  <c r="AZ72"/>
  <c r="AV72"/>
  <c r="AR72"/>
  <c r="AN72"/>
  <c r="AG72"/>
  <c r="AF72"/>
  <c r="AB72"/>
  <c r="X72"/>
  <c r="T72"/>
  <c r="P72"/>
  <c r="L72"/>
  <c r="H72"/>
  <c r="CS71"/>
  <c r="CP71"/>
  <c r="CB71"/>
  <c r="BP71"/>
  <c r="BL71"/>
  <c r="BH71"/>
  <c r="BA71"/>
  <c r="AZ71"/>
  <c r="AV71"/>
  <c r="AR71"/>
  <c r="AN71"/>
  <c r="AG71"/>
  <c r="CK71" s="1"/>
  <c r="AF71"/>
  <c r="AB71"/>
  <c r="X71"/>
  <c r="T71"/>
  <c r="P71"/>
  <c r="L71"/>
  <c r="H71"/>
  <c r="CS70"/>
  <c r="CP70"/>
  <c r="BP70"/>
  <c r="BL70"/>
  <c r="BH70"/>
  <c r="BA70"/>
  <c r="AZ70"/>
  <c r="AV70"/>
  <c r="AR70"/>
  <c r="AN70"/>
  <c r="AG70"/>
  <c r="AF70"/>
  <c r="AB70"/>
  <c r="X70"/>
  <c r="T70"/>
  <c r="P70"/>
  <c r="L70"/>
  <c r="H70"/>
  <c r="CS69"/>
  <c r="CP69"/>
  <c r="CB69"/>
  <c r="BP69"/>
  <c r="BL69"/>
  <c r="BH69"/>
  <c r="BA69"/>
  <c r="AZ69"/>
  <c r="AY69"/>
  <c r="AV69"/>
  <c r="AR69"/>
  <c r="AN69"/>
  <c r="AG69"/>
  <c r="AF69"/>
  <c r="AE69"/>
  <c r="AB69"/>
  <c r="X69"/>
  <c r="T69"/>
  <c r="S69"/>
  <c r="P69"/>
  <c r="O69"/>
  <c r="L69"/>
  <c r="K69"/>
  <c r="H69"/>
  <c r="CP68"/>
  <c r="CB68"/>
  <c r="BP68"/>
  <c r="BL68"/>
  <c r="BH68"/>
  <c r="BA68"/>
  <c r="AV68"/>
  <c r="AR68"/>
  <c r="AN68"/>
  <c r="AG68"/>
  <c r="CK68" s="1"/>
  <c r="AF68"/>
  <c r="AE68"/>
  <c r="AB68"/>
  <c r="AA68"/>
  <c r="X68"/>
  <c r="W68"/>
  <c r="T68"/>
  <c r="S68"/>
  <c r="L68"/>
  <c r="K68"/>
  <c r="H68"/>
  <c r="CB67"/>
  <c r="CA67"/>
  <c r="BX67"/>
  <c r="BW67"/>
  <c r="BP67"/>
  <c r="BL67"/>
  <c r="BH67"/>
  <c r="BG67"/>
  <c r="BA67"/>
  <c r="AZ67"/>
  <c r="AY67"/>
  <c r="AV67"/>
  <c r="AR67"/>
  <c r="AQ67"/>
  <c r="AG67"/>
  <c r="AF67"/>
  <c r="AE67"/>
  <c r="AB67"/>
  <c r="AA67"/>
  <c r="X67"/>
  <c r="W67"/>
  <c r="T67"/>
  <c r="S67"/>
  <c r="P67"/>
  <c r="O67"/>
  <c r="L67"/>
  <c r="K67"/>
  <c r="H67"/>
  <c r="CS66"/>
  <c r="CP66"/>
  <c r="CB66"/>
  <c r="BX66"/>
  <c r="BP66"/>
  <c r="BL66"/>
  <c r="BH66"/>
  <c r="BA66"/>
  <c r="AZ66"/>
  <c r="AV66"/>
  <c r="AU66"/>
  <c r="AR66"/>
  <c r="AN66"/>
  <c r="AM66"/>
  <c r="AG66"/>
  <c r="AF66"/>
  <c r="AE66"/>
  <c r="AB66"/>
  <c r="AA66"/>
  <c r="X66"/>
  <c r="W66"/>
  <c r="T66"/>
  <c r="S66"/>
  <c r="P66"/>
  <c r="O66"/>
  <c r="L66"/>
  <c r="K66"/>
  <c r="H66"/>
  <c r="G66"/>
  <c r="CD65"/>
  <c r="CC65"/>
  <c r="BZ65"/>
  <c r="BY65"/>
  <c r="BV65"/>
  <c r="BV56" s="1"/>
  <c r="BU65"/>
  <c r="BU56" s="1"/>
  <c r="BN65"/>
  <c r="BN56" s="1"/>
  <c r="BM65"/>
  <c r="BJ65"/>
  <c r="BI65"/>
  <c r="BF65"/>
  <c r="BF56" s="1"/>
  <c r="BE65"/>
  <c r="AW65"/>
  <c r="AT65"/>
  <c r="AT56" s="1"/>
  <c r="AS65"/>
  <c r="AP65"/>
  <c r="AP56" s="1"/>
  <c r="AO65"/>
  <c r="AK65"/>
  <c r="AC65"/>
  <c r="Z65"/>
  <c r="Z56" s="1"/>
  <c r="Y65"/>
  <c r="V65"/>
  <c r="V56" s="1"/>
  <c r="U65"/>
  <c r="R65"/>
  <c r="R56" s="1"/>
  <c r="Q65"/>
  <c r="M65"/>
  <c r="J65"/>
  <c r="J56" s="1"/>
  <c r="I65"/>
  <c r="F65"/>
  <c r="H65" s="1"/>
  <c r="E65"/>
  <c r="CS63"/>
  <c r="CP63"/>
  <c r="BX63"/>
  <c r="BP63"/>
  <c r="AV63"/>
  <c r="AB63"/>
  <c r="P63"/>
  <c r="L63"/>
  <c r="CB58"/>
  <c r="BX58"/>
  <c r="BP58"/>
  <c r="BL58"/>
  <c r="BH58"/>
  <c r="AZ58"/>
  <c r="AV58"/>
  <c r="AR58"/>
  <c r="AN58"/>
  <c r="AG58"/>
  <c r="AF58"/>
  <c r="AB58"/>
  <c r="X58"/>
  <c r="T58"/>
  <c r="P58"/>
  <c r="L58"/>
  <c r="H58"/>
  <c r="CD57"/>
  <c r="BM57"/>
  <c r="BJ56"/>
  <c r="BI57"/>
  <c r="BE57"/>
  <c r="AW57"/>
  <c r="CS54"/>
  <c r="CP54"/>
  <c r="CB54"/>
  <c r="BX54"/>
  <c r="BX48" s="1"/>
  <c r="BA54"/>
  <c r="AG54"/>
  <c r="CK54" s="1"/>
  <c r="AF54"/>
  <c r="AF48" s="1"/>
  <c r="AB54"/>
  <c r="X54"/>
  <c r="T54"/>
  <c r="P54"/>
  <c r="CS52"/>
  <c r="CP52"/>
  <c r="AG52"/>
  <c r="CS51"/>
  <c r="CP51"/>
  <c r="CB51"/>
  <c r="BA51"/>
  <c r="AG51"/>
  <c r="CK51" s="1"/>
  <c r="CS50"/>
  <c r="CP50"/>
  <c r="CB50"/>
  <c r="BA50"/>
  <c r="AG50"/>
  <c r="CK50" s="1"/>
  <c r="T50"/>
  <c r="CS49"/>
  <c r="CP49"/>
  <c r="CB49"/>
  <c r="BP49"/>
  <c r="BP48" s="1"/>
  <c r="BL49"/>
  <c r="BL48" s="1"/>
  <c r="BH49"/>
  <c r="BH48" s="1"/>
  <c r="BA49"/>
  <c r="AZ49"/>
  <c r="AZ48" s="1"/>
  <c r="AV49"/>
  <c r="AV48" s="1"/>
  <c r="AR49"/>
  <c r="AN49"/>
  <c r="AG49"/>
  <c r="AB49"/>
  <c r="T49"/>
  <c r="P49"/>
  <c r="L49"/>
  <c r="H49"/>
  <c r="CO48"/>
  <c r="CF48"/>
  <c r="CE48"/>
  <c r="CD48"/>
  <c r="CA48"/>
  <c r="BZ48"/>
  <c r="BW48"/>
  <c r="BV48"/>
  <c r="BO48"/>
  <c r="BN48"/>
  <c r="BK48"/>
  <c r="BJ48"/>
  <c r="BG48"/>
  <c r="BF48"/>
  <c r="AY48"/>
  <c r="AX48"/>
  <c r="AU48"/>
  <c r="AP48"/>
  <c r="BA48"/>
  <c r="AL48"/>
  <c r="AD48"/>
  <c r="Z48"/>
  <c r="V48"/>
  <c r="J48"/>
  <c r="F48"/>
  <c r="AG48"/>
  <c r="CS47"/>
  <c r="CP47"/>
  <c r="CB47"/>
  <c r="BX47"/>
  <c r="BP47"/>
  <c r="BL47"/>
  <c r="BH47"/>
  <c r="BA47"/>
  <c r="AZ47"/>
  <c r="AV47"/>
  <c r="AR47"/>
  <c r="AN47"/>
  <c r="AH47"/>
  <c r="AH27" s="1"/>
  <c r="AG47"/>
  <c r="AF47"/>
  <c r="AB47"/>
  <c r="X47"/>
  <c r="T47"/>
  <c r="P47"/>
  <c r="L47"/>
  <c r="H47"/>
  <c r="CP46"/>
  <c r="CB46"/>
  <c r="BP46"/>
  <c r="BL46"/>
  <c r="BH46"/>
  <c r="AV46"/>
  <c r="AR46"/>
  <c r="AN46"/>
  <c r="AG46"/>
  <c r="CK46" s="1"/>
  <c r="AB46"/>
  <c r="X46"/>
  <c r="P46"/>
  <c r="L46"/>
  <c r="CS45"/>
  <c r="CP45"/>
  <c r="CB45"/>
  <c r="BX45"/>
  <c r="BP45"/>
  <c r="BL45"/>
  <c r="BH45"/>
  <c r="CK45"/>
  <c r="AZ45"/>
  <c r="AV45"/>
  <c r="AR45"/>
  <c r="AN45"/>
  <c r="CQ45"/>
  <c r="AF45"/>
  <c r="AB45"/>
  <c r="X45"/>
  <c r="T45"/>
  <c r="P45"/>
  <c r="L45"/>
  <c r="H45"/>
  <c r="CS44"/>
  <c r="CP44"/>
  <c r="CB44"/>
  <c r="BX44"/>
  <c r="BP44"/>
  <c r="BL44"/>
  <c r="AZ44"/>
  <c r="AV44"/>
  <c r="AR44"/>
  <c r="AN44"/>
  <c r="AG44"/>
  <c r="CK44" s="1"/>
  <c r="AF44"/>
  <c r="AB44"/>
  <c r="X44"/>
  <c r="T44"/>
  <c r="P44"/>
  <c r="L44"/>
  <c r="H44"/>
  <c r="CS43"/>
  <c r="CP43"/>
  <c r="BX43"/>
  <c r="BP43"/>
  <c r="BL43"/>
  <c r="AZ43"/>
  <c r="AV43"/>
  <c r="AR43"/>
  <c r="AN43"/>
  <c r="AG43"/>
  <c r="AF43"/>
  <c r="AE43"/>
  <c r="AB43"/>
  <c r="AA43"/>
  <c r="X43"/>
  <c r="T43"/>
  <c r="S43"/>
  <c r="L43"/>
  <c r="H43"/>
  <c r="CS42"/>
  <c r="CP42"/>
  <c r="BX42"/>
  <c r="BP42"/>
  <c r="BL42"/>
  <c r="AZ42"/>
  <c r="AV42"/>
  <c r="AR42"/>
  <c r="AN42"/>
  <c r="AG42"/>
  <c r="AI42" s="1"/>
  <c r="AB42"/>
  <c r="X42"/>
  <c r="T42"/>
  <c r="H42"/>
  <c r="CS41"/>
  <c r="CP41"/>
  <c r="BX41"/>
  <c r="BP41"/>
  <c r="BL41"/>
  <c r="AZ41"/>
  <c r="AV41"/>
  <c r="AR41"/>
  <c r="AN41"/>
  <c r="AG41"/>
  <c r="AB41"/>
  <c r="X41"/>
  <c r="T41"/>
  <c r="P41"/>
  <c r="L41"/>
  <c r="H41"/>
  <c r="CS40"/>
  <c r="CP40"/>
  <c r="BX40"/>
  <c r="BP40"/>
  <c r="BL40"/>
  <c r="BD40"/>
  <c r="AZ40"/>
  <c r="AV40"/>
  <c r="AR40"/>
  <c r="AN40"/>
  <c r="AG40"/>
  <c r="AB40"/>
  <c r="X40"/>
  <c r="T40"/>
  <c r="P40"/>
  <c r="L40"/>
  <c r="H40"/>
  <c r="CS39"/>
  <c r="CP39"/>
  <c r="BX39"/>
  <c r="BP39"/>
  <c r="BL39"/>
  <c r="BD39"/>
  <c r="AZ39"/>
  <c r="AV39"/>
  <c r="AR39"/>
  <c r="AN39"/>
  <c r="AG39"/>
  <c r="AB39"/>
  <c r="X39"/>
  <c r="H39"/>
  <c r="CS38"/>
  <c r="CP38"/>
  <c r="BX38"/>
  <c r="BP38"/>
  <c r="BL38"/>
  <c r="BD38"/>
  <c r="AZ38"/>
  <c r="AV38"/>
  <c r="AR38"/>
  <c r="AN38"/>
  <c r="AG38"/>
  <c r="AF38"/>
  <c r="AB38"/>
  <c r="X38"/>
  <c r="T38"/>
  <c r="P38"/>
  <c r="L38"/>
  <c r="H38"/>
  <c r="CS37"/>
  <c r="CP37"/>
  <c r="BX37"/>
  <c r="BP37"/>
  <c r="BL37"/>
  <c r="AZ37"/>
  <c r="AV37"/>
  <c r="AR37"/>
  <c r="AN37"/>
  <c r="AG37"/>
  <c r="AF37"/>
  <c r="AB37"/>
  <c r="X37"/>
  <c r="T37"/>
  <c r="P37"/>
  <c r="L37"/>
  <c r="H37"/>
  <c r="CS36"/>
  <c r="CP36"/>
  <c r="BX36"/>
  <c r="BP36"/>
  <c r="BL36"/>
  <c r="AZ36"/>
  <c r="AV36"/>
  <c r="AR36"/>
  <c r="AN36"/>
  <c r="AG36"/>
  <c r="CK36" s="1"/>
  <c r="AB36"/>
  <c r="X36"/>
  <c r="T36"/>
  <c r="P36"/>
  <c r="H36"/>
  <c r="CS35"/>
  <c r="CP35"/>
  <c r="BX35"/>
  <c r="BP35"/>
  <c r="BL35"/>
  <c r="AZ35"/>
  <c r="AV35"/>
  <c r="AR35"/>
  <c r="AN35"/>
  <c r="AG35"/>
  <c r="AF35"/>
  <c r="X35"/>
  <c r="T35"/>
  <c r="P35"/>
  <c r="H35"/>
  <c r="CS34"/>
  <c r="CP34"/>
  <c r="BX34"/>
  <c r="BP34"/>
  <c r="BL34"/>
  <c r="AZ34"/>
  <c r="AV34"/>
  <c r="AR34"/>
  <c r="AN34"/>
  <c r="AG34"/>
  <c r="CK34" s="1"/>
  <c r="AB34"/>
  <c r="X34"/>
  <c r="T34"/>
  <c r="P34"/>
  <c r="L34"/>
  <c r="H34"/>
  <c r="CS33"/>
  <c r="CP33"/>
  <c r="CB33"/>
  <c r="BX33"/>
  <c r="BP33"/>
  <c r="BL33"/>
  <c r="AZ33"/>
  <c r="AV33"/>
  <c r="AR33"/>
  <c r="AN33"/>
  <c r="AG33"/>
  <c r="AF33"/>
  <c r="AB33"/>
  <c r="AA33"/>
  <c r="X33"/>
  <c r="T33"/>
  <c r="S33"/>
  <c r="P33"/>
  <c r="O33"/>
  <c r="L33"/>
  <c r="H33"/>
  <c r="CS32"/>
  <c r="CP32"/>
  <c r="BX32"/>
  <c r="BP32"/>
  <c r="BL32"/>
  <c r="AZ32"/>
  <c r="AV32"/>
  <c r="AR32"/>
  <c r="AN32"/>
  <c r="AG32"/>
  <c r="P32"/>
  <c r="CS30"/>
  <c r="CP30"/>
  <c r="CB30"/>
  <c r="BX30"/>
  <c r="CK30"/>
  <c r="AB30"/>
  <c r="X30"/>
  <c r="T30"/>
  <c r="P30"/>
  <c r="L30"/>
  <c r="CS29"/>
  <c r="CP29"/>
  <c r="AG29"/>
  <c r="P29"/>
  <c r="L29"/>
  <c r="CS28"/>
  <c r="CP28"/>
  <c r="BX28"/>
  <c r="BA28"/>
  <c r="AG28"/>
  <c r="CK28" s="1"/>
  <c r="AB28"/>
  <c r="X28"/>
  <c r="T28"/>
  <c r="P28"/>
  <c r="L28"/>
  <c r="CD27"/>
  <c r="CC27"/>
  <c r="BZ27"/>
  <c r="CA27" s="1"/>
  <c r="BV27"/>
  <c r="BU27"/>
  <c r="BN27"/>
  <c r="BM27"/>
  <c r="BJ27"/>
  <c r="BI27"/>
  <c r="BF27"/>
  <c r="BE27"/>
  <c r="AW27"/>
  <c r="AT27"/>
  <c r="AS27"/>
  <c r="AP27"/>
  <c r="AO27"/>
  <c r="AL27"/>
  <c r="AK27"/>
  <c r="AC27"/>
  <c r="AF27" s="1"/>
  <c r="Z27"/>
  <c r="Y27"/>
  <c r="V27"/>
  <c r="U27"/>
  <c r="Q27"/>
  <c r="N27"/>
  <c r="M27"/>
  <c r="J27"/>
  <c r="I27"/>
  <c r="E27"/>
  <c r="BA26"/>
  <c r="AG26"/>
  <c r="CQ26" s="1"/>
  <c r="L26"/>
  <c r="K26"/>
  <c r="CS25"/>
  <c r="CP25"/>
  <c r="BP25"/>
  <c r="BL25"/>
  <c r="BH25"/>
  <c r="BA25"/>
  <c r="AZ25"/>
  <c r="AV25"/>
  <c r="AR25"/>
  <c r="AN25"/>
  <c r="AG25"/>
  <c r="AF25"/>
  <c r="AB25"/>
  <c r="T25"/>
  <c r="P25"/>
  <c r="L25"/>
  <c r="H25"/>
  <c r="CS24"/>
  <c r="CP24"/>
  <c r="CB24"/>
  <c r="BX24"/>
  <c r="BP24"/>
  <c r="BA24"/>
  <c r="AG24"/>
  <c r="AB24"/>
  <c r="X24"/>
  <c r="T24"/>
  <c r="P24"/>
  <c r="L24"/>
  <c r="CS21"/>
  <c r="CP21"/>
  <c r="BP21"/>
  <c r="BA21"/>
  <c r="AG21"/>
  <c r="CQ21" s="1"/>
  <c r="CS20"/>
  <c r="CP20"/>
  <c r="CB20"/>
  <c r="BP20"/>
  <c r="BA20"/>
  <c r="AG20"/>
  <c r="CQ20" s="1"/>
  <c r="T20"/>
  <c r="CS19"/>
  <c r="CP19"/>
  <c r="CB19"/>
  <c r="BP19"/>
  <c r="BA19"/>
  <c r="AG19"/>
  <c r="AF19"/>
  <c r="AB19"/>
  <c r="T19"/>
  <c r="P19"/>
  <c r="L19"/>
  <c r="CS18"/>
  <c r="CP18"/>
  <c r="BP18"/>
  <c r="BA18"/>
  <c r="AH18"/>
  <c r="AG18"/>
  <c r="CQ18" s="1"/>
  <c r="CS17"/>
  <c r="CP17"/>
  <c r="CB17"/>
  <c r="BX17"/>
  <c r="BP17"/>
  <c r="BL17"/>
  <c r="BK17"/>
  <c r="BH17"/>
  <c r="BG17"/>
  <c r="BA17"/>
  <c r="BC17" s="1"/>
  <c r="AZ17"/>
  <c r="AY17"/>
  <c r="AV17"/>
  <c r="AU17"/>
  <c r="AR17"/>
  <c r="AQ17"/>
  <c r="AN17"/>
  <c r="AM17"/>
  <c r="AH17"/>
  <c r="AH16" s="1"/>
  <c r="AG17"/>
  <c r="AF17"/>
  <c r="AB17"/>
  <c r="X17"/>
  <c r="T17"/>
  <c r="S17"/>
  <c r="P17"/>
  <c r="L17"/>
  <c r="H17"/>
  <c r="CD16"/>
  <c r="BZ16"/>
  <c r="BV16"/>
  <c r="BU16"/>
  <c r="BN16"/>
  <c r="BM16"/>
  <c r="BJ16"/>
  <c r="BI16"/>
  <c r="BF16"/>
  <c r="BE16"/>
  <c r="AW16"/>
  <c r="AT16"/>
  <c r="AS16"/>
  <c r="AO16"/>
  <c r="AL16"/>
  <c r="AK16"/>
  <c r="AC16"/>
  <c r="AF16" s="1"/>
  <c r="Y16"/>
  <c r="V16"/>
  <c r="U16"/>
  <c r="R16"/>
  <c r="Q16"/>
  <c r="N16"/>
  <c r="M16"/>
  <c r="J16"/>
  <c r="I16"/>
  <c r="F16"/>
  <c r="E16"/>
  <c r="CS15"/>
  <c r="CP15"/>
  <c r="CL15"/>
  <c r="BA15"/>
  <c r="AG15"/>
  <c r="CQ15" s="1"/>
  <c r="CS14"/>
  <c r="CP14"/>
  <c r="CL14"/>
  <c r="BA14"/>
  <c r="AH14"/>
  <c r="AG14"/>
  <c r="CS13"/>
  <c r="CP13"/>
  <c r="CB13"/>
  <c r="CA13"/>
  <c r="BX13"/>
  <c r="BP13"/>
  <c r="BL13"/>
  <c r="BH13"/>
  <c r="BA13"/>
  <c r="AZ13"/>
  <c r="AV13"/>
  <c r="AR13"/>
  <c r="AN13"/>
  <c r="AH13"/>
  <c r="AG13"/>
  <c r="AF13"/>
  <c r="AB13"/>
  <c r="X13"/>
  <c r="T13"/>
  <c r="P13"/>
  <c r="L13"/>
  <c r="H13"/>
  <c r="CD12"/>
  <c r="CC12"/>
  <c r="BZ12"/>
  <c r="BY12"/>
  <c r="BV12"/>
  <c r="BU12"/>
  <c r="BN12"/>
  <c r="BM12"/>
  <c r="BJ12"/>
  <c r="BI12"/>
  <c r="BF12"/>
  <c r="BE12"/>
  <c r="AW12"/>
  <c r="AZ12" s="1"/>
  <c r="AS12"/>
  <c r="AO12"/>
  <c r="AN12"/>
  <c r="AK12"/>
  <c r="AD12"/>
  <c r="AC12"/>
  <c r="Z12"/>
  <c r="Y12"/>
  <c r="U12"/>
  <c r="X12" s="1"/>
  <c r="R12"/>
  <c r="Q12"/>
  <c r="M12"/>
  <c r="I12"/>
  <c r="L12" s="1"/>
  <c r="F12"/>
  <c r="E12"/>
  <c r="CB11"/>
  <c r="CA11"/>
  <c r="BX11"/>
  <c r="BP11"/>
  <c r="BO11"/>
  <c r="BL11"/>
  <c r="BH11"/>
  <c r="BA11"/>
  <c r="BD11" s="1"/>
  <c r="AZ11"/>
  <c r="AV11"/>
  <c r="AR11"/>
  <c r="AN11"/>
  <c r="AG11"/>
  <c r="CQ11" s="1"/>
  <c r="AF11"/>
  <c r="AE11"/>
  <c r="AB11"/>
  <c r="AA11"/>
  <c r="X11"/>
  <c r="W11"/>
  <c r="T11"/>
  <c r="S11"/>
  <c r="P11"/>
  <c r="O11"/>
  <c r="CP11"/>
  <c r="H11"/>
  <c r="CS9"/>
  <c r="CP9"/>
  <c r="CL9"/>
  <c r="BP9"/>
  <c r="BL9"/>
  <c r="BH9"/>
  <c r="BA9"/>
  <c r="BD9" s="1"/>
  <c r="AZ9"/>
  <c r="AV9"/>
  <c r="AR9"/>
  <c r="AN9"/>
  <c r="AG9"/>
  <c r="AB9"/>
  <c r="P9"/>
  <c r="L9"/>
  <c r="H9"/>
  <c r="CS8"/>
  <c r="CP8"/>
  <c r="CB8"/>
  <c r="BX8"/>
  <c r="BP8"/>
  <c r="BL8"/>
  <c r="BH8"/>
  <c r="BA8"/>
  <c r="AZ8"/>
  <c r="AV8"/>
  <c r="AR8"/>
  <c r="AN8"/>
  <c r="AG8"/>
  <c r="CQ8" s="1"/>
  <c r="AB8"/>
  <c r="X8"/>
  <c r="P8"/>
  <c r="H8"/>
  <c r="CD7"/>
  <c r="CC7"/>
  <c r="BZ7"/>
  <c r="BY7"/>
  <c r="BV7"/>
  <c r="BU7"/>
  <c r="BN7"/>
  <c r="BM7"/>
  <c r="BJ7"/>
  <c r="BI7"/>
  <c r="BF7"/>
  <c r="BE7"/>
  <c r="AX7"/>
  <c r="AW7"/>
  <c r="AT7"/>
  <c r="AS7"/>
  <c r="AP7"/>
  <c r="AO7"/>
  <c r="AL7"/>
  <c r="AK7"/>
  <c r="AD7"/>
  <c r="AC7"/>
  <c r="Z7"/>
  <c r="Y7"/>
  <c r="V7"/>
  <c r="X7" s="1"/>
  <c r="U7"/>
  <c r="R7"/>
  <c r="Q7"/>
  <c r="N7"/>
  <c r="M7"/>
  <c r="J7"/>
  <c r="I7"/>
  <c r="F7"/>
  <c r="H7" s="1"/>
  <c r="E7"/>
  <c r="CS6"/>
  <c r="CP6"/>
  <c r="CL6"/>
  <c r="BA6"/>
  <c r="AV6"/>
  <c r="AU6"/>
  <c r="AH6"/>
  <c r="AI6" s="1"/>
  <c r="AG6"/>
  <c r="CK6" s="1"/>
  <c r="H6"/>
  <c r="G6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C115" s="1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C113" s="1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J101" s="1"/>
  <c r="I102"/>
  <c r="H102"/>
  <c r="G102"/>
  <c r="F102"/>
  <c r="F101" s="1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7" i="8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AF65" i="18"/>
  <c r="AU65"/>
  <c r="BI56"/>
  <c r="AH7"/>
  <c r="L11"/>
  <c r="CS11"/>
  <c r="BD17"/>
  <c r="CQ24"/>
  <c r="AJ33"/>
  <c r="CQ49"/>
  <c r="H57"/>
  <c r="AZ57"/>
  <c r="AL65"/>
  <c r="AN67"/>
  <c r="CP67"/>
  <c r="CQ74"/>
  <c r="AJ75"/>
  <c r="CP7"/>
  <c r="K11"/>
  <c r="AR12"/>
  <c r="CQ34"/>
  <c r="AM67"/>
  <c r="CQ36"/>
  <c r="CS67"/>
  <c r="CA65"/>
  <c r="H21" i="15"/>
  <c r="G21"/>
  <c r="AF57" i="18"/>
  <c r="I82" i="17"/>
  <c r="I38"/>
  <c r="K19"/>
  <c r="F140"/>
  <c r="F143" s="1"/>
  <c r="I19"/>
  <c r="H26" i="15"/>
  <c r="G26"/>
  <c r="E25"/>
  <c r="AJ35" i="18"/>
  <c r="AI33"/>
  <c r="CQ9"/>
  <c r="AJ72"/>
  <c r="CQ72"/>
  <c r="AJ70"/>
  <c r="H54" i="15"/>
  <c r="D67"/>
  <c r="CB7" i="18"/>
  <c r="AG57"/>
  <c r="AI69"/>
  <c r="AJ69"/>
  <c r="AC56"/>
  <c r="U56"/>
  <c r="M56"/>
  <c r="AJ19"/>
  <c r="AJ58"/>
  <c r="CJ12"/>
  <c r="CJ27"/>
  <c r="AS56"/>
  <c r="CB65"/>
  <c r="AJ50"/>
  <c r="C165" i="8" l="1"/>
  <c r="C169"/>
  <c r="CB48" i="18"/>
  <c r="C217" i="8"/>
  <c r="S217" s="1"/>
  <c r="F223"/>
  <c r="D130"/>
  <c r="C170"/>
  <c r="S170" s="1"/>
  <c r="C17"/>
  <c r="CQ69" i="18"/>
  <c r="CK69"/>
  <c r="CQ70"/>
  <c r="CK70"/>
  <c r="AJ73"/>
  <c r="CK73"/>
  <c r="CQ58"/>
  <c r="CK58"/>
  <c r="AJ74"/>
  <c r="CK74"/>
  <c r="CK37"/>
  <c r="CQ75"/>
  <c r="CK75"/>
  <c r="T16"/>
  <c r="CK52"/>
  <c r="CQ66"/>
  <c r="CK14"/>
  <c r="CN14" s="1"/>
  <c r="CK67"/>
  <c r="CK72"/>
  <c r="CJ7"/>
  <c r="C219" i="8"/>
  <c r="S219" s="1"/>
  <c r="C207"/>
  <c r="C221"/>
  <c r="S221" s="1"/>
  <c r="D15"/>
  <c r="N130"/>
  <c r="N128" s="1"/>
  <c r="C164"/>
  <c r="C172"/>
  <c r="S172" s="1"/>
  <c r="C174"/>
  <c r="S174" s="1"/>
  <c r="C179"/>
  <c r="C161"/>
  <c r="E8"/>
  <c r="E6" s="1"/>
  <c r="C189"/>
  <c r="S189" s="1"/>
  <c r="C191"/>
  <c r="S191" s="1"/>
  <c r="D193"/>
  <c r="C196"/>
  <c r="S196" s="1"/>
  <c r="C210"/>
  <c r="S210" s="1"/>
  <c r="C213"/>
  <c r="S213" s="1"/>
  <c r="C181"/>
  <c r="C186"/>
  <c r="S186" s="1"/>
  <c r="C190"/>
  <c r="S190" s="1"/>
  <c r="C203"/>
  <c r="S203" s="1"/>
  <c r="D201"/>
  <c r="C227"/>
  <c r="S227" s="1"/>
  <c r="C233"/>
  <c r="S233" s="1"/>
  <c r="C237"/>
  <c r="S237" s="1"/>
  <c r="E79"/>
  <c r="C204"/>
  <c r="S204" s="1"/>
  <c r="J201"/>
  <c r="C211"/>
  <c r="S211" s="1"/>
  <c r="Q101"/>
  <c r="CB27" i="18"/>
  <c r="CK32"/>
  <c r="CN32" s="1"/>
  <c r="CQ40"/>
  <c r="CK40"/>
  <c r="CQ42"/>
  <c r="CK42"/>
  <c r="CQ41"/>
  <c r="CK41"/>
  <c r="CQ43"/>
  <c r="CK43"/>
  <c r="CQ29"/>
  <c r="CK29"/>
  <c r="CQ35"/>
  <c r="CK35"/>
  <c r="CK38"/>
  <c r="CK39"/>
  <c r="M206" i="8"/>
  <c r="E201"/>
  <c r="C201" s="1"/>
  <c r="R101"/>
  <c r="D128"/>
  <c r="C133"/>
  <c r="S133" s="1"/>
  <c r="G137"/>
  <c r="Q137"/>
  <c r="I140"/>
  <c r="C150"/>
  <c r="S150" s="1"/>
  <c r="C152"/>
  <c r="C142"/>
  <c r="S142" s="1"/>
  <c r="C153"/>
  <c r="S153" s="1"/>
  <c r="L137"/>
  <c r="C162"/>
  <c r="S162" s="1"/>
  <c r="C182"/>
  <c r="S182" s="1"/>
  <c r="M201"/>
  <c r="L206"/>
  <c r="E23"/>
  <c r="S113"/>
  <c r="S115"/>
  <c r="C7"/>
  <c r="S7" s="1"/>
  <c r="F8"/>
  <c r="F6" s="1"/>
  <c r="O8"/>
  <c r="O6" s="1"/>
  <c r="E15"/>
  <c r="C15" s="1"/>
  <c r="C37"/>
  <c r="S37" s="1"/>
  <c r="C72"/>
  <c r="S72" s="1"/>
  <c r="C102"/>
  <c r="S102" s="1"/>
  <c r="C104"/>
  <c r="S104" s="1"/>
  <c r="C106"/>
  <c r="S106" s="1"/>
  <c r="C108"/>
  <c r="S108" s="1"/>
  <c r="C110"/>
  <c r="S110" s="1"/>
  <c r="C112"/>
  <c r="S112" s="1"/>
  <c r="J223"/>
  <c r="G101"/>
  <c r="G118" s="1"/>
  <c r="G120" s="1"/>
  <c r="K101"/>
  <c r="O101"/>
  <c r="BH27" i="18"/>
  <c r="C159" i="8"/>
  <c r="S159" s="1"/>
  <c r="C205"/>
  <c r="S205" s="1"/>
  <c r="R201"/>
  <c r="C209"/>
  <c r="S209" s="1"/>
  <c r="C129"/>
  <c r="S129" s="1"/>
  <c r="U7" s="1"/>
  <c r="C132"/>
  <c r="S132" s="1"/>
  <c r="S136"/>
  <c r="N137"/>
  <c r="C143"/>
  <c r="S143" s="1"/>
  <c r="C155"/>
  <c r="S155" s="1"/>
  <c r="C212"/>
  <c r="S212" s="1"/>
  <c r="Q156"/>
  <c r="G193"/>
  <c r="I223"/>
  <c r="C144"/>
  <c r="S144" s="1"/>
  <c r="F130"/>
  <c r="F128" s="1"/>
  <c r="K130"/>
  <c r="K128" s="1"/>
  <c r="O130"/>
  <c r="O128" s="1"/>
  <c r="C157"/>
  <c r="S157" s="1"/>
  <c r="C228"/>
  <c r="S228" s="1"/>
  <c r="CK48" i="18"/>
  <c r="BM56"/>
  <c r="C218" i="8"/>
  <c r="S218" s="1"/>
  <c r="C224"/>
  <c r="S224" s="1"/>
  <c r="C234"/>
  <c r="S234" s="1"/>
  <c r="C163"/>
  <c r="S163" s="1"/>
  <c r="C167"/>
  <c r="S167" s="1"/>
  <c r="C173"/>
  <c r="S173" s="1"/>
  <c r="C60"/>
  <c r="S60" s="1"/>
  <c r="C63"/>
  <c r="S63" s="1"/>
  <c r="AI52" i="18"/>
  <c r="CN52"/>
  <c r="CQ51"/>
  <c r="CN51"/>
  <c r="I130" i="8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S165"/>
  <c r="S161"/>
  <c r="C160"/>
  <c r="S160" s="1"/>
  <c r="L156"/>
  <c r="C166"/>
  <c r="S166" s="1"/>
  <c r="C168"/>
  <c r="S168" s="1"/>
  <c r="C171"/>
  <c r="S171" s="1"/>
  <c r="C176"/>
  <c r="S176" s="1"/>
  <c r="S179"/>
  <c r="S181"/>
  <c r="C183"/>
  <c r="S183" s="1"/>
  <c r="C188"/>
  <c r="S188" s="1"/>
  <c r="C192"/>
  <c r="S192" s="1"/>
  <c r="F193"/>
  <c r="S195"/>
  <c r="L201"/>
  <c r="Q201"/>
  <c r="I201"/>
  <c r="C19"/>
  <c r="S19" s="1"/>
  <c r="CQ71" i="18"/>
  <c r="CK49"/>
  <c r="BP27"/>
  <c r="CQ33"/>
  <c r="CK33"/>
  <c r="AR7"/>
  <c r="AZ7"/>
  <c r="H12"/>
  <c r="BH12"/>
  <c r="BP12"/>
  <c r="S65"/>
  <c r="AB12"/>
  <c r="BL12"/>
  <c r="CK13"/>
  <c r="AJ14"/>
  <c r="CK15"/>
  <c r="J5"/>
  <c r="CQ68"/>
  <c r="CD56"/>
  <c r="CQ67"/>
  <c r="G65"/>
  <c r="AV27"/>
  <c r="AN27"/>
  <c r="AB16"/>
  <c r="AS10"/>
  <c r="AS5" s="1"/>
  <c r="AS76" s="1"/>
  <c r="BZ5"/>
  <c r="AD5"/>
  <c r="AD76" s="1"/>
  <c r="E56"/>
  <c r="AN16"/>
  <c r="BL7"/>
  <c r="BA12"/>
  <c r="AV12"/>
  <c r="CV7"/>
  <c r="AF12"/>
  <c r="CN50"/>
  <c r="AM65"/>
  <c r="AL56"/>
  <c r="AN7"/>
  <c r="BB7"/>
  <c r="AG65"/>
  <c r="CQ65" s="1"/>
  <c r="CQ6"/>
  <c r="BA7"/>
  <c r="BH7"/>
  <c r="BP7"/>
  <c r="CQ14"/>
  <c r="F56"/>
  <c r="AH57"/>
  <c r="AB27"/>
  <c r="CN37"/>
  <c r="AL5"/>
  <c r="AT5"/>
  <c r="AU5" s="1"/>
  <c r="AA27"/>
  <c r="BP57"/>
  <c r="BT12"/>
  <c r="BS12"/>
  <c r="AJ8"/>
  <c r="I56"/>
  <c r="CT7"/>
  <c r="CU7"/>
  <c r="BH65"/>
  <c r="AH12"/>
  <c r="AH10" s="1"/>
  <c r="AH5" s="1"/>
  <c r="CL12"/>
  <c r="L16"/>
  <c r="L27"/>
  <c r="O156" i="8"/>
  <c r="H156"/>
  <c r="I206"/>
  <c r="R206"/>
  <c r="D18"/>
  <c r="C158"/>
  <c r="S158" s="1"/>
  <c r="E71"/>
  <c r="D140"/>
  <c r="J145"/>
  <c r="H145"/>
  <c r="O145"/>
  <c r="K145"/>
  <c r="I156"/>
  <c r="F156"/>
  <c r="C225"/>
  <c r="S225" s="1"/>
  <c r="C21"/>
  <c r="S21" s="1"/>
  <c r="S169"/>
  <c r="D145"/>
  <c r="D206"/>
  <c r="E193"/>
  <c r="C193" s="1"/>
  <c r="C238"/>
  <c r="S238" s="1"/>
  <c r="L8"/>
  <c r="L6" s="1"/>
  <c r="Q8"/>
  <c r="Q6" s="1"/>
  <c r="K15"/>
  <c r="R18"/>
  <c r="C49"/>
  <c r="S49" s="1"/>
  <c r="S80"/>
  <c r="J79"/>
  <c r="C81"/>
  <c r="S81" s="1"/>
  <c r="D84"/>
  <c r="S207"/>
  <c r="S187"/>
  <c r="L145"/>
  <c r="K156"/>
  <c r="E206"/>
  <c r="N206"/>
  <c r="O223"/>
  <c r="R79"/>
  <c r="H101"/>
  <c r="H118" s="1"/>
  <c r="H120" s="1"/>
  <c r="L101"/>
  <c r="C114"/>
  <c r="S114" s="1"/>
  <c r="S17"/>
  <c r="E156"/>
  <c r="J156"/>
  <c r="N193"/>
  <c r="C33"/>
  <c r="S33" s="1"/>
  <c r="C62"/>
  <c r="S62" s="1"/>
  <c r="C64"/>
  <c r="S64" s="1"/>
  <c r="C65"/>
  <c r="S65" s="1"/>
  <c r="AK56" i="18"/>
  <c r="CC56"/>
  <c r="CF56" s="1"/>
  <c r="CQ13"/>
  <c r="P57"/>
  <c r="AJ40"/>
  <c r="AI43"/>
  <c r="CW7"/>
  <c r="I10"/>
  <c r="I5" s="1"/>
  <c r="AJ26"/>
  <c r="AI67"/>
  <c r="CW48"/>
  <c r="AJ41"/>
  <c r="AI26"/>
  <c r="AG7"/>
  <c r="BH57"/>
  <c r="AV16"/>
  <c r="AB65"/>
  <c r="BL65"/>
  <c r="BW65"/>
  <c r="CW65"/>
  <c r="AQ65"/>
  <c r="BT65"/>
  <c r="BS65"/>
  <c r="BX56"/>
  <c r="W65"/>
  <c r="AJ67"/>
  <c r="CT48"/>
  <c r="CV48"/>
  <c r="CU48"/>
  <c r="CP12"/>
  <c r="CV12"/>
  <c r="CT12"/>
  <c r="CU12"/>
  <c r="T12"/>
  <c r="H34" i="8"/>
  <c r="C39"/>
  <c r="E130"/>
  <c r="E128" s="1"/>
  <c r="K137"/>
  <c r="O137"/>
  <c r="G140"/>
  <c r="L140"/>
  <c r="G206"/>
  <c r="H223"/>
  <c r="H240" s="1"/>
  <c r="H242" s="1"/>
  <c r="I8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C79" s="1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S39"/>
  <c r="C42"/>
  <c r="S42" s="1"/>
  <c r="F79"/>
  <c r="J84"/>
  <c r="C116"/>
  <c r="S116" s="1"/>
  <c r="BY56" i="18"/>
  <c r="CW57"/>
  <c r="CA12"/>
  <c r="CW12"/>
  <c r="K37" i="17"/>
  <c r="CW27" i="18"/>
  <c r="AG16"/>
  <c r="AI16" s="1"/>
  <c r="CW16"/>
  <c r="AI17"/>
  <c r="BT16"/>
  <c r="BI10"/>
  <c r="BI5" s="1"/>
  <c r="BI76" s="1"/>
  <c r="T65"/>
  <c r="CV16"/>
  <c r="CT16"/>
  <c r="CU16"/>
  <c r="BD28"/>
  <c r="AN56"/>
  <c r="AN65"/>
  <c r="AJ24"/>
  <c r="AB57"/>
  <c r="X56"/>
  <c r="G15" i="8"/>
  <c r="O23"/>
  <c r="C57"/>
  <c r="S57" s="1"/>
  <c r="C141"/>
  <c r="S141" s="1"/>
  <c r="I6"/>
  <c r="S14"/>
  <c r="L23"/>
  <c r="D101"/>
  <c r="J18"/>
  <c r="I18"/>
  <c r="C29"/>
  <c r="S29" s="1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C230"/>
  <c r="S230" s="1"/>
  <c r="C232"/>
  <c r="S232" s="1"/>
  <c r="D23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CF65" i="18"/>
  <c r="D57" i="15"/>
  <c r="J92" i="17"/>
  <c r="J82"/>
  <c r="J37"/>
  <c r="J38"/>
  <c r="J19"/>
  <c r="J6"/>
  <c r="E74"/>
  <c r="I74" s="1"/>
  <c r="I75"/>
  <c r="G140"/>
  <c r="G143" s="1"/>
  <c r="BN5" i="18"/>
  <c r="AJ36"/>
  <c r="BT27"/>
  <c r="CI27"/>
  <c r="CI57"/>
  <c r="BK56"/>
  <c r="BL56"/>
  <c r="CM14"/>
  <c r="CL27"/>
  <c r="CM6"/>
  <c r="CN6"/>
  <c r="AV57"/>
  <c r="AU56"/>
  <c r="CK9"/>
  <c r="CL16"/>
  <c r="CB16"/>
  <c r="AJ13"/>
  <c r="Q56"/>
  <c r="S56" s="1"/>
  <c r="Y56"/>
  <c r="BA16"/>
  <c r="BD16" s="1"/>
  <c r="AA65"/>
  <c r="CS12"/>
  <c r="AJ11"/>
  <c r="BE56"/>
  <c r="BG56" s="1"/>
  <c r="Q10"/>
  <c r="Q5" s="1"/>
  <c r="BE10"/>
  <c r="BG10" s="1"/>
  <c r="BM10"/>
  <c r="BM5" s="1"/>
  <c r="BM76" s="1"/>
  <c r="CA16"/>
  <c r="CK17"/>
  <c r="CN17" s="1"/>
  <c r="CK19"/>
  <c r="CN19" s="1"/>
  <c r="CS26"/>
  <c r="Z5"/>
  <c r="AB48"/>
  <c r="AJ54"/>
  <c r="BL57"/>
  <c r="CS58"/>
  <c r="CQ63"/>
  <c r="P68"/>
  <c r="CK11"/>
  <c r="CE56"/>
  <c r="L65"/>
  <c r="AM57"/>
  <c r="AI37"/>
  <c r="AN57"/>
  <c r="AJ63"/>
  <c r="AJ51"/>
  <c r="CL7"/>
  <c r="AJ66"/>
  <c r="AJ6"/>
  <c r="AB7"/>
  <c r="P12"/>
  <c r="BX12"/>
  <c r="BD13"/>
  <c r="BL16"/>
  <c r="H46"/>
  <c r="CM54"/>
  <c r="CP58"/>
  <c r="N65"/>
  <c r="N56" s="1"/>
  <c r="O68"/>
  <c r="BD12"/>
  <c r="AO56"/>
  <c r="AQ56" s="1"/>
  <c r="V5"/>
  <c r="CQ37"/>
  <c r="AG12"/>
  <c r="CQ12" s="1"/>
  <c r="AI66"/>
  <c r="AV7"/>
  <c r="AK10"/>
  <c r="F27"/>
  <c r="H27" s="1"/>
  <c r="AX27"/>
  <c r="AZ27" s="1"/>
  <c r="CN44"/>
  <c r="T46"/>
  <c r="AI51"/>
  <c r="AX65"/>
  <c r="CK8"/>
  <c r="CN8" s="1"/>
  <c r="AR57"/>
  <c r="D137" i="8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C66"/>
  <c r="S66" s="1"/>
  <c r="C68"/>
  <c r="S68" s="1"/>
  <c r="C70"/>
  <c r="S70" s="1"/>
  <c r="C85"/>
  <c r="S85" s="1"/>
  <c r="C89"/>
  <c r="S89" s="1"/>
  <c r="S98"/>
  <c r="M156"/>
  <c r="S164"/>
  <c r="C194"/>
  <c r="S194" s="1"/>
  <c r="F201"/>
  <c r="K201"/>
  <c r="E223"/>
  <c r="S226"/>
  <c r="E18"/>
  <c r="C53"/>
  <c r="S53" s="1"/>
  <c r="L71"/>
  <c r="N71" s="1"/>
  <c r="F84"/>
  <c r="M84"/>
  <c r="C93"/>
  <c r="S93" s="1"/>
  <c r="X57" i="18"/>
  <c r="O16"/>
  <c r="AJ17"/>
  <c r="CQ19"/>
  <c r="H16"/>
  <c r="AI18"/>
  <c r="CK20"/>
  <c r="CK21"/>
  <c r="CN21" s="1"/>
  <c r="CK24"/>
  <c r="BU10"/>
  <c r="E5"/>
  <c r="AE16"/>
  <c r="AJ20"/>
  <c r="CK47"/>
  <c r="CD5"/>
  <c r="CD76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BX7" i="18"/>
  <c r="C94" i="15"/>
  <c r="H91"/>
  <c r="E94"/>
  <c r="G57"/>
  <c r="H57"/>
  <c r="H31"/>
  <c r="G25"/>
  <c r="H17"/>
  <c r="F5"/>
  <c r="F53" s="1"/>
  <c r="F95" s="1"/>
  <c r="S152" i="8"/>
  <c r="N145"/>
  <c r="S180"/>
  <c r="S177"/>
  <c r="N156"/>
  <c r="D8"/>
  <c r="D33" i="15"/>
  <c r="H25"/>
  <c r="D20"/>
  <c r="H20"/>
  <c r="G20"/>
  <c r="D17"/>
  <c r="D15" s="1"/>
  <c r="G17"/>
  <c r="E15"/>
  <c r="E5" s="1"/>
  <c r="G6"/>
  <c r="H6"/>
  <c r="C25"/>
  <c r="D25" s="1"/>
  <c r="D6"/>
  <c r="AF56" i="18"/>
  <c r="BX65"/>
  <c r="CM52"/>
  <c r="AJ30"/>
  <c r="BD8"/>
  <c r="AR65"/>
  <c r="BD43"/>
  <c r="CN41"/>
  <c r="CN33"/>
  <c r="BD41"/>
  <c r="BD42"/>
  <c r="CN43"/>
  <c r="CN20"/>
  <c r="CM19"/>
  <c r="CQ17"/>
  <c r="CK26"/>
  <c r="CN26" s="1"/>
  <c r="BD25"/>
  <c r="CK18"/>
  <c r="CM18" s="1"/>
  <c r="AJ46"/>
  <c r="CQ73"/>
  <c r="BQ56"/>
  <c r="BX57"/>
  <c r="AI72"/>
  <c r="CE65"/>
  <c r="BZ56"/>
  <c r="CQ30"/>
  <c r="W16"/>
  <c r="AR16"/>
  <c r="AY16"/>
  <c r="BH16"/>
  <c r="CK25"/>
  <c r="CN25" s="1"/>
  <c r="AZ16"/>
  <c r="BP16"/>
  <c r="CJ16"/>
  <c r="CP16"/>
  <c r="BX16"/>
  <c r="G16"/>
  <c r="P27"/>
  <c r="BL27"/>
  <c r="BX27"/>
  <c r="BD36"/>
  <c r="U10"/>
  <c r="X10" s="1"/>
  <c r="AC10"/>
  <c r="AE10" s="1"/>
  <c r="AM16"/>
  <c r="AU16"/>
  <c r="AJ18"/>
  <c r="CG10"/>
  <c r="CG5" s="1"/>
  <c r="CG76" s="1"/>
  <c r="AJ47"/>
  <c r="BD46"/>
  <c r="AJ45"/>
  <c r="CQ50"/>
  <c r="BD44"/>
  <c r="BD45"/>
  <c r="BQ10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AJ52" i="18"/>
  <c r="CQ52"/>
  <c r="P48"/>
  <c r="X48"/>
  <c r="CF27"/>
  <c r="BD47"/>
  <c r="CQ44"/>
  <c r="AJ44"/>
  <c r="BJ5"/>
  <c r="BJ76" s="1"/>
  <c r="AJ34"/>
  <c r="BD29"/>
  <c r="CN30"/>
  <c r="AP5"/>
  <c r="AP76" s="1"/>
  <c r="CJ57"/>
  <c r="CF16"/>
  <c r="CF57"/>
  <c r="CN54"/>
  <c r="AJ48"/>
  <c r="CQ54"/>
  <c r="BF5"/>
  <c r="BF76" s="1"/>
  <c r="AK5"/>
  <c r="T48"/>
  <c r="CS48"/>
  <c r="CQ38"/>
  <c r="X27"/>
  <c r="AR27"/>
  <c r="CQ39"/>
  <c r="AJ39"/>
  <c r="CP48"/>
  <c r="CE27"/>
  <c r="CQ32"/>
  <c r="Y10"/>
  <c r="Y5" s="1"/>
  <c r="Y76" s="1"/>
  <c r="BD33"/>
  <c r="CQ47"/>
  <c r="AJ42"/>
  <c r="BA27"/>
  <c r="BD30"/>
  <c r="CQ48"/>
  <c r="H48"/>
  <c r="AJ43"/>
  <c r="CQ28"/>
  <c r="CC10"/>
  <c r="AW10"/>
  <c r="AJ28"/>
  <c r="AJ29"/>
  <c r="BD32"/>
  <c r="BD34"/>
  <c r="BD35"/>
  <c r="CQ46"/>
  <c r="CN46"/>
  <c r="CN42"/>
  <c r="AO10"/>
  <c r="AR10" s="1"/>
  <c r="CN49"/>
  <c r="AJ32"/>
  <c r="AN48"/>
  <c r="CB12"/>
  <c r="BW56"/>
  <c r="AE27"/>
  <c r="AE65"/>
  <c r="K65"/>
  <c r="X65"/>
  <c r="T57"/>
  <c r="W56"/>
  <c r="M10"/>
  <c r="M5" s="1"/>
  <c r="M76" s="1"/>
  <c r="W27"/>
  <c r="X16"/>
  <c r="P16"/>
  <c r="K16"/>
  <c r="AE56"/>
  <c r="AJ21"/>
  <c r="CS7"/>
  <c r="P7"/>
  <c r="CQ25"/>
  <c r="AJ25"/>
  <c r="AJ37"/>
  <c r="AJ38"/>
  <c r="L48"/>
  <c r="O27"/>
  <c r="K27"/>
  <c r="AJ49"/>
  <c r="CQ57"/>
  <c r="V76"/>
  <c r="AB56"/>
  <c r="AJ71"/>
  <c r="CF12"/>
  <c r="CF7"/>
  <c r="CB57"/>
  <c r="BY10"/>
  <c r="BP65"/>
  <c r="BK65"/>
  <c r="BG65"/>
  <c r="AW56"/>
  <c r="AV65"/>
  <c r="BA65"/>
  <c r="BA57"/>
  <c r="AR48"/>
  <c r="BD49"/>
  <c r="BD48" s="1"/>
  <c r="BD37"/>
  <c r="AQ16"/>
  <c r="BC16"/>
  <c r="CS16"/>
  <c r="AI11"/>
  <c r="C156" i="8" l="1"/>
  <c r="CL10" i="18"/>
  <c r="C128" i="8"/>
  <c r="S128" s="1"/>
  <c r="C137"/>
  <c r="AM56" i="18"/>
  <c r="BD7"/>
  <c r="C23" i="8"/>
  <c r="S23" s="1"/>
  <c r="R134"/>
  <c r="R127" s="1"/>
  <c r="R240" s="1"/>
  <c r="R242" s="1"/>
  <c r="I134"/>
  <c r="I127" s="1"/>
  <c r="I240" s="1"/>
  <c r="I242" s="1"/>
  <c r="C206"/>
  <c r="S206" s="1"/>
  <c r="U84" s="1"/>
  <c r="N223"/>
  <c r="K134"/>
  <c r="K127" s="1"/>
  <c r="K240" s="1"/>
  <c r="K242" s="1"/>
  <c r="N201"/>
  <c r="S201" s="1"/>
  <c r="N140"/>
  <c r="N134" s="1"/>
  <c r="C130"/>
  <c r="S130" s="1"/>
  <c r="C71"/>
  <c r="S71" s="1"/>
  <c r="C84"/>
  <c r="S84" s="1"/>
  <c r="G12"/>
  <c r="N79"/>
  <c r="S79" s="1"/>
  <c r="H134"/>
  <c r="L12"/>
  <c r="L5" s="1"/>
  <c r="L118" s="1"/>
  <c r="L120" s="1"/>
  <c r="H12"/>
  <c r="L134"/>
  <c r="L127" s="1"/>
  <c r="L240" s="1"/>
  <c r="L242" s="1"/>
  <c r="F134"/>
  <c r="F127" s="1"/>
  <c r="F240" s="1"/>
  <c r="F242" s="1"/>
  <c r="J12"/>
  <c r="J5" s="1"/>
  <c r="J118" s="1"/>
  <c r="J120" s="1"/>
  <c r="O134"/>
  <c r="O127" s="1"/>
  <c r="O240" s="1"/>
  <c r="O242" s="1"/>
  <c r="J134"/>
  <c r="J127" s="1"/>
  <c r="J240" s="1"/>
  <c r="J242" s="1"/>
  <c r="I12"/>
  <c r="I5" s="1"/>
  <c r="I118" s="1"/>
  <c r="I120" s="1"/>
  <c r="N101"/>
  <c r="R12"/>
  <c r="R5" s="1"/>
  <c r="R118" s="1"/>
  <c r="R120" s="1"/>
  <c r="C101"/>
  <c r="S156"/>
  <c r="U34" s="1"/>
  <c r="CK65" i="18"/>
  <c r="AM10"/>
  <c r="BE5"/>
  <c r="BE76" s="1"/>
  <c r="AG56"/>
  <c r="CM47"/>
  <c r="CK27"/>
  <c r="CN11"/>
  <c r="CK57"/>
  <c r="CN57" s="1"/>
  <c r="CN47"/>
  <c r="BK10"/>
  <c r="CN36"/>
  <c r="AR56"/>
  <c r="T56"/>
  <c r="CM17"/>
  <c r="BU5"/>
  <c r="BU76" s="1"/>
  <c r="AV5"/>
  <c r="G56"/>
  <c r="AJ57"/>
  <c r="AV10"/>
  <c r="K10"/>
  <c r="CK12"/>
  <c r="CM12" s="1"/>
  <c r="BP10"/>
  <c r="CM51"/>
  <c r="AU10"/>
  <c r="AZ65"/>
  <c r="AX56"/>
  <c r="AY56" s="1"/>
  <c r="BH56"/>
  <c r="AH76"/>
  <c r="CL5"/>
  <c r="BB10"/>
  <c r="G27"/>
  <c r="F5"/>
  <c r="CB56"/>
  <c r="CQ16"/>
  <c r="CM11"/>
  <c r="CN13"/>
  <c r="CM13"/>
  <c r="CM48"/>
  <c r="CN45"/>
  <c r="C145" i="8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S193"/>
  <c r="M134"/>
  <c r="M127" s="1"/>
  <c r="G134"/>
  <c r="C34"/>
  <c r="S34" s="1"/>
  <c r="K12"/>
  <c r="K5" s="1"/>
  <c r="K118" s="1"/>
  <c r="K120" s="1"/>
  <c r="E12"/>
  <c r="E5" s="1"/>
  <c r="E118" s="1"/>
  <c r="E120" s="1"/>
  <c r="S15"/>
  <c r="CK16" i="18"/>
  <c r="CN16" s="1"/>
  <c r="CQ7"/>
  <c r="CK7"/>
  <c r="CN7" s="1"/>
  <c r="AJ7"/>
  <c r="CM21"/>
  <c r="AT76"/>
  <c r="AV76" s="1"/>
  <c r="AJ12"/>
  <c r="K5"/>
  <c r="I76"/>
  <c r="CT65"/>
  <c r="CW56"/>
  <c r="BS56"/>
  <c r="BT56"/>
  <c r="CV65"/>
  <c r="CU65"/>
  <c r="E134" i="8"/>
  <c r="E127" s="1"/>
  <c r="E240" s="1"/>
  <c r="E242" s="1"/>
  <c r="CU27" i="18"/>
  <c r="CV27"/>
  <c r="CT27"/>
  <c r="BV5"/>
  <c r="BV76" s="1"/>
  <c r="CA10"/>
  <c r="BL10"/>
  <c r="BZ76"/>
  <c r="BO10"/>
  <c r="CW10"/>
  <c r="AN5"/>
  <c r="AL76"/>
  <c r="CP65"/>
  <c r="E140" i="17"/>
  <c r="I140" s="1"/>
  <c r="AN10" i="18"/>
  <c r="CF10"/>
  <c r="BX10"/>
  <c r="BQ5"/>
  <c r="BQ76" s="1"/>
  <c r="BT10"/>
  <c r="BS10"/>
  <c r="CN38"/>
  <c r="CN58"/>
  <c r="CA56"/>
  <c r="CN24"/>
  <c r="BH10"/>
  <c r="CM26"/>
  <c r="AV56"/>
  <c r="AY65"/>
  <c r="CS27"/>
  <c r="CP27"/>
  <c r="P65"/>
  <c r="N76"/>
  <c r="O65"/>
  <c r="BD57"/>
  <c r="BD58"/>
  <c r="CI65"/>
  <c r="CJ65"/>
  <c r="AI68"/>
  <c r="AJ68"/>
  <c r="CS65"/>
  <c r="T27"/>
  <c r="S27"/>
  <c r="CH76"/>
  <c r="C140" i="8"/>
  <c r="C18"/>
  <c r="Q12"/>
  <c r="Q5" s="1"/>
  <c r="Q118" s="1"/>
  <c r="Q120" s="1"/>
  <c r="S137"/>
  <c r="C223"/>
  <c r="S223" s="1"/>
  <c r="U101" s="1"/>
  <c r="D12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C8" i="8"/>
  <c r="S8" s="1"/>
  <c r="D6"/>
  <c r="H15" i="15"/>
  <c r="G15"/>
  <c r="G5"/>
  <c r="E53"/>
  <c r="CJ10" i="18"/>
  <c r="CN35"/>
  <c r="AJ16"/>
  <c r="Z76"/>
  <c r="AB76" s="1"/>
  <c r="H56"/>
  <c r="AA56"/>
  <c r="CI10"/>
  <c r="CQ27"/>
  <c r="CM27"/>
  <c r="U5"/>
  <c r="W5" s="1"/>
  <c r="AF10"/>
  <c r="AC5"/>
  <c r="AC76" s="1"/>
  <c r="CN34"/>
  <c r="W10"/>
  <c r="CN18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BL5" i="18"/>
  <c r="BD27"/>
  <c r="BK5"/>
  <c r="AM5"/>
  <c r="BP5"/>
  <c r="BO5"/>
  <c r="AA10"/>
  <c r="BW5"/>
  <c r="AG10"/>
  <c r="AJ27"/>
  <c r="BA10"/>
  <c r="AK76"/>
  <c r="CN28"/>
  <c r="AX5"/>
  <c r="BB5" s="1"/>
  <c r="AB10"/>
  <c r="AY10"/>
  <c r="CN48"/>
  <c r="BH5"/>
  <c r="BG5"/>
  <c r="CN29"/>
  <c r="AW5"/>
  <c r="AW76" s="1"/>
  <c r="P10"/>
  <c r="O10"/>
  <c r="CI5"/>
  <c r="AO5"/>
  <c r="AQ10"/>
  <c r="CE10"/>
  <c r="CC5"/>
  <c r="E76"/>
  <c r="AA5"/>
  <c r="AB5"/>
  <c r="Q76"/>
  <c r="P5"/>
  <c r="CN40"/>
  <c r="O5"/>
  <c r="CN39"/>
  <c r="CJ5"/>
  <c r="BY5"/>
  <c r="BY76" s="1"/>
  <c r="CB10"/>
  <c r="BN76"/>
  <c r="BP56"/>
  <c r="BO56"/>
  <c r="BL76"/>
  <c r="BK76"/>
  <c r="CQ56"/>
  <c r="BA56"/>
  <c r="AZ10"/>
  <c r="S140" i="8" l="1"/>
  <c r="N127"/>
  <c r="N240" s="1"/>
  <c r="N242" s="1"/>
  <c r="S101"/>
  <c r="C12"/>
  <c r="S12" s="1"/>
  <c r="BG76" i="18"/>
  <c r="BH76"/>
  <c r="CK10"/>
  <c r="CK56"/>
  <c r="CN12"/>
  <c r="BX5"/>
  <c r="CM16"/>
  <c r="AU76"/>
  <c r="AM76"/>
  <c r="AZ56"/>
  <c r="BD10"/>
  <c r="M240" i="8"/>
  <c r="M242" s="1"/>
  <c r="S18"/>
  <c r="AX76" i="18"/>
  <c r="AY76" s="1"/>
  <c r="BX76"/>
  <c r="BW76"/>
  <c r="N5" i="8"/>
  <c r="N118" s="1"/>
  <c r="N120" s="1"/>
  <c r="E143" i="17"/>
  <c r="I143" s="1"/>
  <c r="CW5" i="18"/>
  <c r="CU10"/>
  <c r="CT10"/>
  <c r="CV10"/>
  <c r="O76"/>
  <c r="CJ76"/>
  <c r="CI76"/>
  <c r="CS10"/>
  <c r="BT76"/>
  <c r="BS76"/>
  <c r="CP10"/>
  <c r="BS5"/>
  <c r="BT5"/>
  <c r="O56"/>
  <c r="P56"/>
  <c r="CI56"/>
  <c r="CJ56"/>
  <c r="AJ65"/>
  <c r="AI65"/>
  <c r="G10"/>
  <c r="H10"/>
  <c r="P76"/>
  <c r="S10"/>
  <c r="R5"/>
  <c r="T10"/>
  <c r="C134" i="8"/>
  <c r="S134" s="1"/>
  <c r="D127"/>
  <c r="N16" i="14"/>
  <c r="P16"/>
  <c r="N20"/>
  <c r="O20"/>
  <c r="N8"/>
  <c r="P8" s="1"/>
  <c r="C6" i="8"/>
  <c r="S6" s="1"/>
  <c r="D5"/>
  <c r="E95" i="15"/>
  <c r="H53"/>
  <c r="G53"/>
  <c r="AF5" i="18"/>
  <c r="AA76"/>
  <c r="AF76"/>
  <c r="X5"/>
  <c r="U76"/>
  <c r="AG5"/>
  <c r="AE76"/>
  <c r="AE5"/>
  <c r="CN27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AN76" i="18"/>
  <c r="AJ10"/>
  <c r="AI10"/>
  <c r="BC10"/>
  <c r="CQ10"/>
  <c r="AY5"/>
  <c r="AO76"/>
  <c r="BA5"/>
  <c r="AQ5"/>
  <c r="AR5"/>
  <c r="AZ5"/>
  <c r="CC76"/>
  <c r="CF5"/>
  <c r="CE5"/>
  <c r="CM57"/>
  <c r="CB5"/>
  <c r="CA5"/>
  <c r="BP76"/>
  <c r="BO76"/>
  <c r="CN10" l="1"/>
  <c r="CK5"/>
  <c r="AZ76"/>
  <c r="AJ5"/>
  <c r="AG76"/>
  <c r="CW76"/>
  <c r="CU5"/>
  <c r="CT5"/>
  <c r="CV5"/>
  <c r="CS5"/>
  <c r="F76"/>
  <c r="G5"/>
  <c r="H5"/>
  <c r="AJ56"/>
  <c r="AI56"/>
  <c r="CP5"/>
  <c r="R76"/>
  <c r="T5"/>
  <c r="S5"/>
  <c r="D240" i="8"/>
  <c r="D242" s="1"/>
  <c r="C127"/>
  <c r="O16" i="14"/>
  <c r="P36"/>
  <c r="N36"/>
  <c r="O8"/>
  <c r="O38" s="1"/>
  <c r="N38" s="1"/>
  <c r="P20"/>
  <c r="C5" i="8"/>
  <c r="D118"/>
  <c r="D120" s="1"/>
  <c r="G95" i="15"/>
  <c r="H95"/>
  <c r="AI5" i="18"/>
  <c r="CQ5"/>
  <c r="X76"/>
  <c r="W76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CM10" i="18"/>
  <c r="BD5"/>
  <c r="BC5"/>
  <c r="AR76"/>
  <c r="AQ76"/>
  <c r="CF76"/>
  <c r="CE76"/>
  <c r="BA76"/>
  <c r="CA76"/>
  <c r="CB76"/>
  <c r="CK76" l="1"/>
  <c r="CM5"/>
  <c r="AI76"/>
  <c r="CQ76"/>
  <c r="T76"/>
  <c r="S76"/>
  <c r="G76"/>
  <c r="H76"/>
  <c r="S127" i="8"/>
  <c r="S240" s="1"/>
  <c r="C240"/>
  <c r="C242" s="1"/>
  <c r="AJ76" i="18"/>
  <c r="O36" i="14"/>
  <c r="C118" i="8"/>
  <c r="C120" s="1"/>
  <c r="S5"/>
  <c r="S118" s="1"/>
  <c r="CN5" i="18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  <c r="CS57" i="18" l="1"/>
  <c r="CP57"/>
  <c r="CV57"/>
  <c r="CT57"/>
  <c r="L57"/>
  <c r="CU57"/>
  <c r="L56"/>
  <c r="CU56" l="1"/>
  <c r="K56"/>
  <c r="CV56"/>
  <c r="J76"/>
  <c r="CS56"/>
  <c r="CT56"/>
  <c r="CP56"/>
  <c r="CV76" l="1"/>
  <c r="CP76"/>
  <c r="CU76"/>
  <c r="CS76"/>
  <c r="K76"/>
  <c r="CT76"/>
  <c r="L76"/>
  <c r="BD75" l="1"/>
  <c r="CN75" l="1"/>
  <c r="CN74"/>
  <c r="BD74"/>
  <c r="CN73" l="1"/>
  <c r="BD73"/>
  <c r="BD72" l="1"/>
  <c r="BD71" l="1"/>
  <c r="CN72"/>
  <c r="CN71" l="1"/>
  <c r="BD70"/>
  <c r="CN70" l="1"/>
  <c r="BC69"/>
  <c r="BD69"/>
  <c r="CN69" l="1"/>
  <c r="BD68"/>
  <c r="BC67" l="1"/>
  <c r="BD67"/>
  <c r="CN68"/>
  <c r="CN67" l="1"/>
  <c r="BC66"/>
  <c r="CL56"/>
  <c r="BB65"/>
  <c r="BB56" s="1"/>
  <c r="BD66"/>
  <c r="BB76" l="1"/>
  <c r="CL76" s="1"/>
  <c r="BD56"/>
  <c r="BC56"/>
  <c r="BD65"/>
  <c r="BC65"/>
  <c r="CN66"/>
  <c r="CM66"/>
  <c r="BC76" l="1"/>
  <c r="BD76"/>
  <c r="CM56"/>
  <c r="CN56"/>
  <c r="CM65"/>
  <c r="CN65"/>
  <c r="CM76" l="1"/>
  <c r="CN76"/>
</calcChain>
</file>

<file path=xl/sharedStrings.xml><?xml version="1.0" encoding="utf-8"?>
<sst xmlns="http://schemas.openxmlformats.org/spreadsheetml/2006/main" count="1689" uniqueCount="775">
  <si>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</si>
  <si>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</si>
  <si>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</si>
  <si>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</si>
  <si>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</si>
  <si>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</si>
  <si>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</si>
  <si>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</si>
  <si>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</si>
  <si>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</si>
  <si>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</si>
  <si>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</si>
  <si>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</si>
  <si>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</si>
  <si>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</si>
  <si>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</si>
  <si>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</si>
  <si>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</si>
  <si>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</si>
  <si>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</si>
  <si>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</si>
  <si>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</si>
  <si>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</si>
  <si>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</si>
  <si>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</si>
  <si>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</si>
  <si>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</si>
  <si>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</si>
  <si>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</si>
  <si>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</si>
  <si>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</si>
  <si>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</si>
  <si>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</si>
  <si>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</si>
  <si>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</si>
  <si>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</si>
  <si>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</si>
  <si>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</si>
  <si>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</si>
  <si>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</si>
  <si>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</si>
  <si>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</si>
  <si>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</si>
  <si>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</si>
  <si>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</si>
  <si>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</si>
  <si>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</si>
  <si>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</si>
  <si>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</si>
  <si>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</si>
  <si>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</si>
  <si>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</si>
  <si>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</si>
  <si>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</si>
  <si>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</si>
  <si>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</si>
  <si>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</si>
  <si>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</si>
  <si>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</si>
  <si>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</si>
  <si>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</si>
  <si>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</si>
  <si>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</si>
  <si>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</si>
  <si>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</si>
  <si>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</si>
  <si>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</si>
  <si>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</si>
  <si>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</si>
  <si>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</si>
  <si>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</si>
  <si>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</si>
  <si>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</si>
  <si>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</si>
  <si>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</si>
  <si>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</si>
  <si>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</si>
  <si>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</si>
  <si>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</si>
  <si>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</si>
  <si>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</si>
  <si>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</si>
  <si>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</si>
  <si>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</si>
  <si>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</si>
  <si>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</si>
  <si>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</si>
  <si>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</si>
  <si>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</si>
  <si>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</si>
  <si>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</si>
  <si>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</si>
  <si>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</si>
  <si>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</si>
  <si>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</si>
  <si>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</si>
  <si>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</si>
  <si>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</si>
  <si>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</si>
  <si>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</si>
  <si>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</si>
  <si>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</si>
  <si>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</si>
  <si>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</si>
  <si>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</si>
  <si>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</si>
  <si>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</si>
  <si>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</si>
  <si>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</si>
  <si>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</si>
  <si>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</si>
  <si>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</si>
  <si>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</si>
  <si>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</si>
  <si>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</si>
  <si>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</si>
  <si>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</si>
  <si>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</si>
  <si>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</si>
  <si>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</si>
  <si>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</si>
  <si>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</si>
  <si>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</si>
  <si>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</si>
  <si>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</si>
  <si>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</si>
  <si>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</si>
  <si>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</si>
  <si>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</si>
  <si>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</si>
  <si>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</si>
  <si>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</si>
  <si>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</si>
  <si>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</si>
  <si>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</si>
  <si>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</si>
  <si>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</si>
  <si>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</si>
  <si>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</si>
  <si>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</si>
  <si>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</si>
  <si>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</si>
  <si>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</si>
  <si>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</si>
  <si>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</si>
  <si>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</si>
  <si>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</si>
  <si>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</si>
  <si>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</si>
  <si>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</si>
  <si>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</si>
  <si>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</si>
  <si>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</si>
  <si>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</si>
  <si>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</si>
  <si>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</si>
  <si>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</si>
  <si>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</si>
  <si>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</si>
  <si>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</si>
  <si>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</si>
  <si>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</si>
  <si>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</si>
  <si>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</si>
  <si>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</si>
  <si>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</si>
  <si>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</si>
  <si>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</si>
  <si>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</si>
  <si>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</si>
  <si>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</si>
  <si>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</si>
  <si>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</si>
  <si>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</si>
  <si>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</si>
  <si>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</si>
  <si>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</si>
  <si>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</si>
  <si>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</si>
  <si>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</si>
  <si>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</si>
  <si>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</si>
  <si>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</si>
  <si>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</si>
  <si>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</si>
  <si>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</si>
  <si>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</si>
  <si>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</si>
  <si>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</si>
  <si>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</si>
  <si>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</si>
  <si>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</si>
  <si>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</si>
  <si>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</si>
  <si>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</si>
  <si>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</si>
  <si>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</si>
  <si>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</si>
  <si>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</si>
  <si>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</si>
  <si>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</si>
  <si>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</si>
  <si>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</si>
  <si>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</si>
  <si>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</si>
  <si>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</si>
  <si>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</si>
  <si>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</si>
  <si>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</si>
  <si>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</si>
  <si>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</si>
  <si>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</si>
  <si>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</si>
  <si>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</si>
  <si>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</si>
  <si>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</si>
  <si>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</si>
  <si>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</si>
  <si>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</si>
  <si>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</si>
  <si>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</si>
  <si>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</si>
  <si>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</si>
  <si>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</si>
  <si>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</si>
  <si>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</si>
  <si>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</si>
  <si>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</si>
  <si>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</si>
  <si>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</si>
  <si>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</si>
  <si>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</si>
  <si>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</si>
  <si>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</si>
  <si>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</si>
  <si>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</si>
  <si>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</si>
  <si>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</si>
  <si>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</si>
  <si>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</si>
  <si>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</si>
  <si>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</si>
  <si>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</si>
  <si>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</si>
  <si>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</si>
  <si>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</si>
  <si>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</si>
  <si>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</si>
  <si>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</si>
  <si>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</si>
  <si>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</si>
  <si>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</si>
  <si>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</si>
  <si>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</si>
  <si>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</si>
  <si>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</si>
  <si>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</si>
  <si>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</si>
  <si>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</si>
  <si>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</si>
  <si>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</si>
  <si>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</si>
  <si>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</si>
  <si>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</si>
  <si>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</si>
  <si>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</si>
  <si>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</si>
  <si>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</si>
  <si>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</si>
  <si>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</si>
  <si>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</si>
  <si>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</si>
  <si>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</si>
  <si>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</si>
  <si>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</si>
  <si>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</si>
  <si>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</si>
  <si>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</si>
  <si>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</si>
  <si>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</si>
  <si>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</si>
  <si>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</si>
  <si>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</si>
  <si>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</si>
  <si>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</si>
  <si>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</si>
  <si>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</si>
  <si>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</si>
  <si>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</si>
  <si>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</si>
  <si>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</si>
  <si>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</si>
  <si>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</si>
  <si>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</si>
  <si>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</si>
  <si>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</si>
  <si>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</si>
  <si>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</si>
  <si>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</si>
  <si>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</si>
  <si>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</si>
  <si>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</si>
  <si>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</si>
  <si>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</si>
  <si>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</si>
  <si>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</si>
  <si>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</si>
  <si>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</si>
  <si>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</si>
  <si>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</si>
  <si>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</si>
  <si>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</si>
  <si>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</si>
  <si>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</si>
  <si>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</si>
  <si>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</si>
  <si>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</si>
  <si>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</si>
  <si>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</si>
  <si>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</si>
  <si>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</si>
  <si>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</si>
  <si>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</si>
  <si>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</si>
  <si>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</si>
  <si>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</si>
  <si>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</si>
  <si>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</si>
  <si>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</si>
  <si>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</si>
  <si>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</si>
  <si>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</si>
  <si>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</si>
  <si>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</si>
  <si>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</si>
  <si>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</si>
  <si>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</si>
  <si>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</si>
  <si>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</si>
  <si>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</si>
  <si>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</si>
  <si>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</si>
  <si>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</si>
  <si>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</si>
  <si>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</si>
  <si>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</si>
  <si>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</si>
  <si>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</si>
  <si>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</si>
  <si>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</si>
  <si>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</si>
  <si>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</si>
  <si>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</si>
  <si>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</si>
  <si>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</si>
  <si>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</si>
  <si>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</si>
  <si>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</si>
  <si>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</si>
  <si>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</si>
  <si>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</si>
  <si>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</si>
  <si>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</si>
  <si>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</si>
  <si>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</si>
  <si>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</si>
  <si>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</si>
  <si>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</si>
  <si>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</si>
  <si>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</si>
  <si>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</si>
  <si>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</si>
  <si>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</si>
  <si>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</si>
  <si>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</si>
  <si>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</si>
  <si>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</si>
  <si>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</si>
  <si>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</si>
  <si>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</si>
  <si>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</si>
  <si>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</si>
  <si>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</si>
  <si>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</si>
  <si>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</si>
  <si>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</si>
  <si>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</si>
  <si>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</si>
  <si>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</si>
  <si>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</si>
  <si>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</si>
  <si>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</si>
  <si>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</si>
  <si>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</si>
  <si>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</si>
  <si>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</si>
  <si>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</si>
  <si>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</si>
  <si>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</si>
  <si>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</si>
  <si>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</si>
  <si>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</si>
  <si>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</si>
  <si>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</si>
  <si>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</si>
  <si>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</si>
  <si>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</si>
  <si>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</si>
  <si>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</si>
  <si>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</si>
  <si>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</si>
  <si>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</si>
  <si>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</si>
  <si>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</si>
  <si>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</si>
  <si>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</si>
  <si>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</si>
  <si>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</si>
  <si>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</si>
  <si>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</si>
  <si>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</si>
  <si>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</si>
  <si>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</si>
  <si>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</si>
  <si>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</si>
  <si>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</si>
  <si>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</si>
  <si>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</si>
  <si>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</si>
  <si>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</si>
  <si>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</si>
  <si>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</si>
  <si>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</si>
  <si>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</si>
  <si>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</si>
  <si>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</si>
  <si>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</si>
  <si>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</si>
  <si>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</si>
  <si>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</si>
  <si>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</si>
  <si>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</si>
  <si>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</si>
  <si>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</si>
  <si>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</si>
  <si>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</si>
  <si>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</si>
  <si>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</si>
  <si>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</si>
  <si>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</si>
  <si>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</si>
  <si>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</si>
  <si>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</si>
  <si>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</si>
  <si>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</si>
  <si>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</si>
  <si>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</si>
  <si>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</si>
  <si>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</si>
  <si>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</si>
  <si>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</si>
  <si>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</si>
  <si>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</si>
  <si>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</si>
  <si>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</si>
  <si>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</si>
  <si>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</si>
  <si>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</si>
  <si>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</si>
  <si>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</si>
  <si>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</si>
  <si>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</si>
  <si>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</si>
  <si>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</si>
  <si>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</si>
  <si>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</si>
  <si>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</si>
  <si>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</si>
  <si>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</si>
  <si>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</si>
  <si>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</si>
  <si>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</si>
  <si>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</si>
  <si>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</si>
  <si>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</si>
  <si>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</si>
  <si>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</si>
  <si>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</si>
  <si>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</si>
  <si>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</si>
  <si>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</si>
  <si>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</si>
  <si>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</si>
  <si>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</si>
  <si>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</si>
  <si>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</si>
  <si>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</si>
  <si>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</si>
  <si>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</si>
  <si>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</si>
  <si>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</si>
  <si>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</si>
  <si>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</si>
  <si>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</si>
  <si>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</si>
  <si>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</si>
  <si>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</si>
  <si>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</si>
  <si>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</si>
  <si>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</si>
  <si>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</si>
  <si>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</si>
  <si>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</si>
  <si>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</si>
  <si>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</si>
  <si>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</si>
  <si>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</si>
  <si>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</si>
  <si>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</si>
  <si>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</si>
  <si>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</si>
  <si>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</si>
  <si>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</si>
  <si>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</si>
  <si>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</si>
  <si>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</si>
  <si>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</si>
  <si>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</si>
  <si>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</si>
  <si>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</si>
  <si>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</si>
  <si>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</si>
  <si>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</si>
  <si>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</si>
  <si>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</si>
  <si>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</si>
  <si>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</si>
  <si>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</si>
  <si>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</si>
  <si>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</si>
  <si>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</si>
  <si>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</si>
  <si>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</si>
  <si>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</si>
  <si>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</si>
  <si>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</si>
  <si>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</si>
  <si>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</si>
  <si>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</si>
  <si>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</si>
  <si>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</si>
  <si>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</si>
  <si>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</si>
  <si>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</si>
  <si>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</si>
  <si>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</si>
  <si>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</si>
  <si>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</si>
  <si>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</si>
  <si>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</si>
  <si>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</si>
  <si>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</si>
  <si>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</si>
  <si>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</si>
  <si>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</si>
  <si>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</si>
  <si>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</si>
  <si>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</si>
  <si>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</si>
  <si>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</si>
  <si>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</si>
  <si>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</si>
  <si>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</si>
  <si>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</si>
  <si>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</si>
  <si>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</si>
  <si>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</si>
  <si>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</si>
  <si>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</si>
  <si>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</si>
  <si>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</si>
  <si>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</si>
  <si>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</si>
  <si>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</si>
  <si>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</si>
  <si>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</si>
  <si>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</si>
  <si>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</si>
  <si>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</si>
  <si>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</si>
  <si>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</si>
  <si>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</si>
  <si>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</si>
  <si>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</si>
  <si>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</si>
  <si>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</si>
  <si>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</si>
  <si>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</si>
  <si>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</si>
  <si>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</si>
  <si>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</si>
  <si>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</si>
  <si>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</si>
  <si>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</si>
  <si>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</si>
  <si>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</si>
  <si>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</si>
  <si>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</si>
  <si>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</si>
  <si>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</si>
  <si>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</si>
  <si>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</si>
  <si>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</si>
  <si>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</si>
  <si>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</si>
  <si>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</si>
  <si>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</si>
  <si>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</si>
  <si>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</si>
  <si>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Приложение №6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</si>
  <si>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</si>
  <si>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</si>
  <si>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</si>
  <si>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</si>
  <si>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</si>
  <si>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</si>
  <si>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</si>
  <si>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</si>
  <si>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</si>
  <si>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</si>
  <si>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</si>
  <si>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</si>
  <si>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</si>
  <si>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</si>
  <si>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</si>
  <si>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</si>
  <si>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</si>
  <si>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</si>
  <si>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</si>
  <si>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</si>
  <si>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</si>
  <si>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</si>
  <si>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</si>
  <si>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</si>
  <si>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</si>
  <si>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</si>
  <si>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</si>
  <si>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</si>
  <si>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</si>
  <si>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</si>
  <si>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</si>
  <si>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</si>
  <si>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</si>
  <si>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</si>
  <si>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</si>
  <si>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</si>
  <si>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</si>
  <si>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</si>
  <si>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</si>
  <si>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</si>
  <si>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</si>
  <si>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</si>
  <si>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</si>
  <si>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</si>
  <si>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</si>
  <si>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</si>
  <si>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</si>
  <si>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</si>
  <si>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</si>
  <si>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</si>
  <si>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</si>
  <si>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</si>
  <si>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</si>
  <si>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</si>
  <si>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</si>
  <si>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</si>
  <si>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</si>
  <si>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</si>
  <si>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</si>
  <si>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</si>
  <si>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</si>
  <si>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</si>
  <si>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</si>
  <si>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</si>
  <si>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</si>
  <si>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</si>
  <si>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</si>
  <si>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</si>
  <si>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</si>
  <si>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</si>
  <si>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</si>
  <si>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t>Приобретение мебели</t>
  </si>
  <si>
    <t>ФАКТ ВСЕ</t>
  </si>
  <si>
    <t>ФАКТ без лагеря</t>
  </si>
  <si>
    <t>УО все без лагеря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</si>
  <si>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</si>
  <si>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</si>
  <si>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</si>
  <si>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</si>
  <si>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</si>
  <si>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</si>
  <si>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</si>
  <si>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</si>
  <si>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</si>
  <si>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 xml:space="preserve"> -Проведение испытаний электрооборуд</t>
  </si>
  <si>
    <t xml:space="preserve">   - оплата услуг в области информационных технологий</t>
  </si>
  <si>
    <t xml:space="preserve">  - услуги по охране </t>
  </si>
  <si>
    <t xml:space="preserve"> -мусор </t>
  </si>
  <si>
    <t>01.04. 2019</t>
  </si>
  <si>
    <t>ФКУ ГУ ВО Минфин России 2547</t>
  </si>
  <si>
    <t>Вечерняя школа             570</t>
  </si>
  <si>
    <t>МОУ МУК г.Ак-Довурака  605</t>
  </si>
  <si>
    <t>ООО "Ной"</t>
  </si>
  <si>
    <t>Монтажный участок №1 А-Д</t>
  </si>
  <si>
    <t>Динамика    изменения   недоимки   по  налогам  на 01.04. 2020 год                                                                 г.Ак-Довурак ( тыс. рублей)</t>
  </si>
  <si>
    <t>01.04. 2020</t>
  </si>
  <si>
    <t>ТСЖ "Энергетиков"</t>
  </si>
  <si>
    <t>ООО "Енисейлес"</t>
  </si>
  <si>
    <t>ООО ГОК "Туваасбест" 997,2461</t>
  </si>
  <si>
    <t>ООО "Аас-кежик"</t>
  </si>
  <si>
    <t>Благ.фонд "Подари солнце"</t>
  </si>
  <si>
    <t>ПАО "ФСК"</t>
  </si>
  <si>
    <t>Коэф.роста к 2019 году</t>
  </si>
  <si>
    <t>Откл.с 01.04.20 на 01.01.20</t>
  </si>
  <si>
    <t>ФГКУ1 отряд ФПС 2113</t>
  </si>
  <si>
    <t>ИНН</t>
  </si>
  <si>
    <t>1701052697</t>
  </si>
  <si>
    <t>Мин труда и соц.политика РТ</t>
  </si>
  <si>
    <t>1701059340</t>
  </si>
  <si>
    <t>1718000922</t>
  </si>
  <si>
    <t>1718001637</t>
  </si>
  <si>
    <t>1718001877</t>
  </si>
  <si>
    <t>1718001901</t>
  </si>
  <si>
    <t>1718001926</t>
  </si>
  <si>
    <t>1718002020</t>
  </si>
  <si>
    <t>1718002060</t>
  </si>
  <si>
    <t>1718002084</t>
  </si>
  <si>
    <t>1718002091</t>
  </si>
  <si>
    <t>1718002126</t>
  </si>
  <si>
    <t>1718002246</t>
  </si>
  <si>
    <t>1718002292</t>
  </si>
  <si>
    <t>1718002334</t>
  </si>
  <si>
    <t>1718002341</t>
  </si>
  <si>
    <t>1718002366</t>
  </si>
  <si>
    <t>1718002373</t>
  </si>
  <si>
    <t>1718002398</t>
  </si>
  <si>
    <t>1718002422</t>
  </si>
  <si>
    <t>ООО "Амбащ"</t>
  </si>
  <si>
    <t>ООО "Ника"</t>
  </si>
  <si>
    <t>ООО "ДОМ.РФ УПРАВЛЕНИЕ ПРОЕКТАМИ"</t>
  </si>
  <si>
    <t>ООО "Т2 МОБАЙЛ"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</si>
  <si>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</si>
  <si>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</si>
  <si>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Приобетение оргтехники</t>
  </si>
  <si>
    <t>Приобретение стир.машины</t>
  </si>
  <si>
    <t>Приобретение чемодан психолога</t>
  </si>
  <si>
    <t>Приобретение производ.инвентаря</t>
  </si>
  <si>
    <t xml:space="preserve"> -расходы за текущий ремонт оргтехники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</si>
  <si>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</si>
  <si>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</si>
  <si>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</si>
  <si>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услуги по установке (вытяжки) мероприятия</t>
  </si>
  <si>
    <t xml:space="preserve">  - за услуги экспертизы здания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</si>
  <si>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</si>
  <si>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</si>
  <si>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</si>
  <si>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 -за проведение конц.зрел.меропр.</t>
  </si>
  <si>
    <t xml:space="preserve">  - оплата услуг банка (комиссия)</t>
  </si>
  <si>
    <t xml:space="preserve">   - мягкий инвентарь (спортивный)</t>
  </si>
  <si>
    <t xml:space="preserve"> - текущий ремонт оборудования,зданий</t>
  </si>
  <si>
    <t>взносы, спонсорство</t>
  </si>
  <si>
    <t xml:space="preserve">  - вступ.взносы за участие</t>
  </si>
  <si>
    <t>Уплата штрафов, пеней за несвоевременную уплату</t>
  </si>
  <si>
    <t xml:space="preserve">  - проведение мероприятий, прочие</t>
  </si>
  <si>
    <t xml:space="preserve">Исполнение платных услуг бюджетных учрежденийна 01.01.2021 г. города Ак-Довурак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</si>
</sst>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#,##0.0"/>
  </numFmts>
  <fonts count="4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i/>
      <sz val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9" borderId="27" applyNumberFormat="0">
      <alignment horizontal="right" vertical="top"/>
    </xf>
    <xf numFmtId="49" fontId="19" fillId="10" borderId="27">
      <alignment horizontal="left" vertical="top"/>
    </xf>
    <xf numFmtId="49" fontId="34" fillId="0" borderId="27">
      <alignment horizontal="left" vertical="top"/>
    </xf>
    <xf numFmtId="0" fontId="19" fillId="11" borderId="27">
      <alignment horizontal="left" vertical="top" wrapText="1"/>
    </xf>
    <xf numFmtId="0" fontId="34" fillId="0" borderId="27">
      <alignment horizontal="left" vertical="top" wrapText="1"/>
    </xf>
    <xf numFmtId="0" fontId="19" fillId="12" borderId="27">
      <alignment horizontal="left" vertical="top" wrapText="1"/>
    </xf>
    <xf numFmtId="0" fontId="19" fillId="13" borderId="27">
      <alignment horizontal="left" vertical="top" wrapText="1"/>
    </xf>
    <xf numFmtId="0" fontId="19" fillId="14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  <xf numFmtId="0" fontId="35" fillId="0" borderId="0">
      <alignment horizontal="left" vertical="top"/>
    </xf>
    <xf numFmtId="0" fontId="19" fillId="11" borderId="28" applyNumberFormat="0">
      <alignment horizontal="right" vertical="top"/>
    </xf>
    <xf numFmtId="0" fontId="19" fillId="12" borderId="28" applyNumberFormat="0">
      <alignment horizontal="right" vertical="top"/>
    </xf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13" borderId="28" applyNumberFormat="0">
      <alignment horizontal="right" vertical="top"/>
    </xf>
    <xf numFmtId="0" fontId="19" fillId="0" borderId="27" applyNumberFormat="0">
      <alignment horizontal="right" vertical="top"/>
    </xf>
    <xf numFmtId="49" fontId="36" fillId="16" borderId="27">
      <alignment horizontal="left" vertical="top" wrapText="1"/>
    </xf>
    <xf numFmtId="49" fontId="19" fillId="0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</cellStyleXfs>
  <cellXfs count="663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" fontId="7" fillId="4" borderId="0" xfId="0" applyNumberFormat="1" applyFont="1" applyFill="1" applyBorder="1" applyAlignment="1">
      <alignment horizontal="center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2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" fontId="21" fillId="4" borderId="0" xfId="0" applyNumberFormat="1" applyFont="1" applyFill="1" applyBorder="1" applyAlignment="1"/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65" fontId="7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/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27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165" fontId="27" fillId="4" borderId="1" xfId="3" applyNumberFormat="1" applyFont="1" applyFill="1" applyBorder="1" applyAlignment="1">
      <alignment horizontal="center"/>
    </xf>
    <xf numFmtId="165" fontId="28" fillId="0" borderId="1" xfId="3" applyNumberFormat="1" applyFont="1" applyFill="1" applyBorder="1"/>
    <xf numFmtId="0" fontId="27" fillId="0" borderId="0" xfId="3" applyFont="1" applyFill="1"/>
    <xf numFmtId="0" fontId="1" fillId="0" borderId="0" xfId="3"/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7" fillId="0" borderId="0" xfId="0" applyNumberFormat="1" applyFont="1" applyFill="1"/>
    <xf numFmtId="1" fontId="3" fillId="0" borderId="0" xfId="0" applyNumberFormat="1" applyFont="1" applyFill="1"/>
    <xf numFmtId="165" fontId="4" fillId="0" borderId="0" xfId="0" applyNumberFormat="1" applyFont="1" applyFill="1"/>
    <xf numFmtId="1" fontId="4" fillId="0" borderId="1" xfId="0" applyNumberFormat="1" applyFont="1" applyFill="1" applyBorder="1"/>
    <xf numFmtId="1" fontId="27" fillId="4" borderId="1" xfId="0" applyNumberFormat="1" applyFont="1" applyFill="1" applyBorder="1" applyAlignment="1">
      <alignment horizontal="center"/>
    </xf>
    <xf numFmtId="1" fontId="27" fillId="4" borderId="1" xfId="0" applyNumberFormat="1" applyFont="1" applyFill="1" applyBorder="1"/>
    <xf numFmtId="1" fontId="37" fillId="4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1" fontId="28" fillId="7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/>
    </xf>
    <xf numFmtId="1" fontId="38" fillId="3" borderId="1" xfId="0" applyNumberFormat="1" applyFont="1" applyFill="1" applyBorder="1" applyAlignment="1">
      <alignment horizontal="center"/>
    </xf>
    <xf numFmtId="165" fontId="38" fillId="3" borderId="1" xfId="0" applyNumberFormat="1" applyFont="1" applyFill="1" applyBorder="1" applyAlignment="1">
      <alignment horizontal="center"/>
    </xf>
    <xf numFmtId="1" fontId="37" fillId="3" borderId="1" xfId="0" applyNumberFormat="1" applyFont="1" applyFill="1" applyBorder="1" applyAlignment="1">
      <alignment horizontal="center"/>
    </xf>
    <xf numFmtId="1" fontId="38" fillId="0" borderId="1" xfId="0" applyNumberFormat="1" applyFont="1" applyFill="1" applyBorder="1" applyAlignment="1">
      <alignment horizontal="center"/>
    </xf>
    <xf numFmtId="1" fontId="27" fillId="4" borderId="4" xfId="0" applyNumberFormat="1" applyFont="1" applyFill="1" applyBorder="1" applyAlignment="1">
      <alignment horizontal="center"/>
    </xf>
    <xf numFmtId="1" fontId="27" fillId="0" borderId="1" xfId="0" applyNumberFormat="1" applyFont="1" applyFill="1" applyBorder="1"/>
    <xf numFmtId="1" fontId="28" fillId="3" borderId="4" xfId="0" applyNumberFormat="1" applyFont="1" applyFill="1" applyBorder="1" applyAlignment="1">
      <alignment horizontal="center"/>
    </xf>
    <xf numFmtId="1" fontId="28" fillId="3" borderId="1" xfId="0" applyNumberFormat="1" applyFont="1" applyFill="1" applyBorder="1"/>
    <xf numFmtId="1" fontId="37" fillId="3" borderId="4" xfId="0" applyNumberFormat="1" applyFont="1" applyFill="1" applyBorder="1" applyAlignment="1">
      <alignment horizontal="center"/>
    </xf>
    <xf numFmtId="1" fontId="37" fillId="3" borderId="1" xfId="0" applyNumberFormat="1" applyFont="1" applyFill="1" applyBorder="1"/>
    <xf numFmtId="1" fontId="38" fillId="3" borderId="4" xfId="0" applyNumberFormat="1" applyFont="1" applyFill="1" applyBorder="1" applyAlignment="1">
      <alignment horizontal="center"/>
    </xf>
    <xf numFmtId="1" fontId="38" fillId="3" borderId="1" xfId="0" applyNumberFormat="1" applyFont="1" applyFill="1" applyBorder="1"/>
    <xf numFmtId="1" fontId="37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/>
    <xf numFmtId="1" fontId="28" fillId="4" borderId="4" xfId="0" applyNumberFormat="1" applyFont="1" applyFill="1" applyBorder="1" applyAlignment="1">
      <alignment horizontal="center"/>
    </xf>
    <xf numFmtId="1" fontId="27" fillId="4" borderId="4" xfId="0" applyNumberFormat="1" applyFont="1" applyFill="1" applyBorder="1"/>
    <xf numFmtId="1" fontId="28" fillId="7" borderId="1" xfId="0" applyNumberFormat="1" applyFont="1" applyFill="1" applyBorder="1"/>
    <xf numFmtId="1" fontId="27" fillId="7" borderId="1" xfId="0" applyNumberFormat="1" applyFont="1" applyFill="1" applyBorder="1" applyAlignment="1">
      <alignment horizontal="center"/>
    </xf>
    <xf numFmtId="1" fontId="27" fillId="7" borderId="1" xfId="0" applyNumberFormat="1" applyFont="1" applyFill="1" applyBorder="1"/>
    <xf numFmtId="0" fontId="26" fillId="0" borderId="0" xfId="3" applyFont="1" applyAlignment="1"/>
    <xf numFmtId="49" fontId="27" fillId="3" borderId="1" xfId="3" applyNumberFormat="1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wrapText="1"/>
    </xf>
    <xf numFmtId="165" fontId="28" fillId="3" borderId="1" xfId="3" applyNumberFormat="1" applyFont="1" applyFill="1" applyBorder="1" applyAlignment="1">
      <alignment horizontal="center"/>
    </xf>
    <xf numFmtId="165" fontId="28" fillId="3" borderId="1" xfId="3" applyNumberFormat="1" applyFont="1" applyFill="1" applyBorder="1"/>
    <xf numFmtId="165" fontId="28" fillId="3" borderId="1" xfId="3" applyNumberFormat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7" fillId="3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vertical="top" wrapText="1"/>
    </xf>
    <xf numFmtId="1" fontId="7" fillId="3" borderId="1" xfId="3" applyNumberFormat="1" applyFont="1" applyFill="1" applyBorder="1" applyAlignment="1">
      <alignment horizontal="center"/>
    </xf>
    <xf numFmtId="1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left"/>
    </xf>
    <xf numFmtId="0" fontId="28" fillId="3" borderId="1" xfId="3" applyFont="1" applyFill="1" applyBorder="1"/>
    <xf numFmtId="0" fontId="28" fillId="3" borderId="1" xfId="3" applyFont="1" applyFill="1" applyBorder="1" applyAlignment="1">
      <alignment horizontal="center"/>
    </xf>
    <xf numFmtId="165" fontId="28" fillId="0" borderId="1" xfId="3" applyNumberFormat="1" applyFont="1" applyFill="1" applyBorder="1" applyAlignment="1">
      <alignment horizontal="center" vertical="center"/>
    </xf>
    <xf numFmtId="0" fontId="27" fillId="3" borderId="17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39" fillId="0" borderId="1" xfId="0" applyNumberFormat="1" applyFont="1" applyBorder="1"/>
    <xf numFmtId="0" fontId="28" fillId="0" borderId="1" xfId="3" applyFont="1" applyFill="1" applyBorder="1" applyAlignment="1">
      <alignment horizontal="center" vertical="center"/>
    </xf>
    <xf numFmtId="0" fontId="39" fillId="0" borderId="1" xfId="0" applyNumberFormat="1" applyFont="1" applyFill="1" applyBorder="1"/>
    <xf numFmtId="165" fontId="28" fillId="0" borderId="1" xfId="3" applyNumberFormat="1" applyFont="1" applyFill="1" applyBorder="1" applyAlignment="1">
      <alignment horizontal="center"/>
    </xf>
    <xf numFmtId="0" fontId="10" fillId="0" borderId="1" xfId="0" applyNumberFormat="1" applyFont="1" applyBorder="1"/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38" fillId="0" borderId="1" xfId="0" applyNumberFormat="1" applyFont="1" applyFill="1" applyBorder="1"/>
    <xf numFmtId="165" fontId="38" fillId="0" borderId="1" xfId="0" applyNumberFormat="1" applyFont="1" applyFill="1" applyBorder="1" applyAlignment="1">
      <alignment horizontal="center"/>
    </xf>
    <xf numFmtId="1" fontId="38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7" fillId="17" borderId="1" xfId="0" applyNumberFormat="1" applyFont="1" applyFill="1" applyBorder="1" applyAlignment="1">
      <alignment horizontal="center" vertical="center" wrapText="1"/>
    </xf>
    <xf numFmtId="1" fontId="7" fillId="17" borderId="1" xfId="0" applyNumberFormat="1" applyFont="1" applyFill="1" applyBorder="1" applyAlignment="1">
      <alignment horizontal="center"/>
    </xf>
    <xf numFmtId="165" fontId="7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/>
    <xf numFmtId="1" fontId="28" fillId="17" borderId="1" xfId="0" applyNumberFormat="1" applyFont="1" applyFill="1" applyBorder="1" applyAlignment="1">
      <alignment horizontal="center"/>
    </xf>
    <xf numFmtId="1" fontId="27" fillId="17" borderId="1" xfId="0" applyNumberFormat="1" applyFont="1" applyFill="1" applyBorder="1" applyAlignment="1">
      <alignment horizontal="center"/>
    </xf>
    <xf numFmtId="165" fontId="28" fillId="17" borderId="1" xfId="0" applyNumberFormat="1" applyFont="1" applyFill="1" applyBorder="1" applyAlignment="1">
      <alignment horizontal="center"/>
    </xf>
    <xf numFmtId="1" fontId="28" fillId="17" borderId="4" xfId="0" applyNumberFormat="1" applyFont="1" applyFill="1" applyBorder="1" applyAlignment="1">
      <alignment horizontal="center"/>
    </xf>
    <xf numFmtId="1" fontId="28" fillId="17" borderId="1" xfId="0" applyNumberFormat="1" applyFont="1" applyFill="1" applyBorder="1"/>
    <xf numFmtId="1" fontId="7" fillId="17" borderId="1" xfId="0" applyNumberFormat="1" applyFont="1" applyFill="1" applyBorder="1"/>
    <xf numFmtId="1" fontId="7" fillId="17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65" fontId="37" fillId="3" borderId="1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/>
    <xf numFmtId="1" fontId="7" fillId="0" borderId="1" xfId="0" applyNumberFormat="1" applyFont="1" applyFill="1" applyBorder="1"/>
    <xf numFmtId="165" fontId="28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/>
    <xf numFmtId="2" fontId="27" fillId="0" borderId="1" xfId="0" applyNumberFormat="1" applyFont="1" applyFill="1" applyBorder="1"/>
    <xf numFmtId="1" fontId="7" fillId="17" borderId="0" xfId="0" applyNumberFormat="1" applyFont="1" applyFill="1"/>
    <xf numFmtId="1" fontId="4" fillId="17" borderId="0" xfId="0" applyNumberFormat="1" applyFont="1" applyFill="1"/>
    <xf numFmtId="1" fontId="7" fillId="0" borderId="4" xfId="0" applyNumberFormat="1" applyFont="1" applyFill="1" applyBorder="1" applyAlignment="1">
      <alignment horizontal="center"/>
    </xf>
    <xf numFmtId="165" fontId="27" fillId="3" borderId="1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165" fontId="4" fillId="3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/>
    </xf>
    <xf numFmtId="2" fontId="38" fillId="0" borderId="1" xfId="0" applyNumberFormat="1" applyFont="1" applyFill="1" applyBorder="1" applyAlignment="1">
      <alignment horizontal="center"/>
    </xf>
    <xf numFmtId="165" fontId="17" fillId="4" borderId="0" xfId="0" applyNumberFormat="1" applyFont="1" applyFill="1" applyBorder="1" applyAlignment="1"/>
    <xf numFmtId="165" fontId="4" fillId="4" borderId="0" xfId="0" applyNumberFormat="1" applyFont="1" applyFill="1" applyBorder="1" applyAlignment="1"/>
    <xf numFmtId="165" fontId="4" fillId="3" borderId="6" xfId="0" applyNumberFormat="1" applyFont="1" applyFill="1" applyBorder="1" applyAlignment="1">
      <alignment horizontal="center" vertical="center" wrapText="1"/>
    </xf>
    <xf numFmtId="165" fontId="27" fillId="7" borderId="1" xfId="0" applyNumberFormat="1" applyFont="1" applyFill="1" applyBorder="1" applyAlignment="1">
      <alignment horizontal="center"/>
    </xf>
    <xf numFmtId="165" fontId="4" fillId="4" borderId="0" xfId="0" applyNumberFormat="1" applyFont="1" applyFill="1" applyBorder="1"/>
    <xf numFmtId="165" fontId="7" fillId="17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165" fontId="38" fillId="3" borderId="1" xfId="0" applyNumberFormat="1" applyFont="1" applyFill="1" applyBorder="1" applyAlignment="1">
      <alignment horizontal="center" vertical="center"/>
    </xf>
    <xf numFmtId="165" fontId="28" fillId="17" borderId="1" xfId="0" applyNumberFormat="1" applyFont="1" applyFill="1" applyBorder="1" applyAlignment="1">
      <alignment horizontal="center" vertical="center"/>
    </xf>
    <xf numFmtId="165" fontId="37" fillId="3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2" fontId="28" fillId="3" borderId="1" xfId="0" applyNumberFormat="1" applyFont="1" applyFill="1" applyBorder="1" applyAlignment="1">
      <alignment horizontal="center"/>
    </xf>
    <xf numFmtId="1" fontId="40" fillId="0" borderId="4" xfId="0" applyNumberFormat="1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left" vertical="center" wrapText="1"/>
    </xf>
    <xf numFmtId="1" fontId="27" fillId="0" borderId="4" xfId="0" applyNumberFormat="1" applyFont="1" applyFill="1" applyBorder="1" applyAlignment="1">
      <alignment horizontal="center"/>
    </xf>
    <xf numFmtId="1" fontId="27" fillId="0" borderId="4" xfId="0" applyNumberFormat="1" applyFont="1" applyFill="1" applyBorder="1"/>
    <xf numFmtId="1" fontId="28" fillId="0" borderId="4" xfId="0" applyNumberFormat="1" applyFont="1" applyFill="1" applyBorder="1" applyAlignment="1">
      <alignment horizontal="center"/>
    </xf>
    <xf numFmtId="0" fontId="31" fillId="0" borderId="3" xfId="3" applyFont="1" applyFill="1" applyBorder="1" applyAlignment="1">
      <alignment horizontal="center" wrapText="1"/>
    </xf>
    <xf numFmtId="0" fontId="27" fillId="3" borderId="17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7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18" xfId="3" applyFont="1" applyFill="1" applyBorder="1" applyAlignment="1">
      <alignment horizontal="center" vertical="center" wrapText="1"/>
    </xf>
    <xf numFmtId="0" fontId="27" fillId="3" borderId="14" xfId="3" applyFont="1" applyFill="1" applyBorder="1" applyAlignment="1">
      <alignment horizontal="center" vertical="center" wrapText="1"/>
    </xf>
    <xf numFmtId="0" fontId="27" fillId="3" borderId="15" xfId="3" applyFont="1" applyFill="1" applyBorder="1" applyAlignment="1">
      <alignment horizontal="center" vertical="center" wrapText="1"/>
    </xf>
    <xf numFmtId="0" fontId="27" fillId="3" borderId="0" xfId="3" applyFont="1" applyFill="1" applyBorder="1" applyAlignment="1">
      <alignment horizontal="center" vertical="center" wrapText="1"/>
    </xf>
    <xf numFmtId="0" fontId="27" fillId="3" borderId="16" xfId="3" applyFont="1" applyFill="1" applyBorder="1" applyAlignment="1">
      <alignment horizontal="center" vertical="center" wrapText="1"/>
    </xf>
    <xf numFmtId="2" fontId="30" fillId="3" borderId="17" xfId="3" applyNumberFormat="1" applyFont="1" applyFill="1" applyBorder="1" applyAlignment="1">
      <alignment horizontal="center" vertical="center" textRotation="90" wrapText="1"/>
    </xf>
    <xf numFmtId="2" fontId="30" fillId="3" borderId="5" xfId="3" applyNumberFormat="1" applyFont="1" applyFill="1" applyBorder="1" applyAlignment="1">
      <alignment horizontal="center" vertical="center" textRotation="90" wrapText="1"/>
    </xf>
    <xf numFmtId="2" fontId="30" fillId="3" borderId="6" xfId="3" applyNumberFormat="1" applyFont="1" applyFill="1" applyBorder="1" applyAlignment="1">
      <alignment horizontal="center" vertical="center" textRotation="90" wrapText="1"/>
    </xf>
    <xf numFmtId="2" fontId="27" fillId="3" borderId="17" xfId="3" applyNumberFormat="1" applyFont="1" applyFill="1" applyBorder="1" applyAlignment="1">
      <alignment horizontal="center" vertical="center" wrapText="1"/>
    </xf>
    <xf numFmtId="2" fontId="27" fillId="3" borderId="5" xfId="3" applyNumberFormat="1" applyFont="1" applyFill="1" applyBorder="1" applyAlignment="1">
      <alignment horizontal="center" vertical="center" wrapText="1"/>
    </xf>
    <xf numFmtId="2" fontId="27" fillId="3" borderId="6" xfId="3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wrapText="1"/>
    </xf>
    <xf numFmtId="2" fontId="27" fillId="3" borderId="17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7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7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right" vertical="center"/>
    </xf>
    <xf numFmtId="1" fontId="17" fillId="0" borderId="2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21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7" fillId="17" borderId="4" xfId="0" applyNumberFormat="1" applyFont="1" applyFill="1" applyBorder="1" applyAlignment="1">
      <alignment horizontal="left"/>
    </xf>
    <xf numFmtId="1" fontId="7" fillId="17" borderId="8" xfId="0" applyNumberFormat="1" applyFont="1" applyFill="1" applyBorder="1" applyAlignment="1">
      <alignment horizontal="left"/>
    </xf>
    <xf numFmtId="1" fontId="7" fillId="17" borderId="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left"/>
    </xf>
    <xf numFmtId="1" fontId="7" fillId="4" borderId="9" xfId="0" applyNumberFormat="1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7" fillId="17" borderId="4" xfId="0" applyNumberFormat="1" applyFont="1" applyFill="1" applyBorder="1" applyAlignment="1">
      <alignment horizontal="left" vertical="center" wrapText="1"/>
    </xf>
    <xf numFmtId="1" fontId="7" fillId="17" borderId="8" xfId="0" applyNumberFormat="1" applyFont="1" applyFill="1" applyBorder="1" applyAlignment="1">
      <alignment horizontal="left" vertical="center" wrapText="1"/>
    </xf>
    <xf numFmtId="1" fontId="7" fillId="17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5" fillId="4" borderId="9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left" vertical="center" wrapText="1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155"/>
  <sheetViews>
    <sheetView view="pageBreakPreview" zoomScale="84" zoomScaleSheetLayoutView="84" workbookViewId="0">
      <pane xSplit="3" ySplit="6" topLeftCell="F99" activePane="bottomRight" state="frozen"/>
      <selection pane="topRight" activeCell="C1" sqref="C1"/>
      <selection pane="bottomLeft" activeCell="A7" sqref="A7"/>
      <selection pane="bottomRight" activeCell="F137" sqref="F137"/>
    </sheetView>
  </sheetViews>
  <sheetFormatPr defaultColWidth="9.109375" defaultRowHeight="13.2"/>
  <cols>
    <col min="1" max="1" width="4.6640625" style="349" customWidth="1"/>
    <col min="2" max="2" width="15.44140625" style="349" hidden="1" customWidth="1"/>
    <col min="3" max="3" width="39.44140625" style="349" customWidth="1"/>
    <col min="4" max="4" width="9.6640625" style="349" hidden="1" customWidth="1"/>
    <col min="5" max="5" width="10" style="349" hidden="1" customWidth="1"/>
    <col min="6" max="6" width="11.44140625" style="349" customWidth="1"/>
    <col min="7" max="7" width="12.44140625" style="349" customWidth="1"/>
    <col min="8" max="9" width="11.33203125" style="349" customWidth="1"/>
    <col min="10" max="10" width="9.33203125" style="349" hidden="1" customWidth="1"/>
    <col min="11" max="11" width="12.44140625" style="349" customWidth="1"/>
    <col min="12" max="12" width="12" style="349" customWidth="1"/>
    <col min="13" max="16384" width="9.109375" style="349"/>
  </cols>
  <sheetData>
    <row r="1" spans="1:12">
      <c r="J1" s="388" t="s">
        <v>559</v>
      </c>
    </row>
    <row r="2" spans="1:12" ht="37.5" customHeight="1">
      <c r="A2" s="348"/>
      <c r="B2" s="348" t="s">
        <v>725</v>
      </c>
      <c r="C2" s="485" t="s">
        <v>714</v>
      </c>
      <c r="D2" s="485"/>
      <c r="E2" s="485"/>
      <c r="F2" s="485"/>
      <c r="G2" s="485"/>
      <c r="H2" s="485"/>
      <c r="I2" s="485"/>
      <c r="J2" s="485"/>
      <c r="K2" s="485"/>
      <c r="L2" s="485"/>
    </row>
    <row r="3" spans="1:12" ht="5.25" customHeight="1">
      <c r="A3" s="486" t="s">
        <v>286</v>
      </c>
      <c r="B3" s="406"/>
      <c r="C3" s="489" t="s">
        <v>287</v>
      </c>
      <c r="D3" s="492" t="s">
        <v>288</v>
      </c>
      <c r="E3" s="493"/>
      <c r="F3" s="493"/>
      <c r="G3" s="493"/>
      <c r="H3" s="493"/>
      <c r="I3" s="494"/>
      <c r="J3" s="498" t="s">
        <v>629</v>
      </c>
      <c r="K3" s="501" t="s">
        <v>722</v>
      </c>
      <c r="L3" s="501" t="s">
        <v>723</v>
      </c>
    </row>
    <row r="4" spans="1:12" ht="9" customHeight="1">
      <c r="A4" s="487"/>
      <c r="B4" s="407"/>
      <c r="C4" s="490"/>
      <c r="D4" s="495"/>
      <c r="E4" s="496"/>
      <c r="F4" s="496"/>
      <c r="G4" s="496"/>
      <c r="H4" s="496"/>
      <c r="I4" s="497"/>
      <c r="J4" s="499"/>
      <c r="K4" s="502"/>
      <c r="L4" s="502"/>
    </row>
    <row r="5" spans="1:12" ht="39" customHeight="1">
      <c r="A5" s="488"/>
      <c r="B5" s="408"/>
      <c r="C5" s="491"/>
      <c r="D5" s="389" t="s">
        <v>560</v>
      </c>
      <c r="E5" s="390" t="s">
        <v>623</v>
      </c>
      <c r="F5" s="389" t="s">
        <v>624</v>
      </c>
      <c r="G5" s="389" t="s">
        <v>708</v>
      </c>
      <c r="H5" s="389" t="s">
        <v>702</v>
      </c>
      <c r="I5" s="389" t="s">
        <v>715</v>
      </c>
      <c r="J5" s="500"/>
      <c r="K5" s="503"/>
      <c r="L5" s="503"/>
    </row>
    <row r="6" spans="1:12" ht="12.75" customHeight="1">
      <c r="A6" s="391" t="s">
        <v>289</v>
      </c>
      <c r="B6" s="391"/>
      <c r="C6" s="392" t="s">
        <v>290</v>
      </c>
      <c r="D6" s="393">
        <f t="shared" ref="D6" si="0">SUM(D8:D19)</f>
        <v>0</v>
      </c>
      <c r="E6" s="393">
        <f t="shared" ref="E6" si="1">SUM(E8:E19)</f>
        <v>0</v>
      </c>
      <c r="F6" s="393">
        <f t="shared" ref="F6:G6" si="2">SUM(F8:F19)</f>
        <v>0</v>
      </c>
      <c r="G6" s="393">
        <f t="shared" si="2"/>
        <v>0</v>
      </c>
      <c r="H6" s="393">
        <f>SUM(H7:H19)</f>
        <v>0.73736000000000002</v>
      </c>
      <c r="I6" s="393">
        <f>SUM(I7:I19)</f>
        <v>620.80665999999997</v>
      </c>
      <c r="J6" s="394">
        <f>H6-F6</f>
        <v>0.73736000000000002</v>
      </c>
      <c r="K6" s="395">
        <v>0</v>
      </c>
      <c r="L6" s="395">
        <f>I6-H6</f>
        <v>620.0693</v>
      </c>
    </row>
    <row r="7" spans="1:12" ht="12.75" customHeight="1">
      <c r="A7" s="410"/>
      <c r="B7" s="411" t="s">
        <v>726</v>
      </c>
      <c r="C7" s="396" t="s">
        <v>727</v>
      </c>
      <c r="D7" s="412"/>
      <c r="E7" s="412"/>
      <c r="F7" s="412">
        <v>0</v>
      </c>
      <c r="G7" s="412">
        <v>0</v>
      </c>
      <c r="H7" s="412">
        <v>0</v>
      </c>
      <c r="I7" s="344">
        <v>620.80665999999997</v>
      </c>
      <c r="J7" s="347"/>
      <c r="K7" s="405">
        <v>0</v>
      </c>
      <c r="L7" s="405">
        <f>I7-H7</f>
        <v>620.80665999999997</v>
      </c>
    </row>
    <row r="8" spans="1:12" hidden="1">
      <c r="A8" s="343"/>
      <c r="B8" s="343"/>
      <c r="C8" s="343" t="s">
        <v>291</v>
      </c>
      <c r="D8" s="346"/>
      <c r="E8" s="344"/>
      <c r="F8" s="346"/>
      <c r="G8" s="346"/>
      <c r="H8" s="346"/>
      <c r="I8" s="346"/>
      <c r="J8" s="394">
        <f t="shared" ref="J8:J74" si="3">H8-F8</f>
        <v>0</v>
      </c>
      <c r="K8" s="405" t="e">
        <f t="shared" ref="K8:K72" si="4">I8/G8</f>
        <v>#DIV/0!</v>
      </c>
      <c r="L8" s="405">
        <f t="shared" ref="L8:L72" si="5">I8-H8</f>
        <v>0</v>
      </c>
    </row>
    <row r="9" spans="1:12" ht="14.25" hidden="1" customHeight="1">
      <c r="A9" s="343"/>
      <c r="B9" s="343"/>
      <c r="C9" s="343" t="s">
        <v>292</v>
      </c>
      <c r="D9" s="340"/>
      <c r="E9" s="339"/>
      <c r="F9" s="340"/>
      <c r="G9" s="340"/>
      <c r="H9" s="340"/>
      <c r="I9" s="340"/>
      <c r="J9" s="394">
        <f t="shared" si="3"/>
        <v>0</v>
      </c>
      <c r="K9" s="405" t="e">
        <f t="shared" si="4"/>
        <v>#DIV/0!</v>
      </c>
      <c r="L9" s="405">
        <f t="shared" si="5"/>
        <v>0</v>
      </c>
    </row>
    <row r="10" spans="1:12" ht="14.25" hidden="1" customHeight="1">
      <c r="A10" s="343"/>
      <c r="B10" s="343"/>
      <c r="C10" s="396" t="s">
        <v>516</v>
      </c>
      <c r="D10" s="340"/>
      <c r="E10" s="339"/>
      <c r="F10" s="340"/>
      <c r="G10" s="340"/>
      <c r="H10" s="340"/>
      <c r="I10" s="340"/>
      <c r="J10" s="394">
        <f t="shared" si="3"/>
        <v>0</v>
      </c>
      <c r="K10" s="405" t="e">
        <f t="shared" si="4"/>
        <v>#DIV/0!</v>
      </c>
      <c r="L10" s="405">
        <f t="shared" si="5"/>
        <v>0</v>
      </c>
    </row>
    <row r="11" spans="1:12" ht="14.25" hidden="1" customHeight="1">
      <c r="A11" s="343"/>
      <c r="B11" s="343"/>
      <c r="C11" s="396" t="s">
        <v>293</v>
      </c>
      <c r="D11" s="340"/>
      <c r="E11" s="339"/>
      <c r="F11" s="340"/>
      <c r="G11" s="340"/>
      <c r="H11" s="340"/>
      <c r="I11" s="340"/>
      <c r="J11" s="394">
        <f t="shared" si="3"/>
        <v>0</v>
      </c>
      <c r="K11" s="405" t="e">
        <f t="shared" si="4"/>
        <v>#DIV/0!</v>
      </c>
      <c r="L11" s="405">
        <f t="shared" si="5"/>
        <v>0</v>
      </c>
    </row>
    <row r="12" spans="1:12" ht="14.25" hidden="1" customHeight="1">
      <c r="A12" s="343"/>
      <c r="B12" s="343"/>
      <c r="C12" s="396" t="s">
        <v>562</v>
      </c>
      <c r="D12" s="340"/>
      <c r="E12" s="339"/>
      <c r="F12" s="340"/>
      <c r="G12" s="340"/>
      <c r="H12" s="340"/>
      <c r="I12" s="340"/>
      <c r="J12" s="394">
        <f t="shared" si="3"/>
        <v>0</v>
      </c>
      <c r="K12" s="405" t="e">
        <f t="shared" si="4"/>
        <v>#DIV/0!</v>
      </c>
      <c r="L12" s="405">
        <f t="shared" si="5"/>
        <v>0</v>
      </c>
    </row>
    <row r="13" spans="1:12" ht="14.25" customHeight="1">
      <c r="A13" s="343"/>
      <c r="B13" s="343"/>
      <c r="C13" s="396" t="s">
        <v>724</v>
      </c>
      <c r="D13" s="340"/>
      <c r="E13" s="339"/>
      <c r="F13" s="340"/>
      <c r="G13" s="340"/>
      <c r="H13" s="340">
        <v>0.73736000000000002</v>
      </c>
      <c r="I13" s="340"/>
      <c r="J13" s="394">
        <f t="shared" si="3"/>
        <v>0.73736000000000002</v>
      </c>
      <c r="K13" s="405">
        <v>0</v>
      </c>
      <c r="L13" s="405">
        <f t="shared" si="5"/>
        <v>-0.73736000000000002</v>
      </c>
    </row>
    <row r="14" spans="1:12" ht="14.25" hidden="1" customHeight="1">
      <c r="A14" s="343"/>
      <c r="B14" s="343"/>
      <c r="C14" s="396" t="s">
        <v>518</v>
      </c>
      <c r="D14" s="340"/>
      <c r="E14" s="339"/>
      <c r="F14" s="340"/>
      <c r="G14" s="340"/>
      <c r="H14" s="340"/>
      <c r="I14" s="340"/>
      <c r="J14" s="394">
        <f t="shared" si="3"/>
        <v>0</v>
      </c>
      <c r="K14" s="395" t="e">
        <f t="shared" si="4"/>
        <v>#DIV/0!</v>
      </c>
      <c r="L14" s="395">
        <f t="shared" si="5"/>
        <v>0</v>
      </c>
    </row>
    <row r="15" spans="1:12" ht="14.25" hidden="1" customHeight="1">
      <c r="A15" s="343"/>
      <c r="B15" s="343"/>
      <c r="C15" s="397" t="s">
        <v>709</v>
      </c>
      <c r="D15" s="340"/>
      <c r="E15" s="339"/>
      <c r="F15" s="340"/>
      <c r="G15" s="340"/>
      <c r="H15" s="340"/>
      <c r="I15" s="340"/>
      <c r="J15" s="394">
        <f t="shared" si="3"/>
        <v>0</v>
      </c>
      <c r="K15" s="395" t="e">
        <f t="shared" si="4"/>
        <v>#DIV/0!</v>
      </c>
      <c r="L15" s="395">
        <f t="shared" si="5"/>
        <v>0</v>
      </c>
    </row>
    <row r="16" spans="1:12" ht="14.25" hidden="1" customHeight="1">
      <c r="A16" s="343"/>
      <c r="B16" s="343"/>
      <c r="C16" s="396" t="s">
        <v>294</v>
      </c>
      <c r="D16" s="340"/>
      <c r="E16" s="339"/>
      <c r="F16" s="340"/>
      <c r="G16" s="340"/>
      <c r="H16" s="340"/>
      <c r="I16" s="340"/>
      <c r="J16" s="394">
        <f t="shared" si="3"/>
        <v>0</v>
      </c>
      <c r="K16" s="395" t="e">
        <f t="shared" si="4"/>
        <v>#DIV/0!</v>
      </c>
      <c r="L16" s="395">
        <f t="shared" si="5"/>
        <v>0</v>
      </c>
    </row>
    <row r="17" spans="1:17" ht="14.25" hidden="1" customHeight="1">
      <c r="A17" s="343"/>
      <c r="B17" s="343"/>
      <c r="C17" s="396" t="s">
        <v>295</v>
      </c>
      <c r="D17" s="340"/>
      <c r="E17" s="339"/>
      <c r="F17" s="340"/>
      <c r="G17" s="340"/>
      <c r="H17" s="340"/>
      <c r="I17" s="340"/>
      <c r="J17" s="394">
        <f t="shared" si="3"/>
        <v>0</v>
      </c>
      <c r="K17" s="395" t="e">
        <f t="shared" si="4"/>
        <v>#DIV/0!</v>
      </c>
      <c r="L17" s="395">
        <f t="shared" si="5"/>
        <v>0</v>
      </c>
    </row>
    <row r="18" spans="1:17" ht="14.25" hidden="1" customHeight="1">
      <c r="A18" s="343"/>
      <c r="B18" s="343"/>
      <c r="C18" s="396" t="s">
        <v>296</v>
      </c>
      <c r="D18" s="340"/>
      <c r="E18" s="339"/>
      <c r="F18" s="340"/>
      <c r="G18" s="340"/>
      <c r="H18" s="340"/>
      <c r="I18" s="340"/>
      <c r="J18" s="394">
        <f t="shared" si="3"/>
        <v>0</v>
      </c>
      <c r="K18" s="395" t="e">
        <f t="shared" si="4"/>
        <v>#DIV/0!</v>
      </c>
      <c r="L18" s="395">
        <f t="shared" si="5"/>
        <v>0</v>
      </c>
    </row>
    <row r="19" spans="1:17" ht="14.25" hidden="1" customHeight="1">
      <c r="A19" s="343"/>
      <c r="B19" s="343"/>
      <c r="C19" s="396" t="s">
        <v>519</v>
      </c>
      <c r="D19" s="345"/>
      <c r="E19" s="339"/>
      <c r="F19" s="345"/>
      <c r="G19" s="345"/>
      <c r="H19" s="345"/>
      <c r="I19" s="345"/>
      <c r="J19" s="394">
        <f t="shared" si="3"/>
        <v>0</v>
      </c>
      <c r="K19" s="395" t="e">
        <f t="shared" si="4"/>
        <v>#DIV/0!</v>
      </c>
      <c r="L19" s="395">
        <f t="shared" si="5"/>
        <v>0</v>
      </c>
    </row>
    <row r="20" spans="1:17" ht="14.25" customHeight="1">
      <c r="A20" s="391" t="s">
        <v>297</v>
      </c>
      <c r="B20" s="391"/>
      <c r="C20" s="392" t="s">
        <v>298</v>
      </c>
      <c r="D20" s="398">
        <f t="shared" ref="D20:I20" si="6">SUM(D21:D37)</f>
        <v>0.6</v>
      </c>
      <c r="E20" s="398">
        <f t="shared" si="6"/>
        <v>10.52</v>
      </c>
      <c r="F20" s="398">
        <f t="shared" ref="F20:G20" si="7">SUM(F21:F37)</f>
        <v>0</v>
      </c>
      <c r="G20" s="398">
        <f t="shared" si="7"/>
        <v>6.91</v>
      </c>
      <c r="H20" s="398">
        <f t="shared" si="6"/>
        <v>7.4</v>
      </c>
      <c r="I20" s="398">
        <f t="shared" si="6"/>
        <v>41.184449999999998</v>
      </c>
      <c r="J20" s="394">
        <f t="shared" si="3"/>
        <v>7.4</v>
      </c>
      <c r="K20" s="395">
        <f t="shared" si="4"/>
        <v>5.9601230101302454</v>
      </c>
      <c r="L20" s="395">
        <f t="shared" si="5"/>
        <v>33.78445</v>
      </c>
    </row>
    <row r="21" spans="1:17" ht="14.25" customHeight="1">
      <c r="A21" s="343"/>
      <c r="B21" s="409" t="s">
        <v>740</v>
      </c>
      <c r="C21" s="343" t="s">
        <v>299</v>
      </c>
      <c r="D21" s="340"/>
      <c r="E21" s="340"/>
      <c r="F21" s="340"/>
      <c r="G21" s="340"/>
      <c r="H21" s="340"/>
      <c r="I21" s="340">
        <v>3.9630100000000001</v>
      </c>
      <c r="J21" s="394">
        <f t="shared" si="3"/>
        <v>0</v>
      </c>
      <c r="K21" s="405">
        <v>0</v>
      </c>
      <c r="L21" s="405">
        <f t="shared" si="5"/>
        <v>3.9630100000000001</v>
      </c>
      <c r="Q21" s="409" t="s">
        <v>726</v>
      </c>
    </row>
    <row r="22" spans="1:17" ht="14.25" customHeight="1">
      <c r="A22" s="343"/>
      <c r="B22" s="343"/>
      <c r="C22" s="396" t="s">
        <v>300</v>
      </c>
      <c r="D22" s="340"/>
      <c r="E22" s="340"/>
      <c r="F22" s="340"/>
      <c r="G22" s="340">
        <v>4.6900000000000004</v>
      </c>
      <c r="H22" s="340"/>
      <c r="I22" s="340"/>
      <c r="J22" s="394">
        <f t="shared" si="3"/>
        <v>0</v>
      </c>
      <c r="K22" s="405">
        <f t="shared" si="4"/>
        <v>0</v>
      </c>
      <c r="L22" s="405">
        <f t="shared" si="5"/>
        <v>0</v>
      </c>
    </row>
    <row r="23" spans="1:17" ht="14.25" customHeight="1">
      <c r="A23" s="343"/>
      <c r="B23" s="343"/>
      <c r="C23" s="396" t="s">
        <v>563</v>
      </c>
      <c r="D23" s="340"/>
      <c r="E23" s="340"/>
      <c r="F23" s="340"/>
      <c r="G23" s="340">
        <v>2.2200000000000002</v>
      </c>
      <c r="H23" s="340"/>
      <c r="I23" s="340"/>
      <c r="J23" s="394">
        <f t="shared" si="3"/>
        <v>0</v>
      </c>
      <c r="K23" s="405">
        <f t="shared" si="4"/>
        <v>0</v>
      </c>
      <c r="L23" s="405">
        <f t="shared" si="5"/>
        <v>0</v>
      </c>
    </row>
    <row r="24" spans="1:17" ht="14.25" hidden="1" customHeight="1">
      <c r="A24" s="343"/>
      <c r="B24" s="343"/>
      <c r="C24" s="399" t="s">
        <v>301</v>
      </c>
      <c r="D24" s="340">
        <v>0</v>
      </c>
      <c r="E24" s="340">
        <v>10.52</v>
      </c>
      <c r="F24" s="340"/>
      <c r="G24" s="340"/>
      <c r="H24" s="340"/>
      <c r="I24" s="340"/>
      <c r="J24" s="394">
        <f t="shared" si="3"/>
        <v>0</v>
      </c>
      <c r="K24" s="405" t="e">
        <f t="shared" si="4"/>
        <v>#DIV/0!</v>
      </c>
      <c r="L24" s="405">
        <f t="shared" si="5"/>
        <v>0</v>
      </c>
    </row>
    <row r="25" spans="1:17" ht="14.25" customHeight="1">
      <c r="A25" s="343"/>
      <c r="B25" s="343"/>
      <c r="C25" s="343" t="s">
        <v>564</v>
      </c>
      <c r="D25" s="340"/>
      <c r="E25" s="340"/>
      <c r="F25" s="340"/>
      <c r="G25" s="340"/>
      <c r="H25" s="340"/>
      <c r="I25" s="340">
        <v>0.35686000000000001</v>
      </c>
      <c r="J25" s="394">
        <f t="shared" si="3"/>
        <v>0</v>
      </c>
      <c r="K25" s="405">
        <v>0</v>
      </c>
      <c r="L25" s="405">
        <f t="shared" si="5"/>
        <v>0.35686000000000001</v>
      </c>
    </row>
    <row r="26" spans="1:17" ht="14.25" customHeight="1">
      <c r="A26" s="343"/>
      <c r="B26" s="409" t="s">
        <v>743</v>
      </c>
      <c r="C26" s="396" t="s">
        <v>520</v>
      </c>
      <c r="D26" s="340"/>
      <c r="E26" s="340"/>
      <c r="F26" s="340"/>
      <c r="G26" s="340"/>
      <c r="H26" s="340"/>
      <c r="I26" s="340">
        <v>36.864579999999997</v>
      </c>
      <c r="J26" s="394">
        <f t="shared" si="3"/>
        <v>0</v>
      </c>
      <c r="K26" s="405">
        <v>0</v>
      </c>
      <c r="L26" s="405">
        <f t="shared" si="5"/>
        <v>36.864579999999997</v>
      </c>
    </row>
    <row r="27" spans="1:17" ht="14.25" customHeight="1">
      <c r="A27" s="343"/>
      <c r="B27" s="343"/>
      <c r="C27" s="343" t="s">
        <v>597</v>
      </c>
      <c r="D27" s="340"/>
      <c r="E27" s="340"/>
      <c r="F27" s="340"/>
      <c r="G27" s="340"/>
      <c r="H27" s="340"/>
      <c r="I27" s="340"/>
      <c r="J27" s="394">
        <f t="shared" si="3"/>
        <v>0</v>
      </c>
      <c r="K27" s="405">
        <v>0</v>
      </c>
      <c r="L27" s="405">
        <f t="shared" si="5"/>
        <v>0</v>
      </c>
    </row>
    <row r="28" spans="1:17" ht="14.25" customHeight="1">
      <c r="A28" s="343"/>
      <c r="B28" s="343"/>
      <c r="C28" s="396" t="s">
        <v>521</v>
      </c>
      <c r="D28" s="340"/>
      <c r="E28" s="340"/>
      <c r="F28" s="340"/>
      <c r="G28" s="340"/>
      <c r="H28" s="340">
        <v>7.4</v>
      </c>
      <c r="I28" s="340"/>
      <c r="J28" s="394">
        <f t="shared" si="3"/>
        <v>7.4</v>
      </c>
      <c r="K28" s="405">
        <v>0</v>
      </c>
      <c r="L28" s="405">
        <f t="shared" si="5"/>
        <v>-7.4</v>
      </c>
    </row>
    <row r="29" spans="1:17" ht="14.25" hidden="1" customHeight="1">
      <c r="A29" s="343"/>
      <c r="B29" s="343"/>
      <c r="C29" s="396" t="s">
        <v>565</v>
      </c>
      <c r="D29" s="340"/>
      <c r="E29" s="340"/>
      <c r="F29" s="340"/>
      <c r="G29" s="340"/>
      <c r="H29" s="340"/>
      <c r="I29" s="340"/>
      <c r="J29" s="394">
        <f t="shared" si="3"/>
        <v>0</v>
      </c>
      <c r="K29" s="405" t="e">
        <f t="shared" si="4"/>
        <v>#DIV/0!</v>
      </c>
      <c r="L29" s="405">
        <f t="shared" si="5"/>
        <v>0</v>
      </c>
    </row>
    <row r="30" spans="1:17" ht="14.25" hidden="1" customHeight="1">
      <c r="A30" s="343"/>
      <c r="B30" s="343"/>
      <c r="C30" s="396" t="s">
        <v>302</v>
      </c>
      <c r="D30" s="340"/>
      <c r="E30" s="340"/>
      <c r="F30" s="340"/>
      <c r="G30" s="340"/>
      <c r="H30" s="340"/>
      <c r="I30" s="340"/>
      <c r="J30" s="394">
        <f t="shared" si="3"/>
        <v>0</v>
      </c>
      <c r="K30" s="405" t="e">
        <f t="shared" si="4"/>
        <v>#DIV/0!</v>
      </c>
      <c r="L30" s="405">
        <f t="shared" si="5"/>
        <v>0</v>
      </c>
    </row>
    <row r="31" spans="1:17" ht="14.25" hidden="1" customHeight="1">
      <c r="A31" s="343"/>
      <c r="B31" s="343"/>
      <c r="C31" s="396" t="s">
        <v>303</v>
      </c>
      <c r="D31" s="340"/>
      <c r="E31" s="340"/>
      <c r="F31" s="340"/>
      <c r="G31" s="340"/>
      <c r="H31" s="340"/>
      <c r="I31" s="340"/>
      <c r="J31" s="394">
        <f t="shared" si="3"/>
        <v>0</v>
      </c>
      <c r="K31" s="405" t="e">
        <f t="shared" si="4"/>
        <v>#DIV/0!</v>
      </c>
      <c r="L31" s="405">
        <f t="shared" si="5"/>
        <v>0</v>
      </c>
    </row>
    <row r="32" spans="1:17" ht="14.25" hidden="1" customHeight="1">
      <c r="A32" s="343"/>
      <c r="B32" s="343"/>
      <c r="C32" s="396" t="s">
        <v>304</v>
      </c>
      <c r="D32" s="340"/>
      <c r="E32" s="340"/>
      <c r="F32" s="340"/>
      <c r="G32" s="340"/>
      <c r="H32" s="340"/>
      <c r="I32" s="340"/>
      <c r="J32" s="394">
        <f t="shared" si="3"/>
        <v>0</v>
      </c>
      <c r="K32" s="405" t="e">
        <f t="shared" si="4"/>
        <v>#DIV/0!</v>
      </c>
      <c r="L32" s="405">
        <f t="shared" si="5"/>
        <v>0</v>
      </c>
    </row>
    <row r="33" spans="1:12" ht="14.25" hidden="1" customHeight="1">
      <c r="A33" s="343"/>
      <c r="B33" s="343"/>
      <c r="C33" s="396" t="s">
        <v>305</v>
      </c>
      <c r="D33" s="340"/>
      <c r="E33" s="340"/>
      <c r="F33" s="340"/>
      <c r="G33" s="340"/>
      <c r="H33" s="340"/>
      <c r="I33" s="340"/>
      <c r="J33" s="394">
        <f t="shared" si="3"/>
        <v>0</v>
      </c>
      <c r="K33" s="405" t="e">
        <f t="shared" si="4"/>
        <v>#DIV/0!</v>
      </c>
      <c r="L33" s="405">
        <f t="shared" si="5"/>
        <v>0</v>
      </c>
    </row>
    <row r="34" spans="1:12" ht="14.25" hidden="1" customHeight="1">
      <c r="A34" s="343"/>
      <c r="B34" s="343"/>
      <c r="C34" s="396" t="s">
        <v>566</v>
      </c>
      <c r="D34" s="340"/>
      <c r="E34" s="340"/>
      <c r="F34" s="340"/>
      <c r="G34" s="340"/>
      <c r="H34" s="340"/>
      <c r="I34" s="340"/>
      <c r="J34" s="394">
        <f t="shared" si="3"/>
        <v>0</v>
      </c>
      <c r="K34" s="405" t="e">
        <f t="shared" si="4"/>
        <v>#DIV/0!</v>
      </c>
      <c r="L34" s="405">
        <f t="shared" si="5"/>
        <v>0</v>
      </c>
    </row>
    <row r="35" spans="1:12" ht="14.25" hidden="1" customHeight="1">
      <c r="A35" s="343"/>
      <c r="B35" s="343"/>
      <c r="C35" s="343" t="s">
        <v>522</v>
      </c>
      <c r="D35" s="340"/>
      <c r="E35" s="340"/>
      <c r="F35" s="340"/>
      <c r="G35" s="340"/>
      <c r="H35" s="340"/>
      <c r="I35" s="340"/>
      <c r="J35" s="394">
        <f t="shared" si="3"/>
        <v>0</v>
      </c>
      <c r="K35" s="395" t="e">
        <f t="shared" si="4"/>
        <v>#DIV/0!</v>
      </c>
      <c r="L35" s="395">
        <f t="shared" si="5"/>
        <v>0</v>
      </c>
    </row>
    <row r="36" spans="1:12" ht="14.25" hidden="1" customHeight="1">
      <c r="A36" s="343"/>
      <c r="B36" s="343"/>
      <c r="C36" s="343" t="s">
        <v>306</v>
      </c>
      <c r="D36" s="340"/>
      <c r="E36" s="340"/>
      <c r="F36" s="340"/>
      <c r="G36" s="340"/>
      <c r="H36" s="340"/>
      <c r="I36" s="340"/>
      <c r="J36" s="394">
        <f t="shared" si="3"/>
        <v>0</v>
      </c>
      <c r="K36" s="395" t="e">
        <f t="shared" si="4"/>
        <v>#DIV/0!</v>
      </c>
      <c r="L36" s="395">
        <f t="shared" si="5"/>
        <v>0</v>
      </c>
    </row>
    <row r="37" spans="1:12" ht="14.25" hidden="1" customHeight="1">
      <c r="A37" s="343"/>
      <c r="B37" s="343"/>
      <c r="C37" s="343" t="s">
        <v>523</v>
      </c>
      <c r="D37" s="345">
        <v>0.6</v>
      </c>
      <c r="E37" s="340"/>
      <c r="F37" s="345"/>
      <c r="G37" s="345"/>
      <c r="H37" s="345"/>
      <c r="I37" s="345"/>
      <c r="J37" s="394">
        <f t="shared" si="3"/>
        <v>0</v>
      </c>
      <c r="K37" s="395" t="e">
        <f t="shared" si="4"/>
        <v>#DIV/0!</v>
      </c>
      <c r="L37" s="395">
        <f t="shared" si="5"/>
        <v>0</v>
      </c>
    </row>
    <row r="38" spans="1:12" ht="14.25" customHeight="1">
      <c r="A38" s="391" t="s">
        <v>307</v>
      </c>
      <c r="B38" s="391"/>
      <c r="C38" s="392" t="s">
        <v>308</v>
      </c>
      <c r="D38" s="398">
        <f>SUM(D40:D76)</f>
        <v>34.4</v>
      </c>
      <c r="E38" s="398">
        <f>SUM(E40:E76)</f>
        <v>79.360000000000014</v>
      </c>
      <c r="F38" s="398">
        <f t="shared" ref="F38:I38" si="8">SUM(F40:F76)</f>
        <v>147.92000000000002</v>
      </c>
      <c r="G38" s="398">
        <f t="shared" si="8"/>
        <v>171.31</v>
      </c>
      <c r="H38" s="398">
        <f t="shared" si="8"/>
        <v>468.5</v>
      </c>
      <c r="I38" s="398">
        <f t="shared" si="8"/>
        <v>91.502389999999991</v>
      </c>
      <c r="J38" s="394">
        <f t="shared" si="3"/>
        <v>320.58</v>
      </c>
      <c r="K38" s="395">
        <f t="shared" si="4"/>
        <v>0.53413338392388066</v>
      </c>
      <c r="L38" s="395">
        <f t="shared" si="5"/>
        <v>-376.99761000000001</v>
      </c>
    </row>
    <row r="39" spans="1:12" ht="14.25" customHeight="1">
      <c r="A39" s="391"/>
      <c r="B39" s="391"/>
      <c r="C39" s="392" t="s">
        <v>309</v>
      </c>
      <c r="D39" s="400">
        <f t="shared" ref="D39:E39" si="9">SUM(D40:D62)</f>
        <v>0</v>
      </c>
      <c r="E39" s="398">
        <f t="shared" si="9"/>
        <v>3.09</v>
      </c>
      <c r="F39" s="398">
        <f t="shared" ref="F39:I39" si="10">SUM(F40:F62)</f>
        <v>7.98</v>
      </c>
      <c r="G39" s="398">
        <f t="shared" si="10"/>
        <v>3.18</v>
      </c>
      <c r="H39" s="398">
        <f t="shared" si="10"/>
        <v>0</v>
      </c>
      <c r="I39" s="398">
        <f t="shared" si="10"/>
        <v>6.5895099999999998</v>
      </c>
      <c r="J39" s="394">
        <f t="shared" si="3"/>
        <v>-7.98</v>
      </c>
      <c r="K39" s="395">
        <f t="shared" si="4"/>
        <v>2.0721729559748425</v>
      </c>
      <c r="L39" s="395">
        <f t="shared" si="5"/>
        <v>6.5895099999999998</v>
      </c>
    </row>
    <row r="40" spans="1:12" ht="14.25" customHeight="1">
      <c r="A40" s="343"/>
      <c r="B40" s="343"/>
      <c r="C40" s="396" t="s">
        <v>310</v>
      </c>
      <c r="D40" s="401"/>
      <c r="E40" s="340">
        <v>1.46</v>
      </c>
      <c r="F40" s="401">
        <v>0</v>
      </c>
      <c r="G40" s="401">
        <v>0.2</v>
      </c>
      <c r="H40" s="401">
        <v>0</v>
      </c>
      <c r="I40" s="401">
        <v>0</v>
      </c>
      <c r="J40" s="394">
        <f t="shared" si="3"/>
        <v>0</v>
      </c>
      <c r="K40" s="405">
        <f t="shared" si="4"/>
        <v>0</v>
      </c>
      <c r="L40" s="405">
        <f t="shared" si="5"/>
        <v>0</v>
      </c>
    </row>
    <row r="41" spans="1:12" ht="14.25" hidden="1" customHeight="1">
      <c r="A41" s="343"/>
      <c r="B41" s="343"/>
      <c r="C41" s="396" t="s">
        <v>311</v>
      </c>
      <c r="D41" s="401"/>
      <c r="E41" s="340"/>
      <c r="F41" s="401"/>
      <c r="G41" s="401"/>
      <c r="H41" s="401"/>
      <c r="I41" s="401"/>
      <c r="J41" s="394">
        <f t="shared" si="3"/>
        <v>0</v>
      </c>
      <c r="K41" s="405" t="e">
        <f t="shared" si="4"/>
        <v>#DIV/0!</v>
      </c>
      <c r="L41" s="405">
        <f t="shared" si="5"/>
        <v>0</v>
      </c>
    </row>
    <row r="42" spans="1:12" ht="14.25" hidden="1" customHeight="1">
      <c r="A42" s="343"/>
      <c r="B42" s="343"/>
      <c r="C42" s="396" t="s">
        <v>312</v>
      </c>
      <c r="D42" s="401"/>
      <c r="E42" s="340"/>
      <c r="F42" s="401"/>
      <c r="G42" s="401"/>
      <c r="H42" s="401"/>
      <c r="I42" s="401"/>
      <c r="J42" s="394">
        <f t="shared" si="3"/>
        <v>0</v>
      </c>
      <c r="K42" s="405" t="e">
        <f t="shared" si="4"/>
        <v>#DIV/0!</v>
      </c>
      <c r="L42" s="405">
        <f t="shared" si="5"/>
        <v>0</v>
      </c>
    </row>
    <row r="43" spans="1:12" ht="14.25" hidden="1" customHeight="1">
      <c r="A43" s="343"/>
      <c r="B43" s="343"/>
      <c r="C43" s="343" t="s">
        <v>313</v>
      </c>
      <c r="D43" s="401"/>
      <c r="E43" s="340"/>
      <c r="F43" s="401"/>
      <c r="G43" s="401"/>
      <c r="H43" s="401"/>
      <c r="I43" s="401"/>
      <c r="J43" s="394">
        <f t="shared" si="3"/>
        <v>0</v>
      </c>
      <c r="K43" s="405" t="e">
        <f t="shared" si="4"/>
        <v>#DIV/0!</v>
      </c>
      <c r="L43" s="405">
        <f t="shared" si="5"/>
        <v>0</v>
      </c>
    </row>
    <row r="44" spans="1:12" ht="14.25" hidden="1" customHeight="1">
      <c r="A44" s="343"/>
      <c r="B44" s="343"/>
      <c r="C44" s="343" t="s">
        <v>314</v>
      </c>
      <c r="D44" s="401"/>
      <c r="E44" s="340"/>
      <c r="F44" s="401"/>
      <c r="G44" s="401"/>
      <c r="H44" s="401"/>
      <c r="I44" s="401"/>
      <c r="J44" s="394">
        <f t="shared" si="3"/>
        <v>0</v>
      </c>
      <c r="K44" s="405" t="e">
        <f t="shared" si="4"/>
        <v>#DIV/0!</v>
      </c>
      <c r="L44" s="405">
        <f t="shared" si="5"/>
        <v>0</v>
      </c>
    </row>
    <row r="45" spans="1:12" ht="14.25" hidden="1" customHeight="1">
      <c r="A45" s="343"/>
      <c r="B45" s="343"/>
      <c r="C45" s="343" t="s">
        <v>315</v>
      </c>
      <c r="D45" s="401"/>
      <c r="E45" s="340"/>
      <c r="F45" s="401"/>
      <c r="G45" s="401"/>
      <c r="H45" s="401"/>
      <c r="I45" s="401"/>
      <c r="J45" s="394">
        <f t="shared" si="3"/>
        <v>0</v>
      </c>
      <c r="K45" s="405" t="e">
        <f t="shared" si="4"/>
        <v>#DIV/0!</v>
      </c>
      <c r="L45" s="405">
        <f t="shared" si="5"/>
        <v>0</v>
      </c>
    </row>
    <row r="46" spans="1:12" ht="14.25" customHeight="1">
      <c r="A46" s="343"/>
      <c r="B46" s="343"/>
      <c r="C46" s="343" t="s">
        <v>316</v>
      </c>
      <c r="D46" s="401"/>
      <c r="E46" s="340"/>
      <c r="F46" s="401">
        <v>5.7</v>
      </c>
      <c r="G46" s="401"/>
      <c r="H46" s="401">
        <v>0</v>
      </c>
      <c r="I46" s="401">
        <v>0</v>
      </c>
      <c r="J46" s="394">
        <f t="shared" si="3"/>
        <v>-5.7</v>
      </c>
      <c r="K46" s="405">
        <v>0</v>
      </c>
      <c r="L46" s="405">
        <f t="shared" si="5"/>
        <v>0</v>
      </c>
    </row>
    <row r="47" spans="1:12" ht="14.25" customHeight="1">
      <c r="A47" s="343"/>
      <c r="B47" s="409" t="s">
        <v>730</v>
      </c>
      <c r="C47" s="343" t="s">
        <v>317</v>
      </c>
      <c r="D47" s="401"/>
      <c r="E47" s="340"/>
      <c r="F47" s="401">
        <v>0</v>
      </c>
      <c r="G47" s="401">
        <v>0</v>
      </c>
      <c r="H47" s="401">
        <v>0</v>
      </c>
      <c r="I47" s="401">
        <v>5.36259</v>
      </c>
      <c r="J47" s="394">
        <f t="shared" si="3"/>
        <v>0</v>
      </c>
      <c r="K47" s="405">
        <v>0</v>
      </c>
      <c r="L47" s="405">
        <f t="shared" si="5"/>
        <v>5.36259</v>
      </c>
    </row>
    <row r="48" spans="1:12" ht="14.25" hidden="1" customHeight="1">
      <c r="A48" s="343"/>
      <c r="B48" s="343"/>
      <c r="C48" s="343" t="s">
        <v>318</v>
      </c>
      <c r="D48" s="401"/>
      <c r="E48" s="340"/>
      <c r="F48" s="401"/>
      <c r="G48" s="401"/>
      <c r="H48" s="401"/>
      <c r="I48" s="401"/>
      <c r="J48" s="394">
        <f t="shared" si="3"/>
        <v>0</v>
      </c>
      <c r="K48" s="405" t="e">
        <f t="shared" si="4"/>
        <v>#DIV/0!</v>
      </c>
      <c r="L48" s="405">
        <f t="shared" si="5"/>
        <v>0</v>
      </c>
    </row>
    <row r="49" spans="1:12" ht="14.25" customHeight="1">
      <c r="A49" s="343"/>
      <c r="B49" s="343"/>
      <c r="C49" s="343" t="s">
        <v>319</v>
      </c>
      <c r="D49" s="401"/>
      <c r="E49" s="340"/>
      <c r="F49" s="401">
        <v>0.3</v>
      </c>
      <c r="G49" s="401">
        <v>2.98</v>
      </c>
      <c r="H49" s="401">
        <v>0</v>
      </c>
      <c r="I49" s="401">
        <v>0</v>
      </c>
      <c r="J49" s="394">
        <f t="shared" si="3"/>
        <v>-0.3</v>
      </c>
      <c r="K49" s="405">
        <f t="shared" si="4"/>
        <v>0</v>
      </c>
      <c r="L49" s="405">
        <f t="shared" si="5"/>
        <v>0</v>
      </c>
    </row>
    <row r="50" spans="1:12" ht="14.25" hidden="1" customHeight="1">
      <c r="A50" s="343"/>
      <c r="B50" s="343"/>
      <c r="C50" s="343" t="s">
        <v>320</v>
      </c>
      <c r="D50" s="401"/>
      <c r="E50" s="340"/>
      <c r="F50" s="401"/>
      <c r="G50" s="401"/>
      <c r="H50" s="401"/>
      <c r="I50" s="401"/>
      <c r="J50" s="394">
        <f t="shared" si="3"/>
        <v>0</v>
      </c>
      <c r="K50" s="405" t="e">
        <f t="shared" si="4"/>
        <v>#DIV/0!</v>
      </c>
      <c r="L50" s="405">
        <f t="shared" si="5"/>
        <v>0</v>
      </c>
    </row>
    <row r="51" spans="1:12" ht="14.25" hidden="1" customHeight="1">
      <c r="A51" s="343"/>
      <c r="B51" s="343"/>
      <c r="C51" s="402" t="s">
        <v>321</v>
      </c>
      <c r="D51" s="401"/>
      <c r="E51" s="340"/>
      <c r="F51" s="401"/>
      <c r="G51" s="401"/>
      <c r="H51" s="401"/>
      <c r="I51" s="401"/>
      <c r="J51" s="394">
        <f t="shared" si="3"/>
        <v>0</v>
      </c>
      <c r="K51" s="405" t="e">
        <f t="shared" si="4"/>
        <v>#DIV/0!</v>
      </c>
      <c r="L51" s="405">
        <f t="shared" si="5"/>
        <v>0</v>
      </c>
    </row>
    <row r="52" spans="1:12" ht="14.25" hidden="1" customHeight="1">
      <c r="A52" s="343"/>
      <c r="B52" s="343"/>
      <c r="C52" s="343" t="s">
        <v>524</v>
      </c>
      <c r="D52" s="345"/>
      <c r="E52" s="340"/>
      <c r="F52" s="345"/>
      <c r="G52" s="345"/>
      <c r="H52" s="345"/>
      <c r="I52" s="345"/>
      <c r="J52" s="394">
        <f t="shared" si="3"/>
        <v>0</v>
      </c>
      <c r="K52" s="405" t="e">
        <f t="shared" si="4"/>
        <v>#DIV/0!</v>
      </c>
      <c r="L52" s="405">
        <f t="shared" si="5"/>
        <v>0</v>
      </c>
    </row>
    <row r="53" spans="1:12" ht="14.25" customHeight="1">
      <c r="A53" s="343"/>
      <c r="B53" s="343"/>
      <c r="C53" s="343" t="s">
        <v>322</v>
      </c>
      <c r="D53" s="401"/>
      <c r="E53" s="340"/>
      <c r="F53" s="401">
        <v>1.98</v>
      </c>
      <c r="G53" s="401">
        <v>0</v>
      </c>
      <c r="H53" s="401">
        <v>0</v>
      </c>
      <c r="I53" s="401">
        <v>0</v>
      </c>
      <c r="J53" s="394">
        <f t="shared" si="3"/>
        <v>-1.98</v>
      </c>
      <c r="K53" s="405">
        <v>0</v>
      </c>
      <c r="L53" s="405">
        <f t="shared" si="5"/>
        <v>0</v>
      </c>
    </row>
    <row r="54" spans="1:12" ht="14.25" customHeight="1">
      <c r="A54" s="343"/>
      <c r="B54" s="343"/>
      <c r="C54" s="343" t="s">
        <v>668</v>
      </c>
      <c r="D54" s="401"/>
      <c r="E54" s="340"/>
      <c r="F54" s="401">
        <v>0</v>
      </c>
      <c r="G54" s="401">
        <v>0</v>
      </c>
      <c r="H54" s="401">
        <v>0</v>
      </c>
      <c r="I54" s="401">
        <v>1.22692</v>
      </c>
      <c r="J54" s="394"/>
      <c r="K54" s="405">
        <v>0</v>
      </c>
      <c r="L54" s="405">
        <f t="shared" si="5"/>
        <v>1.22692</v>
      </c>
    </row>
    <row r="55" spans="1:12" ht="14.25" hidden="1" customHeight="1">
      <c r="A55" s="343"/>
      <c r="B55" s="343"/>
      <c r="C55" s="343" t="s">
        <v>323</v>
      </c>
      <c r="D55" s="401"/>
      <c r="E55" s="340"/>
      <c r="F55" s="401"/>
      <c r="G55" s="401"/>
      <c r="H55" s="401"/>
      <c r="I55" s="401"/>
      <c r="J55" s="394">
        <f t="shared" si="3"/>
        <v>0</v>
      </c>
      <c r="K55" s="405" t="e">
        <f t="shared" si="4"/>
        <v>#DIV/0!</v>
      </c>
      <c r="L55" s="405">
        <f t="shared" si="5"/>
        <v>0</v>
      </c>
    </row>
    <row r="56" spans="1:12" ht="14.25" hidden="1" customHeight="1">
      <c r="A56" s="343"/>
      <c r="B56" s="343"/>
      <c r="C56" s="343" t="s">
        <v>710</v>
      </c>
      <c r="D56" s="401"/>
      <c r="E56" s="340"/>
      <c r="F56" s="401"/>
      <c r="G56" s="401"/>
      <c r="H56" s="401"/>
      <c r="I56" s="401"/>
      <c r="J56" s="394">
        <f t="shared" si="3"/>
        <v>0</v>
      </c>
      <c r="K56" s="405" t="e">
        <f t="shared" si="4"/>
        <v>#DIV/0!</v>
      </c>
      <c r="L56" s="405">
        <f t="shared" si="5"/>
        <v>0</v>
      </c>
    </row>
    <row r="57" spans="1:12" ht="14.25" hidden="1" customHeight="1">
      <c r="A57" s="343"/>
      <c r="B57" s="343"/>
      <c r="C57" s="343" t="s">
        <v>711</v>
      </c>
      <c r="D57" s="401"/>
      <c r="E57" s="340"/>
      <c r="F57" s="401"/>
      <c r="G57" s="401"/>
      <c r="H57" s="401"/>
      <c r="I57" s="401"/>
      <c r="J57" s="394">
        <f t="shared" si="3"/>
        <v>0</v>
      </c>
      <c r="K57" s="405" t="e">
        <f t="shared" si="4"/>
        <v>#DIV/0!</v>
      </c>
      <c r="L57" s="405">
        <f t="shared" si="5"/>
        <v>0</v>
      </c>
    </row>
    <row r="58" spans="1:12" ht="14.25" hidden="1" customHeight="1">
      <c r="A58" s="343"/>
      <c r="B58" s="343"/>
      <c r="C58" s="402" t="s">
        <v>324</v>
      </c>
      <c r="D58" s="401"/>
      <c r="E58" s="340"/>
      <c r="F58" s="401"/>
      <c r="G58" s="401"/>
      <c r="H58" s="401"/>
      <c r="I58" s="401"/>
      <c r="J58" s="394">
        <f t="shared" si="3"/>
        <v>0</v>
      </c>
      <c r="K58" s="405" t="e">
        <f t="shared" si="4"/>
        <v>#DIV/0!</v>
      </c>
      <c r="L58" s="405">
        <f t="shared" si="5"/>
        <v>0</v>
      </c>
    </row>
    <row r="59" spans="1:12" ht="14.25" hidden="1" customHeight="1">
      <c r="A59" s="343"/>
      <c r="B59" s="343"/>
      <c r="C59" s="343" t="s">
        <v>325</v>
      </c>
      <c r="D59" s="401"/>
      <c r="E59" s="340">
        <v>1.63</v>
      </c>
      <c r="F59" s="401"/>
      <c r="G59" s="401"/>
      <c r="H59" s="401"/>
      <c r="I59" s="401"/>
      <c r="J59" s="394">
        <f t="shared" si="3"/>
        <v>0</v>
      </c>
      <c r="K59" s="405" t="e">
        <f t="shared" si="4"/>
        <v>#DIV/0!</v>
      </c>
      <c r="L59" s="405">
        <f t="shared" si="5"/>
        <v>0</v>
      </c>
    </row>
    <row r="60" spans="1:12" ht="14.25" hidden="1" customHeight="1">
      <c r="A60" s="343"/>
      <c r="B60" s="343"/>
      <c r="C60" s="343" t="s">
        <v>326</v>
      </c>
      <c r="D60" s="401"/>
      <c r="E60" s="340"/>
      <c r="F60" s="401"/>
      <c r="G60" s="401"/>
      <c r="H60" s="401"/>
      <c r="I60" s="401"/>
      <c r="J60" s="394">
        <f t="shared" si="3"/>
        <v>0</v>
      </c>
      <c r="K60" s="405" t="e">
        <f t="shared" si="4"/>
        <v>#DIV/0!</v>
      </c>
      <c r="L60" s="405">
        <f t="shared" si="5"/>
        <v>0</v>
      </c>
    </row>
    <row r="61" spans="1:12" ht="14.25" hidden="1" customHeight="1">
      <c r="A61" s="343"/>
      <c r="B61" s="343"/>
      <c r="C61" s="402" t="s">
        <v>327</v>
      </c>
      <c r="D61" s="401"/>
      <c r="E61" s="340"/>
      <c r="F61" s="401"/>
      <c r="G61" s="401"/>
      <c r="H61" s="401"/>
      <c r="I61" s="401"/>
      <c r="J61" s="394">
        <f t="shared" si="3"/>
        <v>0</v>
      </c>
      <c r="K61" s="405" t="e">
        <f t="shared" si="4"/>
        <v>#DIV/0!</v>
      </c>
      <c r="L61" s="405">
        <f t="shared" si="5"/>
        <v>0</v>
      </c>
    </row>
    <row r="62" spans="1:12" ht="14.25" hidden="1" customHeight="1">
      <c r="A62" s="343"/>
      <c r="B62" s="343"/>
      <c r="C62" s="343" t="s">
        <v>72</v>
      </c>
      <c r="D62" s="401"/>
      <c r="E62" s="340"/>
      <c r="F62" s="401"/>
      <c r="G62" s="401"/>
      <c r="H62" s="401"/>
      <c r="I62" s="401"/>
      <c r="J62" s="394">
        <f t="shared" si="3"/>
        <v>0</v>
      </c>
      <c r="K62" s="405" t="e">
        <f t="shared" si="4"/>
        <v>#DIV/0!</v>
      </c>
      <c r="L62" s="405">
        <f t="shared" si="5"/>
        <v>0</v>
      </c>
    </row>
    <row r="63" spans="1:12" ht="14.25" customHeight="1">
      <c r="A63" s="343"/>
      <c r="B63" s="343"/>
      <c r="C63" s="343" t="s">
        <v>567</v>
      </c>
      <c r="D63" s="340"/>
      <c r="E63" s="340"/>
      <c r="F63" s="340">
        <v>9.43</v>
      </c>
      <c r="G63" s="340">
        <v>9.4</v>
      </c>
      <c r="H63" s="340">
        <v>45.6</v>
      </c>
      <c r="I63" s="340">
        <v>9.8070699999999995</v>
      </c>
      <c r="J63" s="394">
        <f t="shared" si="3"/>
        <v>36.17</v>
      </c>
      <c r="K63" s="405">
        <f t="shared" si="4"/>
        <v>1.0433053191489361</v>
      </c>
      <c r="L63" s="405">
        <f t="shared" si="5"/>
        <v>-35.792929999999998</v>
      </c>
    </row>
    <row r="64" spans="1:12" ht="14.25" customHeight="1">
      <c r="A64" s="343"/>
      <c r="B64" s="343"/>
      <c r="C64" s="343" t="s">
        <v>568</v>
      </c>
      <c r="D64" s="340"/>
      <c r="E64" s="340">
        <v>4.0599999999999996</v>
      </c>
      <c r="F64" s="340">
        <v>0</v>
      </c>
      <c r="G64" s="340">
        <v>19.11</v>
      </c>
      <c r="H64" s="340">
        <v>262.89999999999998</v>
      </c>
      <c r="I64" s="340">
        <v>0</v>
      </c>
      <c r="J64" s="394">
        <f t="shared" si="3"/>
        <v>262.89999999999998</v>
      </c>
      <c r="K64" s="405">
        <f t="shared" si="4"/>
        <v>0</v>
      </c>
      <c r="L64" s="405">
        <f t="shared" si="5"/>
        <v>-262.89999999999998</v>
      </c>
    </row>
    <row r="65" spans="1:12" ht="14.25" customHeight="1">
      <c r="A65" s="343"/>
      <c r="B65" s="343"/>
      <c r="C65" s="343" t="s">
        <v>569</v>
      </c>
      <c r="D65" s="340"/>
      <c r="E65" s="340"/>
      <c r="F65" s="340">
        <v>0</v>
      </c>
      <c r="G65" s="340">
        <v>0</v>
      </c>
      <c r="H65" s="340">
        <v>0</v>
      </c>
      <c r="I65" s="340">
        <v>0</v>
      </c>
      <c r="J65" s="394">
        <f t="shared" si="3"/>
        <v>0</v>
      </c>
      <c r="K65" s="405">
        <v>0</v>
      </c>
      <c r="L65" s="405">
        <f t="shared" si="5"/>
        <v>0</v>
      </c>
    </row>
    <row r="66" spans="1:12" ht="14.25" customHeight="1">
      <c r="A66" s="343"/>
      <c r="B66" s="409" t="s">
        <v>745</v>
      </c>
      <c r="C66" s="343" t="s">
        <v>570</v>
      </c>
      <c r="D66" s="340"/>
      <c r="E66" s="340">
        <v>9.86</v>
      </c>
      <c r="F66" s="340">
        <v>19.3</v>
      </c>
      <c r="G66" s="340">
        <v>18.62</v>
      </c>
      <c r="H66" s="340">
        <v>40</v>
      </c>
      <c r="I66" s="340">
        <v>21.711919999999999</v>
      </c>
      <c r="J66" s="394">
        <f t="shared" si="3"/>
        <v>20.7</v>
      </c>
      <c r="K66" s="405">
        <f t="shared" si="4"/>
        <v>1.1660537056928033</v>
      </c>
      <c r="L66" s="405">
        <f t="shared" si="5"/>
        <v>-18.288080000000001</v>
      </c>
    </row>
    <row r="67" spans="1:12" ht="14.25" customHeight="1">
      <c r="A67" s="343"/>
      <c r="B67" s="343"/>
      <c r="C67" s="343" t="s">
        <v>716</v>
      </c>
      <c r="D67" s="340"/>
      <c r="E67" s="340"/>
      <c r="F67" s="340"/>
      <c r="G67" s="340"/>
      <c r="H67" s="340">
        <v>1</v>
      </c>
      <c r="I67" s="340"/>
      <c r="J67" s="394"/>
      <c r="K67" s="405">
        <v>0</v>
      </c>
      <c r="L67" s="405">
        <f t="shared" si="5"/>
        <v>-1</v>
      </c>
    </row>
    <row r="68" spans="1:12" ht="14.25" customHeight="1">
      <c r="A68" s="343"/>
      <c r="B68" s="409" t="s">
        <v>737</v>
      </c>
      <c r="C68" s="343" t="s">
        <v>527</v>
      </c>
      <c r="D68" s="401"/>
      <c r="E68" s="340"/>
      <c r="F68" s="401">
        <v>23.4</v>
      </c>
      <c r="G68" s="401">
        <v>26.24</v>
      </c>
      <c r="H68" s="401">
        <v>22.8</v>
      </c>
      <c r="I68" s="401">
        <v>28.788139999999999</v>
      </c>
      <c r="J68" s="394">
        <f t="shared" si="3"/>
        <v>-0.59999999999999787</v>
      </c>
      <c r="K68" s="405">
        <f t="shared" si="4"/>
        <v>1.097108993902439</v>
      </c>
      <c r="L68" s="405">
        <f t="shared" si="5"/>
        <v>5.9881399999999978</v>
      </c>
    </row>
    <row r="69" spans="1:12" ht="14.25" customHeight="1">
      <c r="A69" s="343"/>
      <c r="B69" s="409" t="s">
        <v>731</v>
      </c>
      <c r="C69" s="396" t="s">
        <v>571</v>
      </c>
      <c r="D69" s="340"/>
      <c r="E69" s="340">
        <v>9.86</v>
      </c>
      <c r="F69" s="340">
        <v>5.73</v>
      </c>
      <c r="G69" s="340">
        <v>5.73</v>
      </c>
      <c r="H69" s="340">
        <v>42.9</v>
      </c>
      <c r="I69" s="340">
        <v>5.6600700000000002</v>
      </c>
      <c r="J69" s="394">
        <f t="shared" si="3"/>
        <v>37.17</v>
      </c>
      <c r="K69" s="405">
        <f t="shared" si="4"/>
        <v>0.98779581151832452</v>
      </c>
      <c r="L69" s="405">
        <f t="shared" si="5"/>
        <v>-37.239930000000001</v>
      </c>
    </row>
    <row r="70" spans="1:12" ht="14.25" customHeight="1">
      <c r="A70" s="343"/>
      <c r="B70" s="409" t="s">
        <v>732</v>
      </c>
      <c r="C70" s="396" t="s">
        <v>328</v>
      </c>
      <c r="D70" s="340">
        <v>3.7</v>
      </c>
      <c r="E70" s="340">
        <v>7.6</v>
      </c>
      <c r="F70" s="340">
        <v>30.93</v>
      </c>
      <c r="G70" s="340">
        <v>29.67</v>
      </c>
      <c r="H70" s="340">
        <v>14</v>
      </c>
      <c r="I70" s="340">
        <v>11.165139999999999</v>
      </c>
      <c r="J70" s="394">
        <f t="shared" si="3"/>
        <v>-16.93</v>
      </c>
      <c r="K70" s="405">
        <f t="shared" si="4"/>
        <v>0.37631075160094368</v>
      </c>
      <c r="L70" s="405">
        <f t="shared" si="5"/>
        <v>-2.8348600000000008</v>
      </c>
    </row>
    <row r="71" spans="1:12" ht="14.25" customHeight="1">
      <c r="A71" s="343"/>
      <c r="B71" s="343"/>
      <c r="C71" s="396" t="s">
        <v>572</v>
      </c>
      <c r="D71" s="401"/>
      <c r="E71" s="340">
        <v>2.4900000000000002</v>
      </c>
      <c r="F71" s="401">
        <v>4.1500000000000004</v>
      </c>
      <c r="G71" s="401">
        <v>4.1500000000000004</v>
      </c>
      <c r="H71" s="401">
        <v>0</v>
      </c>
      <c r="I71" s="401">
        <v>0</v>
      </c>
      <c r="J71" s="394">
        <f t="shared" si="3"/>
        <v>-4.1500000000000004</v>
      </c>
      <c r="K71" s="405">
        <f t="shared" si="4"/>
        <v>0</v>
      </c>
      <c r="L71" s="405">
        <f t="shared" si="5"/>
        <v>0</v>
      </c>
    </row>
    <row r="72" spans="1:12" ht="14.25" hidden="1" customHeight="1">
      <c r="A72" s="343"/>
      <c r="B72" s="343"/>
      <c r="C72" s="396" t="s">
        <v>573</v>
      </c>
      <c r="D72" s="401"/>
      <c r="E72" s="340"/>
      <c r="F72" s="401"/>
      <c r="G72" s="401"/>
      <c r="H72" s="401"/>
      <c r="I72" s="401"/>
      <c r="J72" s="394">
        <f t="shared" si="3"/>
        <v>0</v>
      </c>
      <c r="K72" s="405" t="e">
        <f t="shared" si="4"/>
        <v>#DIV/0!</v>
      </c>
      <c r="L72" s="405">
        <f t="shared" si="5"/>
        <v>0</v>
      </c>
    </row>
    <row r="73" spans="1:12" ht="14.25" hidden="1" customHeight="1">
      <c r="A73" s="343"/>
      <c r="B73" s="343"/>
      <c r="C73" s="396" t="s">
        <v>329</v>
      </c>
      <c r="D73" s="340">
        <v>3.7</v>
      </c>
      <c r="E73" s="340"/>
      <c r="F73" s="401"/>
      <c r="G73" s="401"/>
      <c r="H73" s="401"/>
      <c r="I73" s="401"/>
      <c r="J73" s="394">
        <f t="shared" si="3"/>
        <v>0</v>
      </c>
      <c r="K73" s="405" t="e">
        <f t="shared" ref="K73:K138" si="11">I73/G73</f>
        <v>#DIV/0!</v>
      </c>
      <c r="L73" s="405">
        <f t="shared" ref="L73:L138" si="12">I73-H73</f>
        <v>0</v>
      </c>
    </row>
    <row r="74" spans="1:12" ht="14.25" hidden="1" customHeight="1">
      <c r="A74" s="343"/>
      <c r="B74" s="343"/>
      <c r="C74" s="396" t="s">
        <v>530</v>
      </c>
      <c r="D74" s="401"/>
      <c r="E74" s="340"/>
      <c r="F74" s="401"/>
      <c r="G74" s="401"/>
      <c r="H74" s="401"/>
      <c r="I74" s="401"/>
      <c r="J74" s="394">
        <f t="shared" si="3"/>
        <v>0</v>
      </c>
      <c r="K74" s="405" t="e">
        <f t="shared" si="11"/>
        <v>#DIV/0!</v>
      </c>
      <c r="L74" s="405">
        <f t="shared" si="12"/>
        <v>0</v>
      </c>
    </row>
    <row r="75" spans="1:12" ht="14.25" customHeight="1">
      <c r="A75" s="343"/>
      <c r="B75" s="409" t="s">
        <v>736</v>
      </c>
      <c r="C75" s="396" t="s">
        <v>373</v>
      </c>
      <c r="D75" s="401">
        <v>27</v>
      </c>
      <c r="E75" s="340">
        <v>28.5</v>
      </c>
      <c r="F75" s="401">
        <v>38.9</v>
      </c>
      <c r="G75" s="401">
        <v>47.14</v>
      </c>
      <c r="H75" s="401">
        <v>39.299999999999997</v>
      </c>
      <c r="I75" s="401">
        <v>0.20230999999999999</v>
      </c>
      <c r="J75" s="394">
        <f t="shared" ref="J75:J143" si="13">H75-F75</f>
        <v>0.39999999999999858</v>
      </c>
      <c r="K75" s="405">
        <f t="shared" si="11"/>
        <v>4.2916843445057274E-3</v>
      </c>
      <c r="L75" s="405">
        <f t="shared" si="12"/>
        <v>-39.09769</v>
      </c>
    </row>
    <row r="76" spans="1:12" ht="14.25" customHeight="1">
      <c r="A76" s="343"/>
      <c r="B76" s="409" t="s">
        <v>735</v>
      </c>
      <c r="C76" s="396" t="s">
        <v>330</v>
      </c>
      <c r="D76" s="401"/>
      <c r="E76" s="340">
        <v>13.9</v>
      </c>
      <c r="F76" s="401">
        <v>8.1</v>
      </c>
      <c r="G76" s="401">
        <v>8.07</v>
      </c>
      <c r="H76" s="401"/>
      <c r="I76" s="401">
        <v>7.5782299999999996</v>
      </c>
      <c r="J76" s="394">
        <f t="shared" si="13"/>
        <v>-8.1</v>
      </c>
      <c r="K76" s="405">
        <f t="shared" si="11"/>
        <v>0.93906195786864921</v>
      </c>
      <c r="L76" s="405">
        <f t="shared" si="12"/>
        <v>7.5782299999999996</v>
      </c>
    </row>
    <row r="77" spans="1:12" ht="14.25" hidden="1" customHeight="1">
      <c r="A77" s="403"/>
      <c r="B77" s="403"/>
      <c r="C77" s="404" t="s">
        <v>331</v>
      </c>
      <c r="D77" s="400">
        <f>SUM(D78:D84)</f>
        <v>0</v>
      </c>
      <c r="E77" s="400">
        <f>SUM(E78:E84)</f>
        <v>0</v>
      </c>
      <c r="F77" s="400">
        <f>SUM(F78:F84)</f>
        <v>0</v>
      </c>
      <c r="G77" s="400"/>
      <c r="H77" s="400">
        <f>SUM(H78:H84)</f>
        <v>0</v>
      </c>
      <c r="I77" s="400"/>
      <c r="J77" s="394">
        <f t="shared" si="13"/>
        <v>0</v>
      </c>
      <c r="K77" s="395" t="e">
        <f t="shared" si="11"/>
        <v>#DIV/0!</v>
      </c>
      <c r="L77" s="395">
        <f t="shared" si="12"/>
        <v>0</v>
      </c>
    </row>
    <row r="78" spans="1:12" ht="14.25" hidden="1" customHeight="1">
      <c r="A78" s="343"/>
      <c r="B78" s="343"/>
      <c r="C78" s="343" t="s">
        <v>332</v>
      </c>
      <c r="D78" s="345"/>
      <c r="E78" s="339"/>
      <c r="F78" s="345">
        <f>L78+P78+T78+X78+AB78+AM78+AQ78+AU78+AY78+BG78+BK78+CA78+CI78+CM78+CQ78+CU78+CY78+DC78+BC78+BO78+BW78</f>
        <v>0</v>
      </c>
      <c r="G78" s="345"/>
      <c r="H78" s="345">
        <f>N78+R78+V78+Z78+AD78+AO78+AS78+AW78+BA78+BI78+BM78+CC78+CK78+CO78+CS78+CW78+DA78+DE78+BE78+BQ78+BY78</f>
        <v>0</v>
      </c>
      <c r="I78" s="345"/>
      <c r="J78" s="394">
        <f t="shared" si="13"/>
        <v>0</v>
      </c>
      <c r="K78" s="395" t="e">
        <f t="shared" si="11"/>
        <v>#DIV/0!</v>
      </c>
      <c r="L78" s="395">
        <f t="shared" si="12"/>
        <v>0</v>
      </c>
    </row>
    <row r="79" spans="1:12" ht="14.25" hidden="1" customHeight="1">
      <c r="A79" s="343"/>
      <c r="B79" s="343"/>
      <c r="C79" s="343" t="s">
        <v>574</v>
      </c>
      <c r="D79" s="345"/>
      <c r="E79" s="339"/>
      <c r="F79" s="345">
        <f t="shared" ref="F79:H84" si="14">L79+P79+T79+X79+AB79+AM79+AQ79+AU79+AY79+BG79+BK79+CA79+CI79+CM79+CQ79+CU79+CY79+DC79+BO79+BW79</f>
        <v>0</v>
      </c>
      <c r="G79" s="345"/>
      <c r="H79" s="345">
        <f t="shared" si="14"/>
        <v>0</v>
      </c>
      <c r="I79" s="345"/>
      <c r="J79" s="394">
        <f t="shared" si="13"/>
        <v>0</v>
      </c>
      <c r="K79" s="395" t="e">
        <f t="shared" si="11"/>
        <v>#DIV/0!</v>
      </c>
      <c r="L79" s="395">
        <f t="shared" si="12"/>
        <v>0</v>
      </c>
    </row>
    <row r="80" spans="1:12" ht="14.25" hidden="1" customHeight="1">
      <c r="A80" s="343"/>
      <c r="B80" s="343"/>
      <c r="C80" s="343" t="s">
        <v>333</v>
      </c>
      <c r="D80" s="345"/>
      <c r="E80" s="339"/>
      <c r="F80" s="345">
        <f t="shared" si="14"/>
        <v>0</v>
      </c>
      <c r="G80" s="345"/>
      <c r="H80" s="345">
        <f t="shared" si="14"/>
        <v>0</v>
      </c>
      <c r="I80" s="345"/>
      <c r="J80" s="394">
        <f t="shared" si="13"/>
        <v>0</v>
      </c>
      <c r="K80" s="395" t="e">
        <f t="shared" si="11"/>
        <v>#DIV/0!</v>
      </c>
      <c r="L80" s="395">
        <f t="shared" si="12"/>
        <v>0</v>
      </c>
    </row>
    <row r="81" spans="1:12" ht="14.25" hidden="1" customHeight="1">
      <c r="A81" s="343"/>
      <c r="B81" s="343"/>
      <c r="C81" s="343" t="s">
        <v>334</v>
      </c>
      <c r="D81" s="345"/>
      <c r="E81" s="339"/>
      <c r="F81" s="345">
        <f t="shared" si="14"/>
        <v>0</v>
      </c>
      <c r="G81" s="345"/>
      <c r="H81" s="345">
        <f t="shared" si="14"/>
        <v>0</v>
      </c>
      <c r="I81" s="345"/>
      <c r="J81" s="394">
        <f t="shared" si="13"/>
        <v>0</v>
      </c>
      <c r="K81" s="395" t="e">
        <f t="shared" si="11"/>
        <v>#DIV/0!</v>
      </c>
      <c r="L81" s="395">
        <f t="shared" si="12"/>
        <v>0</v>
      </c>
    </row>
    <row r="82" spans="1:12" ht="14.25" hidden="1" customHeight="1">
      <c r="A82" s="343"/>
      <c r="B82" s="343"/>
      <c r="C82" s="343" t="s">
        <v>335</v>
      </c>
      <c r="D82" s="345"/>
      <c r="E82" s="339"/>
      <c r="F82" s="345">
        <f t="shared" si="14"/>
        <v>0</v>
      </c>
      <c r="G82" s="345"/>
      <c r="H82" s="345">
        <f t="shared" si="14"/>
        <v>0</v>
      </c>
      <c r="I82" s="345"/>
      <c r="J82" s="394">
        <f t="shared" si="13"/>
        <v>0</v>
      </c>
      <c r="K82" s="395" t="e">
        <f t="shared" si="11"/>
        <v>#DIV/0!</v>
      </c>
      <c r="L82" s="395">
        <f t="shared" si="12"/>
        <v>0</v>
      </c>
    </row>
    <row r="83" spans="1:12" ht="14.25" hidden="1" customHeight="1">
      <c r="A83" s="343"/>
      <c r="B83" s="343"/>
      <c r="C83" s="343" t="s">
        <v>336</v>
      </c>
      <c r="D83" s="345"/>
      <c r="E83" s="339"/>
      <c r="F83" s="345">
        <f t="shared" si="14"/>
        <v>0</v>
      </c>
      <c r="G83" s="345"/>
      <c r="H83" s="345">
        <f t="shared" si="14"/>
        <v>0</v>
      </c>
      <c r="I83" s="345"/>
      <c r="J83" s="394">
        <f t="shared" si="13"/>
        <v>0</v>
      </c>
      <c r="K83" s="395" t="e">
        <f t="shared" si="11"/>
        <v>#DIV/0!</v>
      </c>
      <c r="L83" s="395">
        <f t="shared" si="12"/>
        <v>0</v>
      </c>
    </row>
    <row r="84" spans="1:12" ht="14.25" hidden="1" customHeight="1">
      <c r="A84" s="343"/>
      <c r="B84" s="343"/>
      <c r="C84" s="343" t="s">
        <v>337</v>
      </c>
      <c r="D84" s="345"/>
      <c r="E84" s="339"/>
      <c r="F84" s="345">
        <f t="shared" si="14"/>
        <v>0</v>
      </c>
      <c r="G84" s="345"/>
      <c r="H84" s="345">
        <f t="shared" si="14"/>
        <v>0</v>
      </c>
      <c r="I84" s="345"/>
      <c r="J84" s="394">
        <f t="shared" si="13"/>
        <v>0</v>
      </c>
      <c r="K84" s="395" t="e">
        <f t="shared" si="11"/>
        <v>#DIV/0!</v>
      </c>
      <c r="L84" s="395">
        <f t="shared" si="12"/>
        <v>0</v>
      </c>
    </row>
    <row r="85" spans="1:12" ht="14.25" customHeight="1">
      <c r="A85" s="391" t="s">
        <v>338</v>
      </c>
      <c r="B85" s="391"/>
      <c r="C85" s="392" t="s">
        <v>339</v>
      </c>
      <c r="D85" s="400">
        <f>SUM(D86:D95)</f>
        <v>2687.25</v>
      </c>
      <c r="E85" s="398">
        <f>SUM(E86:E95)</f>
        <v>3676.66</v>
      </c>
      <c r="F85" s="398">
        <f t="shared" ref="F85:G85" si="15">SUM(F86:F95)</f>
        <v>2632.8</v>
      </c>
      <c r="G85" s="398">
        <f t="shared" si="15"/>
        <v>2605.87</v>
      </c>
      <c r="H85" s="398">
        <f>SUM(H86:H95)</f>
        <v>181.64000000000001</v>
      </c>
      <c r="I85" s="398">
        <f>SUM(I86:I95)</f>
        <v>2.1188099999999999</v>
      </c>
      <c r="J85" s="394">
        <f t="shared" si="13"/>
        <v>-2451.1600000000003</v>
      </c>
      <c r="K85" s="395">
        <f t="shared" si="11"/>
        <v>8.1309121329920528E-4</v>
      </c>
      <c r="L85" s="395">
        <f t="shared" si="12"/>
        <v>-179.52119000000002</v>
      </c>
    </row>
    <row r="86" spans="1:12" ht="14.25" hidden="1" customHeight="1">
      <c r="A86" s="343"/>
      <c r="B86" s="343"/>
      <c r="C86" s="343" t="s">
        <v>340</v>
      </c>
      <c r="D86" s="345"/>
      <c r="E86" s="339"/>
      <c r="F86" s="340"/>
      <c r="G86" s="345"/>
      <c r="H86" s="340"/>
      <c r="I86" s="345"/>
      <c r="J86" s="394">
        <f t="shared" si="13"/>
        <v>0</v>
      </c>
      <c r="K86" s="395" t="e">
        <f t="shared" si="11"/>
        <v>#DIV/0!</v>
      </c>
      <c r="L86" s="395">
        <f t="shared" si="12"/>
        <v>0</v>
      </c>
    </row>
    <row r="87" spans="1:12" ht="14.25" hidden="1" customHeight="1">
      <c r="A87" s="343"/>
      <c r="B87" s="343"/>
      <c r="C87" s="343" t="s">
        <v>341</v>
      </c>
      <c r="D87" s="345">
        <v>0.25</v>
      </c>
      <c r="E87" s="345"/>
      <c r="F87" s="340"/>
      <c r="G87" s="345"/>
      <c r="H87" s="340"/>
      <c r="I87" s="345"/>
      <c r="J87" s="394">
        <f t="shared" si="13"/>
        <v>0</v>
      </c>
      <c r="K87" s="395" t="e">
        <f t="shared" si="11"/>
        <v>#DIV/0!</v>
      </c>
      <c r="L87" s="395">
        <f t="shared" si="12"/>
        <v>0</v>
      </c>
    </row>
    <row r="88" spans="1:12" ht="14.25" customHeight="1">
      <c r="A88" s="343"/>
      <c r="B88" s="343"/>
      <c r="C88" s="343" t="s">
        <v>575</v>
      </c>
      <c r="D88" s="401">
        <v>2687</v>
      </c>
      <c r="E88" s="340">
        <v>2703.33</v>
      </c>
      <c r="F88" s="340">
        <v>2439</v>
      </c>
      <c r="G88" s="340">
        <v>2438.6</v>
      </c>
      <c r="H88" s="340">
        <v>0</v>
      </c>
      <c r="I88" s="340">
        <v>0</v>
      </c>
      <c r="J88" s="394">
        <f t="shared" si="13"/>
        <v>-2439</v>
      </c>
      <c r="K88" s="405">
        <f t="shared" si="11"/>
        <v>0</v>
      </c>
      <c r="L88" s="405">
        <f t="shared" si="12"/>
        <v>0</v>
      </c>
    </row>
    <row r="89" spans="1:12" ht="14.25" hidden="1" customHeight="1">
      <c r="A89" s="343"/>
      <c r="B89" s="343"/>
      <c r="C89" s="396" t="s">
        <v>342</v>
      </c>
      <c r="D89" s="345"/>
      <c r="E89" s="340"/>
      <c r="F89" s="340"/>
      <c r="G89" s="340"/>
      <c r="H89" s="340"/>
      <c r="I89" s="340"/>
      <c r="J89" s="394">
        <f t="shared" si="13"/>
        <v>0</v>
      </c>
      <c r="K89" s="405" t="e">
        <f t="shared" si="11"/>
        <v>#DIV/0!</v>
      </c>
      <c r="L89" s="405">
        <f t="shared" si="12"/>
        <v>0</v>
      </c>
    </row>
    <row r="90" spans="1:12" ht="14.25" customHeight="1">
      <c r="A90" s="343"/>
      <c r="B90" s="343"/>
      <c r="C90" s="396" t="s">
        <v>533</v>
      </c>
      <c r="D90" s="340"/>
      <c r="E90" s="340"/>
      <c r="F90" s="340">
        <v>54.7</v>
      </c>
      <c r="G90" s="340">
        <v>0</v>
      </c>
      <c r="H90" s="340">
        <v>0.01</v>
      </c>
      <c r="I90" s="340">
        <v>0</v>
      </c>
      <c r="J90" s="394">
        <f t="shared" si="13"/>
        <v>-54.690000000000005</v>
      </c>
      <c r="K90" s="405">
        <v>0</v>
      </c>
      <c r="L90" s="405">
        <f t="shared" si="12"/>
        <v>-0.01</v>
      </c>
    </row>
    <row r="91" spans="1:12" ht="14.25" customHeight="1">
      <c r="A91" s="343"/>
      <c r="B91" s="409" t="s">
        <v>729</v>
      </c>
      <c r="C91" s="396" t="s">
        <v>343</v>
      </c>
      <c r="D91" s="340"/>
      <c r="E91" s="340"/>
      <c r="F91" s="340">
        <v>21.07</v>
      </c>
      <c r="G91" s="340">
        <v>21.07</v>
      </c>
      <c r="H91" s="340">
        <v>10.9</v>
      </c>
      <c r="I91" s="340">
        <v>0.10796</v>
      </c>
      <c r="J91" s="394">
        <f t="shared" si="13"/>
        <v>-10.17</v>
      </c>
      <c r="K91" s="405">
        <f t="shared" si="11"/>
        <v>5.1238728049359276E-3</v>
      </c>
      <c r="L91" s="405">
        <f t="shared" si="12"/>
        <v>-10.79204</v>
      </c>
    </row>
    <row r="92" spans="1:12" ht="14.25" hidden="1" customHeight="1">
      <c r="A92" s="343"/>
      <c r="B92" s="343"/>
      <c r="C92" s="343" t="s">
        <v>534</v>
      </c>
      <c r="D92" s="340"/>
      <c r="E92" s="340"/>
      <c r="F92" s="340"/>
      <c r="G92" s="340"/>
      <c r="H92" s="340"/>
      <c r="I92" s="340"/>
      <c r="J92" s="394">
        <f t="shared" si="13"/>
        <v>0</v>
      </c>
      <c r="K92" s="405" t="e">
        <f t="shared" si="11"/>
        <v>#DIV/0!</v>
      </c>
      <c r="L92" s="405">
        <f t="shared" si="12"/>
        <v>0</v>
      </c>
    </row>
    <row r="93" spans="1:12" ht="14.25" customHeight="1">
      <c r="A93" s="343"/>
      <c r="B93" s="343"/>
      <c r="C93" s="343" t="s">
        <v>717</v>
      </c>
      <c r="D93" s="340"/>
      <c r="E93" s="340"/>
      <c r="F93" s="340">
        <v>0</v>
      </c>
      <c r="G93" s="340">
        <v>0</v>
      </c>
      <c r="H93" s="340">
        <v>168</v>
      </c>
      <c r="I93" s="340">
        <v>2</v>
      </c>
      <c r="J93" s="394"/>
      <c r="K93" s="405">
        <v>0</v>
      </c>
      <c r="L93" s="405">
        <f t="shared" si="12"/>
        <v>-166</v>
      </c>
    </row>
    <row r="94" spans="1:12" ht="14.25" customHeight="1">
      <c r="A94" s="343"/>
      <c r="B94" s="343"/>
      <c r="C94" s="343" t="s">
        <v>576</v>
      </c>
      <c r="D94" s="340"/>
      <c r="E94" s="340"/>
      <c r="F94" s="340">
        <v>115.15</v>
      </c>
      <c r="G94" s="340">
        <v>146.19999999999999</v>
      </c>
      <c r="H94" s="340">
        <v>0.11</v>
      </c>
      <c r="I94" s="340">
        <v>0</v>
      </c>
      <c r="J94" s="394">
        <f t="shared" si="13"/>
        <v>-115.04</v>
      </c>
      <c r="K94" s="405">
        <f t="shared" si="11"/>
        <v>0</v>
      </c>
      <c r="L94" s="405">
        <f t="shared" si="12"/>
        <v>-0.11</v>
      </c>
    </row>
    <row r="95" spans="1:12" ht="14.25" customHeight="1">
      <c r="A95" s="343"/>
      <c r="B95" s="343"/>
      <c r="C95" s="343" t="s">
        <v>344</v>
      </c>
      <c r="D95" s="340">
        <v>0</v>
      </c>
      <c r="E95" s="340">
        <v>973.33</v>
      </c>
      <c r="F95" s="340">
        <v>2.88</v>
      </c>
      <c r="G95" s="340">
        <v>0</v>
      </c>
      <c r="H95" s="340">
        <v>2.62</v>
      </c>
      <c r="I95" s="340">
        <v>1.085E-2</v>
      </c>
      <c r="J95" s="394">
        <f t="shared" si="13"/>
        <v>-0.25999999999999979</v>
      </c>
      <c r="K95" s="405">
        <v>0</v>
      </c>
      <c r="L95" s="405">
        <f t="shared" si="12"/>
        <v>-2.6091500000000001</v>
      </c>
    </row>
    <row r="96" spans="1:12" ht="14.25" customHeight="1">
      <c r="A96" s="391" t="s">
        <v>345</v>
      </c>
      <c r="B96" s="391"/>
      <c r="C96" s="392" t="s">
        <v>346</v>
      </c>
      <c r="D96" s="400">
        <f>SUM(D99:D151)</f>
        <v>3125.0399999999995</v>
      </c>
      <c r="E96" s="398">
        <f>SUM(E99:E151)</f>
        <v>5973.329999999999</v>
      </c>
      <c r="F96" s="398">
        <f>SUM(F97:F151)</f>
        <v>6251.03</v>
      </c>
      <c r="G96" s="398">
        <f>SUM(G97:G151)</f>
        <v>6363.2400000000007</v>
      </c>
      <c r="H96" s="398">
        <f>SUM(H97:H150)</f>
        <v>2854.9999999999995</v>
      </c>
      <c r="I96" s="398">
        <f>SUM(I97:I151)</f>
        <v>1531.0511100000001</v>
      </c>
      <c r="J96" s="394">
        <f t="shared" si="13"/>
        <v>-3396.03</v>
      </c>
      <c r="K96" s="395">
        <f t="shared" si="11"/>
        <v>0.24060873234390026</v>
      </c>
      <c r="L96" s="395">
        <f t="shared" si="12"/>
        <v>-1323.9488899999994</v>
      </c>
    </row>
    <row r="97" spans="1:12" ht="14.25" hidden="1" customHeight="1">
      <c r="A97" s="342"/>
      <c r="B97" s="342"/>
      <c r="C97" s="396" t="s">
        <v>347</v>
      </c>
      <c r="D97" s="345"/>
      <c r="E97" s="339"/>
      <c r="F97" s="345"/>
      <c r="G97" s="345"/>
      <c r="H97" s="345"/>
      <c r="I97" s="345"/>
      <c r="J97" s="394">
        <f t="shared" si="13"/>
        <v>0</v>
      </c>
      <c r="K97" s="395" t="e">
        <f t="shared" si="11"/>
        <v>#DIV/0!</v>
      </c>
      <c r="L97" s="395">
        <f t="shared" si="12"/>
        <v>0</v>
      </c>
    </row>
    <row r="98" spans="1:12" ht="14.25" hidden="1" customHeight="1">
      <c r="A98" s="342"/>
      <c r="B98" s="342"/>
      <c r="C98" s="396" t="s">
        <v>577</v>
      </c>
      <c r="D98" s="345"/>
      <c r="E98" s="339"/>
      <c r="F98" s="345"/>
      <c r="G98" s="345"/>
      <c r="H98" s="345"/>
      <c r="I98" s="345"/>
      <c r="J98" s="394">
        <f t="shared" si="13"/>
        <v>0</v>
      </c>
      <c r="K98" s="395" t="e">
        <f t="shared" si="11"/>
        <v>#DIV/0!</v>
      </c>
      <c r="L98" s="395">
        <f t="shared" si="12"/>
        <v>0</v>
      </c>
    </row>
    <row r="99" spans="1:12" ht="14.25" customHeight="1">
      <c r="A99" s="342"/>
      <c r="B99" s="342"/>
      <c r="C99" s="396" t="s">
        <v>718</v>
      </c>
      <c r="D99" s="345"/>
      <c r="E99" s="340"/>
      <c r="F99" s="345">
        <v>778.19</v>
      </c>
      <c r="G99" s="345">
        <v>778.19</v>
      </c>
      <c r="H99" s="345">
        <v>1.6</v>
      </c>
      <c r="I99" s="345">
        <v>60.844749999999998</v>
      </c>
      <c r="J99" s="394">
        <f t="shared" si="13"/>
        <v>-776.59</v>
      </c>
      <c r="K99" s="405">
        <f t="shared" si="11"/>
        <v>7.8187524897518595E-2</v>
      </c>
      <c r="L99" s="405">
        <f t="shared" si="12"/>
        <v>59.244749999999996</v>
      </c>
    </row>
    <row r="100" spans="1:12" ht="14.25" hidden="1" customHeight="1">
      <c r="A100" s="343"/>
      <c r="B100" s="343"/>
      <c r="C100" s="343" t="s">
        <v>348</v>
      </c>
      <c r="D100" s="345"/>
      <c r="E100" s="340"/>
      <c r="F100" s="345"/>
      <c r="G100" s="345"/>
      <c r="H100" s="345"/>
      <c r="I100" s="345"/>
      <c r="J100" s="394">
        <f t="shared" si="13"/>
        <v>0</v>
      </c>
      <c r="K100" s="405" t="e">
        <f t="shared" si="11"/>
        <v>#DIV/0!</v>
      </c>
      <c r="L100" s="405">
        <f t="shared" si="12"/>
        <v>0</v>
      </c>
    </row>
    <row r="101" spans="1:12" ht="14.25" customHeight="1">
      <c r="A101" s="343"/>
      <c r="B101" s="409" t="s">
        <v>738</v>
      </c>
      <c r="C101" s="343" t="s">
        <v>349</v>
      </c>
      <c r="D101" s="345"/>
      <c r="E101" s="340">
        <v>29.35</v>
      </c>
      <c r="F101" s="345"/>
      <c r="G101" s="345">
        <v>33.270000000000003</v>
      </c>
      <c r="H101" s="345">
        <v>2.7</v>
      </c>
      <c r="I101" s="345">
        <v>86.405439999999999</v>
      </c>
      <c r="J101" s="394">
        <f t="shared" si="13"/>
        <v>2.7</v>
      </c>
      <c r="K101" s="405">
        <f t="shared" si="11"/>
        <v>2.5970976856026446</v>
      </c>
      <c r="L101" s="405">
        <f t="shared" si="12"/>
        <v>83.705439999999996</v>
      </c>
    </row>
    <row r="102" spans="1:12" ht="14.25" customHeight="1">
      <c r="A102" s="343"/>
      <c r="B102" s="409" t="s">
        <v>739</v>
      </c>
      <c r="C102" s="343" t="s">
        <v>350</v>
      </c>
      <c r="D102" s="340">
        <v>9.1999999999999993</v>
      </c>
      <c r="E102" s="340">
        <v>42.1</v>
      </c>
      <c r="F102" s="340">
        <v>73.06</v>
      </c>
      <c r="G102" s="340">
        <v>90.6</v>
      </c>
      <c r="H102" s="340">
        <v>766.3</v>
      </c>
      <c r="I102" s="340">
        <v>66.543310000000005</v>
      </c>
      <c r="J102" s="394">
        <f t="shared" si="13"/>
        <v>693.24</v>
      </c>
      <c r="K102" s="405">
        <f t="shared" si="11"/>
        <v>0.73447362030905083</v>
      </c>
      <c r="L102" s="405">
        <f t="shared" si="12"/>
        <v>-699.75668999999994</v>
      </c>
    </row>
    <row r="103" spans="1:12" ht="14.25" customHeight="1">
      <c r="A103" s="343"/>
      <c r="B103" s="409" t="s">
        <v>734</v>
      </c>
      <c r="C103" s="343" t="s">
        <v>356</v>
      </c>
      <c r="D103" s="340"/>
      <c r="E103" s="340"/>
      <c r="F103" s="340">
        <v>0</v>
      </c>
      <c r="G103" s="340">
        <v>0</v>
      </c>
      <c r="H103" s="340">
        <v>0.9</v>
      </c>
      <c r="I103" s="340">
        <v>2.6929599999999998</v>
      </c>
      <c r="J103" s="394">
        <f t="shared" si="13"/>
        <v>0.9</v>
      </c>
      <c r="K103" s="405" t="e">
        <f t="shared" si="11"/>
        <v>#DIV/0!</v>
      </c>
      <c r="L103" s="405">
        <f t="shared" si="12"/>
        <v>1.7929599999999999</v>
      </c>
    </row>
    <row r="104" spans="1:12" ht="14.25" customHeight="1">
      <c r="A104" s="343"/>
      <c r="B104" s="343"/>
      <c r="C104" s="343" t="s">
        <v>351</v>
      </c>
      <c r="D104" s="340">
        <v>2918.9</v>
      </c>
      <c r="E104" s="340">
        <v>2742.87</v>
      </c>
      <c r="F104" s="340">
        <v>2925.43</v>
      </c>
      <c r="G104" s="340">
        <v>2925.43</v>
      </c>
      <c r="H104" s="340">
        <v>0.5</v>
      </c>
      <c r="I104" s="340">
        <v>0.48908000000000001</v>
      </c>
      <c r="J104" s="394">
        <f t="shared" si="13"/>
        <v>-2924.93</v>
      </c>
      <c r="K104" s="405">
        <f t="shared" si="11"/>
        <v>1.6718226038565272E-4</v>
      </c>
      <c r="L104" s="405">
        <f t="shared" si="12"/>
        <v>-1.0919999999999985E-2</v>
      </c>
    </row>
    <row r="105" spans="1:12" ht="14.25" customHeight="1">
      <c r="A105" s="343"/>
      <c r="B105" s="343"/>
      <c r="C105" s="343" t="s">
        <v>579</v>
      </c>
      <c r="D105" s="345"/>
      <c r="E105" s="340"/>
      <c r="F105" s="345">
        <v>1.96</v>
      </c>
      <c r="G105" s="345">
        <v>0</v>
      </c>
      <c r="H105" s="345">
        <v>0</v>
      </c>
      <c r="I105" s="345">
        <v>0</v>
      </c>
      <c r="J105" s="394">
        <f t="shared" si="13"/>
        <v>-1.96</v>
      </c>
      <c r="K105" s="405" t="e">
        <f t="shared" si="11"/>
        <v>#DIV/0!</v>
      </c>
      <c r="L105" s="405">
        <f t="shared" si="12"/>
        <v>0</v>
      </c>
    </row>
    <row r="106" spans="1:12" ht="14.25" hidden="1" customHeight="1">
      <c r="A106" s="343"/>
      <c r="B106" s="343"/>
      <c r="C106" s="343" t="s">
        <v>712</v>
      </c>
      <c r="D106" s="345"/>
      <c r="E106" s="340"/>
      <c r="F106" s="345"/>
      <c r="G106" s="345"/>
      <c r="H106" s="345"/>
      <c r="I106" s="345"/>
      <c r="J106" s="394">
        <f t="shared" si="13"/>
        <v>0</v>
      </c>
      <c r="K106" s="405" t="e">
        <f t="shared" si="11"/>
        <v>#DIV/0!</v>
      </c>
      <c r="L106" s="405">
        <f t="shared" si="12"/>
        <v>0</v>
      </c>
    </row>
    <row r="107" spans="1:12" ht="14.25" hidden="1" customHeight="1">
      <c r="A107" s="343"/>
      <c r="B107" s="343"/>
      <c r="C107" s="343" t="s">
        <v>352</v>
      </c>
      <c r="D107" s="345"/>
      <c r="E107" s="340"/>
      <c r="F107" s="345"/>
      <c r="G107" s="345"/>
      <c r="H107" s="345"/>
      <c r="I107" s="345"/>
      <c r="J107" s="394">
        <f t="shared" si="13"/>
        <v>0</v>
      </c>
      <c r="K107" s="405" t="e">
        <f t="shared" si="11"/>
        <v>#DIV/0!</v>
      </c>
      <c r="L107" s="405">
        <f t="shared" si="12"/>
        <v>0</v>
      </c>
    </row>
    <row r="108" spans="1:12" ht="14.25" hidden="1" customHeight="1">
      <c r="A108" s="343"/>
      <c r="B108" s="343"/>
      <c r="C108" s="343" t="s">
        <v>353</v>
      </c>
      <c r="D108" s="345"/>
      <c r="E108" s="340"/>
      <c r="F108" s="345"/>
      <c r="G108" s="345"/>
      <c r="H108" s="345"/>
      <c r="I108" s="345"/>
      <c r="J108" s="394">
        <f t="shared" si="13"/>
        <v>0</v>
      </c>
      <c r="K108" s="405" t="e">
        <f t="shared" si="11"/>
        <v>#DIV/0!</v>
      </c>
      <c r="L108" s="405">
        <f t="shared" si="12"/>
        <v>0</v>
      </c>
    </row>
    <row r="109" spans="1:12" ht="14.25" hidden="1" customHeight="1">
      <c r="A109" s="343"/>
      <c r="B109" s="343"/>
      <c r="C109" s="343" t="s">
        <v>354</v>
      </c>
      <c r="D109" s="345"/>
      <c r="E109" s="340"/>
      <c r="F109" s="345"/>
      <c r="G109" s="345"/>
      <c r="H109" s="345"/>
      <c r="I109" s="345"/>
      <c r="J109" s="394">
        <f t="shared" si="13"/>
        <v>0</v>
      </c>
      <c r="K109" s="405" t="e">
        <f t="shared" si="11"/>
        <v>#DIV/0!</v>
      </c>
      <c r="L109" s="405">
        <f t="shared" si="12"/>
        <v>0</v>
      </c>
    </row>
    <row r="110" spans="1:12" ht="14.25" hidden="1" customHeight="1">
      <c r="A110" s="343"/>
      <c r="B110" s="343"/>
      <c r="C110" s="343" t="s">
        <v>355</v>
      </c>
      <c r="D110" s="345"/>
      <c r="E110" s="340"/>
      <c r="F110" s="345"/>
      <c r="G110" s="345"/>
      <c r="H110" s="345"/>
      <c r="I110" s="345"/>
      <c r="J110" s="394">
        <f t="shared" si="13"/>
        <v>0</v>
      </c>
      <c r="K110" s="405" t="e">
        <f t="shared" si="11"/>
        <v>#DIV/0!</v>
      </c>
      <c r="L110" s="405">
        <f t="shared" si="12"/>
        <v>0</v>
      </c>
    </row>
    <row r="111" spans="1:12" ht="14.25" hidden="1" customHeight="1">
      <c r="A111" s="343"/>
      <c r="B111" s="343"/>
      <c r="C111" s="343" t="s">
        <v>356</v>
      </c>
      <c r="D111" s="345"/>
      <c r="E111" s="340"/>
      <c r="F111" s="345"/>
      <c r="G111" s="345"/>
      <c r="H111" s="345"/>
      <c r="I111" s="345"/>
      <c r="J111" s="394">
        <f t="shared" si="13"/>
        <v>0</v>
      </c>
      <c r="K111" s="405" t="e">
        <f t="shared" si="11"/>
        <v>#DIV/0!</v>
      </c>
      <c r="L111" s="405">
        <f t="shared" si="12"/>
        <v>0</v>
      </c>
    </row>
    <row r="112" spans="1:12" ht="14.25" customHeight="1">
      <c r="A112" s="343"/>
      <c r="B112" s="343"/>
      <c r="C112" s="343" t="s">
        <v>580</v>
      </c>
      <c r="D112" s="340">
        <v>57</v>
      </c>
      <c r="E112" s="340"/>
      <c r="F112" s="340">
        <v>123.7</v>
      </c>
      <c r="G112" s="340">
        <v>123.7</v>
      </c>
      <c r="H112" s="340">
        <v>298</v>
      </c>
      <c r="I112" s="340">
        <v>13.89673</v>
      </c>
      <c r="J112" s="394">
        <f t="shared" si="13"/>
        <v>174.3</v>
      </c>
      <c r="K112" s="405">
        <f t="shared" si="11"/>
        <v>0.11234219886822959</v>
      </c>
      <c r="L112" s="405">
        <f t="shared" si="12"/>
        <v>-284.10327000000001</v>
      </c>
    </row>
    <row r="113" spans="1:12" ht="14.25" customHeight="1">
      <c r="A113" s="343"/>
      <c r="B113" s="409" t="s">
        <v>744</v>
      </c>
      <c r="C113" s="343" t="s">
        <v>538</v>
      </c>
      <c r="D113" s="345"/>
      <c r="E113" s="340">
        <v>3.01</v>
      </c>
      <c r="F113" s="345">
        <v>3</v>
      </c>
      <c r="G113" s="345">
        <v>3</v>
      </c>
      <c r="H113" s="345">
        <v>727.6</v>
      </c>
      <c r="I113" s="345">
        <v>2.2906599999999999</v>
      </c>
      <c r="J113" s="394">
        <f t="shared" si="13"/>
        <v>724.6</v>
      </c>
      <c r="K113" s="405">
        <f t="shared" si="11"/>
        <v>0.76355333333333331</v>
      </c>
      <c r="L113" s="405">
        <f t="shared" si="12"/>
        <v>-725.30934000000002</v>
      </c>
    </row>
    <row r="114" spans="1:12" ht="14.25" customHeight="1">
      <c r="A114" s="343"/>
      <c r="B114" s="343"/>
      <c r="C114" s="343" t="s">
        <v>628</v>
      </c>
      <c r="D114" s="340"/>
      <c r="E114" s="340"/>
      <c r="F114" s="340"/>
      <c r="G114" s="340">
        <v>26.48</v>
      </c>
      <c r="H114" s="340"/>
      <c r="I114" s="340">
        <v>2.4954299999999998</v>
      </c>
      <c r="J114" s="394">
        <f t="shared" si="13"/>
        <v>0</v>
      </c>
      <c r="K114" s="405">
        <f t="shared" si="11"/>
        <v>9.4238293051359515E-2</v>
      </c>
      <c r="L114" s="405">
        <f t="shared" si="12"/>
        <v>2.4954299999999998</v>
      </c>
    </row>
    <row r="115" spans="1:12" ht="14.25" hidden="1" customHeight="1">
      <c r="A115" s="343"/>
      <c r="B115" s="343"/>
      <c r="C115" s="343" t="s">
        <v>357</v>
      </c>
      <c r="D115" s="345"/>
      <c r="E115" s="340"/>
      <c r="F115" s="345"/>
      <c r="G115" s="345"/>
      <c r="H115" s="345"/>
      <c r="I115" s="345"/>
      <c r="J115" s="394">
        <f t="shared" si="13"/>
        <v>0</v>
      </c>
      <c r="K115" s="405" t="e">
        <f t="shared" si="11"/>
        <v>#DIV/0!</v>
      </c>
      <c r="L115" s="405">
        <f t="shared" si="12"/>
        <v>0</v>
      </c>
    </row>
    <row r="116" spans="1:12" ht="14.25" customHeight="1">
      <c r="A116" s="343"/>
      <c r="B116" s="343"/>
      <c r="C116" s="343" t="s">
        <v>358</v>
      </c>
      <c r="D116" s="345"/>
      <c r="E116" s="340"/>
      <c r="F116" s="345">
        <v>1.68</v>
      </c>
      <c r="G116" s="345">
        <v>0</v>
      </c>
      <c r="H116" s="345">
        <v>835</v>
      </c>
      <c r="I116" s="345">
        <v>0</v>
      </c>
      <c r="J116" s="394">
        <f t="shared" si="13"/>
        <v>833.32</v>
      </c>
      <c r="K116" s="405">
        <v>0</v>
      </c>
      <c r="L116" s="405">
        <f t="shared" si="12"/>
        <v>-835</v>
      </c>
    </row>
    <row r="117" spans="1:12" ht="15.75" hidden="1" customHeight="1">
      <c r="A117" s="343"/>
      <c r="B117" s="343"/>
      <c r="C117" s="343" t="s">
        <v>359</v>
      </c>
      <c r="D117" s="345">
        <v>9.0399999999999991</v>
      </c>
      <c r="E117" s="345">
        <v>9.0399999999999991</v>
      </c>
      <c r="F117" s="345"/>
      <c r="G117" s="345"/>
      <c r="H117" s="345"/>
      <c r="I117" s="345"/>
      <c r="J117" s="394">
        <f t="shared" si="13"/>
        <v>0</v>
      </c>
      <c r="K117" s="405" t="e">
        <f t="shared" si="11"/>
        <v>#DIV/0!</v>
      </c>
      <c r="L117" s="405">
        <f t="shared" si="12"/>
        <v>0</v>
      </c>
    </row>
    <row r="118" spans="1:12" ht="14.25" hidden="1" customHeight="1">
      <c r="A118" s="343"/>
      <c r="B118" s="343"/>
      <c r="C118" s="343" t="s">
        <v>360</v>
      </c>
      <c r="D118" s="340"/>
      <c r="E118" s="340"/>
      <c r="F118" s="340"/>
      <c r="G118" s="340"/>
      <c r="H118" s="340"/>
      <c r="I118" s="340"/>
      <c r="J118" s="394">
        <f t="shared" si="13"/>
        <v>0</v>
      </c>
      <c r="K118" s="405" t="e">
        <f t="shared" si="11"/>
        <v>#DIV/0!</v>
      </c>
      <c r="L118" s="405">
        <f t="shared" si="12"/>
        <v>0</v>
      </c>
    </row>
    <row r="119" spans="1:12" ht="14.25" hidden="1" customHeight="1">
      <c r="A119" s="343"/>
      <c r="B119" s="343"/>
      <c r="C119" s="343" t="s">
        <v>625</v>
      </c>
      <c r="D119" s="345"/>
      <c r="E119" s="340">
        <v>12.2</v>
      </c>
      <c r="F119" s="345"/>
      <c r="G119" s="345"/>
      <c r="H119" s="345"/>
      <c r="I119" s="345"/>
      <c r="J119" s="394">
        <f t="shared" si="13"/>
        <v>0</v>
      </c>
      <c r="K119" s="405" t="e">
        <f t="shared" si="11"/>
        <v>#DIV/0!</v>
      </c>
      <c r="L119" s="405">
        <f t="shared" si="12"/>
        <v>0</v>
      </c>
    </row>
    <row r="120" spans="1:12" ht="14.25" customHeight="1">
      <c r="A120" s="343"/>
      <c r="B120" s="343"/>
      <c r="C120" s="343" t="s">
        <v>627</v>
      </c>
      <c r="D120" s="345"/>
      <c r="E120" s="340"/>
      <c r="F120" s="345"/>
      <c r="G120" s="345">
        <v>27.71</v>
      </c>
      <c r="H120" s="345">
        <v>0</v>
      </c>
      <c r="I120" s="345">
        <v>0</v>
      </c>
      <c r="J120" s="394">
        <f t="shared" si="13"/>
        <v>0</v>
      </c>
      <c r="K120" s="405">
        <f t="shared" si="11"/>
        <v>0</v>
      </c>
      <c r="L120" s="405">
        <f t="shared" si="12"/>
        <v>0</v>
      </c>
    </row>
    <row r="121" spans="1:12" ht="14.25" customHeight="1">
      <c r="A121" s="343"/>
      <c r="B121" s="343"/>
      <c r="C121" s="343" t="s">
        <v>543</v>
      </c>
      <c r="D121" s="345"/>
      <c r="E121" s="340">
        <v>1.1399999999999999</v>
      </c>
      <c r="F121" s="345">
        <v>9.6</v>
      </c>
      <c r="G121" s="340">
        <v>9.6</v>
      </c>
      <c r="H121" s="345">
        <v>53</v>
      </c>
      <c r="I121" s="340">
        <v>68.517049999999998</v>
      </c>
      <c r="J121" s="394">
        <f t="shared" si="13"/>
        <v>43.4</v>
      </c>
      <c r="K121" s="405">
        <f t="shared" si="11"/>
        <v>7.1371927083333331</v>
      </c>
      <c r="L121" s="405">
        <f t="shared" si="12"/>
        <v>15.517049999999998</v>
      </c>
    </row>
    <row r="122" spans="1:12" ht="14.25" customHeight="1">
      <c r="A122" s="343"/>
      <c r="B122" s="343"/>
      <c r="C122" s="343" t="s">
        <v>581</v>
      </c>
      <c r="D122" s="345"/>
      <c r="E122" s="340"/>
      <c r="F122" s="345">
        <v>0</v>
      </c>
      <c r="G122" s="401">
        <v>0</v>
      </c>
      <c r="H122" s="345">
        <v>10.5</v>
      </c>
      <c r="I122" s="401">
        <v>1.5910000000000001E-2</v>
      </c>
      <c r="J122" s="394">
        <f t="shared" si="13"/>
        <v>10.5</v>
      </c>
      <c r="K122" s="405">
        <v>0</v>
      </c>
      <c r="L122" s="405">
        <f t="shared" si="12"/>
        <v>-10.48409</v>
      </c>
    </row>
    <row r="123" spans="1:12" ht="14.25" customHeight="1">
      <c r="A123" s="343"/>
      <c r="B123" s="409" t="s">
        <v>741</v>
      </c>
      <c r="C123" s="343" t="s">
        <v>542</v>
      </c>
      <c r="D123" s="401"/>
      <c r="E123" s="340">
        <v>2.59</v>
      </c>
      <c r="F123" s="401">
        <v>0</v>
      </c>
      <c r="G123" s="401">
        <v>335.55</v>
      </c>
      <c r="H123" s="401">
        <v>44.6</v>
      </c>
      <c r="I123" s="401">
        <v>116.47197</v>
      </c>
      <c r="J123" s="394">
        <f t="shared" si="13"/>
        <v>44.6</v>
      </c>
      <c r="K123" s="405">
        <f t="shared" si="11"/>
        <v>0.34710764416629414</v>
      </c>
      <c r="L123" s="405">
        <f t="shared" si="12"/>
        <v>71.871970000000005</v>
      </c>
    </row>
    <row r="124" spans="1:12" ht="14.25" customHeight="1">
      <c r="A124" s="343"/>
      <c r="B124" s="343"/>
      <c r="C124" s="343" t="s">
        <v>582</v>
      </c>
      <c r="D124" s="340"/>
      <c r="E124" s="340">
        <v>107.4</v>
      </c>
      <c r="F124" s="340">
        <v>0</v>
      </c>
      <c r="G124" s="340">
        <v>0</v>
      </c>
      <c r="H124" s="340">
        <v>0</v>
      </c>
      <c r="I124" s="340">
        <v>0</v>
      </c>
      <c r="J124" s="394">
        <f t="shared" si="13"/>
        <v>0</v>
      </c>
      <c r="K124" s="405">
        <v>0</v>
      </c>
      <c r="L124" s="405">
        <f t="shared" si="12"/>
        <v>0</v>
      </c>
    </row>
    <row r="125" spans="1:12" ht="14.25" customHeight="1">
      <c r="A125" s="343"/>
      <c r="B125" s="343"/>
      <c r="C125" s="343" t="s">
        <v>626</v>
      </c>
      <c r="D125" s="345"/>
      <c r="E125" s="340"/>
      <c r="F125" s="345">
        <v>0</v>
      </c>
      <c r="G125" s="345">
        <v>3.59</v>
      </c>
      <c r="H125" s="345">
        <v>0</v>
      </c>
      <c r="I125" s="345">
        <v>0</v>
      </c>
      <c r="J125" s="394">
        <f t="shared" si="13"/>
        <v>0</v>
      </c>
      <c r="K125" s="405">
        <f t="shared" si="11"/>
        <v>0</v>
      </c>
      <c r="L125" s="405">
        <f t="shared" si="12"/>
        <v>0</v>
      </c>
    </row>
    <row r="126" spans="1:12" ht="14.25" customHeight="1">
      <c r="A126" s="343"/>
      <c r="B126" s="409" t="s">
        <v>728</v>
      </c>
      <c r="C126" s="343" t="s">
        <v>719</v>
      </c>
      <c r="D126" s="345"/>
      <c r="E126" s="340"/>
      <c r="F126" s="345">
        <v>0</v>
      </c>
      <c r="G126" s="345">
        <v>0</v>
      </c>
      <c r="H126" s="345">
        <v>0.2</v>
      </c>
      <c r="I126" s="345">
        <v>5.6639999999999997</v>
      </c>
      <c r="J126" s="394"/>
      <c r="K126" s="405">
        <v>0</v>
      </c>
      <c r="L126" s="405">
        <f t="shared" si="12"/>
        <v>5.4639999999999995</v>
      </c>
    </row>
    <row r="127" spans="1:12" ht="14.25" customHeight="1">
      <c r="A127" s="343"/>
      <c r="B127" s="343"/>
      <c r="C127" s="343" t="s">
        <v>583</v>
      </c>
      <c r="D127" s="345"/>
      <c r="E127" s="340"/>
      <c r="F127" s="345">
        <v>0</v>
      </c>
      <c r="G127" s="345">
        <v>2.16</v>
      </c>
      <c r="H127" s="345">
        <v>0</v>
      </c>
      <c r="I127" s="345">
        <v>0</v>
      </c>
      <c r="J127" s="394">
        <f t="shared" si="13"/>
        <v>0</v>
      </c>
      <c r="K127" s="405">
        <f t="shared" si="11"/>
        <v>0</v>
      </c>
      <c r="L127" s="405">
        <f t="shared" si="12"/>
        <v>0</v>
      </c>
    </row>
    <row r="128" spans="1:12" ht="14.25" hidden="1" customHeight="1">
      <c r="A128" s="343"/>
      <c r="B128" s="343"/>
      <c r="C128" s="343" t="s">
        <v>545</v>
      </c>
      <c r="D128" s="345"/>
      <c r="E128" s="340"/>
      <c r="F128" s="345"/>
      <c r="G128" s="345"/>
      <c r="H128" s="345"/>
      <c r="I128" s="345"/>
      <c r="J128" s="394">
        <f t="shared" si="13"/>
        <v>0</v>
      </c>
      <c r="K128" s="405" t="e">
        <f t="shared" si="11"/>
        <v>#DIV/0!</v>
      </c>
      <c r="L128" s="405">
        <f t="shared" si="12"/>
        <v>0</v>
      </c>
    </row>
    <row r="129" spans="1:12" ht="14.25" customHeight="1">
      <c r="A129" s="343"/>
      <c r="B129" s="343"/>
      <c r="C129" s="343" t="s">
        <v>747</v>
      </c>
      <c r="D129" s="345"/>
      <c r="E129" s="340"/>
      <c r="F129" s="345">
        <v>0</v>
      </c>
      <c r="G129" s="345">
        <v>0</v>
      </c>
      <c r="H129" s="345">
        <v>0</v>
      </c>
      <c r="I129" s="345">
        <v>1.49953</v>
      </c>
      <c r="J129" s="394"/>
      <c r="K129" s="405">
        <v>0</v>
      </c>
      <c r="L129" s="405">
        <f t="shared" si="12"/>
        <v>1.49953</v>
      </c>
    </row>
    <row r="130" spans="1:12" ht="14.25" hidden="1" customHeight="1">
      <c r="A130" s="343"/>
      <c r="B130" s="343"/>
      <c r="C130" s="343" t="s">
        <v>361</v>
      </c>
      <c r="D130" s="340">
        <v>79.2</v>
      </c>
      <c r="E130" s="340">
        <v>82.3</v>
      </c>
      <c r="F130" s="340"/>
      <c r="G130" s="340"/>
      <c r="H130" s="340">
        <v>0</v>
      </c>
      <c r="I130" s="340">
        <v>0</v>
      </c>
      <c r="J130" s="394">
        <f t="shared" si="13"/>
        <v>0</v>
      </c>
      <c r="K130" s="405" t="e">
        <f t="shared" si="11"/>
        <v>#DIV/0!</v>
      </c>
      <c r="L130" s="405">
        <f t="shared" si="12"/>
        <v>0</v>
      </c>
    </row>
    <row r="131" spans="1:12" ht="14.25" customHeight="1">
      <c r="A131" s="343"/>
      <c r="B131" s="343"/>
      <c r="C131" s="343" t="s">
        <v>584</v>
      </c>
      <c r="D131" s="345"/>
      <c r="E131" s="340"/>
      <c r="F131" s="345">
        <v>0</v>
      </c>
      <c r="G131" s="401">
        <v>0</v>
      </c>
      <c r="H131" s="345">
        <v>1</v>
      </c>
      <c r="I131" s="401">
        <v>0</v>
      </c>
      <c r="J131" s="394">
        <f t="shared" si="13"/>
        <v>1</v>
      </c>
      <c r="K131" s="405">
        <v>0</v>
      </c>
      <c r="L131" s="405">
        <f t="shared" si="12"/>
        <v>-1</v>
      </c>
    </row>
    <row r="132" spans="1:12" ht="14.25" hidden="1" customHeight="1">
      <c r="A132" s="343"/>
      <c r="B132" s="343"/>
      <c r="C132" s="343" t="s">
        <v>713</v>
      </c>
      <c r="D132" s="345"/>
      <c r="E132" s="340"/>
      <c r="F132" s="345"/>
      <c r="G132" s="345"/>
      <c r="H132" s="345"/>
      <c r="I132" s="345"/>
      <c r="J132" s="394">
        <f t="shared" si="13"/>
        <v>0</v>
      </c>
      <c r="K132" s="405" t="e">
        <f t="shared" si="11"/>
        <v>#DIV/0!</v>
      </c>
      <c r="L132" s="405">
        <f t="shared" si="12"/>
        <v>0</v>
      </c>
    </row>
    <row r="133" spans="1:12" ht="14.25" hidden="1" customHeight="1">
      <c r="A133" s="343"/>
      <c r="B133" s="343"/>
      <c r="C133" s="343" t="s">
        <v>362</v>
      </c>
      <c r="D133" s="345"/>
      <c r="E133" s="340"/>
      <c r="F133" s="345"/>
      <c r="G133" s="345"/>
      <c r="H133" s="345"/>
      <c r="I133" s="345"/>
      <c r="J133" s="394">
        <f t="shared" si="13"/>
        <v>0</v>
      </c>
      <c r="K133" s="405" t="e">
        <f t="shared" si="11"/>
        <v>#DIV/0!</v>
      </c>
      <c r="L133" s="405">
        <f t="shared" si="12"/>
        <v>0</v>
      </c>
    </row>
    <row r="134" spans="1:12" ht="14.25" customHeight="1">
      <c r="A134" s="343"/>
      <c r="B134" s="343"/>
      <c r="C134" s="343" t="s">
        <v>748</v>
      </c>
      <c r="D134" s="345"/>
      <c r="E134" s="340"/>
      <c r="F134" s="345">
        <v>0</v>
      </c>
      <c r="G134" s="345">
        <v>0</v>
      </c>
      <c r="H134" s="345">
        <v>0</v>
      </c>
      <c r="I134" s="345">
        <v>5.1607900000000004</v>
      </c>
      <c r="J134" s="394"/>
      <c r="K134" s="405">
        <v>0</v>
      </c>
      <c r="L134" s="405">
        <f t="shared" si="12"/>
        <v>5.1607900000000004</v>
      </c>
    </row>
    <row r="135" spans="1:12" ht="14.25" customHeight="1">
      <c r="A135" s="343"/>
      <c r="B135" s="409" t="s">
        <v>733</v>
      </c>
      <c r="C135" s="343" t="s">
        <v>363</v>
      </c>
      <c r="D135" s="345">
        <v>24.4</v>
      </c>
      <c r="E135" s="340">
        <v>2237.08</v>
      </c>
      <c r="F135" s="345">
        <v>1197.24</v>
      </c>
      <c r="G135" s="340">
        <v>768.4</v>
      </c>
      <c r="H135" s="345">
        <v>66.099999999999994</v>
      </c>
      <c r="I135" s="340">
        <v>949.93574999999998</v>
      </c>
      <c r="J135" s="394">
        <f t="shared" si="13"/>
        <v>-1131.1400000000001</v>
      </c>
      <c r="K135" s="405">
        <f t="shared" si="11"/>
        <v>1.2362516267568975</v>
      </c>
      <c r="L135" s="405">
        <f t="shared" si="12"/>
        <v>883.83574999999996</v>
      </c>
    </row>
    <row r="136" spans="1:12" ht="14.25" hidden="1" customHeight="1">
      <c r="A136" s="343"/>
      <c r="B136" s="343"/>
      <c r="C136" s="338" t="s">
        <v>364</v>
      </c>
      <c r="D136" s="345">
        <v>12.2</v>
      </c>
      <c r="E136" s="340">
        <v>0.11</v>
      </c>
      <c r="F136" s="345"/>
      <c r="G136" s="345"/>
      <c r="H136" s="345"/>
      <c r="I136" s="345"/>
      <c r="J136" s="394">
        <f t="shared" si="13"/>
        <v>0</v>
      </c>
      <c r="K136" s="405" t="e">
        <f t="shared" si="11"/>
        <v>#DIV/0!</v>
      </c>
      <c r="L136" s="405">
        <f t="shared" si="12"/>
        <v>0</v>
      </c>
    </row>
    <row r="137" spans="1:12" ht="14.25" customHeight="1">
      <c r="A137" s="343"/>
      <c r="B137" s="343"/>
      <c r="C137" s="338" t="s">
        <v>546</v>
      </c>
      <c r="D137" s="345"/>
      <c r="E137" s="340"/>
      <c r="F137" s="345">
        <v>0</v>
      </c>
      <c r="G137" s="345">
        <v>0</v>
      </c>
      <c r="H137" s="345">
        <v>0</v>
      </c>
      <c r="I137" s="345">
        <v>0</v>
      </c>
      <c r="J137" s="394">
        <f t="shared" si="13"/>
        <v>0</v>
      </c>
      <c r="K137" s="405">
        <v>0</v>
      </c>
      <c r="L137" s="405">
        <f t="shared" si="12"/>
        <v>0</v>
      </c>
    </row>
    <row r="138" spans="1:12" ht="14.25" customHeight="1">
      <c r="A138" s="343"/>
      <c r="B138" s="409" t="s">
        <v>742</v>
      </c>
      <c r="C138" s="338" t="s">
        <v>547</v>
      </c>
      <c r="D138" s="340"/>
      <c r="E138" s="340">
        <v>46</v>
      </c>
      <c r="F138" s="340">
        <v>0</v>
      </c>
      <c r="G138" s="340">
        <v>99.04</v>
      </c>
      <c r="H138" s="340">
        <v>0</v>
      </c>
      <c r="I138" s="340">
        <v>90.680019999999999</v>
      </c>
      <c r="J138" s="394">
        <f t="shared" si="13"/>
        <v>0</v>
      </c>
      <c r="K138" s="405">
        <f t="shared" si="11"/>
        <v>0.91558986268174469</v>
      </c>
      <c r="L138" s="405">
        <f t="shared" si="12"/>
        <v>90.680019999999999</v>
      </c>
    </row>
    <row r="139" spans="1:12" ht="14.25" hidden="1" customHeight="1">
      <c r="A139" s="343"/>
      <c r="B139" s="343"/>
      <c r="C139" s="338" t="s">
        <v>365</v>
      </c>
      <c r="D139" s="345"/>
      <c r="E139" s="340"/>
      <c r="F139" s="345"/>
      <c r="G139" s="345"/>
      <c r="H139" s="345"/>
      <c r="I139" s="345"/>
      <c r="J139" s="394">
        <f t="shared" si="13"/>
        <v>0</v>
      </c>
      <c r="K139" s="405" t="e">
        <f t="shared" ref="K139:K155" si="16">I139/G139</f>
        <v>#DIV/0!</v>
      </c>
      <c r="L139" s="405">
        <f t="shared" ref="L139:L155" si="17">I139-H139</f>
        <v>0</v>
      </c>
    </row>
    <row r="140" spans="1:12" ht="14.25" hidden="1" customHeight="1">
      <c r="A140" s="343"/>
      <c r="B140" s="343"/>
      <c r="C140" s="338" t="s">
        <v>548</v>
      </c>
      <c r="D140" s="345"/>
      <c r="E140" s="340"/>
      <c r="F140" s="345"/>
      <c r="G140" s="345">
        <v>0.55000000000000004</v>
      </c>
      <c r="H140" s="345"/>
      <c r="I140" s="345"/>
      <c r="J140" s="394">
        <f t="shared" si="13"/>
        <v>0</v>
      </c>
      <c r="K140" s="405">
        <f t="shared" si="16"/>
        <v>0</v>
      </c>
      <c r="L140" s="405">
        <f t="shared" si="17"/>
        <v>0</v>
      </c>
    </row>
    <row r="141" spans="1:12" ht="14.25" customHeight="1">
      <c r="A141" s="343"/>
      <c r="B141" s="343"/>
      <c r="C141" s="343" t="s">
        <v>585</v>
      </c>
      <c r="D141" s="345"/>
      <c r="E141" s="340">
        <v>7.29</v>
      </c>
      <c r="F141" s="345">
        <v>2.2000000000000002</v>
      </c>
      <c r="G141" s="345">
        <v>0.27</v>
      </c>
      <c r="H141" s="345">
        <v>0</v>
      </c>
      <c r="I141" s="345">
        <v>0</v>
      </c>
      <c r="J141" s="394">
        <f t="shared" si="13"/>
        <v>-2.2000000000000002</v>
      </c>
      <c r="K141" s="405">
        <f t="shared" si="16"/>
        <v>0</v>
      </c>
      <c r="L141" s="405">
        <f t="shared" si="17"/>
        <v>0</v>
      </c>
    </row>
    <row r="142" spans="1:12" ht="14.25" hidden="1" customHeight="1">
      <c r="A142" s="343"/>
      <c r="B142" s="343"/>
      <c r="C142" s="343" t="s">
        <v>549</v>
      </c>
      <c r="D142" s="345"/>
      <c r="E142" s="340"/>
      <c r="F142" s="345"/>
      <c r="G142" s="345"/>
      <c r="H142" s="345"/>
      <c r="I142" s="345"/>
      <c r="J142" s="394">
        <f t="shared" si="13"/>
        <v>0</v>
      </c>
      <c r="K142" s="405" t="e">
        <f t="shared" si="16"/>
        <v>#DIV/0!</v>
      </c>
      <c r="L142" s="405">
        <f t="shared" si="17"/>
        <v>0</v>
      </c>
    </row>
    <row r="143" spans="1:12" hidden="1">
      <c r="A143" s="343"/>
      <c r="B143" s="343"/>
      <c r="C143" s="343" t="s">
        <v>586</v>
      </c>
      <c r="D143" s="345"/>
      <c r="E143" s="340"/>
      <c r="F143" s="345"/>
      <c r="G143" s="345"/>
      <c r="H143" s="345"/>
      <c r="I143" s="345"/>
      <c r="J143" s="394">
        <f t="shared" si="13"/>
        <v>0</v>
      </c>
      <c r="K143" s="405" t="e">
        <f t="shared" si="16"/>
        <v>#DIV/0!</v>
      </c>
      <c r="L143" s="405">
        <f t="shared" si="17"/>
        <v>0</v>
      </c>
    </row>
    <row r="144" spans="1:12" ht="14.25" hidden="1" customHeight="1">
      <c r="A144" s="343"/>
      <c r="B144" s="343"/>
      <c r="C144" s="343" t="s">
        <v>366</v>
      </c>
      <c r="D144" s="345"/>
      <c r="E144" s="340">
        <v>29.19</v>
      </c>
      <c r="F144" s="345"/>
      <c r="G144" s="345"/>
      <c r="H144" s="345"/>
      <c r="I144" s="345"/>
      <c r="J144" s="394">
        <f t="shared" ref="J144:J155" si="18">H144-F144</f>
        <v>0</v>
      </c>
      <c r="K144" s="405" t="e">
        <f t="shared" si="16"/>
        <v>#DIV/0!</v>
      </c>
      <c r="L144" s="405">
        <f t="shared" si="17"/>
        <v>0</v>
      </c>
    </row>
    <row r="145" spans="1:12" ht="14.25" customHeight="1">
      <c r="A145" s="343"/>
      <c r="B145" s="343"/>
      <c r="C145" s="343" t="s">
        <v>537</v>
      </c>
      <c r="D145" s="345"/>
      <c r="E145" s="340">
        <v>606.52</v>
      </c>
      <c r="F145" s="345">
        <v>1131.67</v>
      </c>
      <c r="G145" s="340">
        <v>1132.4000000000001</v>
      </c>
      <c r="H145" s="345">
        <v>41.1</v>
      </c>
      <c r="I145" s="340">
        <v>11.914300000000001</v>
      </c>
      <c r="J145" s="394">
        <f t="shared" si="18"/>
        <v>-1090.5700000000002</v>
      </c>
      <c r="K145" s="405">
        <f t="shared" si="16"/>
        <v>1.0521282232426704E-2</v>
      </c>
      <c r="L145" s="405">
        <f t="shared" si="17"/>
        <v>-29.185700000000001</v>
      </c>
    </row>
    <row r="146" spans="1:12" ht="14.25" customHeight="1">
      <c r="A146" s="343"/>
      <c r="B146" s="343"/>
      <c r="C146" s="343" t="s">
        <v>720</v>
      </c>
      <c r="D146" s="345"/>
      <c r="E146" s="340"/>
      <c r="F146" s="345">
        <v>0</v>
      </c>
      <c r="G146" s="340">
        <v>0</v>
      </c>
      <c r="H146" s="345">
        <v>0.2</v>
      </c>
      <c r="I146" s="340">
        <v>0</v>
      </c>
      <c r="J146" s="394"/>
      <c r="K146" s="405">
        <v>0</v>
      </c>
      <c r="L146" s="405">
        <f t="shared" si="17"/>
        <v>-0.2</v>
      </c>
    </row>
    <row r="147" spans="1:12" ht="14.25" customHeight="1">
      <c r="A147" s="343"/>
      <c r="B147" s="343"/>
      <c r="C147" s="413" t="s">
        <v>750</v>
      </c>
      <c r="D147" s="345"/>
      <c r="E147" s="340"/>
      <c r="F147" s="345">
        <v>0</v>
      </c>
      <c r="G147" s="340">
        <v>0</v>
      </c>
      <c r="H147" s="345">
        <v>0</v>
      </c>
      <c r="I147" s="340">
        <v>40.078000000000003</v>
      </c>
      <c r="J147" s="394"/>
      <c r="K147" s="405">
        <v>0</v>
      </c>
      <c r="L147" s="405">
        <f t="shared" si="17"/>
        <v>40.078000000000003</v>
      </c>
    </row>
    <row r="148" spans="1:12" ht="14.25" customHeight="1">
      <c r="A148" s="343"/>
      <c r="B148" s="343"/>
      <c r="C148" s="343" t="s">
        <v>749</v>
      </c>
      <c r="D148" s="345"/>
      <c r="E148" s="340"/>
      <c r="F148" s="345">
        <v>0</v>
      </c>
      <c r="G148" s="340">
        <v>0</v>
      </c>
      <c r="H148" s="345">
        <v>0</v>
      </c>
      <c r="I148" s="340">
        <v>0.91142999999999996</v>
      </c>
      <c r="J148" s="394"/>
      <c r="K148" s="405">
        <v>0</v>
      </c>
      <c r="L148" s="405">
        <f t="shared" si="17"/>
        <v>0.91142999999999996</v>
      </c>
    </row>
    <row r="149" spans="1:12" ht="14.25" customHeight="1">
      <c r="A149" s="343"/>
      <c r="B149" s="343"/>
      <c r="C149" s="343" t="s">
        <v>721</v>
      </c>
      <c r="D149" s="345"/>
      <c r="E149" s="340"/>
      <c r="F149" s="345">
        <v>0</v>
      </c>
      <c r="G149" s="340">
        <v>0</v>
      </c>
      <c r="H149" s="345">
        <v>3.3</v>
      </c>
      <c r="I149" s="340">
        <v>0</v>
      </c>
      <c r="J149" s="394"/>
      <c r="K149" s="405">
        <v>0</v>
      </c>
      <c r="L149" s="405">
        <f t="shared" si="17"/>
        <v>-3.3</v>
      </c>
    </row>
    <row r="150" spans="1:12" ht="14.25" customHeight="1">
      <c r="A150" s="343"/>
      <c r="B150" s="409" t="s">
        <v>746</v>
      </c>
      <c r="C150" s="343" t="s">
        <v>551</v>
      </c>
      <c r="D150" s="340">
        <v>4.0999999999999996</v>
      </c>
      <c r="E150" s="340">
        <v>4.0999999999999996</v>
      </c>
      <c r="F150" s="340">
        <v>3.3</v>
      </c>
      <c r="G150" s="340">
        <v>3.3</v>
      </c>
      <c r="H150" s="340">
        <f>2.7-0.3</f>
        <v>2.4000000000000004</v>
      </c>
      <c r="I150" s="340">
        <v>4.5439999999999996</v>
      </c>
      <c r="J150" s="394">
        <f t="shared" si="18"/>
        <v>-0.89999999999999947</v>
      </c>
      <c r="K150" s="405">
        <f t="shared" si="16"/>
        <v>1.376969696969697</v>
      </c>
      <c r="L150" s="405">
        <f t="shared" si="17"/>
        <v>2.1439999999999992</v>
      </c>
    </row>
    <row r="151" spans="1:12" ht="14.25" hidden="1" customHeight="1">
      <c r="A151" s="343"/>
      <c r="B151" s="343"/>
      <c r="C151" s="343" t="s">
        <v>393</v>
      </c>
      <c r="D151" s="340">
        <v>11</v>
      </c>
      <c r="E151" s="340">
        <v>11.04</v>
      </c>
      <c r="F151" s="345"/>
      <c r="G151" s="345"/>
      <c r="H151" s="345"/>
      <c r="I151" s="345"/>
      <c r="J151" s="394">
        <f t="shared" si="18"/>
        <v>0</v>
      </c>
      <c r="K151" s="395" t="e">
        <f t="shared" si="16"/>
        <v>#DIV/0!</v>
      </c>
      <c r="L151" s="395">
        <f t="shared" si="17"/>
        <v>0</v>
      </c>
    </row>
    <row r="152" spans="1:12" ht="14.25" customHeight="1">
      <c r="A152" s="403"/>
      <c r="B152" s="403"/>
      <c r="C152" s="404" t="s">
        <v>367</v>
      </c>
      <c r="D152" s="400">
        <f>D6+D20+D38+D77+D85+D96</f>
        <v>5847.2899999999991</v>
      </c>
      <c r="E152" s="400">
        <f>E6+E20+E38+E77+E85+E96</f>
        <v>9739.869999999999</v>
      </c>
      <c r="F152" s="398">
        <f t="shared" ref="F152:G152" si="19">F6+F20+F38+F77+F85+F96</f>
        <v>9031.75</v>
      </c>
      <c r="G152" s="398">
        <f t="shared" si="19"/>
        <v>9147.33</v>
      </c>
      <c r="H152" s="398">
        <f>H6+H20+H38+H77+H85+H96</f>
        <v>3513.2773599999996</v>
      </c>
      <c r="I152" s="398">
        <f>I6+I20+I38+I77+I85+I96</f>
        <v>2286.6634199999999</v>
      </c>
      <c r="J152" s="394">
        <f t="shared" si="18"/>
        <v>-5518.47264</v>
      </c>
      <c r="K152" s="395">
        <f t="shared" si="16"/>
        <v>0.24998151591775961</v>
      </c>
      <c r="L152" s="395">
        <f t="shared" si="17"/>
        <v>-1226.6139399999997</v>
      </c>
    </row>
    <row r="153" spans="1:12" ht="14.25" customHeight="1">
      <c r="A153" s="342" t="s">
        <v>368</v>
      </c>
      <c r="B153" s="342"/>
      <c r="C153" s="341" t="s">
        <v>369</v>
      </c>
      <c r="D153" s="339">
        <v>359.5</v>
      </c>
      <c r="E153" s="339">
        <v>722.74</v>
      </c>
      <c r="F153" s="339">
        <v>4013.8</v>
      </c>
      <c r="G153" s="339">
        <v>3202.6</v>
      </c>
      <c r="H153" s="339">
        <v>373.4</v>
      </c>
      <c r="I153" s="339">
        <v>212.34638000000001</v>
      </c>
      <c r="J153" s="394">
        <f t="shared" si="18"/>
        <v>-3640.4</v>
      </c>
      <c r="K153" s="405">
        <f t="shared" si="16"/>
        <v>6.630437144819834E-2</v>
      </c>
      <c r="L153" s="405">
        <f t="shared" si="17"/>
        <v>-161.05361999999997</v>
      </c>
    </row>
    <row r="154" spans="1:12" ht="14.25" customHeight="1">
      <c r="A154" s="342" t="s">
        <v>370</v>
      </c>
      <c r="B154" s="342"/>
      <c r="C154" s="341" t="s">
        <v>371</v>
      </c>
      <c r="D154" s="339">
        <v>3647.7</v>
      </c>
      <c r="E154" s="339">
        <v>3730.44</v>
      </c>
      <c r="F154" s="339">
        <v>4676.6000000000004</v>
      </c>
      <c r="G154" s="339">
        <v>4375.5</v>
      </c>
      <c r="H154" s="339">
        <v>4986.2</v>
      </c>
      <c r="I154" s="339">
        <v>4396.4389700000002</v>
      </c>
      <c r="J154" s="394">
        <f t="shared" si="18"/>
        <v>309.59999999999945</v>
      </c>
      <c r="K154" s="405">
        <f t="shared" si="16"/>
        <v>1.0047855033710433</v>
      </c>
      <c r="L154" s="405">
        <f t="shared" si="17"/>
        <v>-589.76102999999966</v>
      </c>
    </row>
    <row r="155" spans="1:12" ht="14.25" customHeight="1">
      <c r="A155" s="391"/>
      <c r="B155" s="391"/>
      <c r="C155" s="392" t="s">
        <v>372</v>
      </c>
      <c r="D155" s="400">
        <f>D152+D154+D153</f>
        <v>9854.489999999998</v>
      </c>
      <c r="E155" s="398">
        <f>E154+E153+E152</f>
        <v>14193.05</v>
      </c>
      <c r="F155" s="398">
        <f>F152+F154+F153</f>
        <v>17722.150000000001</v>
      </c>
      <c r="G155" s="398">
        <f>G152+G154+G153</f>
        <v>16725.43</v>
      </c>
      <c r="H155" s="398">
        <f>H152+H154+H153</f>
        <v>8872.8773599999986</v>
      </c>
      <c r="I155" s="398">
        <f>I152+I154+I153</f>
        <v>6895.44877</v>
      </c>
      <c r="J155" s="394">
        <f t="shared" si="18"/>
        <v>-8849.2726400000029</v>
      </c>
      <c r="K155" s="395">
        <f t="shared" si="16"/>
        <v>0.4122733328829214</v>
      </c>
      <c r="L155" s="395">
        <f t="shared" si="17"/>
        <v>-1977.4285899999986</v>
      </c>
    </row>
  </sheetData>
  <mergeCells count="7">
    <mergeCell ref="C2:L2"/>
    <mergeCell ref="A3:A5"/>
    <mergeCell ref="C3:C5"/>
    <mergeCell ref="D3:I4"/>
    <mergeCell ref="J3:J5"/>
    <mergeCell ref="K3:K5"/>
    <mergeCell ref="L3:L5"/>
  </mergeCells>
  <pageMargins left="0.5" right="0.19685039370078741" top="0.35433070866141736" bottom="0.19685039370078741" header="0.35433070866141736" footer="0.19685039370078741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98" customWidth="1"/>
    <col min="2" max="3" width="9.109375" style="98"/>
    <col min="4" max="4" width="7.109375" style="98" customWidth="1"/>
    <col min="5" max="5" width="5" style="98" customWidth="1"/>
    <col min="6" max="6" width="5.5546875" style="98" customWidth="1"/>
    <col min="7" max="7" width="4" style="133" customWidth="1"/>
    <col min="8" max="8" width="5.44140625" style="98" customWidth="1"/>
    <col min="9" max="9" width="5.109375" style="98" customWidth="1"/>
    <col min="10" max="10" width="6.33203125" style="98" customWidth="1"/>
    <col min="11" max="11" width="3.33203125" style="98" customWidth="1"/>
    <col min="12" max="12" width="5" style="98" customWidth="1"/>
    <col min="13" max="13" width="5.6640625" style="98" customWidth="1"/>
    <col min="14" max="14" width="7" style="98" customWidth="1"/>
    <col min="15" max="15" width="3" style="98" customWidth="1"/>
    <col min="16" max="16" width="6.33203125" style="98" customWidth="1"/>
    <col min="17" max="17" width="5" style="98" customWidth="1"/>
    <col min="18" max="18" width="6.6640625" style="98" customWidth="1"/>
    <col min="19" max="19" width="4" style="98" customWidth="1"/>
    <col min="20" max="20" width="6.109375" style="98" customWidth="1"/>
    <col min="21" max="21" width="5.88671875" style="98" customWidth="1"/>
    <col min="22" max="22" width="6.44140625" style="98" customWidth="1"/>
    <col min="23" max="23" width="4" style="98" customWidth="1"/>
    <col min="24" max="24" width="5.44140625" style="98" customWidth="1"/>
    <col min="25" max="25" width="5.109375" style="98" customWidth="1"/>
    <col min="26" max="26" width="6.5546875" style="98" customWidth="1"/>
    <col min="27" max="27" width="4" style="98" customWidth="1"/>
    <col min="28" max="28" width="5.6640625" style="98" customWidth="1"/>
    <col min="29" max="29" width="5.44140625" style="98" customWidth="1"/>
    <col min="30" max="30" width="7.33203125" style="98" customWidth="1"/>
    <col min="31" max="31" width="4" style="98" customWidth="1"/>
    <col min="32" max="32" width="6.44140625" style="98" customWidth="1"/>
    <col min="33" max="33" width="5.88671875" style="98" customWidth="1"/>
    <col min="34" max="34" width="5.6640625" style="98" customWidth="1"/>
    <col min="35" max="35" width="4" style="98" customWidth="1"/>
    <col min="36" max="36" width="6.44140625" style="98" customWidth="1"/>
    <col min="37" max="37" width="4" style="98" customWidth="1"/>
    <col min="38" max="38" width="6.33203125" style="98" customWidth="1"/>
    <col min="39" max="39" width="4" style="98" customWidth="1"/>
    <col min="40" max="40" width="4.6640625" style="98" customWidth="1"/>
    <col min="41" max="41" width="4" style="98" customWidth="1"/>
    <col min="42" max="42" width="5.44140625" style="98" customWidth="1"/>
    <col min="43" max="43" width="4" style="98" customWidth="1"/>
    <col min="44" max="44" width="4.44140625" style="98" customWidth="1"/>
    <col min="45" max="45" width="4" style="98" customWidth="1"/>
    <col min="46" max="46" width="6" style="98" customWidth="1"/>
    <col min="47" max="47" width="4" style="98" customWidth="1"/>
    <col min="48" max="48" width="5.109375" style="98" customWidth="1"/>
    <col min="49" max="49" width="4.6640625" style="98" customWidth="1"/>
    <col min="50" max="50" width="5.44140625" style="98" customWidth="1"/>
    <col min="51" max="51" width="3.6640625" style="98" customWidth="1"/>
    <col min="52" max="52" width="5.44140625" style="98" customWidth="1"/>
    <col min="53" max="53" width="5.109375" style="98" customWidth="1"/>
    <col min="54" max="54" width="4.44140625" style="98" customWidth="1"/>
    <col min="55" max="55" width="4" style="98" customWidth="1"/>
    <col min="56" max="56" width="4.6640625" style="98" customWidth="1"/>
    <col min="57" max="64" width="4" style="98" customWidth="1"/>
    <col min="65" max="65" width="5" style="98" customWidth="1"/>
    <col min="66" max="66" width="4.6640625" style="98" customWidth="1"/>
    <col min="67" max="67" width="3.88671875" style="98" customWidth="1"/>
    <col min="68" max="68" width="4" style="98" customWidth="1"/>
    <col min="69" max="69" width="4.6640625" style="98" customWidth="1"/>
    <col min="70" max="70" width="4" style="98" customWidth="1"/>
    <col min="71" max="71" width="5" style="98" customWidth="1"/>
    <col min="72" max="72" width="4" style="98" customWidth="1"/>
    <col min="73" max="73" width="5.109375" style="98" customWidth="1"/>
    <col min="74" max="74" width="5.5546875" style="98" customWidth="1"/>
    <col min="75" max="75" width="4" style="98" customWidth="1"/>
    <col min="76" max="76" width="5" style="134" customWidth="1"/>
    <col min="77" max="77" width="4.5546875" style="115" customWidth="1"/>
    <col min="78" max="78" width="4.44140625" style="115" customWidth="1"/>
    <col min="79" max="80" width="4" style="115" customWidth="1"/>
    <col min="81" max="81" width="5.6640625" style="98" customWidth="1"/>
    <col min="82" max="82" width="6.10937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09375" style="98"/>
  </cols>
  <sheetData>
    <row r="1" spans="1:124" ht="13.8">
      <c r="A1" s="504" t="s">
        <v>591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394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240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>
      <c r="A3" s="505"/>
      <c r="B3" s="505"/>
      <c r="C3" s="505"/>
      <c r="D3" s="505"/>
      <c r="E3" s="505" t="s">
        <v>171</v>
      </c>
      <c r="F3" s="505"/>
      <c r="G3" s="505"/>
      <c r="H3" s="505"/>
      <c r="I3" s="505" t="s">
        <v>172</v>
      </c>
      <c r="J3" s="505"/>
      <c r="K3" s="505"/>
      <c r="L3" s="505"/>
      <c r="M3" s="505" t="s">
        <v>173</v>
      </c>
      <c r="N3" s="505"/>
      <c r="O3" s="505"/>
      <c r="P3" s="505"/>
      <c r="Q3" s="505" t="s">
        <v>174</v>
      </c>
      <c r="R3" s="505"/>
      <c r="S3" s="505"/>
      <c r="T3" s="505"/>
      <c r="U3" s="505" t="s">
        <v>175</v>
      </c>
      <c r="V3" s="505"/>
      <c r="W3" s="505"/>
      <c r="X3" s="505"/>
      <c r="Y3" s="505" t="s">
        <v>176</v>
      </c>
      <c r="Z3" s="505"/>
      <c r="AA3" s="505"/>
      <c r="AB3" s="505"/>
      <c r="AC3" s="505" t="s">
        <v>177</v>
      </c>
      <c r="AD3" s="505"/>
      <c r="AE3" s="505"/>
      <c r="AF3" s="505"/>
      <c r="AG3" s="506" t="s">
        <v>178</v>
      </c>
      <c r="AH3" s="507"/>
      <c r="AI3" s="507"/>
      <c r="AJ3" s="508"/>
      <c r="AK3" s="506" t="s">
        <v>271</v>
      </c>
      <c r="AL3" s="507"/>
      <c r="AM3" s="507"/>
      <c r="AN3" s="508"/>
      <c r="AO3" s="506" t="s">
        <v>385</v>
      </c>
      <c r="AP3" s="507"/>
      <c r="AQ3" s="507"/>
      <c r="AR3" s="508"/>
      <c r="AS3" s="506" t="s">
        <v>386</v>
      </c>
      <c r="AT3" s="507"/>
      <c r="AU3" s="507"/>
      <c r="AV3" s="508"/>
      <c r="AW3" s="506" t="s">
        <v>387</v>
      </c>
      <c r="AX3" s="507"/>
      <c r="AY3" s="507"/>
      <c r="AZ3" s="508"/>
      <c r="BA3" s="506" t="s">
        <v>389</v>
      </c>
      <c r="BB3" s="507"/>
      <c r="BC3" s="507"/>
      <c r="BD3" s="508"/>
      <c r="BE3" s="506" t="s">
        <v>592</v>
      </c>
      <c r="BF3" s="507"/>
      <c r="BG3" s="507"/>
      <c r="BH3" s="508"/>
      <c r="BI3" s="506" t="s">
        <v>404</v>
      </c>
      <c r="BJ3" s="507"/>
      <c r="BK3" s="507"/>
      <c r="BL3" s="508"/>
      <c r="BM3" s="506" t="s">
        <v>388</v>
      </c>
      <c r="BN3" s="507"/>
      <c r="BO3" s="507"/>
      <c r="BP3" s="508"/>
      <c r="BQ3" s="505" t="s">
        <v>71</v>
      </c>
      <c r="BR3" s="505"/>
      <c r="BS3" s="505"/>
      <c r="BT3" s="505"/>
      <c r="BU3" s="505" t="s">
        <v>557</v>
      </c>
      <c r="BV3" s="505"/>
      <c r="BW3" s="505"/>
      <c r="BX3" s="506"/>
      <c r="BY3" s="506" t="s">
        <v>383</v>
      </c>
      <c r="BZ3" s="507"/>
      <c r="CA3" s="507"/>
      <c r="CB3" s="508"/>
      <c r="CC3" s="506" t="s">
        <v>179</v>
      </c>
      <c r="CD3" s="507"/>
      <c r="CE3" s="507"/>
      <c r="CF3" s="50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>
      <c r="A4" s="120" t="s">
        <v>180</v>
      </c>
      <c r="B4" s="505" t="s">
        <v>181</v>
      </c>
      <c r="C4" s="505"/>
      <c r="D4" s="505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121" t="s">
        <v>68</v>
      </c>
      <c r="AH4" s="121" t="s">
        <v>69</v>
      </c>
      <c r="AI4" s="121" t="s">
        <v>70</v>
      </c>
      <c r="AJ4" s="121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121" t="s">
        <v>68</v>
      </c>
      <c r="BB4" s="121" t="s">
        <v>69</v>
      </c>
      <c r="BC4" s="121" t="s">
        <v>70</v>
      </c>
      <c r="BD4" s="121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2" t="s">
        <v>68</v>
      </c>
      <c r="CD4" s="122" t="s">
        <v>69</v>
      </c>
      <c r="CE4" s="122" t="s">
        <v>70</v>
      </c>
      <c r="CF4" s="121" t="s">
        <v>184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>
      <c r="A5" s="100">
        <v>200</v>
      </c>
      <c r="B5" s="509" t="s">
        <v>185</v>
      </c>
      <c r="C5" s="510"/>
      <c r="D5" s="511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>
      <c r="A6" s="100">
        <v>211</v>
      </c>
      <c r="B6" s="124" t="s">
        <v>403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8">
      <c r="A7" s="109">
        <v>212</v>
      </c>
      <c r="B7" s="515" t="s">
        <v>86</v>
      </c>
      <c r="C7" s="516"/>
      <c r="D7" s="517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>
      <c r="A8" s="108"/>
      <c r="B8" s="521" t="s">
        <v>186</v>
      </c>
      <c r="C8" s="522"/>
      <c r="D8" s="523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>
      <c r="A9" s="108">
        <v>213</v>
      </c>
      <c r="B9" s="512" t="s">
        <v>187</v>
      </c>
      <c r="C9" s="513"/>
      <c r="D9" s="514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>
      <c r="A10" s="100">
        <v>220</v>
      </c>
      <c r="B10" s="509" t="s">
        <v>90</v>
      </c>
      <c r="C10" s="510"/>
      <c r="D10" s="511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>
      <c r="A11" s="108">
        <v>221</v>
      </c>
      <c r="B11" s="512" t="s">
        <v>91</v>
      </c>
      <c r="C11" s="513"/>
      <c r="D11" s="514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8">
      <c r="A12" s="109">
        <v>222</v>
      </c>
      <c r="B12" s="515" t="s">
        <v>188</v>
      </c>
      <c r="C12" s="516"/>
      <c r="D12" s="517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>
      <c r="A13" s="108"/>
      <c r="B13" s="518" t="s">
        <v>189</v>
      </c>
      <c r="C13" s="519"/>
      <c r="D13" s="520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8" hidden="1">
      <c r="A14" s="110">
        <v>223</v>
      </c>
      <c r="B14" s="527" t="s">
        <v>272</v>
      </c>
      <c r="C14" s="528"/>
      <c r="D14" s="529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>
      <c r="A15" s="111">
        <v>224</v>
      </c>
      <c r="B15" s="530" t="s">
        <v>384</v>
      </c>
      <c r="C15" s="531"/>
      <c r="D15" s="532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8">
      <c r="A16" s="109">
        <v>225</v>
      </c>
      <c r="B16" s="524" t="s">
        <v>190</v>
      </c>
      <c r="C16" s="525"/>
      <c r="D16" s="526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>
      <c r="A17" s="108"/>
      <c r="B17" s="518" t="s">
        <v>249</v>
      </c>
      <c r="C17" s="519"/>
      <c r="D17" s="520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>
      <c r="A18" s="108"/>
      <c r="B18" s="518" t="s">
        <v>390</v>
      </c>
      <c r="C18" s="519"/>
      <c r="D18" s="520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>
      <c r="A19" s="108"/>
      <c r="B19" s="518" t="s">
        <v>191</v>
      </c>
      <c r="C19" s="519"/>
      <c r="D19" s="520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>
      <c r="A20" s="108"/>
      <c r="B20" s="518" t="s">
        <v>253</v>
      </c>
      <c r="C20" s="519"/>
      <c r="D20" s="520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>
      <c r="A21" s="108"/>
      <c r="B21" s="518" t="s">
        <v>273</v>
      </c>
      <c r="C21" s="519"/>
      <c r="D21" s="520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>
      <c r="A22" s="108"/>
      <c r="B22" s="518" t="s">
        <v>251</v>
      </c>
      <c r="C22" s="519"/>
      <c r="D22" s="520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>
      <c r="A23" s="108"/>
      <c r="B23" s="518" t="s">
        <v>192</v>
      </c>
      <c r="C23" s="519"/>
      <c r="D23" s="520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>
      <c r="A24" s="108"/>
      <c r="B24" s="521" t="s">
        <v>229</v>
      </c>
      <c r="C24" s="522"/>
      <c r="D24" s="523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>
      <c r="A25" s="109">
        <v>226</v>
      </c>
      <c r="B25" s="515" t="s">
        <v>102</v>
      </c>
      <c r="C25" s="516"/>
      <c r="D25" s="517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>
      <c r="A26" s="108"/>
      <c r="B26" s="518" t="s">
        <v>193</v>
      </c>
      <c r="C26" s="519"/>
      <c r="D26" s="520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>
      <c r="A27" s="108"/>
      <c r="B27" s="518" t="s">
        <v>392</v>
      </c>
      <c r="C27" s="519"/>
      <c r="D27" s="520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>
      <c r="A28" s="108"/>
      <c r="B28" s="521" t="s">
        <v>194</v>
      </c>
      <c r="C28" s="522"/>
      <c r="D28" s="523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>
      <c r="A29" s="108"/>
      <c r="B29" s="521" t="s">
        <v>195</v>
      </c>
      <c r="C29" s="522"/>
      <c r="D29" s="523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>
      <c r="A30" s="108"/>
      <c r="B30" s="521" t="s">
        <v>434</v>
      </c>
      <c r="C30" s="522"/>
      <c r="D30" s="523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>
      <c r="A31" s="108"/>
      <c r="B31" s="533" t="s">
        <v>250</v>
      </c>
      <c r="C31" s="534"/>
      <c r="D31" s="535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>
      <c r="A32" s="108"/>
      <c r="B32" s="533" t="s">
        <v>402</v>
      </c>
      <c r="C32" s="534"/>
      <c r="D32" s="535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>
      <c r="A33" s="108"/>
      <c r="B33" s="533" t="s">
        <v>226</v>
      </c>
      <c r="C33" s="534"/>
      <c r="D33" s="535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>
      <c r="A34" s="108"/>
      <c r="B34" s="533" t="s">
        <v>435</v>
      </c>
      <c r="C34" s="534"/>
      <c r="D34" s="535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>
      <c r="A35" s="108"/>
      <c r="B35" s="533" t="s">
        <v>196</v>
      </c>
      <c r="C35" s="534"/>
      <c r="D35" s="535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>
      <c r="A36" s="108"/>
      <c r="B36" s="533" t="s">
        <v>254</v>
      </c>
      <c r="C36" s="534"/>
      <c r="D36" s="535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>
      <c r="A37" s="108"/>
      <c r="B37" s="533" t="s">
        <v>197</v>
      </c>
      <c r="C37" s="534"/>
      <c r="D37" s="535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>
      <c r="A38" s="108"/>
      <c r="B38" s="521" t="s">
        <v>391</v>
      </c>
      <c r="C38" s="522"/>
      <c r="D38" s="523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>
      <c r="A39" s="108"/>
      <c r="B39" s="521" t="s">
        <v>255</v>
      </c>
      <c r="C39" s="522"/>
      <c r="D39" s="523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>
      <c r="A40" s="108"/>
      <c r="B40" s="521" t="s">
        <v>198</v>
      </c>
      <c r="C40" s="522"/>
      <c r="D40" s="523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>
      <c r="A41" s="108"/>
      <c r="B41" s="521" t="s">
        <v>479</v>
      </c>
      <c r="C41" s="522"/>
      <c r="D41" s="523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>
      <c r="A42" s="108"/>
      <c r="B42" s="521" t="s">
        <v>478</v>
      </c>
      <c r="C42" s="522"/>
      <c r="D42" s="523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>
      <c r="A43" s="108"/>
      <c r="B43" s="521" t="s">
        <v>558</v>
      </c>
      <c r="C43" s="522"/>
      <c r="D43" s="523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>
      <c r="A44" s="108"/>
      <c r="B44" s="521" t="s">
        <v>252</v>
      </c>
      <c r="C44" s="522"/>
      <c r="D44" s="523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8">
      <c r="A45" s="109">
        <v>290</v>
      </c>
      <c r="B45" s="515" t="s">
        <v>67</v>
      </c>
      <c r="C45" s="516"/>
      <c r="D45" s="517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>
      <c r="A46" s="108"/>
      <c r="B46" s="512" t="s">
        <v>228</v>
      </c>
      <c r="C46" s="513"/>
      <c r="D46" s="514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>
      <c r="A47" s="108"/>
      <c r="B47" s="521" t="s">
        <v>199</v>
      </c>
      <c r="C47" s="522"/>
      <c r="D47" s="523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>
      <c r="A48" s="108"/>
      <c r="B48" s="521" t="s">
        <v>200</v>
      </c>
      <c r="C48" s="522"/>
      <c r="D48" s="523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>
      <c r="A49" s="108"/>
      <c r="B49" s="521" t="s">
        <v>224</v>
      </c>
      <c r="C49" s="522"/>
      <c r="D49" s="523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>
      <c r="A50" s="108"/>
      <c r="B50" s="518" t="s">
        <v>194</v>
      </c>
      <c r="C50" s="519"/>
      <c r="D50" s="520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>
      <c r="A51" s="112">
        <v>300</v>
      </c>
      <c r="B51" s="548" t="s">
        <v>201</v>
      </c>
      <c r="C51" s="549"/>
      <c r="D51" s="550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>
      <c r="A52" s="113">
        <v>310</v>
      </c>
      <c r="B52" s="536" t="s">
        <v>202</v>
      </c>
      <c r="C52" s="537"/>
      <c r="D52" s="538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>
      <c r="A53" s="108"/>
      <c r="B53" s="542" t="s">
        <v>203</v>
      </c>
      <c r="C53" s="543"/>
      <c r="D53" s="544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>
      <c r="A54" s="108"/>
      <c r="B54" s="542" t="s">
        <v>204</v>
      </c>
      <c r="C54" s="543"/>
      <c r="D54" s="544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>
      <c r="A55" s="109">
        <v>340</v>
      </c>
      <c r="B55" s="545" t="s">
        <v>125</v>
      </c>
      <c r="C55" s="546"/>
      <c r="D55" s="547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>
      <c r="A56" s="108"/>
      <c r="B56" s="539" t="s">
        <v>205</v>
      </c>
      <c r="C56" s="540"/>
      <c r="D56" s="541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>
      <c r="A57" s="108"/>
      <c r="B57" s="539" t="s">
        <v>436</v>
      </c>
      <c r="C57" s="540"/>
      <c r="D57" s="541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>
      <c r="A58" s="108"/>
      <c r="B58" s="539" t="s">
        <v>206</v>
      </c>
      <c r="C58" s="540"/>
      <c r="D58" s="541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>
      <c r="A59" s="108"/>
      <c r="B59" s="539" t="s">
        <v>207</v>
      </c>
      <c r="C59" s="540"/>
      <c r="D59" s="541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>
      <c r="A60" s="108"/>
      <c r="B60" s="539" t="s">
        <v>208</v>
      </c>
      <c r="C60" s="540"/>
      <c r="D60" s="541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>
      <c r="A61" s="108"/>
      <c r="B61" s="539" t="s">
        <v>209</v>
      </c>
      <c r="C61" s="540"/>
      <c r="D61" s="541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>
      <c r="A62" s="108"/>
      <c r="B62" s="539" t="s">
        <v>227</v>
      </c>
      <c r="C62" s="540"/>
      <c r="D62" s="541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>
      <c r="A63" s="108"/>
      <c r="B63" s="539" t="s">
        <v>132</v>
      </c>
      <c r="C63" s="540"/>
      <c r="D63" s="541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>
      <c r="A64" s="108"/>
      <c r="B64" s="539" t="s">
        <v>210</v>
      </c>
      <c r="C64" s="540"/>
      <c r="D64" s="541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>
      <c r="A65" s="108"/>
      <c r="B65" s="539" t="s">
        <v>211</v>
      </c>
      <c r="C65" s="540"/>
      <c r="D65" s="541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>
      <c r="A66" s="100"/>
      <c r="B66" s="509" t="s">
        <v>212</v>
      </c>
      <c r="C66" s="510"/>
      <c r="D66" s="511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>
      <c r="BX70" s="115"/>
      <c r="CC70" s="98">
        <f>CC66-CC69</f>
        <v>0</v>
      </c>
      <c r="CD70" s="98">
        <f>CD66-CD69</f>
        <v>0</v>
      </c>
    </row>
    <row r="71" spans="1:175">
      <c r="BT71" s="98">
        <f>BQ66+BU66+BY66</f>
        <v>1356.8</v>
      </c>
      <c r="BX71" s="115"/>
    </row>
    <row r="72" spans="1:175">
      <c r="BX72" s="115"/>
    </row>
    <row r="73" spans="1:175">
      <c r="BX73" s="115"/>
    </row>
    <row r="74" spans="1:175">
      <c r="BX74" s="115"/>
    </row>
    <row r="75" spans="1:175">
      <c r="BX75" s="115"/>
    </row>
    <row r="76" spans="1:175">
      <c r="BX76" s="115"/>
    </row>
    <row r="77" spans="1:175">
      <c r="BX77" s="115"/>
    </row>
    <row r="78" spans="1:175">
      <c r="BX78" s="115"/>
    </row>
    <row r="79" spans="1:175">
      <c r="BX79" s="115"/>
    </row>
    <row r="80" spans="1:175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3.2"/>
  <cols>
    <col min="1" max="1" width="4.6640625" customWidth="1"/>
    <col min="2" max="2" width="39.44140625" customWidth="1"/>
    <col min="3" max="3" width="9.6640625" hidden="1" customWidth="1"/>
    <col min="4" max="4" width="10" hidden="1" customWidth="1"/>
    <col min="5" max="5" width="11.44140625" customWidth="1"/>
    <col min="6" max="6" width="12.44140625" hidden="1" customWidth="1"/>
    <col min="7" max="8" width="11.33203125" customWidth="1"/>
    <col min="9" max="9" width="9.33203125" hidden="1" customWidth="1"/>
    <col min="10" max="10" width="12.44140625" customWidth="1"/>
    <col min="11" max="11" width="12" customWidth="1"/>
  </cols>
  <sheetData>
    <row r="1" spans="1:11">
      <c r="I1" s="229" t="s">
        <v>559</v>
      </c>
      <c r="J1" s="337" t="s">
        <v>698</v>
      </c>
    </row>
    <row r="2" spans="1:11" ht="37.5" customHeight="1">
      <c r="A2" s="187"/>
      <c r="B2" s="551" t="s">
        <v>701</v>
      </c>
      <c r="C2" s="551"/>
      <c r="D2" s="551"/>
      <c r="E2" s="551"/>
      <c r="F2" s="551"/>
      <c r="G2" s="551"/>
      <c r="H2" s="551"/>
      <c r="I2" s="551"/>
      <c r="J2" s="551"/>
      <c r="K2" s="551"/>
    </row>
    <row r="3" spans="1:11" ht="5.25" customHeight="1">
      <c r="A3" s="555" t="s">
        <v>286</v>
      </c>
      <c r="B3" s="558" t="s">
        <v>287</v>
      </c>
      <c r="C3" s="561" t="s">
        <v>288</v>
      </c>
      <c r="D3" s="562"/>
      <c r="E3" s="562"/>
      <c r="F3" s="562"/>
      <c r="G3" s="562"/>
      <c r="H3" s="563"/>
      <c r="I3" s="567" t="s">
        <v>629</v>
      </c>
      <c r="J3" s="552" t="s">
        <v>631</v>
      </c>
      <c r="K3" s="552" t="s">
        <v>703</v>
      </c>
    </row>
    <row r="4" spans="1:11" ht="9" customHeight="1">
      <c r="A4" s="556"/>
      <c r="B4" s="559"/>
      <c r="C4" s="564"/>
      <c r="D4" s="565"/>
      <c r="E4" s="565"/>
      <c r="F4" s="565"/>
      <c r="G4" s="565"/>
      <c r="H4" s="566"/>
      <c r="I4" s="568"/>
      <c r="J4" s="553"/>
      <c r="K4" s="553"/>
    </row>
    <row r="5" spans="1:11" ht="39" customHeight="1">
      <c r="A5" s="557"/>
      <c r="B5" s="560"/>
      <c r="C5" s="231" t="s">
        <v>560</v>
      </c>
      <c r="D5" s="230" t="s">
        <v>623</v>
      </c>
      <c r="E5" s="231" t="s">
        <v>561</v>
      </c>
      <c r="F5" s="231" t="s">
        <v>697</v>
      </c>
      <c r="G5" s="231" t="s">
        <v>624</v>
      </c>
      <c r="H5" s="231" t="s">
        <v>702</v>
      </c>
      <c r="I5" s="569"/>
      <c r="J5" s="554"/>
      <c r="K5" s="554"/>
    </row>
    <row r="6" spans="1:11" ht="12.75" customHeight="1">
      <c r="A6" s="232" t="s">
        <v>289</v>
      </c>
      <c r="B6" s="233" t="s">
        <v>290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5" t="e">
        <f>H6/F6</f>
        <v>#DIV/0!</v>
      </c>
      <c r="K6" s="285">
        <f>H6-G6</f>
        <v>301.56</v>
      </c>
    </row>
    <row r="7" spans="1:11" hidden="1">
      <c r="A7" s="200"/>
      <c r="B7" s="200" t="s">
        <v>291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5" t="e">
        <f t="shared" ref="J7:J70" si="2">H7/F7</f>
        <v>#DIV/0!</v>
      </c>
      <c r="K7" s="285">
        <f t="shared" ref="K7:K71" si="3">H7-G7</f>
        <v>0</v>
      </c>
    </row>
    <row r="8" spans="1:11" ht="14.25" hidden="1" customHeight="1">
      <c r="A8" s="200"/>
      <c r="B8" s="200" t="s">
        <v>292</v>
      </c>
      <c r="C8" s="139"/>
      <c r="D8" s="16"/>
      <c r="E8" s="139"/>
      <c r="F8" s="139"/>
      <c r="G8" s="139"/>
      <c r="H8" s="139"/>
      <c r="I8" s="235">
        <f t="shared" si="1"/>
        <v>0</v>
      </c>
      <c r="J8" s="285" t="e">
        <f t="shared" si="2"/>
        <v>#DIV/0!</v>
      </c>
      <c r="K8" s="285">
        <f t="shared" si="3"/>
        <v>0</v>
      </c>
    </row>
    <row r="9" spans="1:11" ht="14.25" hidden="1" customHeight="1">
      <c r="A9" s="200"/>
      <c r="B9" s="210" t="s">
        <v>516</v>
      </c>
      <c r="C9" s="139"/>
      <c r="D9" s="16"/>
      <c r="E9" s="139"/>
      <c r="F9" s="139"/>
      <c r="G9" s="139"/>
      <c r="H9" s="139"/>
      <c r="I9" s="235">
        <f t="shared" si="1"/>
        <v>0</v>
      </c>
      <c r="J9" s="285" t="e">
        <f t="shared" si="2"/>
        <v>#DIV/0!</v>
      </c>
      <c r="K9" s="285">
        <f t="shared" si="3"/>
        <v>0</v>
      </c>
    </row>
    <row r="10" spans="1:11" ht="14.25" hidden="1" customHeight="1">
      <c r="A10" s="200"/>
      <c r="B10" s="210" t="s">
        <v>293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5" t="e">
        <f t="shared" si="2"/>
        <v>#DIV/0!</v>
      </c>
      <c r="K10" s="285">
        <f t="shared" si="3"/>
        <v>0</v>
      </c>
    </row>
    <row r="11" spans="1:11" ht="14.25" hidden="1" customHeight="1">
      <c r="A11" s="200"/>
      <c r="B11" s="210" t="s">
        <v>562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5" t="e">
        <f t="shared" si="2"/>
        <v>#DIV/0!</v>
      </c>
      <c r="K11" s="285">
        <f t="shared" si="3"/>
        <v>0</v>
      </c>
    </row>
    <row r="12" spans="1:11" ht="14.25" hidden="1" customHeight="1">
      <c r="A12" s="200"/>
      <c r="B12" s="210" t="s">
        <v>517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5" t="e">
        <f t="shared" si="2"/>
        <v>#DIV/0!</v>
      </c>
      <c r="K12" s="285">
        <f t="shared" si="3"/>
        <v>0</v>
      </c>
    </row>
    <row r="13" spans="1:11" ht="14.25" hidden="1" customHeight="1">
      <c r="A13" s="200"/>
      <c r="B13" s="210" t="s">
        <v>518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5" t="e">
        <f t="shared" si="2"/>
        <v>#DIV/0!</v>
      </c>
      <c r="K13" s="285">
        <f t="shared" si="3"/>
        <v>0</v>
      </c>
    </row>
    <row r="14" spans="1:11" ht="14.25" customHeight="1">
      <c r="A14" s="200"/>
      <c r="B14" s="257" t="s">
        <v>682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5" t="e">
        <f t="shared" si="2"/>
        <v>#DIV/0!</v>
      </c>
      <c r="K14" s="285">
        <f t="shared" si="3"/>
        <v>301.06</v>
      </c>
    </row>
    <row r="15" spans="1:11" ht="14.25" hidden="1" customHeight="1">
      <c r="A15" s="200"/>
      <c r="B15" s="210" t="s">
        <v>294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5" t="e">
        <f t="shared" si="2"/>
        <v>#DIV/0!</v>
      </c>
      <c r="K15" s="285">
        <f t="shared" si="3"/>
        <v>0</v>
      </c>
    </row>
    <row r="16" spans="1:11" ht="14.25" hidden="1" customHeight="1">
      <c r="A16" s="200"/>
      <c r="B16" s="210" t="s">
        <v>295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5" t="e">
        <f t="shared" si="2"/>
        <v>#DIV/0!</v>
      </c>
      <c r="K16" s="285">
        <f t="shared" si="3"/>
        <v>0</v>
      </c>
    </row>
    <row r="17" spans="1:11" ht="14.25" hidden="1" customHeight="1">
      <c r="A17" s="200"/>
      <c r="B17" s="210" t="s">
        <v>296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5" t="e">
        <f t="shared" si="2"/>
        <v>#DIV/0!</v>
      </c>
      <c r="K17" s="285">
        <f t="shared" si="3"/>
        <v>0</v>
      </c>
    </row>
    <row r="18" spans="1:11" ht="14.25" customHeight="1">
      <c r="A18" s="200"/>
      <c r="B18" s="210" t="s">
        <v>519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5" t="e">
        <f t="shared" si="2"/>
        <v>#DIV/0!</v>
      </c>
      <c r="K18" s="285">
        <f t="shared" si="3"/>
        <v>0.5</v>
      </c>
    </row>
    <row r="19" spans="1:11" ht="14.25" customHeight="1">
      <c r="A19" s="232" t="s">
        <v>297</v>
      </c>
      <c r="B19" s="233" t="s">
        <v>298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5">
        <f t="shared" si="2"/>
        <v>1.0834553440702783</v>
      </c>
      <c r="K19" s="285">
        <f t="shared" si="3"/>
        <v>7.4</v>
      </c>
    </row>
    <row r="20" spans="1:11" ht="14.25" customHeight="1">
      <c r="A20" s="200"/>
      <c r="B20" s="200" t="s">
        <v>299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5" t="e">
        <f t="shared" si="2"/>
        <v>#DIV/0!</v>
      </c>
      <c r="K20" s="285">
        <f t="shared" si="3"/>
        <v>0</v>
      </c>
    </row>
    <row r="21" spans="1:11" ht="14.25" hidden="1" customHeight="1">
      <c r="A21" s="200"/>
      <c r="B21" s="210" t="s">
        <v>300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5" t="e">
        <f t="shared" si="2"/>
        <v>#DIV/0!</v>
      </c>
      <c r="K21" s="285">
        <f t="shared" si="3"/>
        <v>0</v>
      </c>
    </row>
    <row r="22" spans="1:11" ht="14.25" hidden="1" customHeight="1">
      <c r="A22" s="200"/>
      <c r="B22" s="210" t="s">
        <v>563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5" t="e">
        <f t="shared" si="2"/>
        <v>#DIV/0!</v>
      </c>
      <c r="K22" s="285">
        <f t="shared" si="3"/>
        <v>0</v>
      </c>
    </row>
    <row r="23" spans="1:11" ht="14.25" customHeight="1">
      <c r="A23" s="200"/>
      <c r="B23" s="253" t="s">
        <v>301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5" t="e">
        <f t="shared" si="2"/>
        <v>#DIV/0!</v>
      </c>
      <c r="K23" s="285">
        <f t="shared" si="3"/>
        <v>0</v>
      </c>
    </row>
    <row r="24" spans="1:11" ht="14.25" hidden="1" customHeight="1">
      <c r="A24" s="200"/>
      <c r="B24" s="200" t="s">
        <v>564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5" t="e">
        <f t="shared" si="2"/>
        <v>#DIV/0!</v>
      </c>
      <c r="K24" s="285">
        <f t="shared" si="3"/>
        <v>0</v>
      </c>
    </row>
    <row r="25" spans="1:11" ht="14.25" customHeight="1">
      <c r="A25" s="200"/>
      <c r="B25" s="210" t="s">
        <v>520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5">
        <f t="shared" si="2"/>
        <v>0</v>
      </c>
      <c r="K25" s="285">
        <f t="shared" si="3"/>
        <v>0</v>
      </c>
    </row>
    <row r="26" spans="1:11" ht="14.25" hidden="1" customHeight="1">
      <c r="A26" s="200"/>
      <c r="B26" s="200" t="s">
        <v>597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5" t="e">
        <f t="shared" si="2"/>
        <v>#DIV/0!</v>
      </c>
      <c r="K26" s="285">
        <f t="shared" si="3"/>
        <v>0</v>
      </c>
    </row>
    <row r="27" spans="1:11" ht="14.25" customHeight="1">
      <c r="A27" s="200"/>
      <c r="B27" s="210" t="s">
        <v>521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5" t="e">
        <f t="shared" si="2"/>
        <v>#DIV/0!</v>
      </c>
      <c r="K27" s="285">
        <f t="shared" si="3"/>
        <v>7.4</v>
      </c>
    </row>
    <row r="28" spans="1:11" ht="14.25" hidden="1" customHeight="1">
      <c r="A28" s="200"/>
      <c r="B28" s="210" t="s">
        <v>565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5" t="e">
        <f t="shared" si="2"/>
        <v>#DIV/0!</v>
      </c>
      <c r="K28" s="285">
        <f t="shared" si="3"/>
        <v>0</v>
      </c>
    </row>
    <row r="29" spans="1:11" ht="14.25" hidden="1" customHeight="1">
      <c r="A29" s="200"/>
      <c r="B29" s="210" t="s">
        <v>302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5" t="e">
        <f t="shared" si="2"/>
        <v>#DIV/0!</v>
      </c>
      <c r="K29" s="285">
        <f t="shared" si="3"/>
        <v>0</v>
      </c>
    </row>
    <row r="30" spans="1:11" ht="14.25" hidden="1" customHeight="1">
      <c r="A30" s="200"/>
      <c r="B30" s="210" t="s">
        <v>303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5" t="e">
        <f t="shared" si="2"/>
        <v>#DIV/0!</v>
      </c>
      <c r="K30" s="285">
        <f t="shared" si="3"/>
        <v>0</v>
      </c>
    </row>
    <row r="31" spans="1:11" ht="14.25" hidden="1" customHeight="1">
      <c r="A31" s="200"/>
      <c r="B31" s="210" t="s">
        <v>304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5" t="e">
        <f t="shared" si="2"/>
        <v>#DIV/0!</v>
      </c>
      <c r="K31" s="285">
        <f t="shared" si="3"/>
        <v>0</v>
      </c>
    </row>
    <row r="32" spans="1:11" ht="14.25" hidden="1" customHeight="1">
      <c r="A32" s="200"/>
      <c r="B32" s="210" t="s">
        <v>305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5" t="e">
        <f t="shared" si="2"/>
        <v>#DIV/0!</v>
      </c>
      <c r="K32" s="285">
        <f t="shared" si="3"/>
        <v>0</v>
      </c>
    </row>
    <row r="33" spans="1:11" ht="14.25" hidden="1" customHeight="1">
      <c r="A33" s="200"/>
      <c r="B33" s="210" t="s">
        <v>566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5" t="e">
        <f t="shared" si="2"/>
        <v>#DIV/0!</v>
      </c>
      <c r="K33" s="285">
        <f t="shared" si="3"/>
        <v>0</v>
      </c>
    </row>
    <row r="34" spans="1:11" ht="14.25" hidden="1" customHeight="1">
      <c r="A34" s="200"/>
      <c r="B34" s="200" t="s">
        <v>522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5" t="e">
        <f t="shared" si="2"/>
        <v>#DIV/0!</v>
      </c>
      <c r="K34" s="285">
        <f t="shared" si="3"/>
        <v>0</v>
      </c>
    </row>
    <row r="35" spans="1:11" ht="14.25" hidden="1" customHeight="1">
      <c r="A35" s="200"/>
      <c r="B35" s="200" t="s">
        <v>306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5" t="e">
        <f t="shared" si="2"/>
        <v>#DIV/0!</v>
      </c>
      <c r="K35" s="285">
        <f t="shared" si="3"/>
        <v>0</v>
      </c>
    </row>
    <row r="36" spans="1:11" ht="14.25" hidden="1" customHeight="1">
      <c r="A36" s="200"/>
      <c r="B36" s="200" t="s">
        <v>523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5" t="e">
        <f t="shared" si="2"/>
        <v>#DIV/0!</v>
      </c>
      <c r="K36" s="285">
        <f t="shared" si="3"/>
        <v>0</v>
      </c>
    </row>
    <row r="37" spans="1:11" ht="14.25" customHeight="1">
      <c r="A37" s="232" t="s">
        <v>307</v>
      </c>
      <c r="B37" s="233" t="s">
        <v>308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5">
        <f t="shared" si="2"/>
        <v>2.7893828483008987</v>
      </c>
      <c r="K37" s="285">
        <f t="shared" si="3"/>
        <v>320.77999999999997</v>
      </c>
    </row>
    <row r="38" spans="1:11" ht="14.25" customHeight="1">
      <c r="A38" s="232"/>
      <c r="B38" s="233" t="s">
        <v>309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5">
        <f t="shared" si="2"/>
        <v>0.16949152542372883</v>
      </c>
      <c r="K38" s="285">
        <f t="shared" si="3"/>
        <v>-7.78</v>
      </c>
    </row>
    <row r="39" spans="1:11" ht="14.25" hidden="1" customHeight="1">
      <c r="A39" s="200"/>
      <c r="B39" s="210" t="s">
        <v>310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5"/>
      <c r="K39" s="285">
        <f t="shared" si="3"/>
        <v>0.2</v>
      </c>
    </row>
    <row r="40" spans="1:11" ht="14.25" hidden="1" customHeight="1">
      <c r="A40" s="200"/>
      <c r="B40" s="210" t="s">
        <v>311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5"/>
      <c r="K40" s="285">
        <f t="shared" si="3"/>
        <v>0</v>
      </c>
    </row>
    <row r="41" spans="1:11" ht="14.25" hidden="1" customHeight="1">
      <c r="A41" s="200"/>
      <c r="B41" s="210" t="s">
        <v>312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5"/>
      <c r="K41" s="285">
        <f t="shared" si="3"/>
        <v>0</v>
      </c>
    </row>
    <row r="42" spans="1:11" ht="14.25" customHeight="1">
      <c r="A42" s="200"/>
      <c r="B42" s="200" t="s">
        <v>313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5"/>
      <c r="K42" s="285">
        <f t="shared" si="3"/>
        <v>0</v>
      </c>
    </row>
    <row r="43" spans="1:11" ht="14.25" hidden="1" customHeight="1">
      <c r="A43" s="200"/>
      <c r="B43" s="200" t="s">
        <v>314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5"/>
      <c r="K43" s="285">
        <f t="shared" si="3"/>
        <v>0</v>
      </c>
    </row>
    <row r="44" spans="1:11" ht="14.25" hidden="1" customHeight="1">
      <c r="A44" s="200"/>
      <c r="B44" s="200" t="s">
        <v>315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5"/>
      <c r="K44" s="285">
        <f t="shared" si="3"/>
        <v>0</v>
      </c>
    </row>
    <row r="45" spans="1:11" ht="14.25" customHeight="1">
      <c r="A45" s="200"/>
      <c r="B45" s="200" t="s">
        <v>316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5"/>
      <c r="K45" s="285">
        <f t="shared" si="3"/>
        <v>-5.7</v>
      </c>
    </row>
    <row r="46" spans="1:11" ht="14.25" hidden="1" customHeight="1">
      <c r="A46" s="200"/>
      <c r="B46" s="200" t="s">
        <v>317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5"/>
      <c r="K46" s="285">
        <f t="shared" si="3"/>
        <v>0</v>
      </c>
    </row>
    <row r="47" spans="1:11" ht="14.25" hidden="1" customHeight="1">
      <c r="A47" s="200"/>
      <c r="B47" s="200" t="s">
        <v>318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5"/>
      <c r="K47" s="285">
        <f t="shared" si="3"/>
        <v>0</v>
      </c>
    </row>
    <row r="48" spans="1:11" ht="14.25" customHeight="1">
      <c r="A48" s="200"/>
      <c r="B48" s="200" t="s">
        <v>319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5"/>
      <c r="K48" s="285">
        <f t="shared" si="3"/>
        <v>-0.3</v>
      </c>
    </row>
    <row r="49" spans="1:11" ht="14.25" hidden="1" customHeight="1">
      <c r="A49" s="200"/>
      <c r="B49" s="200" t="s">
        <v>320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5"/>
      <c r="K49" s="285">
        <f t="shared" si="3"/>
        <v>0</v>
      </c>
    </row>
    <row r="50" spans="1:11" ht="14.25" hidden="1" customHeight="1">
      <c r="A50" s="200"/>
      <c r="B50" s="214" t="s">
        <v>321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5"/>
      <c r="K50" s="285">
        <f t="shared" si="3"/>
        <v>0</v>
      </c>
    </row>
    <row r="51" spans="1:11" ht="14.25" hidden="1" customHeight="1">
      <c r="A51" s="200"/>
      <c r="B51" s="200" t="s">
        <v>524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5"/>
      <c r="K51" s="285">
        <f t="shared" si="3"/>
        <v>0</v>
      </c>
    </row>
    <row r="52" spans="1:11" ht="14.25" customHeight="1">
      <c r="A52" s="200"/>
      <c r="B52" s="200" t="s">
        <v>322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5"/>
      <c r="K52" s="285">
        <f t="shared" si="3"/>
        <v>-1.98</v>
      </c>
    </row>
    <row r="53" spans="1:11" ht="14.25" hidden="1" customHeight="1">
      <c r="A53" s="200"/>
      <c r="B53" s="200" t="s">
        <v>323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5" t="e">
        <f t="shared" si="2"/>
        <v>#DIV/0!</v>
      </c>
      <c r="K53" s="285">
        <f t="shared" si="3"/>
        <v>0</v>
      </c>
    </row>
    <row r="54" spans="1:11" ht="14.25" hidden="1" customHeight="1">
      <c r="A54" s="200"/>
      <c r="B54" s="200" t="s">
        <v>592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5" t="e">
        <f t="shared" si="2"/>
        <v>#DIV/0!</v>
      </c>
      <c r="K54" s="285">
        <f t="shared" si="3"/>
        <v>0</v>
      </c>
    </row>
    <row r="55" spans="1:11" ht="14.25" hidden="1" customHeight="1">
      <c r="A55" s="200"/>
      <c r="B55" s="200" t="s">
        <v>668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5" t="e">
        <f t="shared" si="2"/>
        <v>#DIV/0!</v>
      </c>
      <c r="K55" s="285">
        <f t="shared" si="3"/>
        <v>0</v>
      </c>
    </row>
    <row r="56" spans="1:11" ht="14.25" hidden="1" customHeight="1">
      <c r="A56" s="200"/>
      <c r="B56" s="214" t="s">
        <v>324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5" t="e">
        <f t="shared" si="2"/>
        <v>#DIV/0!</v>
      </c>
      <c r="K56" s="285">
        <f t="shared" si="3"/>
        <v>0</v>
      </c>
    </row>
    <row r="57" spans="1:11" ht="14.25" hidden="1" customHeight="1">
      <c r="A57" s="200"/>
      <c r="B57" s="200" t="s">
        <v>325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5" t="e">
        <f t="shared" si="2"/>
        <v>#DIV/0!</v>
      </c>
      <c r="K57" s="285">
        <f t="shared" si="3"/>
        <v>0</v>
      </c>
    </row>
    <row r="58" spans="1:11" ht="14.25" hidden="1" customHeight="1">
      <c r="A58" s="200"/>
      <c r="B58" s="200" t="s">
        <v>326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5" t="e">
        <f t="shared" si="2"/>
        <v>#DIV/0!</v>
      </c>
      <c r="K58" s="285">
        <f t="shared" si="3"/>
        <v>0</v>
      </c>
    </row>
    <row r="59" spans="1:11" ht="14.25" hidden="1" customHeight="1">
      <c r="A59" s="200"/>
      <c r="B59" s="214" t="s">
        <v>327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5" t="e">
        <f t="shared" si="2"/>
        <v>#DIV/0!</v>
      </c>
      <c r="K59" s="285">
        <f t="shared" si="3"/>
        <v>0</v>
      </c>
    </row>
    <row r="60" spans="1:11" ht="14.25" hidden="1" customHeight="1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5" t="e">
        <f t="shared" si="2"/>
        <v>#DIV/0!</v>
      </c>
      <c r="K60" s="285">
        <f t="shared" si="3"/>
        <v>0</v>
      </c>
    </row>
    <row r="61" spans="1:11" ht="14.25" customHeight="1">
      <c r="A61" s="200"/>
      <c r="B61" s="200" t="s">
        <v>567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5">
        <f t="shared" si="2"/>
        <v>4.8407643312101909</v>
      </c>
      <c r="K61" s="285">
        <f t="shared" si="3"/>
        <v>36.17</v>
      </c>
    </row>
    <row r="62" spans="1:11" ht="14.25" customHeight="1">
      <c r="A62" s="200"/>
      <c r="B62" s="200" t="s">
        <v>568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5">
        <f t="shared" si="2"/>
        <v>21.461224489795917</v>
      </c>
      <c r="K62" s="285">
        <f t="shared" si="3"/>
        <v>262.89999999999998</v>
      </c>
    </row>
    <row r="63" spans="1:11" ht="14.25" hidden="1" customHeight="1">
      <c r="A63" s="200"/>
      <c r="B63" s="200" t="s">
        <v>569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5" t="e">
        <f t="shared" si="2"/>
        <v>#DIV/0!</v>
      </c>
      <c r="K63" s="285">
        <f t="shared" si="3"/>
        <v>0</v>
      </c>
    </row>
    <row r="64" spans="1:11" ht="14.25" customHeight="1">
      <c r="A64" s="200"/>
      <c r="B64" s="200" t="s">
        <v>570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5">
        <f t="shared" si="2"/>
        <v>2.0693222969477496</v>
      </c>
      <c r="K64" s="285">
        <f t="shared" si="3"/>
        <v>20.7</v>
      </c>
    </row>
    <row r="65" spans="1:11" ht="14.25" customHeight="1">
      <c r="A65" s="200"/>
      <c r="B65" s="200" t="s">
        <v>527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5">
        <f t="shared" si="2"/>
        <v>1.1343283582089552</v>
      </c>
      <c r="K65" s="285">
        <f t="shared" si="3"/>
        <v>-0.59999999999999787</v>
      </c>
    </row>
    <row r="66" spans="1:11" ht="14.25" customHeight="1">
      <c r="A66" s="200"/>
      <c r="B66" s="210" t="s">
        <v>571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5">
        <f t="shared" si="2"/>
        <v>7.5263157894736841</v>
      </c>
      <c r="K66" s="285">
        <f t="shared" si="3"/>
        <v>37.17</v>
      </c>
    </row>
    <row r="67" spans="1:11" ht="14.25" customHeight="1">
      <c r="A67" s="200"/>
      <c r="B67" s="210" t="s">
        <v>328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5">
        <f t="shared" si="2"/>
        <v>0.41420118343195272</v>
      </c>
      <c r="K67" s="285">
        <f t="shared" si="3"/>
        <v>-16.93</v>
      </c>
    </row>
    <row r="68" spans="1:11" ht="14.25" customHeight="1">
      <c r="A68" s="200"/>
      <c r="B68" s="210" t="s">
        <v>572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5">
        <f t="shared" si="2"/>
        <v>0</v>
      </c>
      <c r="K68" s="285">
        <f t="shared" si="3"/>
        <v>-4.1500000000000004</v>
      </c>
    </row>
    <row r="69" spans="1:11" ht="14.25" hidden="1" customHeight="1">
      <c r="A69" s="200"/>
      <c r="B69" s="210" t="s">
        <v>573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5" t="e">
        <f t="shared" si="2"/>
        <v>#DIV/0!</v>
      </c>
      <c r="K69" s="285">
        <f t="shared" si="3"/>
        <v>0</v>
      </c>
    </row>
    <row r="70" spans="1:11" ht="14.25" customHeight="1">
      <c r="A70" s="200"/>
      <c r="B70" s="210" t="s">
        <v>329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5" t="e">
        <f t="shared" si="2"/>
        <v>#DIV/0!</v>
      </c>
      <c r="K70" s="285">
        <f t="shared" si="3"/>
        <v>1</v>
      </c>
    </row>
    <row r="71" spans="1:11" ht="14.25" hidden="1" customHeight="1">
      <c r="A71" s="200"/>
      <c r="B71" s="210" t="s">
        <v>530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5" t="e">
        <f t="shared" ref="J71:J134" si="7">H71/F71</f>
        <v>#DIV/0!</v>
      </c>
      <c r="K71" s="285">
        <f t="shared" si="3"/>
        <v>0</v>
      </c>
    </row>
    <row r="72" spans="1:11" ht="14.25" customHeight="1">
      <c r="A72" s="200"/>
      <c r="B72" s="210" t="s">
        <v>373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5">
        <f t="shared" si="7"/>
        <v>0.83439490445859865</v>
      </c>
      <c r="K72" s="285">
        <f t="shared" ref="K72:K135" si="9">H72-G72</f>
        <v>0.39999999999999858</v>
      </c>
    </row>
    <row r="73" spans="1:11" ht="14.25" customHeight="1">
      <c r="A73" s="200"/>
      <c r="B73" s="210" t="s">
        <v>330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5">
        <f t="shared" si="7"/>
        <v>0</v>
      </c>
      <c r="K73" s="285">
        <f t="shared" si="9"/>
        <v>-8.1</v>
      </c>
    </row>
    <row r="74" spans="1:11" ht="14.25" hidden="1" customHeight="1">
      <c r="A74" s="237"/>
      <c r="B74" s="238" t="s">
        <v>331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5" t="e">
        <f t="shared" si="7"/>
        <v>#DIV/0!</v>
      </c>
      <c r="K74" s="285">
        <f t="shared" si="9"/>
        <v>0</v>
      </c>
    </row>
    <row r="75" spans="1:11" ht="14.25" hidden="1" customHeight="1">
      <c r="A75" s="200"/>
      <c r="B75" s="200" t="s">
        <v>332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5" t="e">
        <f t="shared" si="7"/>
        <v>#DIV/0!</v>
      </c>
      <c r="K75" s="285">
        <f t="shared" si="9"/>
        <v>0</v>
      </c>
    </row>
    <row r="76" spans="1:11" ht="14.25" hidden="1" customHeight="1">
      <c r="A76" s="200"/>
      <c r="B76" s="200" t="s">
        <v>574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5" t="e">
        <f t="shared" si="7"/>
        <v>#DIV/0!</v>
      </c>
      <c r="K76" s="285">
        <f t="shared" si="9"/>
        <v>0</v>
      </c>
    </row>
    <row r="77" spans="1:11" ht="14.25" hidden="1" customHeight="1">
      <c r="A77" s="200"/>
      <c r="B77" s="200" t="s">
        <v>333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5" t="e">
        <f t="shared" si="7"/>
        <v>#DIV/0!</v>
      </c>
      <c r="K77" s="285">
        <f t="shared" si="9"/>
        <v>0</v>
      </c>
    </row>
    <row r="78" spans="1:11" ht="14.25" hidden="1" customHeight="1">
      <c r="A78" s="200"/>
      <c r="B78" s="200" t="s">
        <v>334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5" t="e">
        <f t="shared" si="7"/>
        <v>#DIV/0!</v>
      </c>
      <c r="K78" s="285">
        <f t="shared" si="9"/>
        <v>0</v>
      </c>
    </row>
    <row r="79" spans="1:11" ht="14.25" hidden="1" customHeight="1">
      <c r="A79" s="200"/>
      <c r="B79" s="200" t="s">
        <v>335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5" t="e">
        <f t="shared" si="7"/>
        <v>#DIV/0!</v>
      </c>
      <c r="K79" s="285">
        <f t="shared" si="9"/>
        <v>0</v>
      </c>
    </row>
    <row r="80" spans="1:11" ht="14.25" hidden="1" customHeight="1">
      <c r="A80" s="200"/>
      <c r="B80" s="200" t="s">
        <v>336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5" t="e">
        <f t="shared" si="7"/>
        <v>#DIV/0!</v>
      </c>
      <c r="K80" s="285">
        <f t="shared" si="9"/>
        <v>0</v>
      </c>
    </row>
    <row r="81" spans="1:11" ht="14.25" hidden="1" customHeight="1">
      <c r="A81" s="200"/>
      <c r="B81" s="200" t="s">
        <v>337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5" t="e">
        <f t="shared" si="7"/>
        <v>#DIV/0!</v>
      </c>
      <c r="K81" s="285">
        <f t="shared" si="9"/>
        <v>0</v>
      </c>
    </row>
    <row r="82" spans="1:11" ht="14.25" customHeight="1">
      <c r="A82" s="232" t="s">
        <v>338</v>
      </c>
      <c r="B82" s="233" t="s">
        <v>339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5">
        <f t="shared" si="7"/>
        <v>1.4550399815469786</v>
      </c>
      <c r="K82" s="285">
        <f t="shared" si="9"/>
        <v>1152.0500000000002</v>
      </c>
    </row>
    <row r="83" spans="1:11" ht="14.25" hidden="1" customHeight="1">
      <c r="A83" s="200"/>
      <c r="B83" s="200" t="s">
        <v>340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5" t="e">
        <f t="shared" si="7"/>
        <v>#DIV/0!</v>
      </c>
      <c r="K83" s="285">
        <f t="shared" si="9"/>
        <v>0</v>
      </c>
    </row>
    <row r="84" spans="1:11" ht="14.25" hidden="1" customHeight="1">
      <c r="A84" s="200"/>
      <c r="B84" s="200" t="s">
        <v>341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5" t="e">
        <f t="shared" si="7"/>
        <v>#DIV/0!</v>
      </c>
      <c r="K84" s="285">
        <f t="shared" si="9"/>
        <v>0</v>
      </c>
    </row>
    <row r="85" spans="1:11" ht="14.25" customHeight="1">
      <c r="A85" s="200"/>
      <c r="B85" s="200" t="s">
        <v>575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5">
        <f t="shared" si="7"/>
        <v>0.69326365170157611</v>
      </c>
      <c r="K85" s="285">
        <f t="shared" si="9"/>
        <v>-754.3</v>
      </c>
    </row>
    <row r="86" spans="1:11" ht="14.25" hidden="1" customHeight="1">
      <c r="A86" s="200"/>
      <c r="B86" s="210" t="s">
        <v>342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5" t="e">
        <f t="shared" si="7"/>
        <v>#DIV/0!</v>
      </c>
      <c r="K86" s="285">
        <f t="shared" si="9"/>
        <v>0</v>
      </c>
    </row>
    <row r="87" spans="1:11" ht="14.25" customHeight="1">
      <c r="A87" s="200"/>
      <c r="B87" s="210" t="s">
        <v>533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5">
        <f t="shared" si="7"/>
        <v>29.388838060384263</v>
      </c>
      <c r="K87" s="285">
        <f t="shared" si="9"/>
        <v>1551.3999999999999</v>
      </c>
    </row>
    <row r="88" spans="1:11" ht="14.25" customHeight="1">
      <c r="A88" s="200"/>
      <c r="B88" s="210" t="s">
        <v>343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5">
        <f t="shared" si="7"/>
        <v>0.99857819905213263</v>
      </c>
      <c r="K88" s="285">
        <f t="shared" si="9"/>
        <v>0</v>
      </c>
    </row>
    <row r="89" spans="1:11" ht="14.25" hidden="1" customHeight="1">
      <c r="A89" s="200"/>
      <c r="B89" s="200" t="s">
        <v>534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5" t="e">
        <f t="shared" si="7"/>
        <v>#DIV/0!</v>
      </c>
      <c r="K89" s="285">
        <f t="shared" si="9"/>
        <v>0</v>
      </c>
    </row>
    <row r="90" spans="1:11" ht="14.25" customHeight="1">
      <c r="A90" s="200"/>
      <c r="B90" s="200" t="s">
        <v>576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5">
        <f t="shared" si="7"/>
        <v>1.0975741239892183</v>
      </c>
      <c r="K90" s="285">
        <f t="shared" si="9"/>
        <v>-13.350000000000009</v>
      </c>
    </row>
    <row r="91" spans="1:11" ht="14.25" customHeight="1">
      <c r="A91" s="200"/>
      <c r="B91" s="200" t="s">
        <v>344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5">
        <f t="shared" si="7"/>
        <v>142.76153846153846</v>
      </c>
      <c r="K91" s="285">
        <f t="shared" si="9"/>
        <v>368.3</v>
      </c>
    </row>
    <row r="92" spans="1:11" ht="14.25" customHeight="1">
      <c r="A92" s="232" t="s">
        <v>345</v>
      </c>
      <c r="B92" s="233" t="s">
        <v>346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5">
        <f t="shared" si="7"/>
        <v>0.63701389017102694</v>
      </c>
      <c r="K92" s="285">
        <f t="shared" si="9"/>
        <v>-2110.7199999999993</v>
      </c>
    </row>
    <row r="93" spans="1:11" ht="14.25" hidden="1" customHeight="1">
      <c r="A93" s="215"/>
      <c r="B93" s="210" t="s">
        <v>347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5" t="e">
        <f t="shared" si="7"/>
        <v>#DIV/0!</v>
      </c>
      <c r="K93" s="285">
        <f t="shared" si="9"/>
        <v>0</v>
      </c>
    </row>
    <row r="94" spans="1:11" ht="14.25" hidden="1" customHeight="1">
      <c r="A94" s="215"/>
      <c r="B94" s="210" t="s">
        <v>577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5" t="e">
        <f t="shared" si="7"/>
        <v>#DIV/0!</v>
      </c>
      <c r="K94" s="285">
        <f t="shared" si="9"/>
        <v>0</v>
      </c>
    </row>
    <row r="95" spans="1:11" ht="14.25" customHeight="1">
      <c r="A95" s="215"/>
      <c r="B95" s="210" t="s">
        <v>578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5">
        <f t="shared" si="7"/>
        <v>1.005929363237948</v>
      </c>
      <c r="K95" s="285">
        <f t="shared" si="9"/>
        <v>2.2099999999999227</v>
      </c>
    </row>
    <row r="96" spans="1:11" ht="14.25" hidden="1" customHeight="1">
      <c r="A96" s="200"/>
      <c r="B96" s="200" t="s">
        <v>348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5" t="e">
        <f t="shared" si="7"/>
        <v>#DIV/0!</v>
      </c>
      <c r="K96" s="285">
        <f t="shared" si="9"/>
        <v>0</v>
      </c>
    </row>
    <row r="97" spans="1:11" ht="14.25" customHeight="1">
      <c r="A97" s="200"/>
      <c r="B97" s="200" t="s">
        <v>349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5" t="e">
        <f t="shared" si="7"/>
        <v>#DIV/0!</v>
      </c>
      <c r="K97" s="285">
        <f t="shared" si="9"/>
        <v>44.71</v>
      </c>
    </row>
    <row r="98" spans="1:11" ht="14.25" customHeight="1">
      <c r="A98" s="200"/>
      <c r="B98" s="200" t="s">
        <v>350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5">
        <f t="shared" si="7"/>
        <v>1.2486263736263739</v>
      </c>
      <c r="K98" s="285">
        <f t="shared" si="9"/>
        <v>17.840000000000003</v>
      </c>
    </row>
    <row r="99" spans="1:11" ht="14.25" customHeight="1">
      <c r="A99" s="200"/>
      <c r="B99" s="200" t="s">
        <v>351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5">
        <f t="shared" si="7"/>
        <v>0.37793122308060434</v>
      </c>
      <c r="K99" s="285">
        <f t="shared" si="9"/>
        <v>-1819.83</v>
      </c>
    </row>
    <row r="100" spans="1:11" ht="14.25" customHeight="1">
      <c r="A100" s="200"/>
      <c r="B100" s="200" t="s">
        <v>579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5"/>
      <c r="K100" s="285">
        <f t="shared" si="9"/>
        <v>-1.96</v>
      </c>
    </row>
    <row r="101" spans="1:11" ht="14.25" hidden="1" customHeight="1">
      <c r="A101" s="200"/>
      <c r="B101" s="200" t="s">
        <v>683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5" t="e">
        <f t="shared" si="7"/>
        <v>#DIV/0!</v>
      </c>
      <c r="K101" s="285">
        <f t="shared" si="9"/>
        <v>0</v>
      </c>
    </row>
    <row r="102" spans="1:11" ht="14.25" hidden="1" customHeight="1">
      <c r="A102" s="200"/>
      <c r="B102" s="200" t="s">
        <v>352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5" t="e">
        <f t="shared" si="7"/>
        <v>#DIV/0!</v>
      </c>
      <c r="K102" s="285">
        <f t="shared" si="9"/>
        <v>0</v>
      </c>
    </row>
    <row r="103" spans="1:11" ht="14.25" hidden="1" customHeight="1">
      <c r="A103" s="200"/>
      <c r="B103" s="200" t="s">
        <v>353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5" t="e">
        <f t="shared" si="7"/>
        <v>#DIV/0!</v>
      </c>
      <c r="K103" s="285">
        <f t="shared" si="9"/>
        <v>0</v>
      </c>
    </row>
    <row r="104" spans="1:11" ht="14.25" hidden="1" customHeight="1">
      <c r="A104" s="200"/>
      <c r="B104" s="200" t="s">
        <v>354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5" t="e">
        <f t="shared" si="7"/>
        <v>#DIV/0!</v>
      </c>
      <c r="K104" s="285">
        <f t="shared" si="9"/>
        <v>0</v>
      </c>
    </row>
    <row r="105" spans="1:11" ht="14.25" hidden="1" customHeight="1">
      <c r="A105" s="200"/>
      <c r="B105" s="200" t="s">
        <v>355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5" t="e">
        <f t="shared" si="7"/>
        <v>#DIV/0!</v>
      </c>
      <c r="K105" s="285">
        <f t="shared" si="9"/>
        <v>0</v>
      </c>
    </row>
    <row r="106" spans="1:11" ht="14.25" hidden="1" customHeight="1">
      <c r="A106" s="200"/>
      <c r="B106" s="200" t="s">
        <v>356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5" t="e">
        <f t="shared" si="7"/>
        <v>#DIV/0!</v>
      </c>
      <c r="K106" s="285">
        <f t="shared" si="9"/>
        <v>0</v>
      </c>
    </row>
    <row r="107" spans="1:11" ht="14.25" customHeight="1">
      <c r="A107" s="200"/>
      <c r="B107" s="200" t="s">
        <v>580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5">
        <f t="shared" si="7"/>
        <v>1.0623451692815855</v>
      </c>
      <c r="K107" s="285">
        <f t="shared" si="9"/>
        <v>4.9500000000000028</v>
      </c>
    </row>
    <row r="108" spans="1:11" ht="14.25" customHeight="1">
      <c r="A108" s="200"/>
      <c r="B108" s="200" t="s">
        <v>538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5">
        <f t="shared" si="7"/>
        <v>0.99667774086378746</v>
      </c>
      <c r="K108" s="285">
        <f t="shared" si="9"/>
        <v>0</v>
      </c>
    </row>
    <row r="109" spans="1:11" ht="14.25" hidden="1" customHeight="1">
      <c r="A109" s="200"/>
      <c r="B109" s="200" t="s">
        <v>628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5"/>
      <c r="K109" s="285">
        <f t="shared" si="9"/>
        <v>0</v>
      </c>
    </row>
    <row r="110" spans="1:11" ht="14.25" hidden="1" customHeight="1">
      <c r="A110" s="200"/>
      <c r="B110" s="200" t="s">
        <v>357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5"/>
      <c r="K110" s="285">
        <f t="shared" si="9"/>
        <v>0</v>
      </c>
    </row>
    <row r="111" spans="1:11" ht="14.25" customHeight="1">
      <c r="A111" s="200"/>
      <c r="B111" s="200" t="s">
        <v>358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5"/>
      <c r="K111" s="285">
        <f t="shared" si="9"/>
        <v>1.6199999999999999</v>
      </c>
    </row>
    <row r="112" spans="1:11" ht="15.75" hidden="1" customHeight="1">
      <c r="A112" s="200"/>
      <c r="B112" s="200" t="s">
        <v>359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5"/>
      <c r="K112" s="285">
        <f t="shared" si="9"/>
        <v>0</v>
      </c>
    </row>
    <row r="113" spans="1:11" ht="14.25" hidden="1" customHeight="1">
      <c r="A113" s="200"/>
      <c r="B113" s="200" t="s">
        <v>360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5"/>
      <c r="K113" s="285">
        <f t="shared" si="9"/>
        <v>0</v>
      </c>
    </row>
    <row r="114" spans="1:11" ht="14.25" hidden="1" customHeight="1">
      <c r="A114" s="200"/>
      <c r="B114" s="200" t="s">
        <v>625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5"/>
      <c r="K114" s="285">
        <f t="shared" si="9"/>
        <v>0</v>
      </c>
    </row>
    <row r="115" spans="1:11" ht="14.25" hidden="1" customHeight="1">
      <c r="A115" s="200"/>
      <c r="B115" s="200" t="s">
        <v>627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5"/>
      <c r="K115" s="285">
        <f t="shared" si="9"/>
        <v>0</v>
      </c>
    </row>
    <row r="116" spans="1:11" ht="14.25" customHeight="1">
      <c r="A116" s="200"/>
      <c r="B116" s="200" t="s">
        <v>543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5">
        <f t="shared" si="7"/>
        <v>4.9692832764505113</v>
      </c>
      <c r="K116" s="285">
        <f t="shared" si="9"/>
        <v>63.199999999999996</v>
      </c>
    </row>
    <row r="117" spans="1:11" ht="14.25" customHeight="1">
      <c r="A117" s="200"/>
      <c r="B117" s="200" t="s">
        <v>581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5">
        <f t="shared" si="7"/>
        <v>0</v>
      </c>
      <c r="K117" s="285">
        <f t="shared" si="9"/>
        <v>0</v>
      </c>
    </row>
    <row r="118" spans="1:11" ht="14.25" customHeight="1">
      <c r="A118" s="200"/>
      <c r="B118" s="200" t="s">
        <v>542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5" t="e">
        <f t="shared" si="7"/>
        <v>#DIV/0!</v>
      </c>
      <c r="K118" s="285">
        <f t="shared" si="9"/>
        <v>151.9</v>
      </c>
    </row>
    <row r="119" spans="1:11" ht="14.25" customHeight="1">
      <c r="A119" s="200"/>
      <c r="B119" s="200" t="s">
        <v>582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5"/>
      <c r="K119" s="285">
        <f t="shared" si="9"/>
        <v>0</v>
      </c>
    </row>
    <row r="120" spans="1:11" ht="14.25" customHeight="1">
      <c r="A120" s="200"/>
      <c r="B120" s="200" t="s">
        <v>626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5"/>
      <c r="K120" s="285">
        <f t="shared" si="9"/>
        <v>0.12</v>
      </c>
    </row>
    <row r="121" spans="1:11" ht="14.25" customHeight="1">
      <c r="A121" s="200"/>
      <c r="B121" s="200" t="s">
        <v>583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5"/>
      <c r="K121" s="285">
        <f t="shared" si="9"/>
        <v>0</v>
      </c>
    </row>
    <row r="122" spans="1:11" ht="14.25" hidden="1" customHeight="1">
      <c r="A122" s="200"/>
      <c r="B122" s="200" t="s">
        <v>545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5" t="e">
        <f t="shared" si="7"/>
        <v>#DIV/0!</v>
      </c>
      <c r="K122" s="285">
        <f t="shared" si="9"/>
        <v>0</v>
      </c>
    </row>
    <row r="123" spans="1:11" ht="14.25" hidden="1" customHeight="1">
      <c r="A123" s="200"/>
      <c r="B123" s="200" t="s">
        <v>361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5" t="e">
        <f t="shared" si="7"/>
        <v>#DIV/0!</v>
      </c>
      <c r="K123" s="285">
        <f t="shared" si="9"/>
        <v>0</v>
      </c>
    </row>
    <row r="124" spans="1:11" ht="14.25" customHeight="1">
      <c r="A124" s="200"/>
      <c r="B124" s="200" t="s">
        <v>584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5">
        <f t="shared" si="7"/>
        <v>0</v>
      </c>
      <c r="K124" s="285">
        <f t="shared" si="9"/>
        <v>0</v>
      </c>
    </row>
    <row r="125" spans="1:11" ht="14.25" customHeight="1">
      <c r="A125" s="200"/>
      <c r="B125" s="200" t="s">
        <v>685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5" t="e">
        <f t="shared" si="7"/>
        <v>#DIV/0!</v>
      </c>
      <c r="K125" s="285">
        <f t="shared" si="9"/>
        <v>6.44</v>
      </c>
    </row>
    <row r="126" spans="1:11" ht="14.25" hidden="1" customHeight="1">
      <c r="A126" s="200"/>
      <c r="B126" s="200" t="s">
        <v>362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5" t="e">
        <f t="shared" si="7"/>
        <v>#DIV/0!</v>
      </c>
      <c r="K126" s="285">
        <f t="shared" si="9"/>
        <v>0</v>
      </c>
    </row>
    <row r="127" spans="1:11" ht="14.25" customHeight="1">
      <c r="A127" s="200"/>
      <c r="B127" s="200" t="s">
        <v>363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5">
        <f t="shared" si="7"/>
        <v>0.29571832518959335</v>
      </c>
      <c r="K127" s="285">
        <f t="shared" si="9"/>
        <v>-697.34</v>
      </c>
    </row>
    <row r="128" spans="1:11" ht="14.25" hidden="1" customHeight="1">
      <c r="A128" s="200"/>
      <c r="B128" s="14" t="s">
        <v>364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5"/>
      <c r="K128" s="285">
        <f t="shared" si="9"/>
        <v>0</v>
      </c>
    </row>
    <row r="129" spans="1:11" ht="14.25" hidden="1" customHeight="1">
      <c r="A129" s="200"/>
      <c r="B129" s="14" t="s">
        <v>546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5" t="e">
        <f t="shared" si="7"/>
        <v>#DIV/0!</v>
      </c>
      <c r="K129" s="285">
        <f t="shared" si="9"/>
        <v>0</v>
      </c>
    </row>
    <row r="130" spans="1:11" ht="14.25" customHeight="1">
      <c r="A130" s="200"/>
      <c r="B130" s="14" t="s">
        <v>547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5" t="e">
        <f t="shared" si="7"/>
        <v>#DIV/0!</v>
      </c>
      <c r="K130" s="285">
        <f t="shared" si="9"/>
        <v>43.16</v>
      </c>
    </row>
    <row r="131" spans="1:11" ht="14.25" hidden="1" customHeight="1">
      <c r="A131" s="200"/>
      <c r="B131" s="14" t="s">
        <v>365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5" t="e">
        <f t="shared" si="7"/>
        <v>#DIV/0!</v>
      </c>
      <c r="K131" s="285">
        <f t="shared" si="9"/>
        <v>0</v>
      </c>
    </row>
    <row r="132" spans="1:11" ht="14.25" hidden="1" customHeight="1">
      <c r="A132" s="200"/>
      <c r="B132" s="14" t="s">
        <v>548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5" t="e">
        <f t="shared" si="7"/>
        <v>#DIV/0!</v>
      </c>
      <c r="K132" s="285">
        <f t="shared" si="9"/>
        <v>0</v>
      </c>
    </row>
    <row r="133" spans="1:11" ht="14.25" customHeight="1">
      <c r="A133" s="200"/>
      <c r="B133" s="200" t="s">
        <v>585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5" t="e">
        <f t="shared" si="7"/>
        <v>#DIV/0!</v>
      </c>
      <c r="K133" s="285">
        <f t="shared" si="9"/>
        <v>-2.2000000000000002</v>
      </c>
    </row>
    <row r="134" spans="1:11" ht="14.25" hidden="1" customHeight="1">
      <c r="A134" s="200"/>
      <c r="B134" s="200" t="s">
        <v>549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5" t="e">
        <f t="shared" si="7"/>
        <v>#DIV/0!</v>
      </c>
      <c r="K134" s="285">
        <f t="shared" si="9"/>
        <v>0</v>
      </c>
    </row>
    <row r="135" spans="1:11">
      <c r="A135" s="200"/>
      <c r="B135" s="200" t="s">
        <v>684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5" t="e">
        <f t="shared" ref="J135:J143" si="12">H135/F135</f>
        <v>#DIV/0!</v>
      </c>
      <c r="K135" s="285">
        <f t="shared" si="9"/>
        <v>2.5299999999999998</v>
      </c>
    </row>
    <row r="136" spans="1:11" ht="14.25" hidden="1" customHeight="1">
      <c r="A136" s="200"/>
      <c r="B136" s="200" t="s">
        <v>366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5" t="e">
        <f t="shared" si="12"/>
        <v>#DIV/0!</v>
      </c>
      <c r="K136" s="285">
        <f t="shared" ref="K136:K143" si="14">H136-G136</f>
        <v>0</v>
      </c>
    </row>
    <row r="137" spans="1:11" ht="14.25" customHeight="1">
      <c r="A137" s="200"/>
      <c r="B137" s="200" t="s">
        <v>537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5">
        <f t="shared" si="12"/>
        <v>1.3614768562508484</v>
      </c>
      <c r="K137" s="285">
        <f t="shared" si="14"/>
        <v>71.929999999999836</v>
      </c>
    </row>
    <row r="138" spans="1:11" ht="14.25" customHeight="1">
      <c r="A138" s="200"/>
      <c r="B138" s="200" t="s">
        <v>551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5">
        <f t="shared" si="12"/>
        <v>1</v>
      </c>
      <c r="K138" s="285">
        <f t="shared" si="14"/>
        <v>0</v>
      </c>
    </row>
    <row r="139" spans="1:11" ht="14.25" customHeight="1">
      <c r="A139" s="200"/>
      <c r="B139" s="200" t="s">
        <v>393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5"/>
      <c r="K139" s="285">
        <f t="shared" si="14"/>
        <v>0</v>
      </c>
    </row>
    <row r="140" spans="1:11" ht="14.25" customHeight="1">
      <c r="A140" s="237"/>
      <c r="B140" s="238" t="s">
        <v>367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5">
        <f t="shared" si="12"/>
        <v>0.93824671558343253</v>
      </c>
      <c r="K140" s="285">
        <f t="shared" si="14"/>
        <v>-328.93000000000029</v>
      </c>
    </row>
    <row r="141" spans="1:11" ht="14.25" customHeight="1">
      <c r="A141" s="215" t="s">
        <v>368</v>
      </c>
      <c r="B141" s="217" t="s">
        <v>369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5">
        <f t="shared" si="12"/>
        <v>9.423362189208935E-2</v>
      </c>
      <c r="K141" s="285">
        <f t="shared" si="14"/>
        <v>-3673.3</v>
      </c>
    </row>
    <row r="142" spans="1:11" ht="14.25" customHeight="1">
      <c r="A142" s="215" t="s">
        <v>370</v>
      </c>
      <c r="B142" s="217" t="s">
        <v>371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5">
        <f t="shared" si="12"/>
        <v>1.4172606026391927</v>
      </c>
      <c r="K142" s="285">
        <f t="shared" si="14"/>
        <v>344.39999999999964</v>
      </c>
    </row>
    <row r="143" spans="1:11" ht="14.25" customHeight="1">
      <c r="A143" s="232"/>
      <c r="B143" s="233" t="s">
        <v>372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5">
        <f t="shared" si="12"/>
        <v>0.85592448269293619</v>
      </c>
      <c r="K143" s="285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ColWidth="9.109375" defaultRowHeight="13.2"/>
  <cols>
    <col min="1" max="1" width="4.88671875" style="293" customWidth="1"/>
    <col min="2" max="2" width="31" style="313" customWidth="1"/>
    <col min="3" max="3" width="7.6640625" style="314" customWidth="1"/>
    <col min="4" max="5" width="7.44140625" style="315" customWidth="1"/>
    <col min="6" max="6" width="8.88671875" style="293" customWidth="1"/>
    <col min="7" max="7" width="5.88671875" style="293" customWidth="1"/>
    <col min="8" max="8" width="7.109375" style="315" customWidth="1"/>
    <col min="9" max="9" width="6.5546875" style="315" customWidth="1"/>
    <col min="10" max="10" width="6.6640625" style="293" customWidth="1"/>
    <col min="11" max="11" width="4" style="293" customWidth="1"/>
    <col min="12" max="12" width="7.6640625" style="315" customWidth="1"/>
    <col min="13" max="13" width="7.44140625" style="315" customWidth="1"/>
    <col min="14" max="14" width="7.44140625" style="293" customWidth="1"/>
    <col min="15" max="15" width="5.88671875" style="293" customWidth="1"/>
    <col min="16" max="16" width="7.109375" style="315" customWidth="1"/>
    <col min="17" max="17" width="6.6640625" style="315" customWidth="1"/>
    <col min="18" max="18" width="7.44140625" style="293" customWidth="1"/>
    <col min="19" max="19" width="3.88671875" style="293" customWidth="1"/>
    <col min="20" max="20" width="6.6640625" style="315" customWidth="1"/>
    <col min="21" max="21" width="7" style="315" customWidth="1"/>
    <col min="22" max="22" width="6.6640625" style="293" customWidth="1"/>
    <col min="23" max="23" width="5.6640625" style="293" customWidth="1"/>
    <col min="24" max="24" width="4.109375" style="316" hidden="1" customWidth="1"/>
    <col min="25" max="25" width="9.109375" style="316" hidden="1" customWidth="1"/>
    <col min="26" max="27" width="9.109375" style="293" hidden="1" customWidth="1"/>
    <col min="28" max="29" width="9.109375" style="315" hidden="1" customWidth="1"/>
    <col min="30" max="34" width="9.109375" style="293" hidden="1" customWidth="1"/>
    <col min="35" max="35" width="9.109375" style="315" hidden="1" customWidth="1"/>
    <col min="36" max="36" width="6.33203125" style="315" hidden="1" customWidth="1"/>
    <col min="37" max="37" width="5.88671875" style="293" hidden="1" customWidth="1"/>
    <col min="38" max="38" width="5.6640625" style="293" hidden="1" customWidth="1"/>
    <col min="39" max="39" width="5.88671875" style="315" hidden="1" customWidth="1"/>
    <col min="40" max="40" width="6" style="315" hidden="1" customWidth="1"/>
    <col min="41" max="41" width="5.6640625" style="293" hidden="1" customWidth="1"/>
    <col min="42" max="42" width="4" style="293" customWidth="1"/>
    <col min="43" max="43" width="4.109375" style="293" hidden="1" customWidth="1"/>
    <col min="44" max="44" width="5.6640625" style="293" hidden="1" customWidth="1"/>
    <col min="45" max="45" width="5.88671875" style="293" hidden="1" customWidth="1"/>
    <col min="46" max="46" width="4.109375" style="293" hidden="1" customWidth="1"/>
    <col min="47" max="47" width="5.6640625" style="315" customWidth="1"/>
    <col min="48" max="48" width="7" style="315" customWidth="1"/>
    <col min="49" max="49" width="6.5546875" style="293" customWidth="1"/>
    <col min="50" max="50" width="4.109375" style="293" customWidth="1"/>
    <col min="51" max="51" width="4.33203125" style="293" hidden="1" customWidth="1"/>
    <col min="52" max="54" width="9.109375" style="293" hidden="1" customWidth="1"/>
    <col min="55" max="56" width="9.109375" style="315" hidden="1" customWidth="1"/>
    <col min="57" max="58" width="9.109375" style="293" hidden="1" customWidth="1"/>
    <col min="59" max="60" width="9.109375" style="315" hidden="1" customWidth="1"/>
    <col min="61" max="61" width="9.109375" style="293" hidden="1" customWidth="1"/>
    <col min="62" max="62" width="3.88671875" style="293" hidden="1" customWidth="1"/>
    <col min="63" max="64" width="6.44140625" style="293" customWidth="1"/>
    <col min="65" max="65" width="6.6640625" style="293" customWidth="1"/>
    <col min="66" max="66" width="5.109375" style="293" customWidth="1"/>
    <col min="67" max="67" width="5.88671875" style="293" customWidth="1"/>
    <col min="68" max="68" width="5.6640625" style="293" customWidth="1"/>
    <col min="69" max="69" width="5.33203125" style="293" customWidth="1"/>
    <col min="70" max="70" width="5" style="293" customWidth="1"/>
    <col min="71" max="71" width="4.6640625" style="293" hidden="1" customWidth="1"/>
    <col min="72" max="73" width="9.109375" style="293" hidden="1" customWidth="1"/>
    <col min="74" max="74" width="4.44140625" style="293" hidden="1" customWidth="1"/>
    <col min="75" max="75" width="4.33203125" style="315" hidden="1" customWidth="1"/>
    <col min="76" max="76" width="9.109375" style="315" hidden="1" customWidth="1"/>
    <col min="77" max="77" width="9.109375" style="293" hidden="1" customWidth="1"/>
    <col min="78" max="79" width="4.109375" style="293" hidden="1" customWidth="1"/>
    <col min="80" max="81" width="9.109375" style="293" hidden="1" customWidth="1"/>
    <col min="82" max="82" width="4.44140625" style="293" hidden="1" customWidth="1"/>
    <col min="83" max="83" width="6.44140625" style="315" customWidth="1"/>
    <col min="84" max="84" width="7.109375" style="315" customWidth="1"/>
    <col min="85" max="85" width="7.88671875" style="293" customWidth="1"/>
    <col min="86" max="86" width="5.44140625" style="293" customWidth="1"/>
    <col min="87" max="87" width="6.33203125" style="315" customWidth="1"/>
    <col min="88" max="88" width="6.109375" style="315" customWidth="1"/>
    <col min="89" max="89" width="5.44140625" style="293" customWidth="1"/>
    <col min="90" max="90" width="4" style="293" customWidth="1"/>
    <col min="91" max="91" width="6.33203125" style="293" customWidth="1"/>
    <col min="92" max="92" width="5.88671875" style="293" customWidth="1"/>
    <col min="93" max="93" width="6.109375" style="293" customWidth="1"/>
    <col min="94" max="94" width="4.6640625" style="293" customWidth="1"/>
    <col min="95" max="95" width="5.5546875" style="293" hidden="1" customWidth="1"/>
    <col min="96" max="97" width="9.109375" style="293" hidden="1" customWidth="1"/>
    <col min="98" max="98" width="4.6640625" style="293" hidden="1" customWidth="1"/>
    <col min="99" max="99" width="4.33203125" style="315" hidden="1" customWidth="1"/>
    <col min="100" max="100" width="9.109375" style="315" hidden="1" customWidth="1"/>
    <col min="101" max="101" width="9.109375" style="293" hidden="1" customWidth="1"/>
    <col min="102" max="102" width="4.5546875" style="293" hidden="1" customWidth="1"/>
    <col min="103" max="103" width="4.5546875" style="315" hidden="1" customWidth="1"/>
    <col min="104" max="104" width="9.109375" style="315" hidden="1" customWidth="1"/>
    <col min="105" max="105" width="9.109375" style="293" hidden="1" customWidth="1"/>
    <col min="106" max="106" width="4.33203125" style="293" hidden="1" customWidth="1"/>
    <col min="107" max="107" width="4.44140625" style="293" customWidth="1"/>
    <col min="108" max="16384" width="9.109375" style="293"/>
  </cols>
  <sheetData>
    <row r="1" spans="1:106" ht="28.5" customHeight="1">
      <c r="A1" s="187"/>
      <c r="B1" s="187" t="s">
        <v>656</v>
      </c>
      <c r="C1" s="291"/>
      <c r="D1" s="292" t="s">
        <v>695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578" t="s">
        <v>481</v>
      </c>
      <c r="BU1" s="578"/>
      <c r="BV1" s="578"/>
      <c r="BW1" s="578"/>
      <c r="BX1" s="578"/>
      <c r="BY1" s="578"/>
      <c r="BZ1" s="578"/>
      <c r="CA1" s="578"/>
      <c r="CB1" s="578"/>
      <c r="CC1" s="578"/>
      <c r="CD1" s="578"/>
      <c r="CE1" s="578"/>
      <c r="CF1" s="578"/>
      <c r="CG1" s="578"/>
      <c r="CH1" s="578"/>
      <c r="CI1" s="578"/>
      <c r="CJ1" s="578"/>
      <c r="CK1" s="578"/>
      <c r="CL1" s="578"/>
      <c r="CM1" s="578"/>
      <c r="CN1" s="578"/>
      <c r="CO1" s="578"/>
      <c r="CP1" s="578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574" t="s">
        <v>286</v>
      </c>
      <c r="B2" s="580" t="s">
        <v>287</v>
      </c>
      <c r="C2" s="583" t="s">
        <v>288</v>
      </c>
      <c r="D2" s="584"/>
      <c r="E2" s="585"/>
      <c r="F2" s="589" t="s">
        <v>482</v>
      </c>
      <c r="G2" s="589" t="s">
        <v>483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484</v>
      </c>
      <c r="AG2" s="192" t="s">
        <v>484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579"/>
      <c r="B3" s="581"/>
      <c r="C3" s="586"/>
      <c r="D3" s="587"/>
      <c r="E3" s="588"/>
      <c r="F3" s="590"/>
      <c r="G3" s="590"/>
      <c r="H3" s="576" t="s">
        <v>485</v>
      </c>
      <c r="I3" s="577"/>
      <c r="J3" s="574" t="s">
        <v>486</v>
      </c>
      <c r="K3" s="574" t="s">
        <v>483</v>
      </c>
      <c r="L3" s="576" t="s">
        <v>487</v>
      </c>
      <c r="M3" s="577"/>
      <c r="N3" s="574" t="s">
        <v>486</v>
      </c>
      <c r="O3" s="574" t="s">
        <v>483</v>
      </c>
      <c r="P3" s="576" t="s">
        <v>488</v>
      </c>
      <c r="Q3" s="577"/>
      <c r="R3" s="574" t="s">
        <v>486</v>
      </c>
      <c r="S3" s="574" t="s">
        <v>483</v>
      </c>
      <c r="T3" s="576" t="s">
        <v>489</v>
      </c>
      <c r="U3" s="577"/>
      <c r="V3" s="574" t="s">
        <v>490</v>
      </c>
      <c r="W3" s="574" t="s">
        <v>483</v>
      </c>
      <c r="X3" s="576" t="s">
        <v>491</v>
      </c>
      <c r="Y3" s="577"/>
      <c r="Z3" s="574" t="s">
        <v>486</v>
      </c>
      <c r="AA3" s="574" t="s">
        <v>483</v>
      </c>
      <c r="AB3" s="576" t="s">
        <v>492</v>
      </c>
      <c r="AC3" s="577"/>
      <c r="AD3" s="574" t="s">
        <v>493</v>
      </c>
      <c r="AE3" s="574" t="s">
        <v>494</v>
      </c>
      <c r="AF3" s="576" t="s">
        <v>495</v>
      </c>
      <c r="AG3" s="577"/>
      <c r="AH3" s="574" t="s">
        <v>496</v>
      </c>
      <c r="AI3" s="576" t="s">
        <v>497</v>
      </c>
      <c r="AJ3" s="577"/>
      <c r="AK3" s="574" t="s">
        <v>493</v>
      </c>
      <c r="AL3" s="574" t="s">
        <v>483</v>
      </c>
      <c r="AM3" s="576" t="s">
        <v>498</v>
      </c>
      <c r="AN3" s="577"/>
      <c r="AO3" s="574" t="s">
        <v>486</v>
      </c>
      <c r="AP3" s="574" t="s">
        <v>483</v>
      </c>
      <c r="AQ3" s="576" t="s">
        <v>499</v>
      </c>
      <c r="AR3" s="577"/>
      <c r="AS3" s="574" t="s">
        <v>486</v>
      </c>
      <c r="AT3" s="574" t="s">
        <v>483</v>
      </c>
      <c r="AU3" s="576" t="s">
        <v>500</v>
      </c>
      <c r="AV3" s="577"/>
      <c r="AW3" s="574" t="s">
        <v>501</v>
      </c>
      <c r="AX3" s="574" t="s">
        <v>494</v>
      </c>
      <c r="AY3" s="576" t="s">
        <v>502</v>
      </c>
      <c r="AZ3" s="577"/>
      <c r="BA3" s="574" t="s">
        <v>501</v>
      </c>
      <c r="BB3" s="574" t="s">
        <v>494</v>
      </c>
      <c r="BC3" s="576" t="s">
        <v>503</v>
      </c>
      <c r="BD3" s="577"/>
      <c r="BE3" s="574" t="s">
        <v>501</v>
      </c>
      <c r="BF3" s="574" t="s">
        <v>494</v>
      </c>
      <c r="BG3" s="576" t="s">
        <v>504</v>
      </c>
      <c r="BH3" s="577"/>
      <c r="BI3" s="574" t="s">
        <v>501</v>
      </c>
      <c r="BJ3" s="574" t="s">
        <v>494</v>
      </c>
      <c r="BK3" s="576" t="s">
        <v>657</v>
      </c>
      <c r="BL3" s="577"/>
      <c r="BM3" s="574" t="s">
        <v>501</v>
      </c>
      <c r="BN3" s="574" t="s">
        <v>494</v>
      </c>
      <c r="BO3" s="576" t="s">
        <v>658</v>
      </c>
      <c r="BP3" s="577"/>
      <c r="BQ3" s="574" t="s">
        <v>501</v>
      </c>
      <c r="BR3" s="574" t="s">
        <v>494</v>
      </c>
      <c r="BS3" s="576" t="s">
        <v>505</v>
      </c>
      <c r="BT3" s="577"/>
      <c r="BU3" s="574" t="s">
        <v>501</v>
      </c>
      <c r="BV3" s="574" t="s">
        <v>494</v>
      </c>
      <c r="BW3" s="576" t="s">
        <v>506</v>
      </c>
      <c r="BX3" s="577"/>
      <c r="BY3" s="574" t="s">
        <v>501</v>
      </c>
      <c r="BZ3" s="574" t="s">
        <v>494</v>
      </c>
      <c r="CA3" s="576" t="s">
        <v>507</v>
      </c>
      <c r="CB3" s="577"/>
      <c r="CC3" s="574" t="s">
        <v>501</v>
      </c>
      <c r="CD3" s="574" t="s">
        <v>494</v>
      </c>
      <c r="CE3" s="576" t="s">
        <v>508</v>
      </c>
      <c r="CF3" s="577"/>
      <c r="CG3" s="574" t="s">
        <v>501</v>
      </c>
      <c r="CH3" s="574" t="s">
        <v>494</v>
      </c>
      <c r="CI3" s="576" t="s">
        <v>509</v>
      </c>
      <c r="CJ3" s="577"/>
      <c r="CK3" s="574" t="s">
        <v>501</v>
      </c>
      <c r="CL3" s="574" t="s">
        <v>494</v>
      </c>
      <c r="CM3" s="576" t="s">
        <v>510</v>
      </c>
      <c r="CN3" s="577"/>
      <c r="CO3" s="574" t="s">
        <v>501</v>
      </c>
      <c r="CP3" s="574" t="s">
        <v>494</v>
      </c>
      <c r="CQ3" s="570" t="s">
        <v>593</v>
      </c>
      <c r="CR3" s="571"/>
      <c r="CS3" s="572" t="s">
        <v>501</v>
      </c>
      <c r="CT3" s="572" t="s">
        <v>494</v>
      </c>
      <c r="CU3" s="570" t="s">
        <v>594</v>
      </c>
      <c r="CV3" s="571"/>
      <c r="CW3" s="572" t="s">
        <v>501</v>
      </c>
      <c r="CX3" s="572" t="s">
        <v>494</v>
      </c>
      <c r="CY3" s="570" t="s">
        <v>595</v>
      </c>
      <c r="CZ3" s="571"/>
      <c r="DA3" s="572" t="s">
        <v>501</v>
      </c>
      <c r="DB3" s="572" t="s">
        <v>494</v>
      </c>
    </row>
    <row r="4" spans="1:106" ht="25.5" customHeight="1">
      <c r="A4" s="575"/>
      <c r="B4" s="582"/>
      <c r="C4" s="194" t="s">
        <v>511</v>
      </c>
      <c r="D4" s="194" t="s">
        <v>659</v>
      </c>
      <c r="E4" s="195" t="s">
        <v>696</v>
      </c>
      <c r="F4" s="591"/>
      <c r="G4" s="591"/>
      <c r="H4" s="194" t="s">
        <v>659</v>
      </c>
      <c r="I4" s="195" t="s">
        <v>696</v>
      </c>
      <c r="J4" s="575"/>
      <c r="K4" s="575"/>
      <c r="L4" s="194" t="s">
        <v>659</v>
      </c>
      <c r="M4" s="195" t="s">
        <v>696</v>
      </c>
      <c r="N4" s="575"/>
      <c r="O4" s="575"/>
      <c r="P4" s="194" t="s">
        <v>659</v>
      </c>
      <c r="Q4" s="195" t="s">
        <v>696</v>
      </c>
      <c r="R4" s="575"/>
      <c r="S4" s="575"/>
      <c r="T4" s="194" t="s">
        <v>659</v>
      </c>
      <c r="U4" s="195" t="s">
        <v>696</v>
      </c>
      <c r="V4" s="575"/>
      <c r="W4" s="575"/>
      <c r="X4" s="194" t="s">
        <v>512</v>
      </c>
      <c r="Y4" s="194" t="s">
        <v>513</v>
      </c>
      <c r="Z4" s="575"/>
      <c r="AA4" s="575"/>
      <c r="AB4" s="194" t="s">
        <v>514</v>
      </c>
      <c r="AC4" s="194" t="s">
        <v>513</v>
      </c>
      <c r="AD4" s="575"/>
      <c r="AE4" s="575"/>
      <c r="AF4" s="194" t="s">
        <v>512</v>
      </c>
      <c r="AG4" s="194" t="s">
        <v>513</v>
      </c>
      <c r="AH4" s="575"/>
      <c r="AI4" s="194" t="s">
        <v>659</v>
      </c>
      <c r="AJ4" s="195" t="s">
        <v>696</v>
      </c>
      <c r="AK4" s="575"/>
      <c r="AL4" s="575"/>
      <c r="AM4" s="194" t="s">
        <v>659</v>
      </c>
      <c r="AN4" s="195" t="s">
        <v>696</v>
      </c>
      <c r="AO4" s="575"/>
      <c r="AP4" s="575"/>
      <c r="AQ4" s="194" t="s">
        <v>480</v>
      </c>
      <c r="AR4" s="195" t="s">
        <v>660</v>
      </c>
      <c r="AS4" s="575"/>
      <c r="AT4" s="575"/>
      <c r="AU4" s="194" t="s">
        <v>659</v>
      </c>
      <c r="AV4" s="195" t="s">
        <v>696</v>
      </c>
      <c r="AW4" s="575"/>
      <c r="AX4" s="575"/>
      <c r="AY4" s="194" t="s">
        <v>661</v>
      </c>
      <c r="AZ4" s="194" t="s">
        <v>662</v>
      </c>
      <c r="BA4" s="575"/>
      <c r="BB4" s="575"/>
      <c r="BC4" s="194" t="s">
        <v>512</v>
      </c>
      <c r="BD4" s="194" t="s">
        <v>513</v>
      </c>
      <c r="BE4" s="575"/>
      <c r="BF4" s="575"/>
      <c r="BG4" s="194" t="s">
        <v>512</v>
      </c>
      <c r="BH4" s="194" t="s">
        <v>513</v>
      </c>
      <c r="BI4" s="575"/>
      <c r="BJ4" s="575"/>
      <c r="BK4" s="194" t="s">
        <v>659</v>
      </c>
      <c r="BL4" s="195" t="s">
        <v>696</v>
      </c>
      <c r="BM4" s="575"/>
      <c r="BN4" s="575"/>
      <c r="BO4" s="194" t="s">
        <v>659</v>
      </c>
      <c r="BP4" s="195" t="s">
        <v>696</v>
      </c>
      <c r="BQ4" s="575"/>
      <c r="BR4" s="575"/>
      <c r="BS4" s="194" t="s">
        <v>659</v>
      </c>
      <c r="BT4" s="195" t="s">
        <v>663</v>
      </c>
      <c r="BU4" s="575"/>
      <c r="BV4" s="575"/>
      <c r="BW4" s="194" t="s">
        <v>512</v>
      </c>
      <c r="BX4" s="194" t="s">
        <v>513</v>
      </c>
      <c r="BY4" s="575"/>
      <c r="BZ4" s="575"/>
      <c r="CA4" s="194" t="s">
        <v>512</v>
      </c>
      <c r="CB4" s="194" t="s">
        <v>515</v>
      </c>
      <c r="CC4" s="575"/>
      <c r="CD4" s="575"/>
      <c r="CE4" s="194" t="s">
        <v>659</v>
      </c>
      <c r="CF4" s="195" t="s">
        <v>696</v>
      </c>
      <c r="CG4" s="575"/>
      <c r="CH4" s="575"/>
      <c r="CI4" s="194" t="s">
        <v>659</v>
      </c>
      <c r="CJ4" s="195" t="s">
        <v>696</v>
      </c>
      <c r="CK4" s="575"/>
      <c r="CL4" s="575"/>
      <c r="CM4" s="194" t="s">
        <v>659</v>
      </c>
      <c r="CN4" s="195" t="s">
        <v>696</v>
      </c>
      <c r="CO4" s="575"/>
      <c r="CP4" s="575"/>
      <c r="CQ4" s="333" t="s">
        <v>512</v>
      </c>
      <c r="CR4" s="333" t="s">
        <v>513</v>
      </c>
      <c r="CS4" s="573"/>
      <c r="CT4" s="573"/>
      <c r="CU4" s="333" t="s">
        <v>512</v>
      </c>
      <c r="CV4" s="333" t="s">
        <v>596</v>
      </c>
      <c r="CW4" s="573"/>
      <c r="CX4" s="573"/>
      <c r="CY4" s="333" t="s">
        <v>512</v>
      </c>
      <c r="CZ4" s="333" t="s">
        <v>513</v>
      </c>
      <c r="DA4" s="573"/>
      <c r="DB4" s="573"/>
    </row>
    <row r="5" spans="1:106" s="294" customFormat="1" ht="24.75" customHeight="1">
      <c r="A5" s="334" t="s">
        <v>289</v>
      </c>
      <c r="B5" s="298" t="s">
        <v>290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302"/>
      <c r="B6" s="302" t="s">
        <v>291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>
      <c r="A7" s="302"/>
      <c r="B7" s="302" t="s">
        <v>292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>
      <c r="A8" s="302"/>
      <c r="B8" s="301" t="s">
        <v>516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>
      <c r="A9" s="302"/>
      <c r="B9" s="301" t="s">
        <v>293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>
      <c r="A10" s="302"/>
      <c r="B10" s="301" t="s">
        <v>517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>
      <c r="A11" s="302"/>
      <c r="B11" s="301" t="s">
        <v>518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>
      <c r="A12" s="302"/>
      <c r="B12" s="301" t="s">
        <v>294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>
      <c r="A13" s="302"/>
      <c r="B13" s="301" t="s">
        <v>664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>
      <c r="A14" s="302"/>
      <c r="B14" s="301" t="s">
        <v>295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>
      <c r="A15" s="302"/>
      <c r="B15" s="301" t="s">
        <v>665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>
      <c r="A16" s="302"/>
      <c r="B16" s="301" t="s">
        <v>296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>
      <c r="A17" s="302"/>
      <c r="B17" s="301" t="s">
        <v>519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294" customFormat="1" ht="14.25" customHeight="1">
      <c r="A18" s="334" t="s">
        <v>297</v>
      </c>
      <c r="B18" s="298" t="s">
        <v>298</v>
      </c>
      <c r="C18" s="295">
        <f>SUM(C19:C33)</f>
        <v>7.6</v>
      </c>
      <c r="D18" s="179">
        <f>SUM(D19:D33)</f>
        <v>0</v>
      </c>
      <c r="E18" s="179">
        <f>SUM(E19:E33)</f>
        <v>1.165</v>
      </c>
      <c r="F18" s="296">
        <f>E18-D18</f>
        <v>1.165</v>
      </c>
      <c r="G18" s="296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>
      <c r="A19" s="302"/>
      <c r="B19" s="302" t="s">
        <v>299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>
      <c r="A20" s="302"/>
      <c r="B20" s="301" t="s">
        <v>300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>
      <c r="A21" s="302"/>
      <c r="B21" s="301" t="s">
        <v>563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>
      <c r="A22" s="302"/>
      <c r="B22" s="302" t="s">
        <v>301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>
      <c r="A23" s="302"/>
      <c r="B23" s="302" t="s">
        <v>666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>
      <c r="A24" s="302"/>
      <c r="B24" s="301" t="s">
        <v>520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>
      <c r="A25" s="302"/>
      <c r="B25" s="301" t="s">
        <v>521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>
      <c r="A26" s="302"/>
      <c r="B26" s="301" t="s">
        <v>667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>
      <c r="A27" s="302"/>
      <c r="B27" s="301" t="s">
        <v>302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>
      <c r="A28" s="302"/>
      <c r="B28" s="301" t="s">
        <v>303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>
      <c r="A29" s="302"/>
      <c r="B29" s="301" t="s">
        <v>304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>
      <c r="A30" s="302"/>
      <c r="B30" s="301" t="s">
        <v>305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>
      <c r="A31" s="302"/>
      <c r="B31" s="302" t="s">
        <v>522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>
      <c r="A32" s="302"/>
      <c r="B32" s="302" t="s">
        <v>306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>
      <c r="A33" s="302"/>
      <c r="B33" s="302" t="s">
        <v>523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294" customFormat="1" ht="14.25" customHeight="1">
      <c r="A34" s="334" t="s">
        <v>307</v>
      </c>
      <c r="B34" s="298" t="s">
        <v>308</v>
      </c>
      <c r="C34" s="297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296">
        <f>E34-D34</f>
        <v>57.469699999999989</v>
      </c>
      <c r="G34" s="296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300" customFormat="1" ht="13.5" customHeight="1">
      <c r="A35" s="334"/>
      <c r="B35" s="298" t="s">
        <v>309</v>
      </c>
      <c r="C35" s="295">
        <f>SUM(C36:C57)</f>
        <v>0</v>
      </c>
      <c r="D35" s="179">
        <f>SUM(D36:D57)</f>
        <v>7.9660000000000011</v>
      </c>
      <c r="E35" s="179">
        <f>SUM(E36:E57)</f>
        <v>0.28299999999999997</v>
      </c>
      <c r="F35" s="299">
        <f>SUM(F36:F57)</f>
        <v>-7.6829999999999998</v>
      </c>
      <c r="G35" s="299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>
      <c r="A36" s="302"/>
      <c r="B36" s="301" t="s">
        <v>310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>
      <c r="A37" s="302"/>
      <c r="B37" s="301" t="s">
        <v>311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>
      <c r="A38" s="302"/>
      <c r="B38" s="301" t="s">
        <v>312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>
      <c r="A39" s="302"/>
      <c r="B39" s="302" t="s">
        <v>313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>
      <c r="A40" s="302"/>
      <c r="B40" s="302" t="s">
        <v>314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>
      <c r="A41" s="302"/>
      <c r="B41" s="302" t="s">
        <v>315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>
      <c r="A42" s="302"/>
      <c r="B42" s="302" t="s">
        <v>316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>
      <c r="A43" s="302"/>
      <c r="B43" s="302" t="s">
        <v>317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>
      <c r="A44" s="302"/>
      <c r="B44" s="302" t="s">
        <v>318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>
      <c r="A45" s="302"/>
      <c r="B45" s="302" t="s">
        <v>319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>
      <c r="A46" s="302"/>
      <c r="B46" s="302" t="s">
        <v>320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>
      <c r="A47" s="302"/>
      <c r="B47" s="303" t="s">
        <v>321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>
      <c r="A48" s="302"/>
      <c r="B48" s="302" t="s">
        <v>524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>
      <c r="A49" s="302"/>
      <c r="B49" s="302" t="s">
        <v>322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>
      <c r="A50" s="302"/>
      <c r="B50" s="302" t="s">
        <v>323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>
      <c r="A51" s="302"/>
      <c r="B51" s="302" t="s">
        <v>668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>
      <c r="A52" s="302"/>
      <c r="B52" s="302" t="s">
        <v>669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>
      <c r="A53" s="302"/>
      <c r="B53" s="303" t="s">
        <v>324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>
      <c r="A54" s="302"/>
      <c r="B54" s="302" t="s">
        <v>325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>
      <c r="A55" s="302"/>
      <c r="B55" s="302" t="s">
        <v>326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>
      <c r="A56" s="302"/>
      <c r="B56" s="303" t="s">
        <v>327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>
      <c r="A57" s="302"/>
      <c r="B57" s="302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>
      <c r="A58" s="302"/>
      <c r="B58" s="302" t="s">
        <v>525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>
      <c r="A59" s="302"/>
      <c r="B59" s="302" t="s">
        <v>526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>
      <c r="A60" s="302"/>
      <c r="B60" s="301" t="s">
        <v>670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>
      <c r="A61" s="302"/>
      <c r="B61" s="302" t="s">
        <v>527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>
      <c r="A62" s="302"/>
      <c r="B62" s="301" t="s">
        <v>671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>
      <c r="A63" s="302"/>
      <c r="B63" s="301" t="s">
        <v>528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>
      <c r="A64" s="302"/>
      <c r="B64" s="301" t="s">
        <v>672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>
      <c r="A65" s="302"/>
      <c r="B65" s="301" t="s">
        <v>328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>
      <c r="A66" s="302"/>
      <c r="B66" s="301" t="s">
        <v>529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>
      <c r="A67" s="302"/>
      <c r="B67" s="301" t="s">
        <v>329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>
      <c r="A68" s="302"/>
      <c r="B68" s="301" t="s">
        <v>530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>
      <c r="A69" s="302"/>
      <c r="B69" s="301" t="s">
        <v>373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>
      <c r="A70" s="302"/>
      <c r="B70" s="301" t="s">
        <v>330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294" customFormat="1" ht="14.25" hidden="1" customHeight="1">
      <c r="A71" s="335"/>
      <c r="B71" s="304" t="s">
        <v>331</v>
      </c>
      <c r="C71" s="305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296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>
      <c r="A72" s="302"/>
      <c r="B72" s="302" t="s">
        <v>332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>
      <c r="A73" s="302"/>
      <c r="B73" s="302" t="s">
        <v>531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>
      <c r="A74" s="302"/>
      <c r="B74" s="302" t="s">
        <v>333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>
      <c r="A75" s="302"/>
      <c r="B75" s="302" t="s">
        <v>334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>
      <c r="A76" s="302"/>
      <c r="B76" s="302" t="s">
        <v>335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>
      <c r="A77" s="302"/>
      <c r="B77" s="302" t="s">
        <v>336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>
      <c r="A78" s="302"/>
      <c r="B78" s="302" t="s">
        <v>337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294" customFormat="1" ht="14.25" customHeight="1">
      <c r="A79" s="334" t="s">
        <v>338</v>
      </c>
      <c r="B79" s="298" t="s">
        <v>339</v>
      </c>
      <c r="C79" s="306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296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>
      <c r="A80" s="302"/>
      <c r="B80" s="302" t="s">
        <v>340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>
      <c r="A81" s="302"/>
      <c r="B81" s="302" t="s">
        <v>341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>
      <c r="A82" s="302"/>
      <c r="B82" s="302" t="s">
        <v>532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>
      <c r="A83" s="302"/>
      <c r="B83" s="301" t="s">
        <v>342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>
      <c r="A84" s="302"/>
      <c r="B84" s="301" t="s">
        <v>533</v>
      </c>
      <c r="C84" s="307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>
      <c r="A85" s="302"/>
      <c r="B85" s="301" t="s">
        <v>343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>
      <c r="A86" s="336"/>
      <c r="B86" s="301" t="s">
        <v>673</v>
      </c>
      <c r="C86" s="307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>
      <c r="A87" s="302"/>
      <c r="B87" s="302" t="s">
        <v>534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>
      <c r="A88" s="302"/>
      <c r="B88" s="302" t="s">
        <v>344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294" customFormat="1" ht="14.25" customHeight="1">
      <c r="A89" s="334" t="s">
        <v>345</v>
      </c>
      <c r="B89" s="298" t="s">
        <v>346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299">
        <f>SUM(F91:F136)</f>
        <v>-2110.7230799999998</v>
      </c>
      <c r="G89" s="299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>
      <c r="A90" s="336"/>
      <c r="B90" s="301" t="s">
        <v>347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>
      <c r="A91" s="336"/>
      <c r="B91" s="301" t="s">
        <v>535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>
      <c r="A92" s="302"/>
      <c r="B92" s="302" t="s">
        <v>348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>
      <c r="A93" s="302"/>
      <c r="B93" s="302" t="s">
        <v>349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>
      <c r="A94" s="302"/>
      <c r="B94" s="302" t="s">
        <v>350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>
      <c r="A95" s="302"/>
      <c r="B95" s="302" t="s">
        <v>351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>
      <c r="A96" s="302"/>
      <c r="B96" s="302" t="s">
        <v>536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>
      <c r="A97" s="302"/>
      <c r="B97" s="302" t="s">
        <v>537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>
      <c r="A98" s="302"/>
      <c r="B98" s="302" t="s">
        <v>352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>
      <c r="A99" s="302"/>
      <c r="B99" s="302" t="s">
        <v>353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>
      <c r="A100" s="302"/>
      <c r="B100" s="302" t="s">
        <v>674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>
      <c r="A101" s="302"/>
      <c r="B101" s="302" t="s">
        <v>675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>
      <c r="A102" s="302"/>
      <c r="B102" s="302" t="s">
        <v>355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>
      <c r="A103" s="302"/>
      <c r="B103" s="302" t="s">
        <v>356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>
      <c r="A104" s="302"/>
      <c r="B104" s="302" t="s">
        <v>580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>
      <c r="A105" s="302"/>
      <c r="B105" s="302" t="s">
        <v>538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>
      <c r="A106" s="302"/>
      <c r="B106" s="302" t="s">
        <v>539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>
      <c r="A107" s="302"/>
      <c r="B107" s="302" t="s">
        <v>357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>
      <c r="A108" s="302"/>
      <c r="B108" s="302" t="s">
        <v>626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>
      <c r="A109" s="302"/>
      <c r="B109" s="302" t="s">
        <v>585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>
      <c r="A110" s="302"/>
      <c r="B110" s="302" t="s">
        <v>358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>
      <c r="A111" s="302"/>
      <c r="B111" s="302" t="s">
        <v>676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>
      <c r="A112" s="302"/>
      <c r="B112" s="302" t="s">
        <v>550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>
      <c r="A113" s="302"/>
      <c r="B113" s="302" t="s">
        <v>677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>
      <c r="A114" s="302"/>
      <c r="B114" s="302" t="s">
        <v>625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>
      <c r="A115" s="302"/>
      <c r="B115" s="302" t="s">
        <v>540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>
      <c r="A116" s="302"/>
      <c r="B116" s="302" t="s">
        <v>541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>
      <c r="A117" s="302"/>
      <c r="B117" s="302" t="s">
        <v>542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>
      <c r="A118" s="302"/>
      <c r="B118" s="302" t="s">
        <v>543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>
      <c r="A119" s="302"/>
      <c r="B119" s="302" t="s">
        <v>678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>
      <c r="A120" s="302"/>
      <c r="B120" s="302" t="s">
        <v>679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>
      <c r="A121" s="302"/>
      <c r="B121" s="302" t="s">
        <v>544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>
      <c r="A122" s="302"/>
      <c r="B122" s="302" t="s">
        <v>545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>
      <c r="A123" s="302"/>
      <c r="B123" s="302" t="s">
        <v>361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>
      <c r="A124" s="302"/>
      <c r="B124" s="302" t="s">
        <v>680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>
      <c r="A125" s="302"/>
      <c r="B125" s="302" t="s">
        <v>362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>
      <c r="A126" s="302"/>
      <c r="B126" s="302" t="s">
        <v>363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>
      <c r="A127" s="302"/>
      <c r="B127" s="308" t="s">
        <v>364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>
      <c r="A128" s="302"/>
      <c r="B128" s="308" t="s">
        <v>547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>
      <c r="A129" s="302"/>
      <c r="B129" s="308" t="s">
        <v>365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>
      <c r="A130" s="302"/>
      <c r="B130" s="308" t="s">
        <v>548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>
      <c r="A131" s="302"/>
      <c r="B131" s="302" t="s">
        <v>549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>
      <c r="A132" s="302"/>
      <c r="B132" s="302" t="s">
        <v>586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>
      <c r="A133" s="302"/>
      <c r="B133" s="302" t="s">
        <v>366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>
      <c r="A134" s="302"/>
      <c r="B134" s="302" t="s">
        <v>681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>
      <c r="A135" s="302"/>
      <c r="B135" s="302" t="s">
        <v>551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>
      <c r="A136" s="200"/>
      <c r="B136" s="200" t="s">
        <v>393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11" customFormat="1" ht="14.25" customHeight="1">
      <c r="A137" s="309"/>
      <c r="B137" s="310" t="s">
        <v>367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>
      <c r="A138" s="215" t="s">
        <v>368</v>
      </c>
      <c r="B138" s="217" t="s">
        <v>369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>
      <c r="A139" s="215" t="s">
        <v>370</v>
      </c>
      <c r="B139" s="217" t="s">
        <v>371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11" customFormat="1">
      <c r="A140" s="218"/>
      <c r="B140" s="312" t="s">
        <v>372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>
      <c r="AH141" s="317"/>
    </row>
    <row r="142" spans="1:106" ht="11.25" customHeight="1">
      <c r="D142" s="318"/>
      <c r="E142" s="319"/>
      <c r="AH142" s="317"/>
    </row>
    <row r="143" spans="1:106" s="315" customFormat="1">
      <c r="B143" s="313"/>
      <c r="C143" s="314"/>
      <c r="E143" s="320"/>
      <c r="F143" s="293"/>
      <c r="G143" s="293"/>
      <c r="J143" s="293"/>
      <c r="K143" s="293"/>
      <c r="N143" s="293"/>
      <c r="O143" s="293"/>
      <c r="R143" s="293"/>
      <c r="S143" s="293"/>
      <c r="V143" s="293"/>
      <c r="W143" s="293"/>
      <c r="X143" s="316"/>
      <c r="Y143" s="316"/>
      <c r="Z143" s="293"/>
      <c r="AA143" s="293"/>
      <c r="AD143" s="293"/>
      <c r="AE143" s="293"/>
      <c r="AF143" s="293"/>
      <c r="AG143" s="293"/>
      <c r="AH143" s="317"/>
      <c r="AK143" s="293"/>
      <c r="AL143" s="293"/>
      <c r="AO143" s="293"/>
      <c r="AP143" s="293"/>
      <c r="AQ143" s="293"/>
      <c r="AR143" s="293"/>
      <c r="AS143" s="293"/>
      <c r="AT143" s="293"/>
      <c r="AW143" s="293"/>
      <c r="AX143" s="293"/>
      <c r="AY143" s="293"/>
      <c r="AZ143" s="293"/>
      <c r="BA143" s="293"/>
      <c r="BB143" s="293"/>
      <c r="BE143" s="293"/>
      <c r="BF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Y143" s="293"/>
      <c r="BZ143" s="293"/>
      <c r="CA143" s="293"/>
      <c r="CB143" s="293"/>
      <c r="CC143" s="293"/>
      <c r="CD143" s="293"/>
      <c r="CG143" s="293"/>
      <c r="CH143" s="293"/>
      <c r="CK143" s="293"/>
      <c r="CL143" s="293"/>
      <c r="CM143" s="293"/>
      <c r="CN143" s="293"/>
      <c r="CO143" s="293"/>
      <c r="CP143" s="293"/>
      <c r="CQ143" s="293"/>
      <c r="CR143" s="293"/>
      <c r="CS143" s="293"/>
      <c r="CT143" s="293"/>
      <c r="CW143" s="293"/>
      <c r="CX143" s="293"/>
    </row>
    <row r="144" spans="1:106" s="315" customFormat="1">
      <c r="B144" s="313"/>
      <c r="C144" s="314"/>
      <c r="E144" s="319"/>
      <c r="F144" s="293"/>
      <c r="G144" s="293"/>
      <c r="J144" s="293"/>
      <c r="K144" s="293"/>
      <c r="N144" s="293"/>
      <c r="O144" s="293"/>
      <c r="R144" s="293"/>
      <c r="S144" s="293"/>
      <c r="V144" s="293"/>
      <c r="W144" s="293"/>
      <c r="X144" s="316"/>
      <c r="Y144" s="316"/>
      <c r="Z144" s="293"/>
      <c r="AA144" s="293"/>
      <c r="AD144" s="293"/>
      <c r="AE144" s="293"/>
      <c r="AF144" s="293"/>
      <c r="AG144" s="293"/>
      <c r="AH144" s="317"/>
      <c r="AK144" s="293"/>
      <c r="AL144" s="293"/>
      <c r="AO144" s="293"/>
      <c r="AP144" s="293"/>
      <c r="AQ144" s="293"/>
      <c r="AR144" s="293"/>
      <c r="AS144" s="293"/>
      <c r="AT144" s="293"/>
      <c r="AW144" s="293"/>
      <c r="AX144" s="293"/>
      <c r="AY144" s="293"/>
      <c r="AZ144" s="293"/>
      <c r="BA144" s="293"/>
      <c r="BB144" s="293"/>
      <c r="BE144" s="293"/>
      <c r="BF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Y144" s="293"/>
      <c r="BZ144" s="293"/>
      <c r="CA144" s="293"/>
      <c r="CB144" s="293"/>
      <c r="CC144" s="293"/>
      <c r="CD144" s="293"/>
      <c r="CG144" s="293"/>
      <c r="CH144" s="293"/>
      <c r="CK144" s="293"/>
      <c r="CL144" s="293"/>
      <c r="CM144" s="293"/>
      <c r="CN144" s="293"/>
      <c r="CO144" s="293"/>
      <c r="CP144" s="293"/>
      <c r="CQ144" s="293"/>
      <c r="CR144" s="293"/>
      <c r="CS144" s="293"/>
      <c r="CT144" s="293"/>
      <c r="CW144" s="293"/>
      <c r="CX144" s="293"/>
    </row>
    <row r="145" spans="2:102" s="315" customFormat="1">
      <c r="B145" s="313"/>
      <c r="C145" s="314"/>
      <c r="F145" s="293"/>
      <c r="G145" s="293"/>
      <c r="J145" s="293"/>
      <c r="K145" s="293"/>
      <c r="N145" s="293"/>
      <c r="O145" s="293"/>
      <c r="R145" s="293"/>
      <c r="S145" s="293"/>
      <c r="V145" s="293"/>
      <c r="W145" s="293"/>
      <c r="X145" s="316"/>
      <c r="Y145" s="316"/>
      <c r="Z145" s="293"/>
      <c r="AA145" s="293"/>
      <c r="AD145" s="293"/>
      <c r="AE145" s="293"/>
      <c r="AF145" s="293"/>
      <c r="AG145" s="293"/>
      <c r="AH145" s="317"/>
      <c r="AK145" s="293"/>
      <c r="AL145" s="293"/>
      <c r="AO145" s="293"/>
      <c r="AP145" s="293"/>
      <c r="AQ145" s="293"/>
      <c r="AR145" s="293"/>
      <c r="AS145" s="293"/>
      <c r="AT145" s="293"/>
      <c r="AW145" s="293"/>
      <c r="AX145" s="293"/>
      <c r="AY145" s="293"/>
      <c r="AZ145" s="293"/>
      <c r="BA145" s="293"/>
      <c r="BB145" s="293"/>
      <c r="BE145" s="293"/>
      <c r="BF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Y145" s="293"/>
      <c r="BZ145" s="293"/>
      <c r="CA145" s="293"/>
      <c r="CB145" s="293"/>
      <c r="CC145" s="293"/>
      <c r="CD145" s="293"/>
      <c r="CG145" s="293"/>
      <c r="CH145" s="293"/>
      <c r="CK145" s="293"/>
      <c r="CL145" s="293"/>
      <c r="CM145" s="293"/>
      <c r="CN145" s="293"/>
      <c r="CO145" s="293"/>
      <c r="CP145" s="293"/>
      <c r="CQ145" s="293"/>
      <c r="CR145" s="293"/>
      <c r="CS145" s="293"/>
      <c r="CT145" s="293"/>
      <c r="CW145" s="293"/>
      <c r="CX145" s="293"/>
    </row>
    <row r="146" spans="2:102" s="315" customFormat="1">
      <c r="B146" s="313"/>
      <c r="C146" s="314"/>
      <c r="F146" s="293"/>
      <c r="G146" s="293"/>
      <c r="J146" s="293"/>
      <c r="K146" s="293"/>
      <c r="N146" s="293"/>
      <c r="O146" s="293"/>
      <c r="R146" s="293"/>
      <c r="S146" s="293"/>
      <c r="V146" s="293"/>
      <c r="W146" s="293"/>
      <c r="X146" s="316"/>
      <c r="Y146" s="316"/>
      <c r="Z146" s="293"/>
      <c r="AA146" s="293"/>
      <c r="AD146" s="293"/>
      <c r="AE146" s="293"/>
      <c r="AF146" s="293"/>
      <c r="AG146" s="293"/>
      <c r="AH146" s="317"/>
      <c r="AK146" s="293"/>
      <c r="AL146" s="293"/>
      <c r="AO146" s="293"/>
      <c r="AP146" s="293"/>
      <c r="AQ146" s="293"/>
      <c r="AR146" s="293"/>
      <c r="AS146" s="293"/>
      <c r="AT146" s="293"/>
      <c r="AW146" s="293"/>
      <c r="AX146" s="293"/>
      <c r="AY146" s="293"/>
      <c r="AZ146" s="293"/>
      <c r="BA146" s="293"/>
      <c r="BB146" s="293"/>
      <c r="BE146" s="293"/>
      <c r="BF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Y146" s="293"/>
      <c r="BZ146" s="293"/>
      <c r="CA146" s="293"/>
      <c r="CB146" s="293"/>
      <c r="CC146" s="293"/>
      <c r="CD146" s="293"/>
      <c r="CG146" s="293"/>
      <c r="CH146" s="293"/>
      <c r="CK146" s="293"/>
      <c r="CL146" s="293"/>
      <c r="CM146" s="293"/>
      <c r="CN146" s="293"/>
      <c r="CO146" s="293"/>
      <c r="CP146" s="293"/>
      <c r="CQ146" s="293"/>
      <c r="CR146" s="293"/>
      <c r="CS146" s="293"/>
      <c r="CT146" s="293"/>
      <c r="CW146" s="293"/>
      <c r="CX146" s="293"/>
    </row>
    <row r="147" spans="2:102" s="315" customFormat="1">
      <c r="B147" s="313"/>
      <c r="C147" s="314"/>
      <c r="F147" s="293"/>
      <c r="G147" s="293"/>
      <c r="J147" s="293"/>
      <c r="K147" s="293"/>
      <c r="N147" s="293"/>
      <c r="O147" s="293"/>
      <c r="R147" s="293"/>
      <c r="S147" s="293"/>
      <c r="V147" s="293"/>
      <c r="W147" s="293"/>
      <c r="X147" s="316"/>
      <c r="Y147" s="316"/>
      <c r="Z147" s="293"/>
      <c r="AA147" s="293"/>
      <c r="AD147" s="293"/>
      <c r="AE147" s="293"/>
      <c r="AF147" s="293"/>
      <c r="AG147" s="293"/>
      <c r="AH147" s="317"/>
      <c r="AK147" s="293"/>
      <c r="AL147" s="293"/>
      <c r="AO147" s="293"/>
      <c r="AP147" s="293"/>
      <c r="AQ147" s="293"/>
      <c r="AR147" s="293"/>
      <c r="AS147" s="293"/>
      <c r="AT147" s="293"/>
      <c r="AW147" s="293"/>
      <c r="AX147" s="293"/>
      <c r="AY147" s="293"/>
      <c r="AZ147" s="293"/>
      <c r="BA147" s="293"/>
      <c r="BB147" s="293"/>
      <c r="BE147" s="293"/>
      <c r="BF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Y147" s="293"/>
      <c r="BZ147" s="293"/>
      <c r="CA147" s="293"/>
      <c r="CB147" s="293"/>
      <c r="CC147" s="293"/>
      <c r="CD147" s="293"/>
      <c r="CG147" s="293"/>
      <c r="CH147" s="293"/>
      <c r="CK147" s="293"/>
      <c r="CL147" s="293"/>
      <c r="CM147" s="293"/>
      <c r="CN147" s="293"/>
      <c r="CO147" s="293"/>
      <c r="CP147" s="293"/>
      <c r="CQ147" s="293"/>
      <c r="CR147" s="293"/>
      <c r="CS147" s="293"/>
      <c r="CT147" s="293"/>
      <c r="CW147" s="293"/>
      <c r="CX147" s="293"/>
    </row>
    <row r="148" spans="2:102" s="315" customFormat="1">
      <c r="B148" s="313"/>
      <c r="C148" s="314"/>
      <c r="F148" s="293"/>
      <c r="G148" s="293"/>
      <c r="J148" s="293"/>
      <c r="K148" s="293"/>
      <c r="N148" s="293"/>
      <c r="O148" s="293"/>
      <c r="R148" s="293"/>
      <c r="S148" s="293"/>
      <c r="V148" s="293"/>
      <c r="W148" s="293"/>
      <c r="X148" s="316"/>
      <c r="Y148" s="316"/>
      <c r="Z148" s="293"/>
      <c r="AA148" s="293"/>
      <c r="AD148" s="293"/>
      <c r="AE148" s="293"/>
      <c r="AF148" s="293"/>
      <c r="AG148" s="293"/>
      <c r="AH148" s="317"/>
      <c r="AK148" s="293"/>
      <c r="AL148" s="293"/>
      <c r="AO148" s="293"/>
      <c r="AP148" s="293"/>
      <c r="AQ148" s="293"/>
      <c r="AR148" s="293"/>
      <c r="AS148" s="293"/>
      <c r="AT148" s="293"/>
      <c r="AW148" s="293"/>
      <c r="AX148" s="293"/>
      <c r="AY148" s="293"/>
      <c r="AZ148" s="293"/>
      <c r="BA148" s="293"/>
      <c r="BB148" s="293"/>
      <c r="BE148" s="293"/>
      <c r="BF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Y148" s="293"/>
      <c r="BZ148" s="293"/>
      <c r="CA148" s="293"/>
      <c r="CB148" s="293"/>
      <c r="CC148" s="293"/>
      <c r="CD148" s="293"/>
      <c r="CG148" s="293"/>
      <c r="CH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W148" s="293"/>
      <c r="CX148" s="293"/>
    </row>
    <row r="149" spans="2:102" s="315" customFormat="1">
      <c r="B149" s="313"/>
      <c r="C149" s="314"/>
      <c r="F149" s="293"/>
      <c r="G149" s="293"/>
      <c r="J149" s="293"/>
      <c r="K149" s="293"/>
      <c r="N149" s="293"/>
      <c r="O149" s="293"/>
      <c r="R149" s="293"/>
      <c r="S149" s="293"/>
      <c r="V149" s="293"/>
      <c r="W149" s="293"/>
      <c r="X149" s="316"/>
      <c r="Y149" s="316"/>
      <c r="Z149" s="293"/>
      <c r="AA149" s="293"/>
      <c r="AD149" s="293"/>
      <c r="AE149" s="293"/>
      <c r="AF149" s="293"/>
      <c r="AG149" s="293"/>
      <c r="AH149" s="321"/>
      <c r="AK149" s="293"/>
      <c r="AL149" s="293"/>
      <c r="AO149" s="293"/>
      <c r="AP149" s="293"/>
      <c r="AQ149" s="293"/>
      <c r="AR149" s="293"/>
      <c r="AS149" s="293"/>
      <c r="AT149" s="293"/>
      <c r="AW149" s="293"/>
      <c r="AX149" s="293"/>
      <c r="AY149" s="293"/>
      <c r="AZ149" s="293"/>
      <c r="BA149" s="293"/>
      <c r="BB149" s="293"/>
      <c r="BE149" s="293"/>
      <c r="BF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Y149" s="293"/>
      <c r="BZ149" s="293"/>
      <c r="CA149" s="293"/>
      <c r="CB149" s="293"/>
      <c r="CC149" s="293"/>
      <c r="CD149" s="293"/>
      <c r="CG149" s="293"/>
      <c r="CH149" s="293"/>
      <c r="CK149" s="293"/>
      <c r="CL149" s="293"/>
      <c r="CM149" s="293"/>
      <c r="CN149" s="293"/>
      <c r="CO149" s="293"/>
      <c r="CP149" s="293"/>
      <c r="CQ149" s="293"/>
      <c r="CR149" s="293"/>
      <c r="CS149" s="293"/>
      <c r="CT149" s="293"/>
      <c r="CW149" s="293"/>
      <c r="CX149" s="293"/>
    </row>
    <row r="150" spans="2:102" s="315" customFormat="1">
      <c r="B150" s="313"/>
      <c r="C150" s="314"/>
      <c r="F150" s="293"/>
      <c r="G150" s="293"/>
      <c r="J150" s="293"/>
      <c r="K150" s="293"/>
      <c r="N150" s="293"/>
      <c r="O150" s="293"/>
      <c r="R150" s="293"/>
      <c r="S150" s="293"/>
      <c r="V150" s="293"/>
      <c r="W150" s="293"/>
      <c r="X150" s="316"/>
      <c r="Y150" s="316"/>
      <c r="Z150" s="293"/>
      <c r="AA150" s="293"/>
      <c r="AD150" s="293"/>
      <c r="AE150" s="293"/>
      <c r="AF150" s="293"/>
      <c r="AG150" s="293"/>
      <c r="AH150" s="317"/>
      <c r="AK150" s="293"/>
      <c r="AL150" s="293"/>
      <c r="AO150" s="293"/>
      <c r="AP150" s="293"/>
      <c r="AQ150" s="293"/>
      <c r="AR150" s="293"/>
      <c r="AS150" s="293"/>
      <c r="AT150" s="293"/>
      <c r="AW150" s="293"/>
      <c r="AX150" s="293"/>
      <c r="AY150" s="293"/>
      <c r="AZ150" s="293"/>
      <c r="BA150" s="293"/>
      <c r="BB150" s="293"/>
      <c r="BE150" s="293"/>
      <c r="BF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Y150" s="293"/>
      <c r="BZ150" s="293"/>
      <c r="CA150" s="293"/>
      <c r="CB150" s="293"/>
      <c r="CC150" s="293"/>
      <c r="CD150" s="293"/>
      <c r="CG150" s="293"/>
      <c r="CH150" s="293"/>
      <c r="CK150" s="293"/>
      <c r="CL150" s="293"/>
      <c r="CM150" s="293"/>
      <c r="CN150" s="293"/>
      <c r="CO150" s="293"/>
      <c r="CP150" s="293"/>
      <c r="CQ150" s="293"/>
      <c r="CR150" s="293"/>
      <c r="CS150" s="293"/>
      <c r="CT150" s="293"/>
      <c r="CW150" s="293"/>
      <c r="CX150" s="293"/>
    </row>
    <row r="151" spans="2:102" s="315" customFormat="1">
      <c r="B151" s="313"/>
      <c r="C151" s="314"/>
      <c r="F151" s="293"/>
      <c r="G151" s="293"/>
      <c r="J151" s="293"/>
      <c r="K151" s="293"/>
      <c r="N151" s="293"/>
      <c r="O151" s="293"/>
      <c r="R151" s="293"/>
      <c r="S151" s="293"/>
      <c r="V151" s="293"/>
      <c r="W151" s="293"/>
      <c r="X151" s="316"/>
      <c r="Y151" s="316"/>
      <c r="Z151" s="293"/>
      <c r="AA151" s="293"/>
      <c r="AD151" s="293"/>
      <c r="AE151" s="293"/>
      <c r="AF151" s="293"/>
      <c r="AG151" s="293"/>
      <c r="AH151" s="317"/>
      <c r="AK151" s="293"/>
      <c r="AL151" s="293"/>
      <c r="AO151" s="293"/>
      <c r="AP151" s="293"/>
      <c r="AQ151" s="293"/>
      <c r="AR151" s="293"/>
      <c r="AS151" s="293"/>
      <c r="AT151" s="293"/>
      <c r="AW151" s="293"/>
      <c r="AX151" s="293"/>
      <c r="AY151" s="293"/>
      <c r="AZ151" s="293"/>
      <c r="BA151" s="293"/>
      <c r="BB151" s="293"/>
      <c r="BE151" s="293"/>
      <c r="BF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Y151" s="293"/>
      <c r="BZ151" s="293"/>
      <c r="CA151" s="293"/>
      <c r="CB151" s="293"/>
      <c r="CC151" s="293"/>
      <c r="CD151" s="293"/>
      <c r="CG151" s="293"/>
      <c r="CH151" s="293"/>
      <c r="CK151" s="293"/>
      <c r="CL151" s="293"/>
      <c r="CM151" s="293"/>
      <c r="CN151" s="293"/>
      <c r="CO151" s="293"/>
      <c r="CP151" s="293"/>
      <c r="CQ151" s="293"/>
      <c r="CR151" s="293"/>
      <c r="CS151" s="293"/>
      <c r="CT151" s="293"/>
      <c r="CW151" s="293"/>
      <c r="CX151" s="293"/>
    </row>
    <row r="152" spans="2:102" s="315" customFormat="1">
      <c r="B152" s="313"/>
      <c r="C152" s="314"/>
      <c r="F152" s="293"/>
      <c r="G152" s="293"/>
      <c r="J152" s="293"/>
      <c r="K152" s="293"/>
      <c r="N152" s="293"/>
      <c r="O152" s="293"/>
      <c r="R152" s="293"/>
      <c r="S152" s="293"/>
      <c r="V152" s="293"/>
      <c r="W152" s="293"/>
      <c r="X152" s="316"/>
      <c r="Y152" s="316"/>
      <c r="Z152" s="293"/>
      <c r="AA152" s="293"/>
      <c r="AD152" s="293"/>
      <c r="AE152" s="293"/>
      <c r="AF152" s="293"/>
      <c r="AG152" s="293"/>
      <c r="AH152" s="321"/>
      <c r="AK152" s="293"/>
      <c r="AL152" s="293"/>
      <c r="AO152" s="293"/>
      <c r="AP152" s="293"/>
      <c r="AQ152" s="293"/>
      <c r="AR152" s="293"/>
      <c r="AS152" s="293"/>
      <c r="AT152" s="293"/>
      <c r="AW152" s="293"/>
      <c r="AX152" s="293"/>
      <c r="AY152" s="293"/>
      <c r="AZ152" s="293"/>
      <c r="BA152" s="293"/>
      <c r="BB152" s="293"/>
      <c r="BE152" s="293"/>
      <c r="BF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Y152" s="293"/>
      <c r="BZ152" s="293"/>
      <c r="CA152" s="293"/>
      <c r="CB152" s="293"/>
      <c r="CC152" s="293"/>
      <c r="CD152" s="293"/>
      <c r="CG152" s="293"/>
      <c r="CH152" s="293"/>
      <c r="CK152" s="293"/>
      <c r="CL152" s="293"/>
      <c r="CM152" s="293"/>
      <c r="CN152" s="293"/>
      <c r="CO152" s="293"/>
      <c r="CP152" s="293"/>
      <c r="CQ152" s="293"/>
      <c r="CR152" s="293"/>
      <c r="CS152" s="293"/>
      <c r="CT152" s="293"/>
      <c r="CW152" s="293"/>
      <c r="CX152" s="293"/>
    </row>
    <row r="153" spans="2:102" s="315" customFormat="1">
      <c r="B153" s="313"/>
      <c r="C153" s="314"/>
      <c r="F153" s="293"/>
      <c r="G153" s="293"/>
      <c r="J153" s="293"/>
      <c r="K153" s="293"/>
      <c r="N153" s="293"/>
      <c r="O153" s="293"/>
      <c r="R153" s="293"/>
      <c r="S153" s="293"/>
      <c r="V153" s="293"/>
      <c r="W153" s="293"/>
      <c r="X153" s="316"/>
      <c r="Y153" s="316"/>
      <c r="Z153" s="293"/>
      <c r="AA153" s="293"/>
      <c r="AD153" s="293"/>
      <c r="AE153" s="293"/>
      <c r="AF153" s="293"/>
      <c r="AG153" s="293"/>
      <c r="AH153" s="317"/>
      <c r="AK153" s="293"/>
      <c r="AL153" s="293"/>
      <c r="AO153" s="293"/>
      <c r="AP153" s="293"/>
      <c r="AQ153" s="293"/>
      <c r="AR153" s="293"/>
      <c r="AS153" s="293"/>
      <c r="AT153" s="293"/>
      <c r="AW153" s="293"/>
      <c r="AX153" s="293"/>
      <c r="AY153" s="293"/>
      <c r="AZ153" s="293"/>
      <c r="BA153" s="293"/>
      <c r="BB153" s="293"/>
      <c r="BE153" s="293"/>
      <c r="BF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Y153" s="293"/>
      <c r="BZ153" s="293"/>
      <c r="CA153" s="293"/>
      <c r="CB153" s="293"/>
      <c r="CC153" s="293"/>
      <c r="CD153" s="293"/>
      <c r="CG153" s="293"/>
      <c r="CH153" s="293"/>
      <c r="CK153" s="293"/>
      <c r="CL153" s="293"/>
      <c r="CM153" s="293"/>
      <c r="CN153" s="293"/>
      <c r="CO153" s="293"/>
      <c r="CP153" s="293"/>
      <c r="CQ153" s="293"/>
      <c r="CR153" s="293"/>
      <c r="CS153" s="293"/>
      <c r="CT153" s="293"/>
      <c r="CW153" s="293"/>
      <c r="CX153" s="293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8671875" defaultRowHeight="13.2"/>
  <cols>
    <col min="1" max="1" width="40.109375" style="1" customWidth="1"/>
    <col min="2" max="2" width="6.33203125" style="1" customWidth="1"/>
    <col min="3" max="3" width="9.5546875" style="1" customWidth="1"/>
    <col min="4" max="4" width="10.109375" style="1" customWidth="1"/>
    <col min="5" max="6" width="7.6640625" style="1" hidden="1" customWidth="1"/>
    <col min="7" max="8" width="10.33203125" style="11" customWidth="1"/>
    <col min="9" max="9" width="7.44140625" style="1" hidden="1" customWidth="1"/>
    <col min="10" max="10" width="11" style="1" customWidth="1"/>
    <col min="11" max="11" width="8.44140625" style="1" customWidth="1"/>
    <col min="12" max="12" width="10.6640625" style="1" customWidth="1"/>
    <col min="13" max="13" width="9" style="1" customWidth="1"/>
    <col min="14" max="14" width="10.5546875" style="1" customWidth="1"/>
    <col min="15" max="15" width="11" style="1" bestFit="1" customWidth="1"/>
    <col min="16" max="16" width="11" style="1" hidden="1" customWidth="1"/>
    <col min="17" max="17" width="10.33203125" style="1" customWidth="1"/>
    <col min="18" max="18" width="9.6640625" style="1" customWidth="1"/>
    <col min="19" max="19" width="11.6640625" style="1" bestFit="1" customWidth="1"/>
    <col min="20" max="20" width="13.109375" style="1" customWidth="1"/>
    <col min="21" max="16384" width="8.88671875" style="1"/>
  </cols>
  <sheetData>
    <row r="1" spans="1:22" ht="16.2" thickBot="1">
      <c r="R1" s="137" t="s">
        <v>401</v>
      </c>
    </row>
    <row r="2" spans="1:22" ht="12.75" customHeight="1" thickBot="1">
      <c r="A2" s="598" t="s">
        <v>471</v>
      </c>
      <c r="B2" s="598"/>
      <c r="C2" s="598"/>
      <c r="D2" s="598"/>
      <c r="E2" s="598"/>
      <c r="F2" s="598"/>
      <c r="G2" s="598"/>
      <c r="H2" s="598"/>
      <c r="I2" s="43"/>
      <c r="J2" s="43"/>
      <c r="K2" s="599" t="s">
        <v>239</v>
      </c>
      <c r="L2" s="599"/>
      <c r="M2" s="599"/>
      <c r="N2" s="600">
        <v>224950.67</v>
      </c>
      <c r="O2" s="600"/>
      <c r="P2" s="181"/>
      <c r="Q2" s="601" t="s">
        <v>256</v>
      </c>
      <c r="R2" s="601"/>
      <c r="S2" s="182">
        <v>9570953.3300000001</v>
      </c>
    </row>
    <row r="3" spans="1:22" s="66" customFormat="1" ht="12.75" customHeight="1">
      <c r="A3" s="592" t="s">
        <v>73</v>
      </c>
      <c r="B3" s="592" t="s">
        <v>74</v>
      </c>
      <c r="C3" s="592" t="s">
        <v>232</v>
      </c>
      <c r="D3" s="602" t="s">
        <v>75</v>
      </c>
      <c r="E3" s="603"/>
      <c r="F3" s="592" t="s">
        <v>115</v>
      </c>
      <c r="G3" s="592" t="s">
        <v>257</v>
      </c>
      <c r="H3" s="592" t="s">
        <v>258</v>
      </c>
      <c r="I3" s="592" t="s">
        <v>76</v>
      </c>
      <c r="J3" s="592" t="s">
        <v>151</v>
      </c>
      <c r="K3" s="592" t="s">
        <v>77</v>
      </c>
      <c r="L3" s="592" t="s">
        <v>472</v>
      </c>
      <c r="M3" s="592" t="s">
        <v>71</v>
      </c>
      <c r="N3" s="592" t="s">
        <v>79</v>
      </c>
      <c r="O3" s="592" t="s">
        <v>72</v>
      </c>
      <c r="P3" s="176"/>
      <c r="Q3" s="597" t="s">
        <v>233</v>
      </c>
      <c r="R3" s="592" t="s">
        <v>80</v>
      </c>
      <c r="S3" s="592" t="s">
        <v>81</v>
      </c>
    </row>
    <row r="4" spans="1:22" s="66" customFormat="1" ht="39.6">
      <c r="A4" s="593"/>
      <c r="B4" s="593"/>
      <c r="C4" s="593"/>
      <c r="D4" s="56" t="s">
        <v>82</v>
      </c>
      <c r="E4" s="56" t="s">
        <v>234</v>
      </c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175"/>
      <c r="Q4" s="593"/>
      <c r="R4" s="593"/>
      <c r="S4" s="593"/>
    </row>
    <row r="5" spans="1:22" s="66" customFormat="1">
      <c r="A5" s="58" t="s">
        <v>83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[1]март!G5+[1]фев!G5+[1]янв!G5</f>
        <v>2300</v>
      </c>
      <c r="H5" s="59">
        <f>[1]март!H5+[1]фев!H5+[1]янв!H5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>
      <c r="A6" s="60" t="s">
        <v>84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[1]март!G6+[1]фев!G6+[1]янв!G6</f>
        <v>0</v>
      </c>
      <c r="H6" s="59">
        <f>[1]март!H6+[1]фев!H6+[1]янв!H6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[2]март!S6+[2]фев!S6+[2]янв!S6</f>
        <v>1617916</v>
      </c>
    </row>
    <row r="7" spans="1:22">
      <c r="A7" s="42" t="s">
        <v>85</v>
      </c>
      <c r="B7" s="3">
        <v>211</v>
      </c>
      <c r="C7" s="3">
        <f t="shared" si="0"/>
        <v>500</v>
      </c>
      <c r="D7" s="61">
        <f>[1]март!D7+[1]фев!D7+[1]янв!D7</f>
        <v>500</v>
      </c>
      <c r="E7" s="61">
        <f>[1]март!E7+[1]фев!E7+[1]янв!E7</f>
        <v>0</v>
      </c>
      <c r="F7" s="61">
        <f>[1]март!F7+[1]фев!F7+[1]янв!F7</f>
        <v>0</v>
      </c>
      <c r="G7" s="61">
        <f>[1]март!G7+[1]фев!G7+[1]янв!G7</f>
        <v>2300</v>
      </c>
      <c r="H7" s="61">
        <f>[1]март!H7+[1]фев!H7+[1]янв!H7</f>
        <v>0</v>
      </c>
      <c r="I7" s="61">
        <f>[1]март!J7+[1]фев!J7+[1]янв!J7</f>
        <v>0</v>
      </c>
      <c r="J7" s="61">
        <f>[1]март!K7+[1]фев!K7+[1]янв!K7</f>
        <v>0</v>
      </c>
      <c r="K7" s="61">
        <f>[1]март!L7+[1]фев!L7+[1]янв!L7</f>
        <v>0</v>
      </c>
      <c r="L7" s="61">
        <f>[1]март!M7+[1]фев!M7+[1]янв!M7</f>
        <v>0</v>
      </c>
      <c r="M7" s="61">
        <f>[1]март!N7+[1]фев!N7+[1]янв!N7</f>
        <v>10200</v>
      </c>
      <c r="N7" s="61">
        <f>[1]март!O7+[1]фев!O7+[1]янв!O7</f>
        <v>10200</v>
      </c>
      <c r="O7" s="61">
        <f>[1]март!P7+[1]фев!P7+[1]янв!P7</f>
        <v>0</v>
      </c>
      <c r="P7" s="61"/>
      <c r="Q7" s="61">
        <f>[1]март!Q7+[1]фев!Q7+[1]янв!Q7</f>
        <v>0</v>
      </c>
      <c r="R7" s="61">
        <f>[1]март!R7+[1]фев!R7+[1]янв!R7</f>
        <v>0</v>
      </c>
      <c r="S7" s="59">
        <f>C7+F7+G7+I7+J7+K7+N7+O7++R7+Q7</f>
        <v>13000</v>
      </c>
      <c r="T7" s="68">
        <f>[2]март!S6+[2]фев!S6</f>
        <v>1617916</v>
      </c>
      <c r="U7" s="68">
        <f>T7-S129</f>
        <v>0</v>
      </c>
      <c r="V7" s="69"/>
    </row>
    <row r="8" spans="1:22" s="66" customFormat="1">
      <c r="A8" s="60" t="s">
        <v>86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>
      <c r="A9" s="42" t="s">
        <v>87</v>
      </c>
      <c r="B9" s="3">
        <v>212</v>
      </c>
      <c r="C9" s="3">
        <f t="shared" si="0"/>
        <v>0</v>
      </c>
      <c r="D9" s="61">
        <f>[1]март!D9+[1]фев!D9+[1]янв!D9</f>
        <v>0</v>
      </c>
      <c r="E9" s="61">
        <f>[1]март!E9+[1]фев!E9+[1]янв!E9</f>
        <v>0</v>
      </c>
      <c r="F9" s="61">
        <f>[1]март!F9+[1]фев!F9+[1]янв!F9</f>
        <v>0</v>
      </c>
      <c r="G9" s="61">
        <f>[1]март!G9+[1]фев!G9+[1]янв!G9</f>
        <v>0</v>
      </c>
      <c r="H9" s="61"/>
      <c r="I9" s="61">
        <f>[1]март!J9+[1]фев!J9+[1]янв!J9</f>
        <v>0</v>
      </c>
      <c r="J9" s="61">
        <f>[1]март!K9+[1]фев!K9+[1]янв!K9</f>
        <v>0</v>
      </c>
      <c r="K9" s="61">
        <f>[1]март!L9+[1]фев!L9+[1]янв!L9</f>
        <v>0</v>
      </c>
      <c r="L9" s="61">
        <f>[1]март!M9+[1]фев!M9+[1]янв!M9</f>
        <v>0</v>
      </c>
      <c r="M9" s="61">
        <f>[1]март!N9+[1]фев!N9+[1]янв!N9</f>
        <v>0</v>
      </c>
      <c r="N9" s="61">
        <f>[1]март!O9+[1]фев!O9+[1]янв!O9</f>
        <v>0</v>
      </c>
      <c r="O9" s="61">
        <f>[1]март!P9+[1]фев!P9+[1]янв!P9</f>
        <v>0</v>
      </c>
      <c r="P9" s="61"/>
      <c r="Q9" s="61">
        <f>[1]март!Q9+[1]фев!Q9+[1]янв!Q9</f>
        <v>0</v>
      </c>
      <c r="R9" s="61">
        <f>[1]март!R9+[1]фев!R9+[1]янв!R9</f>
        <v>0</v>
      </c>
      <c r="S9" s="56">
        <f t="shared" si="3"/>
        <v>0</v>
      </c>
      <c r="T9" s="69"/>
      <c r="U9" s="69"/>
      <c r="V9" s="69"/>
    </row>
    <row r="10" spans="1:22" hidden="1">
      <c r="A10" s="42" t="s">
        <v>88</v>
      </c>
      <c r="B10" s="3">
        <v>212</v>
      </c>
      <c r="C10" s="3">
        <f t="shared" si="0"/>
        <v>0</v>
      </c>
      <c r="D10" s="61">
        <f>[1]март!D10+[1]фев!D10+[1]янв!D10</f>
        <v>0</v>
      </c>
      <c r="E10" s="61">
        <f>[1]март!E10+[1]фев!E10+[1]янв!E10</f>
        <v>0</v>
      </c>
      <c r="F10" s="61">
        <f>[1]март!F10+[1]фев!F10+[1]янв!F10</f>
        <v>0</v>
      </c>
      <c r="G10" s="61">
        <f>[1]март!G10+[1]фев!G10+[1]янв!G10</f>
        <v>0</v>
      </c>
      <c r="H10" s="61"/>
      <c r="I10" s="61">
        <f>[1]март!J10+[1]фев!J10+[1]янв!J10</f>
        <v>0</v>
      </c>
      <c r="J10" s="61">
        <f>[1]март!K10+[1]фев!K10+[1]янв!K10</f>
        <v>0</v>
      </c>
      <c r="K10" s="61">
        <f>[1]март!L10+[1]фев!L10+[1]янв!L10</f>
        <v>0</v>
      </c>
      <c r="L10" s="61">
        <f>[1]март!M10+[1]фев!M10+[1]янв!M10</f>
        <v>0</v>
      </c>
      <c r="M10" s="61">
        <f>[1]март!N10+[1]фев!N10+[1]янв!N10</f>
        <v>0</v>
      </c>
      <c r="N10" s="61">
        <f>[1]март!O10+[1]фев!O10+[1]янв!O10</f>
        <v>0</v>
      </c>
      <c r="O10" s="61">
        <f>[1]март!P10+[1]фев!P10+[1]янв!P10</f>
        <v>0</v>
      </c>
      <c r="P10" s="61"/>
      <c r="Q10" s="61">
        <f>[1]март!Q10+[1]фев!Q10+[1]янв!Q10</f>
        <v>0</v>
      </c>
      <c r="R10" s="61">
        <f>[1]март!R10+[1]фев!R10+[1]янв!R10</f>
        <v>0</v>
      </c>
      <c r="S10" s="59">
        <f t="shared" si="3"/>
        <v>0</v>
      </c>
      <c r="T10" s="69"/>
      <c r="U10" s="69"/>
      <c r="V10" s="69"/>
    </row>
    <row r="11" spans="1:22" hidden="1">
      <c r="A11" s="41" t="s">
        <v>89</v>
      </c>
      <c r="B11" s="2">
        <v>213</v>
      </c>
      <c r="C11" s="2">
        <f t="shared" si="0"/>
        <v>770025.48</v>
      </c>
      <c r="D11" s="61">
        <f>[1]март!D11+[1]фев!D11+[1]янв!D11</f>
        <v>770025.48</v>
      </c>
      <c r="E11" s="61">
        <f>[1]март!E11+[1]фев!E11+[1]янв!E11</f>
        <v>0</v>
      </c>
      <c r="F11" s="61">
        <f>[1]март!F11+[1]фев!F11+[1]янв!F11</f>
        <v>0</v>
      </c>
      <c r="G11" s="61">
        <f>[1]март!G11+[1]фев!G11+[1]янв!G11</f>
        <v>80002.45</v>
      </c>
      <c r="H11" s="61"/>
      <c r="I11" s="61">
        <f>[1]март!J11+[1]фев!J11+[1]янв!J11</f>
        <v>0</v>
      </c>
      <c r="J11" s="61">
        <f>[1]март!K11+[1]фев!K11+[1]янв!K11</f>
        <v>99266.1</v>
      </c>
      <c r="K11" s="61">
        <f>[1]март!L11+[1]фев!L11+[1]янв!L11</f>
        <v>84000</v>
      </c>
      <c r="L11" s="61">
        <f>[1]март!M11+[1]фев!M11+[1]янв!M11</f>
        <v>2294498.6800000002</v>
      </c>
      <c r="M11" s="61">
        <f>[1]март!N11+[1]фев!N11+[1]янв!N11</f>
        <v>45480.04</v>
      </c>
      <c r="N11" s="61">
        <f>[1]март!O11+[1]фев!O11+[1]янв!O11</f>
        <v>2339978.7200000002</v>
      </c>
      <c r="O11" s="61">
        <f>[1]март!P11+[1]фев!P11+[1]янв!P11</f>
        <v>1528696</v>
      </c>
      <c r="P11" s="61"/>
      <c r="Q11" s="61">
        <f>[1]март!Q11+[1]фев!Q11+[1]янв!Q11</f>
        <v>0</v>
      </c>
      <c r="R11" s="61">
        <f>[1]март!R11+[1]фев!R11+[1]янв!R11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>
      <c r="A12" s="60" t="s">
        <v>90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>
      <c r="A13" s="42" t="s">
        <v>91</v>
      </c>
      <c r="B13" s="3">
        <v>221</v>
      </c>
      <c r="C13" s="3">
        <f t="shared" si="0"/>
        <v>0</v>
      </c>
      <c r="D13" s="61">
        <f>[1]янв!D13+[1]март!D13</f>
        <v>0</v>
      </c>
      <c r="E13" s="61">
        <f>[1]март!E13+[1]фев!E13+[1]янв!E13</f>
        <v>0</v>
      </c>
      <c r="F13" s="61">
        <f>[1]март!F13+[1]фев!F13+[1]янв!F13</f>
        <v>0</v>
      </c>
      <c r="G13" s="61">
        <f>[1]март!G13+[1]фев!G13+[1]янв!G13</f>
        <v>0</v>
      </c>
      <c r="H13" s="61">
        <f>[1]март!H13+[1]фев!H13+[1]янв!H13</f>
        <v>0</v>
      </c>
      <c r="I13" s="61">
        <f>[1]март!J13+[1]фев!J13+[1]янв!J13</f>
        <v>0</v>
      </c>
      <c r="J13" s="61">
        <f>[1]март!K13+[1]фев!K13+[1]янв!K13</f>
        <v>0</v>
      </c>
      <c r="K13" s="61">
        <f>[1]март!L13+[1]фев!L13+[1]янв!L13</f>
        <v>0</v>
      </c>
      <c r="L13" s="61">
        <f>[1]март!M13+[1]фев!M13+[1]янв!M13</f>
        <v>10500</v>
      </c>
      <c r="M13" s="61">
        <f>[1]март!N13+[1]фев!N13+[1]янв!N13</f>
        <v>20000</v>
      </c>
      <c r="N13" s="61">
        <f>[1]март!O13+[1]фев!O13+[1]янв!O13</f>
        <v>30500</v>
      </c>
      <c r="O13" s="61">
        <f>[1]март!P13+[1]фев!P13+[1]янв!P13</f>
        <v>0</v>
      </c>
      <c r="P13" s="61"/>
      <c r="Q13" s="61">
        <f>[1]март!Q13+[1]фев!Q13+[1]янв!Q13</f>
        <v>0</v>
      </c>
      <c r="R13" s="61">
        <f>[1]март!R13+[1]фев!R13+[1]янв!R13</f>
        <v>0</v>
      </c>
      <c r="S13" s="59">
        <f>C13+F13+G13+I13+J13+K13+N13+O13++R13+Q13+H13</f>
        <v>30500</v>
      </c>
      <c r="T13" s="69">
        <f>[2]март!S12+[2]фев!S12+[2]янв!S12</f>
        <v>153740.75</v>
      </c>
      <c r="U13" s="69"/>
      <c r="V13" s="69"/>
    </row>
    <row r="14" spans="1:22" hidden="1">
      <c r="A14" s="183" t="s">
        <v>374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[1]фев!M14+[1]янв!M14</f>
        <v>0</v>
      </c>
      <c r="M14" s="61">
        <f>[1]фев!N14+[1]янв!N14</f>
        <v>0</v>
      </c>
      <c r="N14" s="61">
        <f>[1]фев!O14+[1]янв!O14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>
      <c r="A15" s="60" t="s">
        <v>92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[2]март!S13+[2]фев!S14+[2]янв!S14</f>
        <v>10900</v>
      </c>
    </row>
    <row r="16" spans="1:22">
      <c r="A16" s="42" t="s">
        <v>93</v>
      </c>
      <c r="B16" s="3">
        <v>222</v>
      </c>
      <c r="C16" s="3">
        <f t="shared" si="0"/>
        <v>0</v>
      </c>
      <c r="D16" s="61">
        <f>[1]март!D15+[1]фев!D16+[1]янв!D16</f>
        <v>0</v>
      </c>
      <c r="E16" s="61">
        <f>[1]март!E15+[1]фев!E16+[1]янв!E16</f>
        <v>0</v>
      </c>
      <c r="F16" s="61">
        <f>[1]март!F15+[1]фев!F16+[1]янв!F16</f>
        <v>0</v>
      </c>
      <c r="G16" s="61">
        <f>[1]март!G15+[1]фев!G16+[1]янв!G16</f>
        <v>0</v>
      </c>
      <c r="H16" s="61"/>
      <c r="I16" s="61">
        <f>[1]март!J15+[1]фев!J16+[1]янв!J16</f>
        <v>0</v>
      </c>
      <c r="J16" s="61">
        <f>[1]март!K15+[1]фев!K16+[1]янв!K16</f>
        <v>0</v>
      </c>
      <c r="K16" s="61">
        <f>[1]март!L15+[1]фев!L16+[1]янв!L16</f>
        <v>0</v>
      </c>
      <c r="L16" s="61">
        <f>[1]март!M15+[1]фев!M16+[1]янв!M16</f>
        <v>0</v>
      </c>
      <c r="M16" s="61">
        <f>[1]март!N15+[1]фев!N16+[1]янв!N16</f>
        <v>20000</v>
      </c>
      <c r="N16" s="61">
        <f>[1]март!O15+[1]фев!O16+[1]янв!O16</f>
        <v>20000</v>
      </c>
      <c r="O16" s="61">
        <f>[1]март!P15+[1]фев!P16+[1]янв!P16</f>
        <v>0</v>
      </c>
      <c r="P16" s="61"/>
      <c r="Q16" s="61">
        <f>[1]март!Q15+[1]фев!Q16+[1]янв!Q16</f>
        <v>0</v>
      </c>
      <c r="R16" s="61">
        <f>[1]март!R15+[1]фев!R16+[1]янв!R16</f>
        <v>0</v>
      </c>
      <c r="S16" s="56">
        <f t="shared" si="3"/>
        <v>20000</v>
      </c>
      <c r="T16" s="69"/>
      <c r="U16" s="69"/>
      <c r="V16" s="69"/>
    </row>
    <row r="17" spans="1:22">
      <c r="A17" s="42" t="s">
        <v>94</v>
      </c>
      <c r="B17" s="3">
        <v>222</v>
      </c>
      <c r="C17" s="3">
        <f t="shared" si="0"/>
        <v>443089</v>
      </c>
      <c r="D17" s="61">
        <f>[1]март!D16+[1]фев!D17+[1]янв!D17</f>
        <v>443089</v>
      </c>
      <c r="E17" s="61">
        <f>[1]март!E16+[1]фев!E17+[1]янв!E17</f>
        <v>0</v>
      </c>
      <c r="F17" s="61">
        <f>[1]март!F16+[1]фев!F17+[1]янв!F17</f>
        <v>0</v>
      </c>
      <c r="G17" s="61">
        <f>[1]март!G16+[1]фев!G17+[1]янв!G17</f>
        <v>0</v>
      </c>
      <c r="H17" s="61"/>
      <c r="I17" s="61">
        <f>[1]март!J16+[1]фев!J17+[1]янв!J17</f>
        <v>0</v>
      </c>
      <c r="J17" s="61">
        <f>[1]март!K16+[1]фев!K17+[1]янв!K17</f>
        <v>0</v>
      </c>
      <c r="K17" s="61">
        <f>[1]март!L16+[1]фев!L17+[1]янв!L17</f>
        <v>0</v>
      </c>
      <c r="L17" s="61">
        <f>[1]март!M16+[1]фев!M17+[1]янв!M17</f>
        <v>1749071.88</v>
      </c>
      <c r="M17" s="61">
        <f>[1]март!N16+[1]фев!N17+[1]янв!N17</f>
        <v>0</v>
      </c>
      <c r="N17" s="61">
        <f>[1]март!O16+[1]фев!O17+[1]янв!O17</f>
        <v>1749071.88</v>
      </c>
      <c r="O17" s="61">
        <f>[1]март!P16+[1]фев!P17+[1]янв!P17</f>
        <v>1517281</v>
      </c>
      <c r="P17" s="61"/>
      <c r="Q17" s="61">
        <f>[1]март!Q16+[1]фев!Q17+[1]янв!Q17</f>
        <v>0</v>
      </c>
      <c r="R17" s="61">
        <f>[1]март!R16+[1]фев!R17+[1]янв!R17</f>
        <v>0</v>
      </c>
      <c r="S17" s="56">
        <f t="shared" si="3"/>
        <v>3709441.88</v>
      </c>
      <c r="T17" s="69"/>
      <c r="U17" s="69"/>
      <c r="V17" s="69"/>
    </row>
    <row r="18" spans="1:22" s="66" customFormat="1">
      <c r="A18" s="60" t="s">
        <v>95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[2]март!S16+[2]фев!S17+[2]янв!S17</f>
        <v>2949543.2199999997</v>
      </c>
    </row>
    <row r="19" spans="1:22">
      <c r="A19" s="42" t="s">
        <v>96</v>
      </c>
      <c r="B19" s="3">
        <v>223</v>
      </c>
      <c r="C19" s="3">
        <f t="shared" si="0"/>
        <v>194967</v>
      </c>
      <c r="D19" s="61">
        <f>[1]март!D18+[1]фев!D19+[1]янв!D19</f>
        <v>194967</v>
      </c>
      <c r="E19" s="61">
        <f>[1]март!E18+[1]фев!E19+[1]янв!E19</f>
        <v>0</v>
      </c>
      <c r="F19" s="61">
        <f>[1]март!F18+[1]фев!F19+[1]янв!F19</f>
        <v>0</v>
      </c>
      <c r="G19" s="61">
        <f>[1]март!G18+[1]фев!G19+[1]янв!G19</f>
        <v>0</v>
      </c>
      <c r="H19" s="61"/>
      <c r="I19" s="61">
        <f>[1]март!J18+[1]фев!J19+[1]янв!J19</f>
        <v>0</v>
      </c>
      <c r="J19" s="61">
        <f>[1]март!K18+[1]фев!K19+[1]янв!K19</f>
        <v>0</v>
      </c>
      <c r="K19" s="61">
        <f>[1]март!L18+[1]фев!L19+[1]янв!L19</f>
        <v>0</v>
      </c>
      <c r="L19" s="61">
        <f>[1]март!M18+[1]фев!M19+[1]янв!M19</f>
        <v>1489084.88</v>
      </c>
      <c r="M19" s="61">
        <f>[1]март!N18+[1]фев!N19+[1]янв!N19</f>
        <v>0</v>
      </c>
      <c r="N19" s="61">
        <f>[1]март!O18+[1]фев!O19+[1]янв!O19</f>
        <v>1489084.88</v>
      </c>
      <c r="O19" s="61">
        <f>[1]март!P18+[1]фев!P19+[1]янв!P19</f>
        <v>121211</v>
      </c>
      <c r="P19" s="61"/>
      <c r="Q19" s="61">
        <f>[1]март!Q18+[1]фев!Q19+[1]янв!Q19</f>
        <v>0</v>
      </c>
      <c r="R19" s="61">
        <f>[1]март!R18+[1]фев!R19+[1]янв!R19</f>
        <v>0</v>
      </c>
      <c r="S19" s="56">
        <f t="shared" si="3"/>
        <v>1805262.88</v>
      </c>
      <c r="T19" s="69"/>
      <c r="U19" s="69"/>
      <c r="V19" s="69"/>
    </row>
    <row r="20" spans="1:22">
      <c r="A20" s="42" t="s">
        <v>97</v>
      </c>
      <c r="B20" s="3">
        <v>223</v>
      </c>
      <c r="C20" s="3">
        <f t="shared" si="0"/>
        <v>8370</v>
      </c>
      <c r="D20" s="61">
        <f>[1]март!D19+[1]фев!D20+[1]янв!D20</f>
        <v>8370</v>
      </c>
      <c r="E20" s="61">
        <f>[1]март!E19+[1]фев!E20+[1]янв!E20</f>
        <v>0</v>
      </c>
      <c r="F20" s="61">
        <f>[1]март!F19+[1]фев!F20+[1]янв!F20</f>
        <v>0</v>
      </c>
      <c r="G20" s="61">
        <f>[1]март!G19+[1]фев!G20+[1]янв!G20</f>
        <v>0</v>
      </c>
      <c r="H20" s="61"/>
      <c r="I20" s="61">
        <f>[1]март!J19+[1]фев!J20+[1]янв!J20</f>
        <v>0</v>
      </c>
      <c r="J20" s="61">
        <f>[1]март!K19+[1]фев!K20+[1]янв!K20</f>
        <v>0</v>
      </c>
      <c r="K20" s="61">
        <f>[1]март!L19+[1]фев!L20+[1]янв!L20</f>
        <v>0</v>
      </c>
      <c r="L20" s="61">
        <f>[1]март!M19+[1]фев!M20+[1]янв!M20</f>
        <v>259987</v>
      </c>
      <c r="M20" s="61">
        <f>[1]март!N19+[1]фев!N20+[1]янв!N20</f>
        <v>0</v>
      </c>
      <c r="N20" s="61">
        <f>[1]март!O19+[1]фев!O20+[1]янв!O20</f>
        <v>259987</v>
      </c>
      <c r="O20" s="61">
        <f>[1]март!P19+[1]фев!P20+[1]янв!P20</f>
        <v>16828</v>
      </c>
      <c r="P20" s="61"/>
      <c r="Q20" s="61">
        <f>[1]март!Q19+[1]фев!Q20+[1]янв!Q20</f>
        <v>0</v>
      </c>
      <c r="R20" s="61">
        <f>[1]март!R19+[1]фев!R20+[1]янв!R20</f>
        <v>0</v>
      </c>
      <c r="S20" s="56">
        <f t="shared" si="3"/>
        <v>285185</v>
      </c>
      <c r="T20" s="69"/>
      <c r="U20" s="69"/>
      <c r="V20" s="69"/>
    </row>
    <row r="21" spans="1:22">
      <c r="A21" s="14" t="s">
        <v>98</v>
      </c>
      <c r="B21" s="3">
        <v>223</v>
      </c>
      <c r="C21" s="3">
        <f t="shared" si="0"/>
        <v>0</v>
      </c>
      <c r="D21" s="61">
        <f>[1]март!D20+[1]фев!D21+[1]янв!D21</f>
        <v>0</v>
      </c>
      <c r="E21" s="61">
        <f>[1]март!E20+[1]фев!E21+[1]янв!E21</f>
        <v>0</v>
      </c>
      <c r="F21" s="61">
        <f>[1]март!F20+[1]фев!F21+[1]янв!F21</f>
        <v>0</v>
      </c>
      <c r="G21" s="61">
        <f>[1]март!G20+[1]фев!G21+[1]янв!G21</f>
        <v>0</v>
      </c>
      <c r="H21" s="61"/>
      <c r="I21" s="61">
        <f>[1]март!J20+[1]фев!J21+[1]янв!J21</f>
        <v>0</v>
      </c>
      <c r="J21" s="61">
        <f>[1]март!K20+[1]фев!K21+[1]янв!K21</f>
        <v>0</v>
      </c>
      <c r="K21" s="61">
        <f>[1]март!L20+[1]фев!L21+[1]янв!L21</f>
        <v>0</v>
      </c>
      <c r="L21" s="61">
        <f>[1]март!M20+[1]фев!M21+[1]янв!M21</f>
        <v>0</v>
      </c>
      <c r="M21" s="61">
        <f>[1]март!N20+[1]фев!N21+[1]янв!N21</f>
        <v>0</v>
      </c>
      <c r="N21" s="61">
        <f>[1]март!O20+[1]фев!O21+[1]янв!O21</f>
        <v>0</v>
      </c>
      <c r="O21" s="61">
        <f>[1]март!P20+[1]фев!P21+[1]янв!P21</f>
        <v>0</v>
      </c>
      <c r="P21" s="61"/>
      <c r="Q21" s="61">
        <f>[1]март!Q20+[1]фев!Q21+[1]янв!Q21</f>
        <v>0</v>
      </c>
      <c r="R21" s="61">
        <f>[1]март!R20+[1]фев!R21+[1]янв!R21</f>
        <v>0</v>
      </c>
      <c r="S21" s="56">
        <f t="shared" si="3"/>
        <v>0</v>
      </c>
      <c r="T21" s="69"/>
      <c r="U21" s="69"/>
      <c r="V21" s="69"/>
    </row>
    <row r="22" spans="1:22" hidden="1">
      <c r="A22" s="44" t="s">
        <v>152</v>
      </c>
      <c r="B22" s="3">
        <v>224</v>
      </c>
      <c r="C22" s="3">
        <f t="shared" si="0"/>
        <v>1896</v>
      </c>
      <c r="D22" s="61">
        <f>[1]март!D21+[1]фев!D22+[1]янв!D22</f>
        <v>1896</v>
      </c>
      <c r="E22" s="61">
        <f>[1]март!E21+[1]фев!E22+[1]янв!E22</f>
        <v>0</v>
      </c>
      <c r="F22" s="61">
        <f>[1]март!F21+[1]фев!F22+[1]янв!F22</f>
        <v>0</v>
      </c>
      <c r="G22" s="61">
        <f>[1]март!G21+[1]фев!G22+[1]янв!G22</f>
        <v>700</v>
      </c>
      <c r="H22" s="61"/>
      <c r="I22" s="61">
        <f>[1]март!J21+[1]фев!J22+[1]янв!J22</f>
        <v>0</v>
      </c>
      <c r="J22" s="61">
        <f>[1]март!K21+[1]фев!K22+[1]янв!K22</f>
        <v>1200</v>
      </c>
      <c r="K22" s="61">
        <f>[1]март!L21+[1]фев!L22+[1]янв!L22</f>
        <v>0</v>
      </c>
      <c r="L22" s="61">
        <f>[1]март!M21+[1]фев!M22+[1]янв!M22</f>
        <v>151839</v>
      </c>
      <c r="M22" s="61">
        <f>[1]март!N21+[1]фев!N22+[1]янв!N22</f>
        <v>0</v>
      </c>
      <c r="N22" s="61">
        <f>[1]март!O21+[1]фев!O22+[1]янв!O22</f>
        <v>151839</v>
      </c>
      <c r="O22" s="61">
        <f>[1]март!P21+[1]фев!P22+[1]янв!P22</f>
        <v>11415</v>
      </c>
      <c r="P22" s="61"/>
      <c r="Q22" s="61">
        <f>[1]март!Q21+[1]фев!Q22+[1]янв!Q22</f>
        <v>0</v>
      </c>
      <c r="R22" s="61">
        <f>[1]март!R21+[1]фев!R22+[1]янв!R22</f>
        <v>3600</v>
      </c>
      <c r="S22" s="59">
        <f t="shared" si="3"/>
        <v>170650</v>
      </c>
      <c r="T22" s="69"/>
      <c r="U22" s="69"/>
      <c r="V22" s="69"/>
    </row>
    <row r="23" spans="1:22" s="66" customFormat="1">
      <c r="A23" s="62" t="s">
        <v>99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[2]март!S21+[2]фев!S22+[2]янв!S22</f>
        <v>159672.85999999999</v>
      </c>
      <c r="U23" s="66">
        <f>T23-S145</f>
        <v>400</v>
      </c>
    </row>
    <row r="24" spans="1:22" hidden="1">
      <c r="A24" s="44" t="s">
        <v>100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56">
        <f t="shared" si="3"/>
        <v>9140</v>
      </c>
    </row>
    <row r="25" spans="1:22" ht="12" customHeight="1">
      <c r="A25" s="44" t="s">
        <v>101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56">
        <f t="shared" si="3"/>
        <v>700</v>
      </c>
    </row>
    <row r="26" spans="1:22">
      <c r="A26" s="184" t="s">
        <v>259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56">
        <f t="shared" si="3"/>
        <v>0</v>
      </c>
    </row>
    <row r="27" spans="1:22" hidden="1">
      <c r="A27" s="184" t="s">
        <v>274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56">
        <f t="shared" si="3"/>
        <v>0</v>
      </c>
    </row>
    <row r="28" spans="1:22" hidden="1">
      <c r="A28" s="50" t="s">
        <v>156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>
      <c r="A29" s="44" t="s">
        <v>259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56">
        <f t="shared" si="3"/>
        <v>0</v>
      </c>
    </row>
    <row r="30" spans="1:22" ht="13.8">
      <c r="A30" s="51" t="s">
        <v>375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56">
        <f t="shared" si="3"/>
        <v>53600</v>
      </c>
    </row>
    <row r="31" spans="1:22" ht="14.25" customHeight="1">
      <c r="A31" s="42" t="s">
        <v>260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56">
        <f>C31+F31+G31+I31+J31+K31+N31+O31++R31+Q31+H31</f>
        <v>1200</v>
      </c>
    </row>
    <row r="32" spans="1:22" ht="13.5" hidden="1" customHeight="1">
      <c r="A32" s="184" t="s">
        <v>376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56">
        <f t="shared" si="3"/>
        <v>0</v>
      </c>
    </row>
    <row r="33" spans="1:21">
      <c r="A33" s="44" t="s">
        <v>213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56">
        <f>C33+F33+G33+I33+J33+K33+N33+O33++R33+Q33+H33</f>
        <v>946715.28</v>
      </c>
    </row>
    <row r="34" spans="1:21" s="66" customFormat="1">
      <c r="A34" s="60" t="s">
        <v>102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[2]март!S29+[2]фев!S31+[2]янв!S30</f>
        <v>996288.31</v>
      </c>
      <c r="U34" s="67">
        <f>T34-S156</f>
        <v>3056.7199999999721</v>
      </c>
    </row>
    <row r="35" spans="1:21" ht="14.25" customHeight="1">
      <c r="A35" s="42" t="s">
        <v>103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56">
        <f t="shared" si="3"/>
        <v>127345</v>
      </c>
    </row>
    <row r="36" spans="1:21">
      <c r="A36" s="42" t="s">
        <v>153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56">
        <f t="shared" si="3"/>
        <v>0</v>
      </c>
    </row>
    <row r="37" spans="1:21" hidden="1">
      <c r="A37" s="42" t="s">
        <v>261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56">
        <f t="shared" si="3"/>
        <v>34500</v>
      </c>
    </row>
    <row r="38" spans="1:21" hidden="1">
      <c r="A38" s="42" t="s">
        <v>262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56">
        <f t="shared" si="3"/>
        <v>0</v>
      </c>
    </row>
    <row r="39" spans="1:21" hidden="1">
      <c r="A39" s="42" t="s">
        <v>104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56">
        <f t="shared" si="3"/>
        <v>0</v>
      </c>
    </row>
    <row r="40" spans="1:21" hidden="1">
      <c r="A40" s="42" t="s">
        <v>105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56">
        <f t="shared" si="3"/>
        <v>14000</v>
      </c>
    </row>
    <row r="41" spans="1:21">
      <c r="A41" s="42" t="s">
        <v>214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56">
        <f t="shared" si="3"/>
        <v>0</v>
      </c>
    </row>
    <row r="42" spans="1:21" hidden="1">
      <c r="A42" s="183" t="s">
        <v>275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56">
        <f t="shared" si="3"/>
        <v>0</v>
      </c>
    </row>
    <row r="43" spans="1:21">
      <c r="A43" s="183" t="s">
        <v>396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56">
        <f t="shared" si="3"/>
        <v>323368</v>
      </c>
    </row>
    <row r="44" spans="1:21">
      <c r="A44" s="42" t="s">
        <v>107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56">
        <f>C44+F44+G44+I44+J44+K44+N44+O44++R44+Q44+H44</f>
        <v>0</v>
      </c>
      <c r="T44" s="1">
        <f>[2]март!S54+[2]фев!S56+[2]янв!S55</f>
        <v>259040</v>
      </c>
    </row>
    <row r="45" spans="1:21">
      <c r="A45" s="42" t="s">
        <v>397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56">
        <f t="shared" si="3"/>
        <v>0</v>
      </c>
    </row>
    <row r="46" spans="1:21">
      <c r="A46" s="42" t="s">
        <v>106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56">
        <f t="shared" si="3"/>
        <v>0</v>
      </c>
    </row>
    <row r="47" spans="1:21" hidden="1">
      <c r="A47" s="183" t="s">
        <v>377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56">
        <f t="shared" si="3"/>
        <v>0</v>
      </c>
    </row>
    <row r="48" spans="1:21">
      <c r="A48" s="42" t="s">
        <v>378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56">
        <f t="shared" si="3"/>
        <v>900</v>
      </c>
    </row>
    <row r="49" spans="1:19" hidden="1">
      <c r="A49" s="183" t="s">
        <v>276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56">
        <f t="shared" si="3"/>
        <v>0</v>
      </c>
    </row>
    <row r="50" spans="1:19">
      <c r="A50" s="42" t="s">
        <v>108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56">
        <f t="shared" si="3"/>
        <v>84000</v>
      </c>
    </row>
    <row r="51" spans="1:19" hidden="1">
      <c r="A51" s="42" t="s">
        <v>263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56">
        <f t="shared" si="3"/>
        <v>0</v>
      </c>
    </row>
    <row r="52" spans="1:19" hidden="1">
      <c r="A52" s="42" t="s">
        <v>264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56">
        <f t="shared" si="3"/>
        <v>0</v>
      </c>
    </row>
    <row r="53" spans="1:19" hidden="1">
      <c r="A53" s="42" t="s">
        <v>154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56">
        <f t="shared" si="3"/>
        <v>0</v>
      </c>
    </row>
    <row r="54" spans="1:19" hidden="1">
      <c r="A54" s="42" t="s">
        <v>215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56">
        <f t="shared" si="3"/>
        <v>0</v>
      </c>
    </row>
    <row r="55" spans="1:19" hidden="1">
      <c r="A55" s="42" t="s">
        <v>109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>
      <c r="A56" s="42" t="s">
        <v>473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>
      <c r="A57" s="42" t="s">
        <v>156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56">
        <f t="shared" si="3"/>
        <v>0</v>
      </c>
    </row>
    <row r="58" spans="1:19" hidden="1">
      <c r="A58" s="42" t="s">
        <v>110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>
      <c r="A59" s="183" t="s">
        <v>379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56">
        <f t="shared" si="3"/>
        <v>0</v>
      </c>
    </row>
    <row r="60" spans="1:19" hidden="1">
      <c r="A60" s="42" t="s">
        <v>157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56">
        <f t="shared" si="3"/>
        <v>0</v>
      </c>
    </row>
    <row r="61" spans="1:19" hidden="1">
      <c r="A61" s="42" t="s">
        <v>216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56">
        <f t="shared" si="3"/>
        <v>0</v>
      </c>
    </row>
    <row r="62" spans="1:19">
      <c r="A62" s="183" t="s">
        <v>380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56">
        <f t="shared" si="3"/>
        <v>0</v>
      </c>
    </row>
    <row r="63" spans="1:19" hidden="1">
      <c r="A63" s="183" t="s">
        <v>277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56">
        <f t="shared" si="3"/>
        <v>0</v>
      </c>
    </row>
    <row r="64" spans="1:19" hidden="1">
      <c r="A64" s="42" t="s">
        <v>217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56">
        <f t="shared" si="3"/>
        <v>0</v>
      </c>
    </row>
    <row r="65" spans="1:20">
      <c r="A65" s="42" t="s">
        <v>265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56">
        <f t="shared" si="3"/>
        <v>0</v>
      </c>
    </row>
    <row r="66" spans="1:20" hidden="1">
      <c r="A66" s="42" t="s">
        <v>218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56">
        <f t="shared" si="3"/>
        <v>0</v>
      </c>
    </row>
    <row r="67" spans="1:20" hidden="1">
      <c r="A67" s="14" t="s">
        <v>235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56">
        <f t="shared" si="3"/>
        <v>0</v>
      </c>
    </row>
    <row r="68" spans="1:20" hidden="1">
      <c r="A68" s="42" t="s">
        <v>219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56">
        <f t="shared" si="3"/>
        <v>0</v>
      </c>
    </row>
    <row r="69" spans="1:20" hidden="1">
      <c r="A69" s="185" t="s">
        <v>278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9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56">
        <f>C70+F70+G70+I70+J70+K70+N70+O70++R70+Q70</f>
        <v>13100</v>
      </c>
    </row>
    <row r="71" spans="1:20" s="66" customFormat="1">
      <c r="A71" s="60" t="s">
        <v>111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>
      <c r="A72" s="42" t="s">
        <v>112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9">
        <f t="shared" ref="S72:S97" si="9">C72+F72+G72+I72+J72+K72+N72+O72++R72+Q72</f>
        <v>0</v>
      </c>
    </row>
    <row r="73" spans="1:20" hidden="1">
      <c r="A73" s="42" t="s">
        <v>158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>
      <c r="A74" s="42" t="s">
        <v>113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56">
        <f t="shared" si="9"/>
        <v>61850</v>
      </c>
    </row>
    <row r="75" spans="1:20" ht="15.75" customHeight="1">
      <c r="A75" s="42" t="s">
        <v>101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>
      <c r="A76" s="45" t="s">
        <v>398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>
      <c r="A77" s="45" t="s">
        <v>114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>
      <c r="A78" s="7" t="s">
        <v>116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9" t="e">
        <f t="shared" si="9"/>
        <v>#REF!</v>
      </c>
    </row>
    <row r="79" spans="1:20" hidden="1">
      <c r="A79" s="7" t="s">
        <v>117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[2]март!S85+[2]фев!S86+[2]янв!S83</f>
        <v>0</v>
      </c>
    </row>
    <row r="80" spans="1:20" hidden="1">
      <c r="A80" s="44" t="s">
        <v>118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9">
        <f t="shared" si="9"/>
        <v>0</v>
      </c>
    </row>
    <row r="81" spans="1:21" hidden="1">
      <c r="A81" s="7" t="s">
        <v>266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56">
        <f t="shared" si="9"/>
        <v>0</v>
      </c>
    </row>
    <row r="82" spans="1:21" hidden="1">
      <c r="A82" s="44" t="s">
        <v>267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56">
        <f t="shared" si="9"/>
        <v>0</v>
      </c>
    </row>
    <row r="83" spans="1:21" hidden="1">
      <c r="A83" s="44" t="s">
        <v>119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9">
        <f t="shared" si="9"/>
        <v>533537.33000000007</v>
      </c>
    </row>
    <row r="84" spans="1:21" s="66" customFormat="1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[2]март!S91+[2]фев!S92+[2]янв!S88</f>
        <v>523926</v>
      </c>
      <c r="U84" s="66">
        <f>T84-S206</f>
        <v>34000</v>
      </c>
    </row>
    <row r="85" spans="1:21">
      <c r="A85" s="42" t="s">
        <v>120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56">
        <f t="shared" si="9"/>
        <v>18244</v>
      </c>
    </row>
    <row r="86" spans="1:21">
      <c r="A86" s="42" t="s">
        <v>121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56">
        <f t="shared" si="9"/>
        <v>0</v>
      </c>
    </row>
    <row r="87" spans="1:21">
      <c r="A87" s="42" t="s">
        <v>122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56">
        <f t="shared" si="9"/>
        <v>0</v>
      </c>
    </row>
    <row r="88" spans="1:21">
      <c r="A88" s="42" t="s">
        <v>268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56">
        <f t="shared" si="9"/>
        <v>0</v>
      </c>
    </row>
    <row r="89" spans="1:21" hidden="1">
      <c r="A89" s="42" t="s">
        <v>236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56">
        <f t="shared" si="9"/>
        <v>0</v>
      </c>
    </row>
    <row r="90" spans="1:21" hidden="1">
      <c r="A90" s="42" t="s">
        <v>220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56">
        <f t="shared" si="9"/>
        <v>0</v>
      </c>
    </row>
    <row r="91" spans="1:21" hidden="1">
      <c r="A91" s="42" t="s">
        <v>224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56">
        <f t="shared" si="9"/>
        <v>0</v>
      </c>
    </row>
    <row r="92" spans="1:21" ht="13.5" hidden="1" customHeight="1">
      <c r="A92" s="42" t="s">
        <v>237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56">
        <f t="shared" si="9"/>
        <v>0</v>
      </c>
    </row>
    <row r="93" spans="1:21" hidden="1">
      <c r="A93" s="42" t="s">
        <v>123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56">
        <f t="shared" si="9"/>
        <v>0</v>
      </c>
    </row>
    <row r="94" spans="1:21">
      <c r="A94" s="42" t="s">
        <v>124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56">
        <f t="shared" si="9"/>
        <v>0</v>
      </c>
    </row>
    <row r="95" spans="1:21">
      <c r="A95" s="42" t="s">
        <v>399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56">
        <f>C95+F95+G95+I95+J95+K95+N95+O95++R95+Q95</f>
        <v>213000</v>
      </c>
    </row>
    <row r="96" spans="1:21" hidden="1">
      <c r="A96" s="53" t="s">
        <v>279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56">
        <f t="shared" si="9"/>
        <v>0</v>
      </c>
    </row>
    <row r="97" spans="1:21">
      <c r="A97" s="41" t="s">
        <v>474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56">
        <f t="shared" si="9"/>
        <v>17200</v>
      </c>
    </row>
    <row r="98" spans="1:21" hidden="1">
      <c r="A98" s="41" t="s">
        <v>221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56">
        <f>C98+F98+G98+I98+J98+K98+N98+O98++R98+Q98+H98</f>
        <v>0</v>
      </c>
    </row>
    <row r="99" spans="1:21">
      <c r="A99" s="42" t="s">
        <v>159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56">
        <f>C99+F99+G99+I99+J99+K99+N99+O99++R99+Q99</f>
        <v>0</v>
      </c>
    </row>
    <row r="100" spans="1:21">
      <c r="A100" s="53" t="s">
        <v>381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9">
        <f>C100+F100+G100+I100+J100+K100+N100+O100++R100+Q100</f>
        <v>684052</v>
      </c>
    </row>
    <row r="101" spans="1:21" s="66" customFormat="1" ht="14.25" customHeight="1">
      <c r="A101" s="60" t="s">
        <v>125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[2]март!S106+[2]фев!S109+[2]янв!S102</f>
        <v>734610</v>
      </c>
      <c r="U101" s="66">
        <f>T101-S223</f>
        <v>0</v>
      </c>
    </row>
    <row r="102" spans="1:21">
      <c r="A102" s="42" t="s">
        <v>126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56">
        <f t="shared" ref="S102:S107" si="13">C102+F102+G102+I102+J102+K102+N102+O102++R102+Q102</f>
        <v>260000</v>
      </c>
    </row>
    <row r="103" spans="1:21">
      <c r="A103" s="42" t="s">
        <v>127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56">
        <f t="shared" si="13"/>
        <v>41500</v>
      </c>
    </row>
    <row r="104" spans="1:21">
      <c r="A104" s="42" t="s">
        <v>128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56">
        <f t="shared" si="13"/>
        <v>93000</v>
      </c>
    </row>
    <row r="105" spans="1:21">
      <c r="A105" s="42" t="s">
        <v>129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56">
        <f t="shared" si="13"/>
        <v>5140</v>
      </c>
    </row>
    <row r="106" spans="1:21">
      <c r="A106" s="42" t="s">
        <v>281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56">
        <f t="shared" si="13"/>
        <v>16361</v>
      </c>
    </row>
    <row r="107" spans="1:21">
      <c r="A107" s="42" t="s">
        <v>130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56">
        <f t="shared" si="13"/>
        <v>0</v>
      </c>
    </row>
    <row r="108" spans="1:21" hidden="1">
      <c r="A108" s="42" t="s">
        <v>269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56">
        <f t="shared" ref="S108:S117" si="15">C108+F108+G108+I108+J108+K108+N108+O108++R108+Q108+H108</f>
        <v>234579</v>
      </c>
    </row>
    <row r="109" spans="1:21">
      <c r="A109" s="42" t="s">
        <v>131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56">
        <f t="shared" si="15"/>
        <v>0</v>
      </c>
    </row>
    <row r="110" spans="1:21">
      <c r="A110" s="42" t="s">
        <v>132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56">
        <f t="shared" si="15"/>
        <v>0</v>
      </c>
    </row>
    <row r="111" spans="1:21" hidden="1">
      <c r="A111" s="42" t="s">
        <v>159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56">
        <f t="shared" si="15"/>
        <v>0</v>
      </c>
    </row>
    <row r="112" spans="1:21" hidden="1">
      <c r="A112" s="183" t="s">
        <v>382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56">
        <f t="shared" si="15"/>
        <v>0</v>
      </c>
    </row>
    <row r="113" spans="1:21" hidden="1">
      <c r="A113" s="183" t="s">
        <v>475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56">
        <f t="shared" si="15"/>
        <v>0</v>
      </c>
    </row>
    <row r="114" spans="1:21">
      <c r="A114" s="42" t="s">
        <v>133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56">
        <f t="shared" si="15"/>
        <v>0</v>
      </c>
    </row>
    <row r="115" spans="1:21" hidden="1">
      <c r="A115" s="42" t="s">
        <v>160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9">
        <f t="shared" si="15"/>
        <v>0</v>
      </c>
    </row>
    <row r="116" spans="1:21" hidden="1">
      <c r="A116" s="42" t="s">
        <v>134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9">
        <f t="shared" si="15"/>
        <v>0</v>
      </c>
    </row>
    <row r="117" spans="1:21" hidden="1">
      <c r="A117" s="42" t="s">
        <v>135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>
      <c r="A118" s="63" t="s">
        <v>136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[2]март!S129</f>
        <v>7587739.1400000006</v>
      </c>
      <c r="U118" s="67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8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8" thickBot="1">
      <c r="A122" s="11"/>
      <c r="D122" s="4"/>
      <c r="G122" s="17"/>
      <c r="H122" s="17"/>
      <c r="I122" s="17"/>
      <c r="J122" s="46"/>
      <c r="L122" s="19"/>
      <c r="O122" s="594" t="s">
        <v>270</v>
      </c>
      <c r="P122" s="595"/>
      <c r="Q122" s="595"/>
      <c r="R122" s="596"/>
      <c r="S122" s="12" t="e">
        <f>S118</f>
        <v>#REF!</v>
      </c>
    </row>
    <row r="123" spans="1:21" ht="13.8" thickBot="1">
      <c r="A123" s="11"/>
      <c r="O123" s="594" t="s">
        <v>476</v>
      </c>
      <c r="P123" s="595"/>
      <c r="Q123" s="595"/>
      <c r="R123" s="596"/>
      <c r="S123" s="12" t="e">
        <f>N2+S2-S118</f>
        <v>#REF!</v>
      </c>
    </row>
    <row r="124" spans="1:21" ht="14.4">
      <c r="A124" s="604" t="s">
        <v>395</v>
      </c>
      <c r="B124" s="604"/>
      <c r="C124" s="604"/>
      <c r="D124" s="604"/>
      <c r="E124" s="604"/>
      <c r="F124" s="604"/>
      <c r="G124" s="604"/>
      <c r="H124" s="604"/>
      <c r="I124" s="43"/>
      <c r="J124" s="43"/>
      <c r="K124" s="605" t="s">
        <v>239</v>
      </c>
      <c r="L124" s="605"/>
      <c r="M124" s="605"/>
      <c r="N124" s="606">
        <v>69654.48</v>
      </c>
      <c r="O124" s="606"/>
      <c r="P124" s="135"/>
      <c r="Q124" s="605" t="s">
        <v>256</v>
      </c>
      <c r="R124" s="605"/>
      <c r="S124" s="136">
        <v>8066595.2999999998</v>
      </c>
    </row>
    <row r="125" spans="1:21">
      <c r="A125" s="592" t="s">
        <v>73</v>
      </c>
      <c r="B125" s="592" t="s">
        <v>74</v>
      </c>
      <c r="C125" s="592" t="s">
        <v>232</v>
      </c>
      <c r="D125" s="602" t="s">
        <v>75</v>
      </c>
      <c r="E125" s="603"/>
      <c r="F125" s="592" t="s">
        <v>115</v>
      </c>
      <c r="G125" s="592" t="s">
        <v>257</v>
      </c>
      <c r="H125" s="592" t="s">
        <v>258</v>
      </c>
      <c r="I125" s="592" t="s">
        <v>76</v>
      </c>
      <c r="J125" s="592" t="s">
        <v>151</v>
      </c>
      <c r="K125" s="607" t="s">
        <v>77</v>
      </c>
      <c r="L125" s="607" t="s">
        <v>78</v>
      </c>
      <c r="M125" s="607" t="s">
        <v>71</v>
      </c>
      <c r="N125" s="607" t="s">
        <v>79</v>
      </c>
      <c r="O125" s="607" t="s">
        <v>72</v>
      </c>
      <c r="P125" s="55"/>
      <c r="Q125" s="607" t="s">
        <v>233</v>
      </c>
      <c r="R125" s="607" t="s">
        <v>80</v>
      </c>
      <c r="S125" s="607" t="s">
        <v>81</v>
      </c>
    </row>
    <row r="126" spans="1:21" ht="39.6">
      <c r="A126" s="593"/>
      <c r="B126" s="593"/>
      <c r="C126" s="593"/>
      <c r="D126" s="56" t="s">
        <v>82</v>
      </c>
      <c r="E126" s="56" t="s">
        <v>234</v>
      </c>
      <c r="F126" s="593"/>
      <c r="G126" s="593"/>
      <c r="H126" s="593"/>
      <c r="I126" s="593"/>
      <c r="J126" s="593"/>
      <c r="K126" s="593"/>
      <c r="L126" s="593"/>
      <c r="M126" s="593"/>
      <c r="N126" s="593"/>
      <c r="O126" s="593"/>
      <c r="P126" s="57"/>
      <c r="Q126" s="593"/>
      <c r="R126" s="593"/>
      <c r="S126" s="593"/>
    </row>
    <row r="127" spans="1:21">
      <c r="A127" s="58" t="s">
        <v>83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[2]март!G4+[2]фев!G4+[2]янв!G4</f>
        <v>262580.02</v>
      </c>
      <c r="H127" s="59">
        <f>[2]март!H4+[2]фев!H4+[2]янв!H4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>
      <c r="A128" s="60" t="s">
        <v>84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[2]март!G5+[2]фев!G5+[2]янв!G5</f>
        <v>146397</v>
      </c>
      <c r="H128" s="59">
        <f>[2]март!H5+[2]фев!H5+[2]янв!H5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>
      <c r="A129" s="42" t="s">
        <v>85</v>
      </c>
      <c r="B129" s="3">
        <v>211</v>
      </c>
      <c r="C129" s="3">
        <f t="shared" si="18"/>
        <v>1219764</v>
      </c>
      <c r="D129" s="61">
        <f>[2]март!D6+[2]фев!D6+[2]янв!D6</f>
        <v>1219764</v>
      </c>
      <c r="E129" s="61">
        <f>[2]март!E6+[2]фев!E6+[2]янв!E6</f>
        <v>0</v>
      </c>
      <c r="F129" s="61">
        <f>[2]март!F6+[2]фев!F6+[2]янв!F6</f>
        <v>0</v>
      </c>
      <c r="G129" s="61">
        <f>[2]март!G6+[2]фев!G6+[2]янв!G6</f>
        <v>144397</v>
      </c>
      <c r="H129" s="61">
        <f>[2]март!H6+[2]фев!H6+[2]янв!H6</f>
        <v>0</v>
      </c>
      <c r="I129" s="61">
        <f>[2]март!J6+[2]фев!J6+[2]янв!J6</f>
        <v>0</v>
      </c>
      <c r="J129" s="61">
        <f>[2]март!K6+[2]фев!K6+[2]янв!K6</f>
        <v>159948</v>
      </c>
      <c r="K129" s="61">
        <f>[2]март!L6+[2]фев!L6+[2]янв!L6</f>
        <v>0</v>
      </c>
      <c r="L129" s="61">
        <f>[2]март!M6+[2]фев!M6+[2]янв!M6</f>
        <v>0</v>
      </c>
      <c r="M129" s="61">
        <f>[2]март!N6+[2]фев!N6+[2]янв!N6</f>
        <v>0</v>
      </c>
      <c r="N129" s="61">
        <f>[2]март!O6+[2]фев!O6+[2]янв!O6</f>
        <v>0</v>
      </c>
      <c r="O129" s="61">
        <f>[2]март!P6+[2]фев!P6+[2]янв!P6</f>
        <v>0</v>
      </c>
      <c r="P129" s="61"/>
      <c r="Q129" s="61">
        <f>[2]март!Q6+[2]фев!Q6+[2]янв!Q6</f>
        <v>0</v>
      </c>
      <c r="R129" s="61">
        <f>[2]март!R6+[2]фев!R6+[2]янв!R6</f>
        <v>93807</v>
      </c>
      <c r="S129" s="59">
        <f>C129+F129+G129+I129+J129+K129+N129+O129++R129+Q129</f>
        <v>1617916</v>
      </c>
    </row>
    <row r="130" spans="1:19">
      <c r="A130" s="60" t="s">
        <v>86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>
      <c r="A131" s="42" t="s">
        <v>87</v>
      </c>
      <c r="B131" s="3">
        <v>212</v>
      </c>
      <c r="C131" s="3">
        <f t="shared" si="18"/>
        <v>0</v>
      </c>
      <c r="D131" s="61">
        <f>[2]март!D8+[2]фев!D8+[2]янв!D8</f>
        <v>0</v>
      </c>
      <c r="E131" s="61">
        <f>[2]март!E8+[2]фев!E8+[2]янв!E8</f>
        <v>0</v>
      </c>
      <c r="F131" s="61">
        <f>[2]март!F8+[2]фев!F8+[2]янв!F8</f>
        <v>0</v>
      </c>
      <c r="G131" s="61">
        <f>[2]март!G8+[2]фев!G8+[2]янв!G8</f>
        <v>2000</v>
      </c>
      <c r="H131" s="61"/>
      <c r="I131" s="61">
        <f>[2]март!J8+[2]фев!J8+[2]янв!J8</f>
        <v>0</v>
      </c>
      <c r="J131" s="61">
        <f>[2]март!K8+[2]фев!K8+[2]янв!K8</f>
        <v>0</v>
      </c>
      <c r="K131" s="61">
        <f>[2]март!L8+[2]фев!L8+[2]янв!L8</f>
        <v>0</v>
      </c>
      <c r="L131" s="61">
        <f>[2]март!M8+[2]фев!M8+[2]янв!M8</f>
        <v>0</v>
      </c>
      <c r="M131" s="61">
        <f>[2]март!N8+[2]фев!N8+[2]янв!N8</f>
        <v>14400</v>
      </c>
      <c r="N131" s="61">
        <f>[2]март!O8+[2]фев!O8+[2]янв!O8</f>
        <v>14400</v>
      </c>
      <c r="O131" s="61">
        <f>[2]март!P8+[2]фев!P8+[2]янв!P8</f>
        <v>0</v>
      </c>
      <c r="P131" s="61"/>
      <c r="Q131" s="61">
        <f>[2]март!Q8+[2]фев!Q8+[2]янв!Q8</f>
        <v>0</v>
      </c>
      <c r="R131" s="61">
        <f>[2]март!R8+[2]фев!R8+[2]янв!R8</f>
        <v>0</v>
      </c>
      <c r="S131" s="56">
        <f t="shared" si="21"/>
        <v>16400</v>
      </c>
    </row>
    <row r="132" spans="1:19">
      <c r="A132" s="42" t="s">
        <v>88</v>
      </c>
      <c r="B132" s="3">
        <v>212</v>
      </c>
      <c r="C132" s="3">
        <f t="shared" si="18"/>
        <v>0</v>
      </c>
      <c r="D132" s="61">
        <f>[2]март!D9+[2]фев!D9+[2]янв!D9</f>
        <v>0</v>
      </c>
      <c r="E132" s="61">
        <f>[2]март!E9+[2]фев!E9+[2]янв!E9</f>
        <v>0</v>
      </c>
      <c r="F132" s="61">
        <f>[2]март!F9+[2]фев!F9+[2]янв!F9</f>
        <v>0</v>
      </c>
      <c r="G132" s="61">
        <f>[2]март!G9+[2]фев!G9+[2]янв!G9</f>
        <v>0</v>
      </c>
      <c r="H132" s="61"/>
      <c r="I132" s="61">
        <f>[2]март!J9+[2]фев!J9+[2]янв!J9</f>
        <v>0</v>
      </c>
      <c r="J132" s="61">
        <f>[2]март!K9+[2]фев!K9+[2]янв!K9</f>
        <v>0</v>
      </c>
      <c r="K132" s="61">
        <f>[2]март!L9+[2]фев!L9+[2]янв!L9</f>
        <v>0</v>
      </c>
      <c r="L132" s="61">
        <f>[2]март!M9+[2]фев!M9+[2]янв!M9</f>
        <v>0</v>
      </c>
      <c r="M132" s="61">
        <f>[2]март!N9+[2]фев!N9+[2]янв!N9</f>
        <v>0</v>
      </c>
      <c r="N132" s="61">
        <f>[2]март!O9+[2]фев!O9+[2]янв!O9</f>
        <v>0</v>
      </c>
      <c r="O132" s="61">
        <f>[2]март!P9+[2]фев!P9+[2]янв!P9</f>
        <v>0</v>
      </c>
      <c r="P132" s="61"/>
      <c r="Q132" s="61">
        <f>[2]март!Q9+[2]фев!Q9+[2]янв!Q9</f>
        <v>0</v>
      </c>
      <c r="R132" s="61">
        <f>[2]март!R9+[2]фев!R9+[2]янв!R9</f>
        <v>0</v>
      </c>
      <c r="S132" s="59">
        <f t="shared" si="21"/>
        <v>0</v>
      </c>
    </row>
    <row r="133" spans="1:19">
      <c r="A133" s="41" t="s">
        <v>89</v>
      </c>
      <c r="B133" s="2">
        <v>213</v>
      </c>
      <c r="C133" s="2">
        <f t="shared" si="18"/>
        <v>0</v>
      </c>
      <c r="D133" s="61">
        <f>[2]март!D10+[2]фев!D10+[2]янв!D10</f>
        <v>0</v>
      </c>
      <c r="E133" s="61">
        <f>[2]март!E10+[2]фев!E10+[2]янв!E10</f>
        <v>0</v>
      </c>
      <c r="F133" s="61">
        <f>[2]март!F10+[2]фев!F10+[2]янв!F10</f>
        <v>0</v>
      </c>
      <c r="G133" s="61">
        <f>[2]март!G10+[2]фев!G10+[2]янв!G10</f>
        <v>0</v>
      </c>
      <c r="H133" s="61"/>
      <c r="I133" s="61">
        <f>[2]март!J10+[2]фев!J10+[2]янв!J10</f>
        <v>0</v>
      </c>
      <c r="J133" s="61">
        <f>[2]март!K10+[2]фев!K10+[2]янв!K10</f>
        <v>0</v>
      </c>
      <c r="K133" s="61">
        <f>[2]март!L10+[2]фев!L10+[2]янв!L10</f>
        <v>0</v>
      </c>
      <c r="L133" s="61">
        <f>[2]март!M10+[2]фев!M10+[2]янв!M10</f>
        <v>0</v>
      </c>
      <c r="M133" s="61">
        <f>[2]март!N10+[2]фев!N10+[2]янв!N10</f>
        <v>0</v>
      </c>
      <c r="N133" s="61">
        <f>[2]март!O10+[2]фев!O10+[2]янв!O10</f>
        <v>0</v>
      </c>
      <c r="O133" s="61">
        <f>[2]март!P10+[2]фев!P10+[2]янв!P10</f>
        <v>0</v>
      </c>
      <c r="P133" s="61"/>
      <c r="Q133" s="61">
        <f>[2]март!Q10+[2]фев!Q10+[2]янв!Q10</f>
        <v>0</v>
      </c>
      <c r="R133" s="61">
        <f>[2]март!R10+[2]фев!R10+[2]янв!R10</f>
        <v>0</v>
      </c>
      <c r="S133" s="59">
        <f t="shared" si="21"/>
        <v>0</v>
      </c>
    </row>
    <row r="134" spans="1:19">
      <c r="A134" s="60" t="s">
        <v>90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>
      <c r="A135" s="42" t="s">
        <v>91</v>
      </c>
      <c r="B135" s="3">
        <v>221</v>
      </c>
      <c r="C135" s="3">
        <f t="shared" si="18"/>
        <v>49095.47</v>
      </c>
      <c r="D135" s="61">
        <f>[2]янв!D12+[2]март!D12</f>
        <v>49095.47</v>
      </c>
      <c r="E135" s="61">
        <f>[2]март!E12+[2]фев!E12+[2]янв!E12</f>
        <v>0</v>
      </c>
      <c r="F135" s="61">
        <f>[2]март!F12+[2]фев!F12+[2]янв!F12</f>
        <v>0</v>
      </c>
      <c r="G135" s="61">
        <f>[2]март!G12+[2]фев!G12+[2]янв!G12</f>
        <v>42124.3</v>
      </c>
      <c r="H135" s="61">
        <f>[2]март!H12+[2]фев!H12+[2]янв!H12</f>
        <v>0</v>
      </c>
      <c r="I135" s="61">
        <f>[2]март!J12+[2]фев!J12+[2]янв!J12</f>
        <v>0</v>
      </c>
      <c r="J135" s="61">
        <f>[2]март!K12+[2]фев!K12+[2]янв!K12</f>
        <v>7149.97</v>
      </c>
      <c r="K135" s="61">
        <f>[2]март!L12+[2]фев!L12+[2]янв!L12</f>
        <v>0</v>
      </c>
      <c r="L135" s="61">
        <f>[2]март!M12+[2]фев!M12+[2]янв!M12</f>
        <v>38459.64</v>
      </c>
      <c r="M135" s="61">
        <f>[2]март!N12+[2]фев!N12+[2]янв!N12</f>
        <v>2780</v>
      </c>
      <c r="N135" s="61">
        <f>[2]март!O12+[2]фев!O12+[2]янв!O12</f>
        <v>41239.64</v>
      </c>
      <c r="O135" s="61">
        <f>[2]март!P12+[2]фев!P12+[2]янв!P12</f>
        <v>0</v>
      </c>
      <c r="P135" s="61"/>
      <c r="Q135" s="61">
        <f>[2]март!Q12+[2]фев!Q12+[2]янв!Q12</f>
        <v>0</v>
      </c>
      <c r="R135" s="61">
        <f>[2]март!R12+[2]фев!R12+[2]янв!R12</f>
        <v>14131.37</v>
      </c>
      <c r="S135" s="59">
        <f>C135+F135+G135+I135+J135+K135+N135+O135++R135+Q135+H135</f>
        <v>153740.75</v>
      </c>
    </row>
    <row r="136" spans="1:19">
      <c r="A136" s="47" t="s">
        <v>374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[2]фев!M13+[2]янв!M13</f>
        <v>0</v>
      </c>
      <c r="M136" s="61">
        <f>[2]фев!N13+[2]янв!N13</f>
        <v>0</v>
      </c>
      <c r="N136" s="61">
        <f>[2]фев!O13+[2]янв!O13</f>
        <v>0</v>
      </c>
      <c r="O136" s="61"/>
      <c r="P136" s="61"/>
      <c r="Q136" s="61"/>
      <c r="R136" s="61"/>
      <c r="S136" s="59">
        <f t="shared" si="21"/>
        <v>0</v>
      </c>
    </row>
    <row r="137" spans="1:19">
      <c r="A137" s="60" t="s">
        <v>92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>
      <c r="A138" s="42" t="s">
        <v>93</v>
      </c>
      <c r="B138" s="3">
        <v>222</v>
      </c>
      <c r="C138" s="3">
        <f t="shared" si="18"/>
        <v>0</v>
      </c>
      <c r="D138" s="61">
        <f>[2]март!D14+[2]фев!D15+[2]янв!D15</f>
        <v>0</v>
      </c>
      <c r="E138" s="61">
        <f>[2]март!E14+[2]фев!E15+[2]янв!E15</f>
        <v>0</v>
      </c>
      <c r="F138" s="61">
        <f>[2]март!F14+[2]фев!F15+[2]янв!F15</f>
        <v>0</v>
      </c>
      <c r="G138" s="61">
        <f>[2]март!G14+[2]фев!G15+[2]янв!G15</f>
        <v>0</v>
      </c>
      <c r="H138" s="61"/>
      <c r="I138" s="61">
        <f>[2]март!J14+[2]фев!J15+[2]янв!J15</f>
        <v>0</v>
      </c>
      <c r="J138" s="61">
        <f>[2]март!K14+[2]фев!K15+[2]янв!K15</f>
        <v>0</v>
      </c>
      <c r="K138" s="61">
        <f>[2]март!L14+[2]фев!L15+[2]янв!L15</f>
        <v>0</v>
      </c>
      <c r="L138" s="61">
        <f>[2]март!M14+[2]фев!M15+[2]янв!M15</f>
        <v>10000</v>
      </c>
      <c r="M138" s="61">
        <f>[2]март!N14+[2]фев!N15+[2]янв!N15</f>
        <v>0</v>
      </c>
      <c r="N138" s="61">
        <f>[2]март!O14+[2]фев!O15+[2]янв!O15</f>
        <v>10000</v>
      </c>
      <c r="O138" s="61">
        <f>[2]март!P14+[2]фев!P15+[2]янв!P15</f>
        <v>0</v>
      </c>
      <c r="P138" s="61"/>
      <c r="Q138" s="61">
        <f>[2]март!Q14+[2]фев!Q15+[2]янв!Q15</f>
        <v>0</v>
      </c>
      <c r="R138" s="61">
        <f>[2]март!R14+[2]фев!R15+[2]янв!R15</f>
        <v>0</v>
      </c>
      <c r="S138" s="56">
        <f t="shared" si="21"/>
        <v>10000</v>
      </c>
    </row>
    <row r="139" spans="1:19">
      <c r="A139" s="42" t="s">
        <v>94</v>
      </c>
      <c r="B139" s="3">
        <v>222</v>
      </c>
      <c r="C139" s="3">
        <f t="shared" si="18"/>
        <v>0</v>
      </c>
      <c r="D139" s="61">
        <f>[2]март!D15+[2]фев!D16+[2]янв!D16</f>
        <v>0</v>
      </c>
      <c r="E139" s="61">
        <f>[2]март!E15+[2]фев!E16+[2]янв!E16</f>
        <v>0</v>
      </c>
      <c r="F139" s="61">
        <f>[2]март!F15+[2]фев!F16+[2]янв!F16</f>
        <v>0</v>
      </c>
      <c r="G139" s="61">
        <f>[2]март!G15+[2]фев!G16+[2]янв!G16</f>
        <v>0</v>
      </c>
      <c r="H139" s="61"/>
      <c r="I139" s="61">
        <f>[2]март!J15+[2]фев!J16+[2]янв!J16</f>
        <v>0</v>
      </c>
      <c r="J139" s="61">
        <f>[2]март!K15+[2]фев!K16+[2]янв!K16</f>
        <v>0</v>
      </c>
      <c r="K139" s="61">
        <f>[2]март!L15+[2]фев!L16+[2]янв!L16</f>
        <v>0</v>
      </c>
      <c r="L139" s="61">
        <f>[2]март!M15+[2]фев!M16+[2]янв!M16</f>
        <v>900</v>
      </c>
      <c r="M139" s="61">
        <f>[2]март!N15+[2]фев!N16+[2]янв!N16</f>
        <v>0</v>
      </c>
      <c r="N139" s="61">
        <f>[2]март!O15+[2]фев!O16+[2]янв!O16</f>
        <v>900</v>
      </c>
      <c r="O139" s="61">
        <f>[2]март!P15+[2]фев!P16+[2]янв!P16</f>
        <v>0</v>
      </c>
      <c r="P139" s="61"/>
      <c r="Q139" s="61">
        <f>[2]март!Q15+[2]фев!Q16+[2]янв!Q16</f>
        <v>0</v>
      </c>
      <c r="R139" s="61">
        <f>[2]март!R15+[2]фев!R16+[2]янв!R16</f>
        <v>0</v>
      </c>
      <c r="S139" s="56">
        <f t="shared" si="21"/>
        <v>900</v>
      </c>
    </row>
    <row r="140" spans="1:19">
      <c r="A140" s="60" t="s">
        <v>95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>
      <c r="A141" s="42" t="s">
        <v>96</v>
      </c>
      <c r="B141" s="3">
        <v>223</v>
      </c>
      <c r="C141" s="3">
        <f t="shared" si="18"/>
        <v>141479</v>
      </c>
      <c r="D141" s="61">
        <f>[2]март!D17+[2]фев!D18+[2]янв!D18</f>
        <v>141479</v>
      </c>
      <c r="E141" s="61">
        <f>[2]март!E17+[2]фев!E18+[2]янв!E18</f>
        <v>0</v>
      </c>
      <c r="F141" s="61">
        <f>[2]март!F17+[2]фев!F18+[2]янв!F18</f>
        <v>0</v>
      </c>
      <c r="G141" s="61">
        <f>[2]март!G17+[2]фев!G18+[2]янв!G18</f>
        <v>0</v>
      </c>
      <c r="H141" s="61"/>
      <c r="I141" s="61">
        <f>[2]март!J17+[2]фев!J18+[2]янв!J18</f>
        <v>0</v>
      </c>
      <c r="J141" s="61">
        <f>[2]март!K17+[2]фев!K18+[2]янв!K18</f>
        <v>0</v>
      </c>
      <c r="K141" s="61">
        <f>[2]март!L17+[2]фев!L18+[2]янв!L18</f>
        <v>0</v>
      </c>
      <c r="L141" s="61">
        <f>[2]март!M17+[2]фев!M18+[2]янв!M18</f>
        <v>270000</v>
      </c>
      <c r="M141" s="61">
        <f>[2]март!N17+[2]фев!N18+[2]янв!N18</f>
        <v>0</v>
      </c>
      <c r="N141" s="61">
        <f>[2]март!O17+[2]фев!O18+[2]янв!O18</f>
        <v>270000</v>
      </c>
      <c r="O141" s="61">
        <f>[2]март!P17+[2]фев!P18+[2]янв!P18</f>
        <v>752532.31</v>
      </c>
      <c r="P141" s="61"/>
      <c r="Q141" s="61">
        <f>[2]март!Q17+[2]фев!Q18+[2]янв!Q18</f>
        <v>0</v>
      </c>
      <c r="R141" s="61">
        <f>[2]март!R17+[2]фев!R18+[2]янв!R18</f>
        <v>0</v>
      </c>
      <c r="S141" s="56">
        <f t="shared" si="21"/>
        <v>1164011.31</v>
      </c>
    </row>
    <row r="142" spans="1:19">
      <c r="A142" s="42" t="s">
        <v>97</v>
      </c>
      <c r="B142" s="3">
        <v>223</v>
      </c>
      <c r="C142" s="3">
        <f t="shared" si="18"/>
        <v>158624</v>
      </c>
      <c r="D142" s="61">
        <f>[2]март!D18+[2]фев!D19+[2]янв!D19</f>
        <v>158624</v>
      </c>
      <c r="E142" s="61">
        <f>[2]март!E18+[2]фев!E19+[2]янв!E19</f>
        <v>0</v>
      </c>
      <c r="F142" s="61">
        <f>[2]март!F18+[2]фев!F19+[2]янв!F19</f>
        <v>0</v>
      </c>
      <c r="G142" s="61">
        <f>[2]март!G18+[2]фев!G19+[2]янв!G19</f>
        <v>0</v>
      </c>
      <c r="H142" s="61"/>
      <c r="I142" s="61">
        <f>[2]март!J18+[2]фев!J19+[2]янв!J19</f>
        <v>0</v>
      </c>
      <c r="J142" s="61">
        <f>[2]март!K18+[2]фев!K19+[2]янв!K19</f>
        <v>0</v>
      </c>
      <c r="K142" s="61">
        <f>[2]март!L18+[2]фев!L19+[2]янв!L19</f>
        <v>0</v>
      </c>
      <c r="L142" s="61">
        <f>[2]март!M18+[2]фев!M19+[2]янв!M19</f>
        <v>1124886</v>
      </c>
      <c r="M142" s="61">
        <f>[2]март!N18+[2]фев!N19+[2]янв!N19</f>
        <v>0</v>
      </c>
      <c r="N142" s="61">
        <f>[2]март!O18+[2]фев!O19+[2]янв!O19</f>
        <v>1124886</v>
      </c>
      <c r="O142" s="61">
        <f>[2]март!P18+[2]фев!P19+[2]янв!P19</f>
        <v>96107</v>
      </c>
      <c r="P142" s="61"/>
      <c r="Q142" s="61">
        <f>[2]март!Q18+[2]фев!Q19+[2]янв!Q19</f>
        <v>0</v>
      </c>
      <c r="R142" s="61">
        <f>[2]март!R18+[2]фев!R19+[2]янв!R19</f>
        <v>0</v>
      </c>
      <c r="S142" s="56">
        <f t="shared" si="21"/>
        <v>1379617</v>
      </c>
    </row>
    <row r="143" spans="1:19">
      <c r="A143" s="14" t="s">
        <v>98</v>
      </c>
      <c r="B143" s="3">
        <v>223</v>
      </c>
      <c r="C143" s="3">
        <f t="shared" si="18"/>
        <v>12479.2</v>
      </c>
      <c r="D143" s="61">
        <f>[2]март!D19+[2]фев!D20+[2]янв!D20</f>
        <v>12479.2</v>
      </c>
      <c r="E143" s="61">
        <f>[2]март!E19+[2]фев!E20+[2]янв!E20</f>
        <v>0</v>
      </c>
      <c r="F143" s="61">
        <f>[2]март!F19+[2]фев!F20+[2]янв!F20</f>
        <v>0</v>
      </c>
      <c r="G143" s="61">
        <f>[2]март!G19+[2]фев!G20+[2]янв!G20</f>
        <v>0</v>
      </c>
      <c r="H143" s="61"/>
      <c r="I143" s="61">
        <f>[2]март!J19+[2]фев!J20+[2]янв!J20</f>
        <v>0</v>
      </c>
      <c r="J143" s="61">
        <f>[2]март!K19+[2]фев!K20+[2]янв!K20</f>
        <v>0</v>
      </c>
      <c r="K143" s="61">
        <f>[2]март!L19+[2]фев!L20+[2]янв!L20</f>
        <v>0</v>
      </c>
      <c r="L143" s="61">
        <f>[2]март!M19+[2]фев!M20+[2]янв!M20</f>
        <v>371222.32</v>
      </c>
      <c r="M143" s="61">
        <f>[2]март!N19+[2]фев!N20+[2]янв!N20</f>
        <v>0</v>
      </c>
      <c r="N143" s="61">
        <f>[2]март!O19+[2]фев!O20+[2]янв!O20</f>
        <v>371222.32</v>
      </c>
      <c r="O143" s="61">
        <f>[2]март!P19+[2]фев!P20+[2]янв!P20</f>
        <v>22213.39</v>
      </c>
      <c r="P143" s="61"/>
      <c r="Q143" s="61">
        <f>[2]март!Q19+[2]фев!Q20+[2]янв!Q20</f>
        <v>0</v>
      </c>
      <c r="R143" s="61">
        <f>[2]март!R19+[2]фев!R20+[2]янв!R20</f>
        <v>0</v>
      </c>
      <c r="S143" s="56">
        <f t="shared" si="21"/>
        <v>405914.91000000003</v>
      </c>
    </row>
    <row r="144" spans="1:19">
      <c r="A144" s="44" t="s">
        <v>152</v>
      </c>
      <c r="B144" s="3">
        <v>224</v>
      </c>
      <c r="C144" s="3">
        <f t="shared" si="18"/>
        <v>0</v>
      </c>
      <c r="D144" s="61">
        <f>[2]март!D20+[2]фев!D21+[2]янв!D21</f>
        <v>0</v>
      </c>
      <c r="E144" s="61">
        <f>[2]март!E20+[2]фев!E21+[2]янв!E21</f>
        <v>0</v>
      </c>
      <c r="F144" s="61">
        <f>[2]март!F20+[2]фев!F21+[2]янв!F21</f>
        <v>0</v>
      </c>
      <c r="G144" s="61">
        <f>[2]март!G20+[2]фев!G21+[2]янв!G21</f>
        <v>0</v>
      </c>
      <c r="H144" s="61"/>
      <c r="I144" s="61">
        <f>[2]март!J20+[2]фев!J21+[2]янв!J21</f>
        <v>0</v>
      </c>
      <c r="J144" s="61">
        <f>[2]март!K20+[2]фев!K21+[2]янв!K21</f>
        <v>0</v>
      </c>
      <c r="K144" s="61">
        <f>[2]март!L20+[2]фев!L21+[2]янв!L21</f>
        <v>0</v>
      </c>
      <c r="L144" s="61">
        <f>[2]март!M20+[2]фев!M21+[2]янв!M21</f>
        <v>0</v>
      </c>
      <c r="M144" s="61">
        <f>[2]март!N20+[2]фев!N21+[2]янв!N21</f>
        <v>0</v>
      </c>
      <c r="N144" s="61">
        <f>[2]март!O20+[2]фев!O21+[2]янв!O21</f>
        <v>0</v>
      </c>
      <c r="O144" s="61">
        <f>[2]март!P20+[2]фев!P21+[2]янв!P21</f>
        <v>0</v>
      </c>
      <c r="P144" s="61"/>
      <c r="Q144" s="61">
        <f>[2]март!Q20+[2]фев!Q21+[2]янв!Q21</f>
        <v>0</v>
      </c>
      <c r="R144" s="61">
        <f>[2]март!R20+[2]фев!R21+[2]янв!R21</f>
        <v>0</v>
      </c>
      <c r="S144" s="59">
        <f t="shared" si="21"/>
        <v>0</v>
      </c>
    </row>
    <row r="145" spans="1:19">
      <c r="A145" s="62" t="s">
        <v>99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>
      <c r="A146" s="44" t="s">
        <v>100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56">
        <f t="shared" si="21"/>
        <v>0</v>
      </c>
    </row>
    <row r="147" spans="1:19">
      <c r="A147" s="44" t="s">
        <v>101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56">
        <f t="shared" si="21"/>
        <v>146922.86000000002</v>
      </c>
    </row>
    <row r="148" spans="1:19">
      <c r="A148" s="49" t="s">
        <v>259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56">
        <f t="shared" si="21"/>
        <v>400</v>
      </c>
    </row>
    <row r="149" spans="1:19">
      <c r="A149" s="49" t="s">
        <v>274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56">
        <f t="shared" si="21"/>
        <v>0</v>
      </c>
    </row>
    <row r="150" spans="1:19">
      <c r="A150" s="50" t="s">
        <v>156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>
      <c r="A151" s="44" t="s">
        <v>259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56">
        <f t="shared" si="21"/>
        <v>4300</v>
      </c>
    </row>
    <row r="152" spans="1:19" ht="13.8">
      <c r="A152" s="51" t="s">
        <v>375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56">
        <f t="shared" si="21"/>
        <v>1300</v>
      </c>
    </row>
    <row r="153" spans="1:19">
      <c r="A153" s="42" t="s">
        <v>260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56">
        <f>C153+F153+G153+I153+J153+K153+N153+O153++R153+Q153+H153</f>
        <v>0</v>
      </c>
    </row>
    <row r="154" spans="1:19">
      <c r="A154" s="49" t="s">
        <v>376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56">
        <f t="shared" si="21"/>
        <v>0</v>
      </c>
    </row>
    <row r="155" spans="1:19">
      <c r="A155" s="44" t="s">
        <v>213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56">
        <f>C155+F155+G155+I155+J155+K155+N155+O155++R155+Q155+H155</f>
        <v>6350</v>
      </c>
    </row>
    <row r="156" spans="1:19">
      <c r="A156" s="60" t="s">
        <v>102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>
      <c r="A157" s="42" t="s">
        <v>103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56">
        <f t="shared" si="21"/>
        <v>8084</v>
      </c>
    </row>
    <row r="158" spans="1:19">
      <c r="A158" s="42" t="s">
        <v>153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56">
        <f t="shared" si="21"/>
        <v>54529</v>
      </c>
    </row>
    <row r="159" spans="1:19">
      <c r="A159" s="42" t="s">
        <v>261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56">
        <f t="shared" si="21"/>
        <v>0</v>
      </c>
    </row>
    <row r="160" spans="1:19">
      <c r="A160" s="42" t="s">
        <v>262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56">
        <f t="shared" si="21"/>
        <v>0</v>
      </c>
    </row>
    <row r="161" spans="1:19">
      <c r="A161" s="42" t="s">
        <v>104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56">
        <f t="shared" si="21"/>
        <v>0</v>
      </c>
    </row>
    <row r="162" spans="1:19">
      <c r="A162" s="42" t="s">
        <v>105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56">
        <f t="shared" si="21"/>
        <v>0</v>
      </c>
    </row>
    <row r="163" spans="1:19">
      <c r="A163" s="42" t="s">
        <v>214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56">
        <f t="shared" si="21"/>
        <v>16030</v>
      </c>
    </row>
    <row r="164" spans="1:19">
      <c r="A164" s="47" t="s">
        <v>275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56">
        <f t="shared" si="21"/>
        <v>0</v>
      </c>
    </row>
    <row r="165" spans="1:19">
      <c r="A165" s="47" t="s">
        <v>396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56">
        <f t="shared" si="21"/>
        <v>85400</v>
      </c>
    </row>
    <row r="166" spans="1:19">
      <c r="A166" s="42" t="s">
        <v>107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56">
        <f>C166+F166+G166+I166+J166+K166+N166+O166++R166+Q166+H166</f>
        <v>259040</v>
      </c>
    </row>
    <row r="167" spans="1:19">
      <c r="A167" s="42" t="s">
        <v>397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56">
        <f t="shared" si="21"/>
        <v>7000</v>
      </c>
    </row>
    <row r="168" spans="1:19">
      <c r="A168" s="42" t="s">
        <v>106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56">
        <f t="shared" si="21"/>
        <v>10653.82</v>
      </c>
    </row>
    <row r="169" spans="1:19">
      <c r="A169" s="47" t="s">
        <v>377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56">
        <f t="shared" si="21"/>
        <v>0</v>
      </c>
    </row>
    <row r="170" spans="1:19">
      <c r="A170" s="42" t="s">
        <v>378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56">
        <f t="shared" si="21"/>
        <v>26902.07</v>
      </c>
    </row>
    <row r="171" spans="1:19">
      <c r="A171" s="47" t="s">
        <v>276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56">
        <f t="shared" si="21"/>
        <v>0</v>
      </c>
    </row>
    <row r="172" spans="1:19">
      <c r="A172" s="42" t="s">
        <v>108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56">
        <f t="shared" si="21"/>
        <v>308012.70000000007</v>
      </c>
    </row>
    <row r="173" spans="1:19">
      <c r="A173" s="42" t="s">
        <v>263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56">
        <f t="shared" si="21"/>
        <v>0</v>
      </c>
    </row>
    <row r="174" spans="1:19">
      <c r="A174" s="42" t="s">
        <v>264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56">
        <f t="shared" si="21"/>
        <v>0</v>
      </c>
    </row>
    <row r="175" spans="1:19">
      <c r="A175" s="42" t="s">
        <v>154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56">
        <f t="shared" si="21"/>
        <v>0</v>
      </c>
    </row>
    <row r="176" spans="1:19">
      <c r="A176" s="42" t="s">
        <v>215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56">
        <f t="shared" si="21"/>
        <v>0</v>
      </c>
    </row>
    <row r="177" spans="1:19">
      <c r="A177" s="42" t="s">
        <v>109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>
      <c r="A178" s="42" t="s">
        <v>155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>
      <c r="A179" s="42" t="s">
        <v>156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56">
        <f t="shared" si="21"/>
        <v>0</v>
      </c>
    </row>
    <row r="180" spans="1:19">
      <c r="A180" s="42" t="s">
        <v>110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>
      <c r="A181" s="47" t="s">
        <v>379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56">
        <f t="shared" si="21"/>
        <v>0</v>
      </c>
    </row>
    <row r="182" spans="1:19">
      <c r="A182" s="42" t="s">
        <v>157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56">
        <f t="shared" si="21"/>
        <v>0</v>
      </c>
    </row>
    <row r="183" spans="1:19">
      <c r="A183" s="42" t="s">
        <v>216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56">
        <f t="shared" si="21"/>
        <v>0</v>
      </c>
    </row>
    <row r="184" spans="1:19">
      <c r="A184" s="47" t="s">
        <v>380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56">
        <f t="shared" si="21"/>
        <v>79000</v>
      </c>
    </row>
    <row r="185" spans="1:19">
      <c r="A185" s="47" t="s">
        <v>277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56">
        <f t="shared" si="21"/>
        <v>0</v>
      </c>
    </row>
    <row r="186" spans="1:19">
      <c r="A186" s="42" t="s">
        <v>217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56">
        <f t="shared" si="21"/>
        <v>0</v>
      </c>
    </row>
    <row r="187" spans="1:19">
      <c r="A187" s="42" t="s">
        <v>265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56">
        <f t="shared" si="21"/>
        <v>138580</v>
      </c>
    </row>
    <row r="188" spans="1:19">
      <c r="A188" s="42" t="s">
        <v>218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56">
        <f t="shared" si="21"/>
        <v>0</v>
      </c>
    </row>
    <row r="189" spans="1:19">
      <c r="A189" s="14" t="s">
        <v>235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56">
        <f t="shared" si="21"/>
        <v>0</v>
      </c>
    </row>
    <row r="190" spans="1:19">
      <c r="A190" s="42" t="s">
        <v>219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56">
        <f t="shared" si="21"/>
        <v>0</v>
      </c>
    </row>
    <row r="191" spans="1:19">
      <c r="A191" s="52" t="s">
        <v>278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9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56">
        <f t="shared" si="21"/>
        <v>0</v>
      </c>
    </row>
    <row r="193" spans="1:19">
      <c r="A193" s="60" t="s">
        <v>111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>
      <c r="A194" s="42" t="s">
        <v>112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9">
        <f t="shared" ref="S194:S219" si="27">C194+F194+G194+I194+J194+K194+N194+O194++R194+Q194</f>
        <v>0</v>
      </c>
    </row>
    <row r="195" spans="1:19">
      <c r="A195" s="42" t="s">
        <v>158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>
      <c r="A196" s="42" t="s">
        <v>113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56">
        <f t="shared" si="27"/>
        <v>150627</v>
      </c>
    </row>
    <row r="197" spans="1:19">
      <c r="A197" s="42" t="s">
        <v>101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>
      <c r="A198" s="45" t="s">
        <v>398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>
      <c r="A199" s="45" t="s">
        <v>114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>
      <c r="A200" s="7" t="s">
        <v>116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9">
        <f t="shared" si="27"/>
        <v>0</v>
      </c>
    </row>
    <row r="201" spans="1:19">
      <c r="A201" s="7" t="s">
        <v>117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>
      <c r="A202" s="44" t="s">
        <v>118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9">
        <f t="shared" si="27"/>
        <v>0</v>
      </c>
    </row>
    <row r="203" spans="1:19">
      <c r="A203" s="7" t="s">
        <v>266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56">
        <f t="shared" si="27"/>
        <v>0</v>
      </c>
    </row>
    <row r="204" spans="1:19">
      <c r="A204" s="44" t="s">
        <v>267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56">
        <f t="shared" si="27"/>
        <v>0</v>
      </c>
    </row>
    <row r="205" spans="1:19">
      <c r="A205" s="44" t="s">
        <v>119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9">
        <f t="shared" si="27"/>
        <v>0</v>
      </c>
    </row>
    <row r="206" spans="1:19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>
      <c r="A207" s="42" t="s">
        <v>120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56">
        <f t="shared" si="27"/>
        <v>149526</v>
      </c>
    </row>
    <row r="208" spans="1:19">
      <c r="A208" s="42" t="s">
        <v>121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56">
        <f t="shared" si="27"/>
        <v>8500</v>
      </c>
    </row>
    <row r="209" spans="1:19">
      <c r="A209" s="42" t="s">
        <v>122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56">
        <f t="shared" si="27"/>
        <v>32000</v>
      </c>
    </row>
    <row r="210" spans="1:19">
      <c r="A210" s="42" t="s">
        <v>268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56">
        <f t="shared" si="27"/>
        <v>400</v>
      </c>
    </row>
    <row r="211" spans="1:19">
      <c r="A211" s="42" t="s">
        <v>236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56">
        <f t="shared" si="27"/>
        <v>0</v>
      </c>
    </row>
    <row r="212" spans="1:19">
      <c r="A212" s="42" t="s">
        <v>220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56">
        <f t="shared" si="27"/>
        <v>0</v>
      </c>
    </row>
    <row r="213" spans="1:19">
      <c r="A213" s="42" t="s">
        <v>224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56">
        <f t="shared" si="27"/>
        <v>0</v>
      </c>
    </row>
    <row r="214" spans="1:19">
      <c r="A214" s="42" t="s">
        <v>237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56">
        <f t="shared" si="27"/>
        <v>0</v>
      </c>
    </row>
    <row r="215" spans="1:19">
      <c r="A215" s="42" t="s">
        <v>123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56">
        <f t="shared" si="27"/>
        <v>0</v>
      </c>
    </row>
    <row r="216" spans="1:19">
      <c r="A216" s="42" t="s">
        <v>124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56">
        <f t="shared" si="27"/>
        <v>103500</v>
      </c>
    </row>
    <row r="217" spans="1:19">
      <c r="A217" s="42" t="s">
        <v>399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56">
        <f>C217+F217+G217+I217+J217+K217+N217+O217++R217+Q217</f>
        <v>196000</v>
      </c>
    </row>
    <row r="218" spans="1:19">
      <c r="A218" s="53" t="s">
        <v>279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56">
        <f t="shared" si="27"/>
        <v>0</v>
      </c>
    </row>
    <row r="219" spans="1:19">
      <c r="A219" s="41" t="s">
        <v>280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56">
        <f t="shared" si="27"/>
        <v>94015</v>
      </c>
    </row>
    <row r="220" spans="1:19">
      <c r="A220" s="41" t="s">
        <v>221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56">
        <f>C220+F220+G220+I220+J220+K220+N220+O220++R220+Q220+H220</f>
        <v>0</v>
      </c>
    </row>
    <row r="221" spans="1:19">
      <c r="A221" s="42" t="s">
        <v>159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56">
        <f>C221+F221+G221+I221+J221+K221+N221+O221++R221+Q221</f>
        <v>100100</v>
      </c>
    </row>
    <row r="222" spans="1:19">
      <c r="A222" s="53" t="s">
        <v>381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9">
        <f>C222+F222+G222+I222+J222+K222+N222+O222++R222+Q222</f>
        <v>15000</v>
      </c>
    </row>
    <row r="223" spans="1:19">
      <c r="A223" s="60" t="s">
        <v>125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>
      <c r="A224" s="42" t="s">
        <v>126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56">
        <f t="shared" ref="S224:S229" si="31">C224+F224+G224+I224+J224+K224+N224+O224++R224+Q224</f>
        <v>10000</v>
      </c>
    </row>
    <row r="225" spans="1:19">
      <c r="A225" s="42" t="s">
        <v>127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56">
        <f t="shared" si="31"/>
        <v>300000</v>
      </c>
    </row>
    <row r="226" spans="1:19">
      <c r="A226" s="42" t="s">
        <v>128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56">
        <f t="shared" si="31"/>
        <v>36500</v>
      </c>
    </row>
    <row r="227" spans="1:19">
      <c r="A227" s="42" t="s">
        <v>129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56">
        <f t="shared" si="31"/>
        <v>133600</v>
      </c>
    </row>
    <row r="228" spans="1:19">
      <c r="A228" s="42" t="s">
        <v>281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56">
        <f t="shared" si="31"/>
        <v>12000</v>
      </c>
    </row>
    <row r="229" spans="1:19">
      <c r="A229" s="42" t="s">
        <v>130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56">
        <f t="shared" si="31"/>
        <v>46385</v>
      </c>
    </row>
    <row r="230" spans="1:19">
      <c r="A230" s="42" t="s">
        <v>269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56">
        <f t="shared" ref="S230:S239" si="33">C230+F230+G230+I230+J230+K230+N230+O230++R230+Q230+H230</f>
        <v>0</v>
      </c>
    </row>
    <row r="231" spans="1:19">
      <c r="A231" s="42" t="s">
        <v>131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56">
        <f t="shared" si="33"/>
        <v>52325</v>
      </c>
    </row>
    <row r="232" spans="1:19">
      <c r="A232" s="42" t="s">
        <v>132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56">
        <f t="shared" si="33"/>
        <v>36300</v>
      </c>
    </row>
    <row r="233" spans="1:19">
      <c r="A233" s="42" t="s">
        <v>159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56">
        <f t="shared" si="33"/>
        <v>0</v>
      </c>
    </row>
    <row r="234" spans="1:19">
      <c r="A234" s="47" t="s">
        <v>382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56">
        <f t="shared" si="33"/>
        <v>0</v>
      </c>
    </row>
    <row r="235" spans="1:19">
      <c r="A235" s="47" t="s">
        <v>282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56">
        <f t="shared" si="33"/>
        <v>0</v>
      </c>
    </row>
    <row r="236" spans="1:19">
      <c r="A236" s="42" t="s">
        <v>133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56">
        <f t="shared" si="33"/>
        <v>107500</v>
      </c>
    </row>
    <row r="237" spans="1:19">
      <c r="A237" s="42" t="s">
        <v>160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9">
        <f t="shared" si="33"/>
        <v>0</v>
      </c>
    </row>
    <row r="238" spans="1:19">
      <c r="A238" s="42" t="s">
        <v>134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9">
        <f t="shared" si="33"/>
        <v>0</v>
      </c>
    </row>
    <row r="239" spans="1:19">
      <c r="A239" s="42" t="s">
        <v>135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>
      <c r="A240" s="63" t="s">
        <v>136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8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8" thickBot="1">
      <c r="A244" s="11"/>
      <c r="D244" s="4"/>
      <c r="G244" s="17"/>
      <c r="H244" s="17"/>
      <c r="I244" s="17"/>
      <c r="J244" s="46"/>
      <c r="L244" s="19"/>
      <c r="O244" s="594" t="s">
        <v>270</v>
      </c>
      <c r="P244" s="595"/>
      <c r="Q244" s="595"/>
      <c r="R244" s="596"/>
      <c r="S244" s="12">
        <f>S240</f>
        <v>7587339.1399999997</v>
      </c>
    </row>
    <row r="245" spans="1:19" ht="13.8" thickBot="1">
      <c r="A245" s="11"/>
      <c r="O245" s="594" t="s">
        <v>400</v>
      </c>
      <c r="P245" s="595"/>
      <c r="Q245" s="595"/>
      <c r="R245" s="596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3.2"/>
  <cols>
    <col min="1" max="1" width="72.88671875" customWidth="1"/>
    <col min="2" max="2" width="17.6640625" customWidth="1"/>
    <col min="3" max="3" width="19.109375" customWidth="1"/>
    <col min="4" max="4" width="17.5546875" customWidth="1"/>
    <col min="5" max="5" width="16.88671875" customWidth="1"/>
    <col min="6" max="6" width="15.5546875" customWidth="1"/>
    <col min="7" max="7" width="16.109375" customWidth="1"/>
    <col min="8" max="8" width="14.44140625" customWidth="1"/>
    <col min="9" max="9" width="11" hidden="1" customWidth="1"/>
    <col min="10" max="10" width="11.5546875" hidden="1" customWidth="1"/>
    <col min="11" max="11" width="10.6640625" hidden="1" customWidth="1"/>
    <col min="12" max="12" width="11.5546875" hidden="1" customWidth="1"/>
    <col min="13" max="13" width="12.5546875" hidden="1" customWidth="1"/>
    <col min="14" max="14" width="12.109375" hidden="1" customWidth="1"/>
    <col min="15" max="15" width="2.33203125" hidden="1" customWidth="1"/>
    <col min="16" max="16" width="10.109375" hidden="1" customWidth="1"/>
  </cols>
  <sheetData>
    <row r="1" spans="1:16" ht="15.75" customHeight="1">
      <c r="A1" s="616" t="s">
        <v>618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</row>
    <row r="2" spans="1:16" ht="15" customHeight="1">
      <c r="A2" s="616" t="s">
        <v>406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</row>
    <row r="3" spans="1:16" ht="15" customHeight="1">
      <c r="A3" s="616" t="s">
        <v>700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</row>
    <row r="4" spans="1:16" ht="14.25" customHeight="1" thickBot="1">
      <c r="A4" s="72"/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1" t="s">
        <v>407</v>
      </c>
      <c r="N4" s="621"/>
    </row>
    <row r="5" spans="1:16" ht="15.75" customHeight="1">
      <c r="A5" s="622" t="s">
        <v>607</v>
      </c>
      <c r="B5" s="610" t="s">
        <v>686</v>
      </c>
      <c r="C5" s="610" t="s">
        <v>608</v>
      </c>
      <c r="D5" s="625" t="s">
        <v>687</v>
      </c>
      <c r="E5" s="625"/>
      <c r="F5" s="625"/>
      <c r="G5" s="625"/>
      <c r="H5" s="608" t="s">
        <v>609</v>
      </c>
      <c r="I5" s="610" t="s">
        <v>689</v>
      </c>
      <c r="J5" s="610" t="s">
        <v>690</v>
      </c>
      <c r="K5" s="610"/>
      <c r="L5" s="610"/>
      <c r="M5" s="610"/>
      <c r="N5" s="619" t="s">
        <v>437</v>
      </c>
      <c r="O5" s="614" t="s">
        <v>438</v>
      </c>
      <c r="P5" s="612" t="s">
        <v>632</v>
      </c>
    </row>
    <row r="6" spans="1:16" ht="55.5" customHeight="1">
      <c r="A6" s="623"/>
      <c r="B6" s="611"/>
      <c r="C6" s="611"/>
      <c r="D6" s="322" t="s">
        <v>408</v>
      </c>
      <c r="E6" s="239" t="s">
        <v>409</v>
      </c>
      <c r="F6" s="239" t="s">
        <v>588</v>
      </c>
      <c r="G6" s="322" t="s">
        <v>587</v>
      </c>
      <c r="H6" s="609"/>
      <c r="I6" s="611"/>
      <c r="J6" s="322" t="s">
        <v>408</v>
      </c>
      <c r="K6" s="239" t="s">
        <v>283</v>
      </c>
      <c r="L6" s="239" t="s">
        <v>610</v>
      </c>
      <c r="M6" s="322" t="s">
        <v>611</v>
      </c>
      <c r="N6" s="620"/>
      <c r="O6" s="615"/>
      <c r="P6" s="613"/>
    </row>
    <row r="7" spans="1:16" ht="13.8">
      <c r="A7" s="73" t="s">
        <v>410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>
      <c r="A8" s="279" t="s">
        <v>411</v>
      </c>
      <c r="B8" s="280">
        <f>SUM(B9+B11+B12+B16+B21)</f>
        <v>21038.957719999999</v>
      </c>
      <c r="C8" s="280">
        <f>SUM(C9+C11+C12+C16+C21)</f>
        <v>32923</v>
      </c>
      <c r="D8" s="280">
        <f t="shared" ref="D8:J8" si="0">SUM(D9+D11+D12+D16+D21)</f>
        <v>21044</v>
      </c>
      <c r="E8" s="323">
        <f t="shared" si="0"/>
        <v>21835.960769999998</v>
      </c>
      <c r="F8" s="280">
        <f t="shared" si="0"/>
        <v>791.96076999999855</v>
      </c>
      <c r="G8" s="280">
        <f t="shared" si="0"/>
        <v>505.08415152017653</v>
      </c>
      <c r="H8" s="280">
        <f t="shared" si="0"/>
        <v>4.8370748175302598</v>
      </c>
      <c r="I8" s="280">
        <f t="shared" si="0"/>
        <v>1880.6383699999997</v>
      </c>
      <c r="J8" s="280">
        <f t="shared" si="0"/>
        <v>1957</v>
      </c>
      <c r="K8" s="280">
        <f>SUM(K9+K11+K12+K16+K21)</f>
        <v>2159.9407699999997</v>
      </c>
      <c r="L8" s="280">
        <f t="shared" ref="L8:L38" si="1">+K8-J8</f>
        <v>202.9407699999997</v>
      </c>
      <c r="M8" s="280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>
      <c r="A9" s="78" t="s">
        <v>412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24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>
      <c r="A10" s="81" t="s">
        <v>413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6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>
      <c r="A11" s="78" t="s">
        <v>414</v>
      </c>
      <c r="B11" s="86">
        <f>698.64476+2.13661+0.0679+5.63087+100.845</f>
        <v>807.32514000000003</v>
      </c>
      <c r="C11" s="79">
        <v>1253</v>
      </c>
      <c r="D11" s="80">
        <v>940</v>
      </c>
      <c r="E11" s="325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>
      <c r="A12" s="78" t="s">
        <v>415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24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>
      <c r="A13" s="87" t="s">
        <v>416</v>
      </c>
      <c r="B13" s="85">
        <f>538.25+10+6.62</f>
        <v>554.87</v>
      </c>
      <c r="C13" s="83">
        <v>680</v>
      </c>
      <c r="D13" s="84">
        <v>460</v>
      </c>
      <c r="E13" s="286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>
      <c r="A14" s="87" t="s">
        <v>417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6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>
      <c r="A15" s="87" t="s">
        <v>231</v>
      </c>
      <c r="B15" s="85">
        <f>18.917+1</f>
        <v>19.917000000000002</v>
      </c>
      <c r="C15" s="83">
        <v>22</v>
      </c>
      <c r="D15" s="84">
        <v>1</v>
      </c>
      <c r="E15" s="286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>
      <c r="A16" s="78" t="s">
        <v>418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24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6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6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>
      <c r="A18" s="78" t="s">
        <v>612</v>
      </c>
      <c r="B18" s="80">
        <f>B19+B20</f>
        <v>961.8</v>
      </c>
      <c r="C18" s="80">
        <f>C19+C20</f>
        <v>1690</v>
      </c>
      <c r="D18" s="80">
        <f>D19+D20</f>
        <v>983</v>
      </c>
      <c r="E18" s="324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>
      <c r="A19" s="81" t="s">
        <v>613</v>
      </c>
      <c r="B19" s="85">
        <v>365.32</v>
      </c>
      <c r="C19" s="83">
        <v>850</v>
      </c>
      <c r="D19" s="84">
        <v>360</v>
      </c>
      <c r="E19" s="287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7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>
      <c r="A20" s="81" t="s">
        <v>614</v>
      </c>
      <c r="B20" s="84">
        <v>596.48</v>
      </c>
      <c r="C20" s="83">
        <v>840</v>
      </c>
      <c r="D20" s="84">
        <v>623</v>
      </c>
      <c r="E20" s="287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>
      <c r="A21" s="78" t="s">
        <v>419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25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>
      <c r="A22" s="282" t="s">
        <v>26</v>
      </c>
      <c r="B22" s="280">
        <f>SUM(B23+B26+B28+B31+B34+B35+B37)</f>
        <v>3479.8981699999995</v>
      </c>
      <c r="C22" s="280">
        <f>SUM(C23+C26+C28+C31+C34+C35+C37)</f>
        <v>4905</v>
      </c>
      <c r="D22" s="280">
        <f>SUM(D23+D26+D28+D31+D34+D35+D37)</f>
        <v>3539</v>
      </c>
      <c r="E22" s="323">
        <f>SUM(E23+E26+E28+E31+E34+E35+E37)</f>
        <v>3306.8470000000002</v>
      </c>
      <c r="F22" s="280">
        <f t="shared" si="4"/>
        <v>-232.15299999999979</v>
      </c>
      <c r="G22" s="280">
        <f t="shared" si="5"/>
        <v>93.440152585476127</v>
      </c>
      <c r="H22" s="280">
        <f t="shared" si="6"/>
        <v>0.95027119715977226</v>
      </c>
      <c r="I22" s="280">
        <f>SUM(I23+I26+I28+I31+I34+I35+I37)</f>
        <v>857.11315999999999</v>
      </c>
      <c r="J22" s="280">
        <f>SUM(J23+J26+J28+J31+J34+J35+J37)</f>
        <v>428</v>
      </c>
      <c r="K22" s="280">
        <f>SUM(K23+K26+K28+K31+K34+K35+K37)</f>
        <v>601.50699999999995</v>
      </c>
      <c r="L22" s="280">
        <f>+K22-J22</f>
        <v>173.50699999999995</v>
      </c>
      <c r="M22" s="280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>
      <c r="A23" s="78" t="s">
        <v>420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26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>
      <c r="A24" s="87" t="s">
        <v>422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6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>
      <c r="A25" s="87" t="s">
        <v>421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6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>
      <c r="A26" s="88" t="s">
        <v>423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24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6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>
      <c r="A28" s="88" t="s">
        <v>424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24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>
      <c r="A29" s="81" t="s">
        <v>425</v>
      </c>
      <c r="B29" s="84">
        <v>0</v>
      </c>
      <c r="C29" s="83">
        <v>0</v>
      </c>
      <c r="D29" s="84"/>
      <c r="E29" s="287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>
      <c r="A30" s="81" t="s">
        <v>426</v>
      </c>
      <c r="B30" s="85">
        <f>22.1972+5.174</f>
        <v>27.371199999999998</v>
      </c>
      <c r="C30" s="83">
        <v>62</v>
      </c>
      <c r="D30" s="84">
        <v>46</v>
      </c>
      <c r="E30" s="325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>
      <c r="A31" s="78" t="s">
        <v>427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24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>
      <c r="A32" s="81" t="s">
        <v>428</v>
      </c>
      <c r="B32" s="83">
        <v>35.75</v>
      </c>
      <c r="C32" s="83"/>
      <c r="D32" s="84"/>
      <c r="E32" s="327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>
      <c r="A33" s="81" t="s">
        <v>429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>
      <c r="A34" s="78" t="s">
        <v>430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>
      <c r="A35" s="78" t="s">
        <v>246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28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>
      <c r="A36" s="81" t="s">
        <v>431</v>
      </c>
      <c r="B36" s="83"/>
      <c r="C36" s="83"/>
      <c r="D36" s="84"/>
      <c r="E36" s="327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>
      <c r="A37" s="81" t="s">
        <v>432</v>
      </c>
      <c r="B37" s="83"/>
      <c r="C37" s="83">
        <v>0</v>
      </c>
      <c r="D37" s="84">
        <v>0</v>
      </c>
      <c r="E37" s="327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81" t="e">
        <f>K37/O37</f>
        <v>#DIV/0!</v>
      </c>
      <c r="O37" s="83">
        <v>0</v>
      </c>
    </row>
    <row r="38" spans="1:16" ht="27.75" customHeight="1">
      <c r="A38" s="282" t="s">
        <v>433</v>
      </c>
      <c r="B38" s="280">
        <f>+B8+B22</f>
        <v>24518.855889999999</v>
      </c>
      <c r="C38" s="280">
        <f>SUM(C22+C8)</f>
        <v>37828</v>
      </c>
      <c r="D38" s="280">
        <f>D8+D22</f>
        <v>24583</v>
      </c>
      <c r="E38" s="323">
        <f>E8+E22</f>
        <v>25142.807769999999</v>
      </c>
      <c r="F38" s="280">
        <f t="shared" si="4"/>
        <v>559.80776999999944</v>
      </c>
      <c r="G38" s="280">
        <f t="shared" si="13"/>
        <v>102.27721502664441</v>
      </c>
      <c r="H38" s="280">
        <f t="shared" si="6"/>
        <v>1.0254478383004191</v>
      </c>
      <c r="I38" s="280">
        <f>I8+I22</f>
        <v>2737.7515299999995</v>
      </c>
      <c r="J38" s="280">
        <f>J8+J22</f>
        <v>2385</v>
      </c>
      <c r="K38" s="280">
        <f>K8+K22</f>
        <v>2761.4477699999998</v>
      </c>
      <c r="L38" s="280">
        <f t="shared" si="1"/>
        <v>376.44776999999976</v>
      </c>
      <c r="M38" s="280">
        <f t="shared" si="14"/>
        <v>115.78397358490564</v>
      </c>
      <c r="N38" s="281">
        <f>K38/O38</f>
        <v>20.397094162614632</v>
      </c>
      <c r="O38" s="77">
        <f>O8+O22</f>
        <v>135.38437132194028</v>
      </c>
    </row>
    <row r="39" spans="1:16" ht="39" hidden="1" customHeight="1">
      <c r="A39" s="278" t="s">
        <v>615</v>
      </c>
    </row>
    <row r="40" spans="1:16" ht="18" hidden="1">
      <c r="A40" s="617" t="s">
        <v>616</v>
      </c>
      <c r="B40" s="617"/>
      <c r="C40" s="283"/>
      <c r="D40" s="90"/>
      <c r="E40" s="90"/>
      <c r="F40" s="90"/>
      <c r="G40" s="618" t="s">
        <v>599</v>
      </c>
      <c r="H40" s="618"/>
      <c r="I40" s="618"/>
      <c r="J40" s="618"/>
      <c r="K40" s="618"/>
      <c r="L40" s="618"/>
      <c r="M40" s="91"/>
      <c r="O40" s="143"/>
    </row>
    <row r="41" spans="1:16" hidden="1">
      <c r="A41" s="228" t="s">
        <v>617</v>
      </c>
    </row>
    <row r="42" spans="1:16" hidden="1">
      <c r="A42" s="228" t="s">
        <v>600</v>
      </c>
    </row>
  </sheetData>
  <mergeCells count="17"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  <mergeCell ref="P5:P6"/>
    <mergeCell ref="O5:O6"/>
    <mergeCell ref="A1:N1"/>
  </mergeCells>
  <pageMargins left="0.68" right="0" top="0.39" bottom="0" header="0" footer="0"/>
  <pageSetup paperSize="9" scale="7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09375" defaultRowHeight="13.2"/>
  <cols>
    <col min="1" max="1" width="21.109375" style="29" customWidth="1"/>
    <col min="2" max="2" width="49.109375" style="40" customWidth="1"/>
    <col min="3" max="3" width="9.109375" style="40" customWidth="1"/>
    <col min="4" max="4" width="9" style="40" customWidth="1"/>
    <col min="5" max="5" width="8.5546875" style="25" customWidth="1"/>
    <col min="6" max="6" width="10.6640625" style="25" customWidth="1"/>
    <col min="7" max="7" width="6.5546875" style="25" customWidth="1"/>
    <col min="8" max="8" width="7.44140625" style="25" customWidth="1"/>
    <col min="9" max="16384" width="9.109375" style="25"/>
  </cols>
  <sheetData>
    <row r="1" spans="1:8" ht="15.6">
      <c r="B1" s="626" t="s">
        <v>247</v>
      </c>
      <c r="C1" s="626"/>
      <c r="D1" s="626"/>
      <c r="E1" s="626"/>
      <c r="F1" s="627" t="s">
        <v>477</v>
      </c>
      <c r="G1" s="627"/>
      <c r="H1" s="627"/>
    </row>
    <row r="2" spans="1:8" ht="15.6">
      <c r="A2" s="626" t="s">
        <v>630</v>
      </c>
      <c r="B2" s="626"/>
      <c r="C2" s="626"/>
      <c r="D2" s="626"/>
      <c r="E2" s="626"/>
      <c r="F2" s="626"/>
      <c r="G2" s="626"/>
    </row>
    <row r="3" spans="1:8" ht="13.8">
      <c r="B3" s="628" t="s">
        <v>699</v>
      </c>
      <c r="C3" s="628"/>
      <c r="D3" s="628"/>
      <c r="E3" s="628"/>
      <c r="F3" s="628"/>
      <c r="G3" s="26" t="s">
        <v>248</v>
      </c>
      <c r="H3" s="26"/>
    </row>
    <row r="4" spans="1:8" ht="56.25" customHeight="1">
      <c r="A4" s="157" t="s">
        <v>0</v>
      </c>
      <c r="B4" s="158" t="s">
        <v>1</v>
      </c>
      <c r="C4" s="153" t="s">
        <v>463</v>
      </c>
      <c r="D4" s="153" t="s">
        <v>465</v>
      </c>
      <c r="E4" s="152" t="s">
        <v>464</v>
      </c>
      <c r="F4" s="152" t="s">
        <v>688</v>
      </c>
      <c r="G4" s="152" t="s">
        <v>2</v>
      </c>
      <c r="H4" s="152" t="s">
        <v>3</v>
      </c>
    </row>
    <row r="5" spans="1:8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284</v>
      </c>
      <c r="B10" s="28" t="s">
        <v>285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230</v>
      </c>
      <c r="B13" s="20" t="s">
        <v>231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241</v>
      </c>
      <c r="B14" s="27" t="s">
        <v>242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612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620</v>
      </c>
      <c r="B18" s="20" t="s">
        <v>613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621</v>
      </c>
      <c r="B19" s="20" t="s">
        <v>614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140</v>
      </c>
      <c r="B23" s="28" t="s">
        <v>142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141</v>
      </c>
      <c r="B24" s="20" t="s">
        <v>143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4.200000000000003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2.8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2.8">
      <c r="A33" s="31" t="s">
        <v>145</v>
      </c>
      <c r="B33" s="28" t="s">
        <v>144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146</v>
      </c>
      <c r="B34" s="20" t="s">
        <v>147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2.8">
      <c r="A35" s="31" t="s">
        <v>148</v>
      </c>
      <c r="B35" s="28" t="s">
        <v>149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>
      <c r="A36" s="30" t="s">
        <v>222</v>
      </c>
      <c r="B36" s="20" t="s">
        <v>223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150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243</v>
      </c>
      <c r="B47" s="20" t="s">
        <v>244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137</v>
      </c>
      <c r="B48" s="20" t="s">
        <v>138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245</v>
      </c>
      <c r="B51" s="20" t="s">
        <v>246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48" t="s">
        <v>65</v>
      </c>
      <c r="B53" s="149" t="s">
        <v>170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2.8">
      <c r="A54" s="159" t="s">
        <v>652</v>
      </c>
      <c r="B54" s="160" t="s">
        <v>161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>
      <c r="A55" s="30" t="s">
        <v>633</v>
      </c>
      <c r="B55" s="20" t="s">
        <v>162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634</v>
      </c>
      <c r="B56" s="20" t="s">
        <v>139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2.8">
      <c r="A57" s="159" t="s">
        <v>635</v>
      </c>
      <c r="B57" s="160" t="s">
        <v>439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>
      <c r="A58" s="30" t="s">
        <v>653</v>
      </c>
      <c r="B58" s="20" t="s">
        <v>556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636</v>
      </c>
      <c r="B59" s="20" t="s">
        <v>554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637</v>
      </c>
      <c r="B60" s="20" t="s">
        <v>555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638</v>
      </c>
      <c r="B61" s="20" t="s">
        <v>589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639</v>
      </c>
      <c r="B62" s="20" t="s">
        <v>466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640</v>
      </c>
      <c r="B63" s="20" t="s">
        <v>553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641</v>
      </c>
      <c r="B64" s="20" t="s">
        <v>440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641</v>
      </c>
      <c r="B65" s="154" t="s">
        <v>441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641</v>
      </c>
      <c r="B66" s="154" t="s">
        <v>590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59" t="s">
        <v>642</v>
      </c>
      <c r="B67" s="160" t="s">
        <v>167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>
      <c r="A68" s="30" t="s">
        <v>643</v>
      </c>
      <c r="B68" s="20" t="s">
        <v>164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24" hidden="1">
      <c r="A69" s="30" t="s">
        <v>442</v>
      </c>
      <c r="B69" s="154" t="s">
        <v>443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444</v>
      </c>
      <c r="B70" s="20" t="s">
        <v>445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644</v>
      </c>
      <c r="B71" s="20" t="s">
        <v>166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645</v>
      </c>
      <c r="B72" s="20" t="s">
        <v>446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467</v>
      </c>
      <c r="B73" s="20" t="s">
        <v>447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645</v>
      </c>
      <c r="B74" s="20" t="s">
        <v>448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24">
      <c r="A75" s="30" t="s">
        <v>645</v>
      </c>
      <c r="B75" s="20" t="s">
        <v>449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645</v>
      </c>
      <c r="B76" s="20" t="s">
        <v>450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645</v>
      </c>
      <c r="B77" s="20" t="s">
        <v>451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645</v>
      </c>
      <c r="B78" s="20" t="s">
        <v>452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645</v>
      </c>
      <c r="B79" s="20" t="s">
        <v>453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645</v>
      </c>
      <c r="B80" s="20" t="s">
        <v>454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467</v>
      </c>
      <c r="B81" s="156" t="s">
        <v>455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645</v>
      </c>
      <c r="B82" s="20" t="s">
        <v>459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645</v>
      </c>
      <c r="B83" s="20" t="s">
        <v>460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457</v>
      </c>
      <c r="B84" s="20" t="s">
        <v>458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646</v>
      </c>
      <c r="B85" s="20" t="s">
        <v>165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647</v>
      </c>
      <c r="B86" s="20" t="s">
        <v>456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648</v>
      </c>
      <c r="B87" s="20" t="s">
        <v>163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649</v>
      </c>
      <c r="B88" s="20" t="s">
        <v>461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650</v>
      </c>
      <c r="B89" s="155" t="s">
        <v>622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651</v>
      </c>
      <c r="B90" s="20" t="s">
        <v>552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59" t="s">
        <v>470</v>
      </c>
      <c r="B91" s="160" t="s">
        <v>168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>
      <c r="A92" s="30" t="s">
        <v>405</v>
      </c>
      <c r="B92" s="20" t="s">
        <v>169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468</v>
      </c>
      <c r="B93" s="20" t="s">
        <v>469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66" t="s">
        <v>66</v>
      </c>
      <c r="B94" s="167" t="s">
        <v>462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290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>
      <c r="A95" s="159"/>
      <c r="B95" s="160" t="s">
        <v>238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289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>
      <c r="F96" s="54"/>
    </row>
    <row r="97" spans="6:6">
      <c r="F97" s="39"/>
    </row>
    <row r="99" spans="6:6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09375" defaultRowHeight="13.2"/>
  <cols>
    <col min="1" max="1" width="4.44140625" style="98" customWidth="1"/>
    <col min="2" max="3" width="9.109375" style="98"/>
    <col min="4" max="4" width="7.109375" style="98" customWidth="1"/>
    <col min="5" max="5" width="9.109375" style="98" customWidth="1"/>
    <col min="6" max="6" width="6.33203125" style="98" customWidth="1"/>
    <col min="7" max="7" width="4" style="133" customWidth="1"/>
    <col min="8" max="8" width="0.88671875" style="98" customWidth="1"/>
    <col min="9" max="9" width="7.88671875" style="98" customWidth="1"/>
    <col min="10" max="10" width="6.33203125" style="98" customWidth="1"/>
    <col min="11" max="11" width="3.33203125" style="98" customWidth="1"/>
    <col min="12" max="12" width="6" style="98" customWidth="1"/>
    <col min="13" max="13" width="7.88671875" style="98" customWidth="1"/>
    <col min="14" max="14" width="7" style="98" customWidth="1"/>
    <col min="15" max="15" width="3" style="98" customWidth="1"/>
    <col min="16" max="16" width="6.33203125" style="98" customWidth="1"/>
    <col min="17" max="17" width="8.44140625" style="98" customWidth="1"/>
    <col min="18" max="18" width="6.6640625" style="98" customWidth="1"/>
    <col min="19" max="19" width="4" style="98" customWidth="1"/>
    <col min="20" max="20" width="6.109375" style="98" customWidth="1"/>
    <col min="21" max="21" width="8" style="98" customWidth="1"/>
    <col min="22" max="22" width="6.44140625" style="98" customWidth="1"/>
    <col min="23" max="23" width="4" style="98" customWidth="1"/>
    <col min="24" max="24" width="5.44140625" style="98" customWidth="1"/>
    <col min="25" max="25" width="7.44140625" style="98" customWidth="1"/>
    <col min="26" max="26" width="6.5546875" style="98" customWidth="1"/>
    <col min="27" max="27" width="4" style="98" customWidth="1"/>
    <col min="28" max="28" width="5.6640625" style="98" customWidth="1"/>
    <col min="29" max="29" width="8" style="98" customWidth="1"/>
    <col min="30" max="30" width="7.33203125" style="98" customWidth="1"/>
    <col min="31" max="31" width="4" style="98" customWidth="1"/>
    <col min="32" max="32" width="6.44140625" style="98" customWidth="1"/>
    <col min="33" max="33" width="8.88671875" style="98" customWidth="1"/>
    <col min="34" max="34" width="8.44140625" style="98" customWidth="1"/>
    <col min="35" max="35" width="4" style="98" customWidth="1"/>
    <col min="36" max="36" width="6.44140625" style="98" customWidth="1"/>
    <col min="37" max="37" width="5.6640625" style="98" customWidth="1"/>
    <col min="38" max="38" width="6.88671875" style="98" customWidth="1"/>
    <col min="39" max="39" width="4" style="98" customWidth="1"/>
    <col min="40" max="40" width="4.6640625" style="98" customWidth="1"/>
    <col min="41" max="41" width="5.6640625" style="98" customWidth="1"/>
    <col min="42" max="42" width="7.33203125" style="98" customWidth="1"/>
    <col min="43" max="43" width="4" style="98" customWidth="1"/>
    <col min="44" max="44" width="4.44140625" style="98" customWidth="1"/>
    <col min="45" max="45" width="5.44140625" style="98" customWidth="1"/>
    <col min="46" max="46" width="6" style="98" customWidth="1"/>
    <col min="47" max="47" width="4" style="98" customWidth="1"/>
    <col min="48" max="48" width="5.109375" style="98" customWidth="1"/>
    <col min="49" max="49" width="7.109375" style="98" customWidth="1"/>
    <col min="50" max="50" width="5.44140625" style="98" customWidth="1"/>
    <col min="51" max="51" width="3.6640625" style="98" customWidth="1"/>
    <col min="52" max="52" width="5.44140625" style="98" customWidth="1"/>
    <col min="53" max="53" width="8.6640625" style="98" customWidth="1"/>
    <col min="54" max="54" width="6.88671875" style="98" customWidth="1"/>
    <col min="55" max="55" width="4" style="98" customWidth="1"/>
    <col min="56" max="56" width="4.6640625" style="98" customWidth="1"/>
    <col min="57" max="57" width="6" style="98" customWidth="1"/>
    <col min="58" max="58" width="6.10937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6640625" style="98" customWidth="1"/>
    <col min="67" max="67" width="3.88671875" style="98" customWidth="1"/>
    <col min="68" max="68" width="4" style="98" customWidth="1"/>
    <col min="69" max="69" width="5" style="98" customWidth="1"/>
    <col min="70" max="70" width="4.6640625" style="98" customWidth="1"/>
    <col min="71" max="71" width="5" style="98" customWidth="1"/>
    <col min="72" max="72" width="4" style="98" customWidth="1"/>
    <col min="73" max="73" width="5.109375" style="98" customWidth="1"/>
    <col min="74" max="74" width="6.5546875" style="98" customWidth="1"/>
    <col min="75" max="75" width="4" style="98" customWidth="1"/>
    <col min="76" max="76" width="5" style="134" customWidth="1"/>
    <col min="77" max="77" width="4.5546875" style="115" customWidth="1"/>
    <col min="78" max="78" width="4.44140625" style="115" customWidth="1"/>
    <col min="79" max="80" width="4" style="115" customWidth="1"/>
    <col min="81" max="81" width="6" style="115" customWidth="1"/>
    <col min="82" max="82" width="4.44140625" style="115" customWidth="1"/>
    <col min="83" max="84" width="4" style="115" customWidth="1"/>
    <col min="85" max="85" width="8.88671875" style="98" customWidth="1"/>
    <col min="86" max="86" width="7.44140625" style="98" customWidth="1"/>
    <col min="87" max="87" width="4" style="98" customWidth="1"/>
    <col min="88" max="88" width="7" style="98" customWidth="1"/>
    <col min="89" max="92" width="9.109375" style="98" customWidth="1"/>
    <col min="93" max="16384" width="9.109375" style="98"/>
  </cols>
  <sheetData>
    <row r="1" spans="1:128" ht="17.399999999999999">
      <c r="A1" s="629" t="s">
        <v>606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  <c r="AO1" s="629"/>
      <c r="AP1" s="629"/>
      <c r="AQ1" s="629"/>
      <c r="AR1" s="629"/>
      <c r="AS1" s="629"/>
      <c r="AT1" s="629"/>
      <c r="AU1" s="629"/>
      <c r="AV1" s="629"/>
      <c r="AW1" s="629"/>
      <c r="AX1" s="629"/>
      <c r="AY1" s="629"/>
      <c r="AZ1" s="629"/>
      <c r="BA1" s="629"/>
      <c r="BB1" s="629"/>
      <c r="BC1" s="629"/>
      <c r="BD1" s="629"/>
      <c r="BE1" s="629"/>
      <c r="BF1" s="629"/>
      <c r="BG1" s="629"/>
      <c r="BH1" s="629"/>
      <c r="BI1" s="629"/>
      <c r="BJ1" s="629"/>
      <c r="BK1" s="629"/>
      <c r="BL1" s="629"/>
      <c r="BM1" s="629"/>
      <c r="BN1" s="629"/>
      <c r="BO1" s="629"/>
      <c r="BP1" s="629"/>
      <c r="BQ1" s="629"/>
      <c r="BR1" s="629"/>
      <c r="BS1" s="629"/>
      <c r="BT1" s="629"/>
      <c r="BU1" s="629"/>
      <c r="BV1" s="629"/>
      <c r="BW1" s="629"/>
      <c r="BX1" s="629"/>
      <c r="BY1" s="629"/>
      <c r="BZ1" s="629"/>
      <c r="CA1" s="629"/>
      <c r="CB1" s="629"/>
      <c r="CC1" s="629"/>
      <c r="CD1" s="629"/>
      <c r="CE1" s="629"/>
      <c r="CF1" s="629"/>
      <c r="CG1" s="629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114"/>
      <c r="Y2" s="263"/>
      <c r="Z2" s="263"/>
      <c r="AA2" s="114"/>
      <c r="AB2" s="114"/>
      <c r="AC2" s="263"/>
      <c r="AD2" s="263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3"/>
      <c r="BR2" s="263"/>
      <c r="BS2" s="114"/>
      <c r="BT2" s="114"/>
      <c r="BU2" s="263"/>
      <c r="BV2" s="263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240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>
      <c r="A3" s="505"/>
      <c r="B3" s="505"/>
      <c r="C3" s="505"/>
      <c r="D3" s="505"/>
      <c r="E3" s="630" t="s">
        <v>171</v>
      </c>
      <c r="F3" s="630"/>
      <c r="G3" s="630"/>
      <c r="H3" s="630"/>
      <c r="I3" s="630" t="s">
        <v>172</v>
      </c>
      <c r="J3" s="630"/>
      <c r="K3" s="630"/>
      <c r="L3" s="630"/>
      <c r="M3" s="630" t="s">
        <v>173</v>
      </c>
      <c r="N3" s="630"/>
      <c r="O3" s="630"/>
      <c r="P3" s="630"/>
      <c r="Q3" s="630" t="s">
        <v>174</v>
      </c>
      <c r="R3" s="630"/>
      <c r="S3" s="630"/>
      <c r="T3" s="630"/>
      <c r="U3" s="630" t="s">
        <v>175</v>
      </c>
      <c r="V3" s="630"/>
      <c r="W3" s="630"/>
      <c r="X3" s="630"/>
      <c r="Y3" s="630" t="s">
        <v>176</v>
      </c>
      <c r="Z3" s="630"/>
      <c r="AA3" s="630"/>
      <c r="AB3" s="630"/>
      <c r="AC3" s="630" t="s">
        <v>177</v>
      </c>
      <c r="AD3" s="630"/>
      <c r="AE3" s="630"/>
      <c r="AF3" s="630"/>
      <c r="AG3" s="631" t="s">
        <v>178</v>
      </c>
      <c r="AH3" s="632"/>
      <c r="AI3" s="632"/>
      <c r="AJ3" s="633"/>
      <c r="AK3" s="634" t="s">
        <v>271</v>
      </c>
      <c r="AL3" s="635"/>
      <c r="AM3" s="635"/>
      <c r="AN3" s="636"/>
      <c r="AO3" s="634" t="s">
        <v>385</v>
      </c>
      <c r="AP3" s="635"/>
      <c r="AQ3" s="635"/>
      <c r="AR3" s="636"/>
      <c r="AS3" s="634" t="s">
        <v>386</v>
      </c>
      <c r="AT3" s="635"/>
      <c r="AU3" s="635"/>
      <c r="AV3" s="636"/>
      <c r="AW3" s="634" t="s">
        <v>387</v>
      </c>
      <c r="AX3" s="635"/>
      <c r="AY3" s="635"/>
      <c r="AZ3" s="636"/>
      <c r="BA3" s="631" t="s">
        <v>389</v>
      </c>
      <c r="BB3" s="632"/>
      <c r="BC3" s="632"/>
      <c r="BD3" s="633"/>
      <c r="BE3" s="634" t="s">
        <v>592</v>
      </c>
      <c r="BF3" s="635"/>
      <c r="BG3" s="635"/>
      <c r="BH3" s="636"/>
      <c r="BI3" s="634" t="s">
        <v>404</v>
      </c>
      <c r="BJ3" s="635"/>
      <c r="BK3" s="635"/>
      <c r="BL3" s="636"/>
      <c r="BM3" s="634" t="s">
        <v>388</v>
      </c>
      <c r="BN3" s="635"/>
      <c r="BO3" s="635"/>
      <c r="BP3" s="636"/>
      <c r="BQ3" s="630" t="s">
        <v>71</v>
      </c>
      <c r="BR3" s="630"/>
      <c r="BS3" s="630"/>
      <c r="BT3" s="630"/>
      <c r="BU3" s="630" t="s">
        <v>605</v>
      </c>
      <c r="BV3" s="630"/>
      <c r="BW3" s="630"/>
      <c r="BX3" s="634"/>
      <c r="BY3" s="634" t="s">
        <v>383</v>
      </c>
      <c r="BZ3" s="635"/>
      <c r="CA3" s="635"/>
      <c r="CB3" s="636"/>
      <c r="CC3" s="634" t="s">
        <v>602</v>
      </c>
      <c r="CD3" s="635"/>
      <c r="CE3" s="635"/>
      <c r="CF3" s="636"/>
      <c r="CG3" s="631" t="s">
        <v>179</v>
      </c>
      <c r="CH3" s="632"/>
      <c r="CI3" s="632"/>
      <c r="CJ3" s="633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>
      <c r="A4" s="120" t="s">
        <v>180</v>
      </c>
      <c r="B4" s="505" t="s">
        <v>181</v>
      </c>
      <c r="C4" s="505"/>
      <c r="D4" s="505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265" t="s">
        <v>68</v>
      </c>
      <c r="AH4" s="265" t="s">
        <v>69</v>
      </c>
      <c r="AI4" s="265" t="s">
        <v>70</v>
      </c>
      <c r="AJ4" s="265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265" t="s">
        <v>68</v>
      </c>
      <c r="BB4" s="265" t="s">
        <v>69</v>
      </c>
      <c r="BC4" s="265" t="s">
        <v>70</v>
      </c>
      <c r="BD4" s="265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1" t="s">
        <v>68</v>
      </c>
      <c r="CD4" s="121" t="s">
        <v>69</v>
      </c>
      <c r="CE4" s="121" t="s">
        <v>70</v>
      </c>
      <c r="CF4" s="121" t="s">
        <v>184</v>
      </c>
      <c r="CG4" s="276" t="s">
        <v>68</v>
      </c>
      <c r="CH4" s="276" t="s">
        <v>69</v>
      </c>
      <c r="CI4" s="276" t="s">
        <v>70</v>
      </c>
      <c r="CJ4" s="265" t="s">
        <v>184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>
      <c r="A5" s="100">
        <v>200</v>
      </c>
      <c r="B5" s="509" t="s">
        <v>185</v>
      </c>
      <c r="C5" s="510"/>
      <c r="D5" s="511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6">
        <f t="shared" ref="AG5:AH65" si="3">E5+I5+M5+Q5+U5+Y5+AC5</f>
        <v>1372</v>
      </c>
      <c r="AH5" s="266">
        <f>AH7+AH9+AH10+AH45+AH6</f>
        <v>0</v>
      </c>
      <c r="AI5" s="266">
        <f>AH5/AG5*100</f>
        <v>0</v>
      </c>
      <c r="AJ5" s="266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6">
        <f t="shared" ref="BA5:BB65" si="8">AK5+AO5+AS5+AW5</f>
        <v>110</v>
      </c>
      <c r="BB5" s="266">
        <f>BB7+BB9+BB10+BB45</f>
        <v>0</v>
      </c>
      <c r="BC5" s="266">
        <f>BB5/BA5*100</f>
        <v>0</v>
      </c>
      <c r="BD5" s="266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6">
        <f t="shared" ref="CG5:CG10" si="12">AG5+BA5+BE5+BI5+BM5+BQ5+BU5+BY5</f>
        <v>2473.5</v>
      </c>
      <c r="CH5" s="266">
        <f>CH7+CH9+CH10+CH45+CH6</f>
        <v>3.6999999999999998E-2</v>
      </c>
      <c r="CI5" s="266">
        <f t="shared" ref="CI5:CI66" si="13">CH5/CG5*100</f>
        <v>1.4958560743885182E-3</v>
      </c>
      <c r="CJ5" s="266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>
      <c r="A6" s="100">
        <v>211</v>
      </c>
      <c r="B6" s="259" t="s">
        <v>403</v>
      </c>
      <c r="C6" s="260"/>
      <c r="D6" s="261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6">
        <f t="shared" si="3"/>
        <v>0</v>
      </c>
      <c r="AH6" s="266">
        <f>F6+R6</f>
        <v>0</v>
      </c>
      <c r="AI6" s="266" t="e">
        <f>AH6/AG6*100</f>
        <v>#DIV/0!</v>
      </c>
      <c r="AJ6" s="266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6">
        <f t="shared" si="8"/>
        <v>0</v>
      </c>
      <c r="BB6" s="266"/>
      <c r="BC6" s="266"/>
      <c r="BD6" s="266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6">
        <f t="shared" si="12"/>
        <v>0</v>
      </c>
      <c r="CH6" s="266">
        <f>F6+R6+AT6</f>
        <v>0</v>
      </c>
      <c r="CI6" s="266" t="e">
        <f t="shared" si="13"/>
        <v>#DIV/0!</v>
      </c>
      <c r="CJ6" s="266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8">
      <c r="A7" s="109">
        <v>212</v>
      </c>
      <c r="B7" s="515" t="s">
        <v>86</v>
      </c>
      <c r="C7" s="516"/>
      <c r="D7" s="517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6">
        <f t="shared" si="3"/>
        <v>18</v>
      </c>
      <c r="AH7" s="267">
        <f>AH8</f>
        <v>0</v>
      </c>
      <c r="AI7" s="266">
        <f>AH7/AG7*100</f>
        <v>0</v>
      </c>
      <c r="AJ7" s="266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6">
        <f t="shared" si="8"/>
        <v>0</v>
      </c>
      <c r="BB7" s="267">
        <f>BB8</f>
        <v>0</v>
      </c>
      <c r="BC7" s="266"/>
      <c r="BD7" s="266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6">
        <f t="shared" si="12"/>
        <v>52.5</v>
      </c>
      <c r="CH7" s="267">
        <f>CH8</f>
        <v>0</v>
      </c>
      <c r="CI7" s="267">
        <f t="shared" si="13"/>
        <v>0</v>
      </c>
      <c r="CJ7" s="267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>
      <c r="A8" s="108"/>
      <c r="B8" s="521" t="s">
        <v>186</v>
      </c>
      <c r="C8" s="522"/>
      <c r="D8" s="523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6">
        <f t="shared" si="3"/>
        <v>18</v>
      </c>
      <c r="AH8" s="268">
        <f>F8+J8+N8+R8+V8+Z8+AD8</f>
        <v>0</v>
      </c>
      <c r="AI8" s="266">
        <f>AH8/AG8*100</f>
        <v>0</v>
      </c>
      <c r="AJ8" s="268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6">
        <f t="shared" si="8"/>
        <v>0</v>
      </c>
      <c r="BB8" s="268">
        <f>AL8+AP8+AT8+AX8</f>
        <v>0</v>
      </c>
      <c r="BC8" s="268"/>
      <c r="BD8" s="268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8">
        <f t="shared" si="12"/>
        <v>52.5</v>
      </c>
      <c r="CH8" s="256">
        <f>R8+V8+Z8+AD8+BR8+BV8+F8+J8+N8+AL8+BZ8+AP8+AT8+AX8+BF8</f>
        <v>0</v>
      </c>
      <c r="CI8" s="268">
        <f t="shared" si="13"/>
        <v>0</v>
      </c>
      <c r="CJ8" s="268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>
      <c r="A9" s="108">
        <v>213</v>
      </c>
      <c r="B9" s="512" t="s">
        <v>187</v>
      </c>
      <c r="C9" s="513"/>
      <c r="D9" s="514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6">
        <f t="shared" si="3"/>
        <v>0</v>
      </c>
      <c r="AH9" s="268"/>
      <c r="AI9" s="268"/>
      <c r="AJ9" s="268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6">
        <f t="shared" si="8"/>
        <v>0</v>
      </c>
      <c r="BB9" s="268"/>
      <c r="BC9" s="266"/>
      <c r="BD9" s="268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8">
        <f t="shared" si="12"/>
        <v>0</v>
      </c>
      <c r="CH9" s="256">
        <f>R9+V9+Z9+AD9+BR9+BV9+F9+J9+N9+AL9+BZ9+AP9+AT9+AX9+BF9</f>
        <v>0</v>
      </c>
      <c r="CI9" s="268"/>
      <c r="CJ9" s="268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>
      <c r="A10" s="100">
        <v>220</v>
      </c>
      <c r="B10" s="509" t="s">
        <v>90</v>
      </c>
      <c r="C10" s="510"/>
      <c r="D10" s="511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6">
        <f t="shared" si="3"/>
        <v>1354</v>
      </c>
      <c r="AH10" s="266">
        <f>AH11+AH12+AH16+AH25+AH14</f>
        <v>0</v>
      </c>
      <c r="AI10" s="266">
        <f>AH10/AG10*100</f>
        <v>0</v>
      </c>
      <c r="AJ10" s="266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6">
        <f t="shared" si="8"/>
        <v>110</v>
      </c>
      <c r="BB10" s="272">
        <f>BB11+BB12+BB16+BB25+BB14</f>
        <v>0</v>
      </c>
      <c r="BC10" s="266">
        <f>BB10/BA10*100</f>
        <v>0</v>
      </c>
      <c r="BD10" s="266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6">
        <f t="shared" si="12"/>
        <v>2092</v>
      </c>
      <c r="CH10" s="272">
        <f>CH11+CH12+CH16+CH25+CH14+CH15</f>
        <v>0</v>
      </c>
      <c r="CI10" s="266">
        <f t="shared" si="13"/>
        <v>0</v>
      </c>
      <c r="CJ10" s="266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>
      <c r="A11" s="108">
        <v>221</v>
      </c>
      <c r="B11" s="512" t="s">
        <v>91</v>
      </c>
      <c r="C11" s="513"/>
      <c r="D11" s="514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6">
        <f t="shared" si="3"/>
        <v>234</v>
      </c>
      <c r="AH11" s="268">
        <f>F11+J11+N11+R11+V11+Z11+AD11</f>
        <v>0</v>
      </c>
      <c r="AI11" s="268">
        <f>AH11/AG11*100</f>
        <v>0</v>
      </c>
      <c r="AJ11" s="268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6">
        <f t="shared" si="8"/>
        <v>60</v>
      </c>
      <c r="BB11" s="268">
        <f>AL11+AP11+AT11+AX11</f>
        <v>0</v>
      </c>
      <c r="BC11" s="268">
        <f>BB11/BA11*100</f>
        <v>0</v>
      </c>
      <c r="BD11" s="268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8">
        <f>AG11+BA11+BE11+BI11+BM11+BQ11+BU11+BY11</f>
        <v>477</v>
      </c>
      <c r="CH11" s="256">
        <f>R11+V11+Z11+AD11+BR11+BV11+F11+J11+N11+AL11+BZ11+AP11+AT11+AX11+BF11+BN11+BJ11</f>
        <v>0</v>
      </c>
      <c r="CI11" s="268">
        <f t="shared" si="13"/>
        <v>0</v>
      </c>
      <c r="CJ11" s="268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8">
      <c r="A12" s="109">
        <v>222</v>
      </c>
      <c r="B12" s="515" t="s">
        <v>188</v>
      </c>
      <c r="C12" s="516"/>
      <c r="D12" s="517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6">
        <f t="shared" si="3"/>
        <v>0</v>
      </c>
      <c r="AH12" s="267">
        <f>AH13</f>
        <v>0</v>
      </c>
      <c r="AI12" s="267" t="e">
        <f>AH12/AG12*100</f>
        <v>#DIV/0!</v>
      </c>
      <c r="AJ12" s="269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6">
        <f t="shared" si="8"/>
        <v>0</v>
      </c>
      <c r="BB12" s="267"/>
      <c r="BC12" s="266" t="e">
        <f>BB12/BA12*100</f>
        <v>#DIV/0!</v>
      </c>
      <c r="BD12" s="267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6">
        <f>Q12+U12+Y12+AC12+BQ12+BU12+E12+I12+M12+AK12+BY12+AO12+AS12+AW12+BE12</f>
        <v>52</v>
      </c>
      <c r="CH12" s="275">
        <f>CH13</f>
        <v>0</v>
      </c>
      <c r="CI12" s="267">
        <f t="shared" si="13"/>
        <v>0</v>
      </c>
      <c r="CJ12" s="267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>
      <c r="A13" s="108"/>
      <c r="B13" s="518" t="s">
        <v>189</v>
      </c>
      <c r="C13" s="519"/>
      <c r="D13" s="520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6">
        <f t="shared" si="3"/>
        <v>0</v>
      </c>
      <c r="AH13" s="268">
        <f>F13+J13+N13+R13+V13+Z13+AD13</f>
        <v>0</v>
      </c>
      <c r="AI13" s="268" t="e">
        <f>AH13/AG13*100</f>
        <v>#DIV/0!</v>
      </c>
      <c r="AJ13" s="270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6">
        <f t="shared" si="8"/>
        <v>0</v>
      </c>
      <c r="BB13" s="268">
        <f>AL13+AP13+AT13+AX13</f>
        <v>0</v>
      </c>
      <c r="BC13" s="268" t="e">
        <f>BB13/BA13*100</f>
        <v>#DIV/0!</v>
      </c>
      <c r="BD13" s="268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8">
        <f t="shared" ref="CG13:CH15" si="28">Q13+U13+Y13+AC13+BQ13+BU13+E13+I13+M13+AK13+BY13+AO13+AS13+AW13+BE13</f>
        <v>52</v>
      </c>
      <c r="CH13" s="256">
        <f>R13+V13+Z13+AD13+BR13+BV13+F13+J13+N13+AL13+BZ13+AP13+AT13+AX13+BF13+BJ13</f>
        <v>0</v>
      </c>
      <c r="CI13" s="268">
        <f t="shared" si="13"/>
        <v>0</v>
      </c>
      <c r="CJ13" s="268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8" hidden="1">
      <c r="A14" s="110">
        <v>223</v>
      </c>
      <c r="B14" s="527" t="s">
        <v>603</v>
      </c>
      <c r="C14" s="528"/>
      <c r="D14" s="529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6">
        <f t="shared" si="3"/>
        <v>0</v>
      </c>
      <c r="AH14" s="266">
        <f>F14+J14+N14+R14+V14+Z14+AD14</f>
        <v>0</v>
      </c>
      <c r="AI14" s="266"/>
      <c r="AJ14" s="271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6">
        <f t="shared" si="8"/>
        <v>0</v>
      </c>
      <c r="BB14" s="266">
        <f>AL14+AP14+AT14+AX14</f>
        <v>0</v>
      </c>
      <c r="BC14" s="266"/>
      <c r="BD14" s="266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6">
        <f t="shared" si="28"/>
        <v>0</v>
      </c>
      <c r="CH14" s="272">
        <f t="shared" si="28"/>
        <v>0</v>
      </c>
      <c r="CI14" s="266" t="e">
        <f>CH14/CG14*100</f>
        <v>#DIV/0!</v>
      </c>
      <c r="CJ14" s="266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>
      <c r="A15" s="111">
        <v>224</v>
      </c>
      <c r="B15" s="530" t="s">
        <v>384</v>
      </c>
      <c r="C15" s="531"/>
      <c r="D15" s="532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6">
        <f t="shared" si="3"/>
        <v>0</v>
      </c>
      <c r="AH15" s="268"/>
      <c r="AI15" s="268"/>
      <c r="AJ15" s="270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6">
        <f t="shared" si="8"/>
        <v>0</v>
      </c>
      <c r="BB15" s="268">
        <f>AL15+AP15+AT15+AX15</f>
        <v>0</v>
      </c>
      <c r="BC15" s="268"/>
      <c r="BD15" s="268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8">
        <f t="shared" si="28"/>
        <v>0</v>
      </c>
      <c r="CH15" s="256">
        <f t="shared" si="28"/>
        <v>0</v>
      </c>
      <c r="CI15" s="268"/>
      <c r="CJ15" s="268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8">
      <c r="A16" s="109">
        <v>225</v>
      </c>
      <c r="B16" s="524" t="s">
        <v>190</v>
      </c>
      <c r="C16" s="525"/>
      <c r="D16" s="526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6">
        <f t="shared" si="3"/>
        <v>99</v>
      </c>
      <c r="AH16" s="267">
        <f>SUM(AH17:AH24)</f>
        <v>0</v>
      </c>
      <c r="AI16" s="267">
        <f t="shared" ref="AI16:AI34" si="29">AH16/AG16*100</f>
        <v>0</v>
      </c>
      <c r="AJ16" s="269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6">
        <f t="shared" si="8"/>
        <v>50</v>
      </c>
      <c r="BB16" s="275">
        <f>SUM(BB17:BB24)</f>
        <v>0</v>
      </c>
      <c r="BC16" s="266">
        <f>BB16/BA16*100</f>
        <v>0</v>
      </c>
      <c r="BD16" s="267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7">
        <f>SUM(CG17:CG24)</f>
        <v>204.9</v>
      </c>
      <c r="CH16" s="275">
        <f>SUM(CH17:CH24)</f>
        <v>0</v>
      </c>
      <c r="CI16" s="267">
        <f t="shared" si="13"/>
        <v>0</v>
      </c>
      <c r="CJ16" s="267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>
      <c r="A17" s="108"/>
      <c r="B17" s="518" t="s">
        <v>249</v>
      </c>
      <c r="C17" s="519"/>
      <c r="D17" s="520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6">
        <f t="shared" si="3"/>
        <v>0</v>
      </c>
      <c r="AH17" s="268">
        <f t="shared" si="3"/>
        <v>0</v>
      </c>
      <c r="AI17" s="268" t="e">
        <f t="shared" si="29"/>
        <v>#DIV/0!</v>
      </c>
      <c r="AJ17" s="270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6">
        <f t="shared" si="8"/>
        <v>0</v>
      </c>
      <c r="BB17" s="268"/>
      <c r="BC17" s="268" t="e">
        <f>BB17/BA17*100</f>
        <v>#DIV/0!</v>
      </c>
      <c r="BD17" s="268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6">
        <f t="shared" ref="CG17:CG65" si="32">AG17+BA17+BE17+BI17+BM17+BQ17+BU17+BY17</f>
        <v>0</v>
      </c>
      <c r="CH17" s="256">
        <f t="shared" ref="CH17:CH23" si="33">R17+V17+Z17+AD17+BR17+BV17+F17+J17+N17+AL17+BZ17+AP17+AT17+AX17+BF17</f>
        <v>0</v>
      </c>
      <c r="CI17" s="273" t="e">
        <f t="shared" si="13"/>
        <v>#DIV/0!</v>
      </c>
      <c r="CJ17" s="268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>
      <c r="A18" s="108"/>
      <c r="B18" s="518" t="s">
        <v>390</v>
      </c>
      <c r="C18" s="519"/>
      <c r="D18" s="520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6">
        <f t="shared" si="3"/>
        <v>0</v>
      </c>
      <c r="AH18" s="268">
        <f t="shared" si="3"/>
        <v>0</v>
      </c>
      <c r="AI18" s="268" t="e">
        <f t="shared" si="29"/>
        <v>#DIV/0!</v>
      </c>
      <c r="AJ18" s="270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6">
        <f t="shared" si="8"/>
        <v>0</v>
      </c>
      <c r="BB18" s="268">
        <f t="shared" si="8"/>
        <v>0</v>
      </c>
      <c r="BC18" s="268"/>
      <c r="BD18" s="268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6">
        <f t="shared" si="32"/>
        <v>0</v>
      </c>
      <c r="CH18" s="256">
        <f t="shared" si="33"/>
        <v>0</v>
      </c>
      <c r="CI18" s="273" t="e">
        <f t="shared" si="13"/>
        <v>#DIV/0!</v>
      </c>
      <c r="CJ18" s="268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>
      <c r="A19" s="108"/>
      <c r="B19" s="518" t="s">
        <v>191</v>
      </c>
      <c r="C19" s="519"/>
      <c r="D19" s="520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6">
        <f t="shared" si="3"/>
        <v>0</v>
      </c>
      <c r="AH19" s="268">
        <f t="shared" si="3"/>
        <v>0</v>
      </c>
      <c r="AI19" s="268" t="e">
        <f t="shared" si="29"/>
        <v>#DIV/0!</v>
      </c>
      <c r="AJ19" s="270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6">
        <f t="shared" si="8"/>
        <v>0</v>
      </c>
      <c r="BB19" s="268">
        <f t="shared" si="8"/>
        <v>0</v>
      </c>
      <c r="BC19" s="268"/>
      <c r="BD19" s="268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6">
        <f t="shared" si="32"/>
        <v>14</v>
      </c>
      <c r="CH19" s="256">
        <f t="shared" si="33"/>
        <v>0</v>
      </c>
      <c r="CI19" s="273">
        <f t="shared" si="13"/>
        <v>0</v>
      </c>
      <c r="CJ19" s="268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>
      <c r="A20" s="108"/>
      <c r="B20" s="518" t="s">
        <v>253</v>
      </c>
      <c r="C20" s="519"/>
      <c r="D20" s="520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6">
        <f t="shared" si="3"/>
        <v>0</v>
      </c>
      <c r="AH20" s="268">
        <f t="shared" si="3"/>
        <v>0</v>
      </c>
      <c r="AI20" s="268" t="e">
        <f t="shared" si="29"/>
        <v>#DIV/0!</v>
      </c>
      <c r="AJ20" s="270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6">
        <f t="shared" si="8"/>
        <v>0</v>
      </c>
      <c r="BB20" s="268">
        <f t="shared" si="8"/>
        <v>0</v>
      </c>
      <c r="BC20" s="268"/>
      <c r="BD20" s="268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6">
        <f t="shared" si="32"/>
        <v>0</v>
      </c>
      <c r="CH20" s="256">
        <f t="shared" si="33"/>
        <v>0</v>
      </c>
      <c r="CI20" s="273" t="e">
        <f t="shared" si="13"/>
        <v>#DIV/0!</v>
      </c>
      <c r="CJ20" s="268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>
      <c r="A21" s="108"/>
      <c r="B21" s="518" t="s">
        <v>273</v>
      </c>
      <c r="C21" s="519"/>
      <c r="D21" s="520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6">
        <f t="shared" si="3"/>
        <v>0</v>
      </c>
      <c r="AH21" s="268">
        <f t="shared" si="3"/>
        <v>0</v>
      </c>
      <c r="AI21" s="268" t="e">
        <f t="shared" si="29"/>
        <v>#DIV/0!</v>
      </c>
      <c r="AJ21" s="270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6">
        <f t="shared" si="8"/>
        <v>50</v>
      </c>
      <c r="BB21" s="268">
        <f t="shared" si="8"/>
        <v>0</v>
      </c>
      <c r="BC21" s="268"/>
      <c r="BD21" s="268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6">
        <f t="shared" si="32"/>
        <v>50.4</v>
      </c>
      <c r="CH21" s="256">
        <f t="shared" si="33"/>
        <v>0</v>
      </c>
      <c r="CI21" s="273">
        <f t="shared" si="13"/>
        <v>0</v>
      </c>
      <c r="CJ21" s="268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>
      <c r="A22" s="108"/>
      <c r="B22" s="518" t="s">
        <v>251</v>
      </c>
      <c r="C22" s="519"/>
      <c r="D22" s="520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6">
        <f t="shared" si="3"/>
        <v>0</v>
      </c>
      <c r="AH22" s="268">
        <f t="shared" si="3"/>
        <v>0</v>
      </c>
      <c r="AI22" s="268" t="e">
        <f t="shared" si="29"/>
        <v>#DIV/0!</v>
      </c>
      <c r="AJ22" s="270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6">
        <f t="shared" si="8"/>
        <v>0</v>
      </c>
      <c r="BB22" s="268">
        <f t="shared" si="8"/>
        <v>0</v>
      </c>
      <c r="BC22" s="268"/>
      <c r="BD22" s="268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6">
        <f t="shared" si="32"/>
        <v>41.5</v>
      </c>
      <c r="CH22" s="256">
        <f t="shared" si="33"/>
        <v>0</v>
      </c>
      <c r="CI22" s="273">
        <f t="shared" si="13"/>
        <v>0</v>
      </c>
      <c r="CJ22" s="268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>
      <c r="A23" s="108"/>
      <c r="B23" s="518" t="s">
        <v>192</v>
      </c>
      <c r="C23" s="519"/>
      <c r="D23" s="520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6">
        <f t="shared" si="3"/>
        <v>0</v>
      </c>
      <c r="AH23" s="268">
        <f t="shared" si="3"/>
        <v>0</v>
      </c>
      <c r="AI23" s="268" t="e">
        <f t="shared" si="29"/>
        <v>#DIV/0!</v>
      </c>
      <c r="AJ23" s="270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6">
        <f t="shared" si="8"/>
        <v>0</v>
      </c>
      <c r="BB23" s="268">
        <f t="shared" si="8"/>
        <v>0</v>
      </c>
      <c r="BC23" s="268"/>
      <c r="BD23" s="268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6">
        <f t="shared" si="32"/>
        <v>0</v>
      </c>
      <c r="CH23" s="256">
        <f t="shared" si="33"/>
        <v>0</v>
      </c>
      <c r="CI23" s="268" t="e">
        <f t="shared" si="13"/>
        <v>#DIV/0!</v>
      </c>
      <c r="CJ23" s="268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>
      <c r="A24" s="108"/>
      <c r="B24" s="521" t="s">
        <v>229</v>
      </c>
      <c r="C24" s="522"/>
      <c r="D24" s="523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6">
        <f>E24+I24+M24+Q24+U24+Y24+AC24</f>
        <v>99</v>
      </c>
      <c r="AH24" s="268">
        <f>F24+J24+N24+R24+V24+Z24+AD24</f>
        <v>0</v>
      </c>
      <c r="AI24" s="268">
        <f>AH24/AG24*100</f>
        <v>0</v>
      </c>
      <c r="AJ24" s="268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6">
        <f>AK24+AO24+AS24+AW24</f>
        <v>0</v>
      </c>
      <c r="BB24" s="268">
        <f>AL24+AP24+AT24+AX24</f>
        <v>0</v>
      </c>
      <c r="BC24" s="268"/>
      <c r="BD24" s="268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6">
        <f>AG24+BA24+BE24+BI24+BM24+BQ24+BU24+BY24</f>
        <v>99</v>
      </c>
      <c r="CH24" s="256">
        <f>R24+V24+Z24+AD24+BR24+BV24+F24+J24+N24+AL24+BZ24+AP24+AT24+AX24+BF24</f>
        <v>0</v>
      </c>
      <c r="CI24" s="268">
        <f>CH24/CG24*100</f>
        <v>0</v>
      </c>
      <c r="CJ24" s="268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>
      <c r="A25" s="109">
        <v>226</v>
      </c>
      <c r="B25" s="515" t="s">
        <v>102</v>
      </c>
      <c r="C25" s="516"/>
      <c r="D25" s="517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6">
        <f t="shared" si="3"/>
        <v>1021</v>
      </c>
      <c r="AH25" s="267">
        <f>SUM(AH26:AH44)</f>
        <v>0</v>
      </c>
      <c r="AI25" s="267">
        <f t="shared" si="29"/>
        <v>0</v>
      </c>
      <c r="AJ25" s="267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6">
        <f t="shared" si="8"/>
        <v>0</v>
      </c>
      <c r="BB25" s="275">
        <f>SUM(BB26:BB44)</f>
        <v>0</v>
      </c>
      <c r="BC25" s="266" t="e">
        <f>BB25/BA25*100</f>
        <v>#DIV/0!</v>
      </c>
      <c r="BD25" s="267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6">
        <f t="shared" si="32"/>
        <v>1358.1</v>
      </c>
      <c r="CH25" s="275">
        <f>SUM(CH26:CH44)</f>
        <v>0</v>
      </c>
      <c r="CI25" s="267">
        <f t="shared" si="13"/>
        <v>0</v>
      </c>
      <c r="CJ25" s="267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>
      <c r="A26" s="108"/>
      <c r="B26" s="518" t="s">
        <v>193</v>
      </c>
      <c r="C26" s="519"/>
      <c r="D26" s="520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6">
        <f t="shared" si="3"/>
        <v>0</v>
      </c>
      <c r="AH26" s="268">
        <f t="shared" si="3"/>
        <v>0</v>
      </c>
      <c r="AI26" s="268" t="e">
        <f t="shared" si="29"/>
        <v>#DIV/0!</v>
      </c>
      <c r="AJ26" s="268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6">
        <f t="shared" si="8"/>
        <v>0</v>
      </c>
      <c r="BB26" s="268">
        <f t="shared" si="8"/>
        <v>0</v>
      </c>
      <c r="BC26" s="268"/>
      <c r="BD26" s="268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6">
        <f t="shared" si="32"/>
        <v>0</v>
      </c>
      <c r="CH26" s="256">
        <f>R26+V26+Z26+AD26+BR26+BV26+F26+J26+N26+AL26+BZ26+AP26+AT26+AX26+BF26</f>
        <v>0</v>
      </c>
      <c r="CI26" s="268" t="e">
        <f t="shared" si="13"/>
        <v>#DIV/0!</v>
      </c>
      <c r="CJ26" s="268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>
      <c r="A27" s="108"/>
      <c r="B27" s="518" t="s">
        <v>392</v>
      </c>
      <c r="C27" s="519"/>
      <c r="D27" s="520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6">
        <f t="shared" si="3"/>
        <v>0</v>
      </c>
      <c r="AH27" s="268">
        <f>F27+J27+N27+R27+V27+Z27+AD27</f>
        <v>0</v>
      </c>
      <c r="AI27" s="268" t="e">
        <f>AH27/AG27*100</f>
        <v>#DIV/0!</v>
      </c>
      <c r="AJ27" s="268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6">
        <f t="shared" si="8"/>
        <v>0</v>
      </c>
      <c r="BB27" s="256">
        <f>AL27+AP27+AT27+AX27</f>
        <v>0</v>
      </c>
      <c r="BC27" s="268" t="e">
        <f>BB27/BA27*100</f>
        <v>#DIV/0!</v>
      </c>
      <c r="BD27" s="268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6">
        <f t="shared" si="32"/>
        <v>0</v>
      </c>
      <c r="CH27" s="256">
        <f>R27+V27+Z27+AD27+BR27+BV27+F27+J27+N27+AL27+BZ27+AP27+AT27+AX27+BF27</f>
        <v>0</v>
      </c>
      <c r="CI27" s="268" t="e">
        <f>CH27/CG27*100</f>
        <v>#DIV/0!</v>
      </c>
      <c r="CJ27" s="268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>
      <c r="A28" s="108"/>
      <c r="B28" s="521" t="s">
        <v>194</v>
      </c>
      <c r="C28" s="522"/>
      <c r="D28" s="523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6">
        <f t="shared" si="3"/>
        <v>0</v>
      </c>
      <c r="AH28" s="268">
        <f t="shared" si="3"/>
        <v>0</v>
      </c>
      <c r="AI28" s="268"/>
      <c r="AJ28" s="268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6">
        <f t="shared" si="8"/>
        <v>0</v>
      </c>
      <c r="BB28" s="268">
        <f t="shared" si="8"/>
        <v>0</v>
      </c>
      <c r="BC28" s="268"/>
      <c r="BD28" s="268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6">
        <f t="shared" si="32"/>
        <v>0</v>
      </c>
      <c r="CH28" s="256">
        <f>R28+V28+Z28+AD28+BR28+BV28+F28+J28+N28+AL28+BZ28+AP28+AT28+AX28+BF28+BN28</f>
        <v>0</v>
      </c>
      <c r="CI28" s="268"/>
      <c r="CJ28" s="268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>
      <c r="A29" s="108"/>
      <c r="B29" s="521" t="s">
        <v>195</v>
      </c>
      <c r="C29" s="522"/>
      <c r="D29" s="523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6">
        <f t="shared" si="3"/>
        <v>75</v>
      </c>
      <c r="AH29" s="268">
        <f t="shared" si="3"/>
        <v>0</v>
      </c>
      <c r="AI29" s="268">
        <f t="shared" si="29"/>
        <v>0</v>
      </c>
      <c r="AJ29" s="268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6">
        <f t="shared" si="8"/>
        <v>0</v>
      </c>
      <c r="BB29" s="268">
        <f t="shared" si="8"/>
        <v>0</v>
      </c>
      <c r="BC29" s="268" t="e">
        <f>BB29/BA29*100</f>
        <v>#DIV/0!</v>
      </c>
      <c r="BD29" s="268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6">
        <f t="shared" si="32"/>
        <v>75</v>
      </c>
      <c r="CH29" s="256">
        <f>R29+V29+Z29+AD29+BR29+BV29+F29+J29+N29+AL29+BZ29+AP29+AT29+AX29+BF29</f>
        <v>0</v>
      </c>
      <c r="CI29" s="268">
        <f t="shared" si="13"/>
        <v>0</v>
      </c>
      <c r="CJ29" s="268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>
      <c r="A30" s="108"/>
      <c r="B30" s="521" t="s">
        <v>434</v>
      </c>
      <c r="C30" s="522"/>
      <c r="D30" s="523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6">
        <f t="shared" si="3"/>
        <v>0</v>
      </c>
      <c r="AH30" s="268">
        <f t="shared" si="3"/>
        <v>0</v>
      </c>
      <c r="AI30" s="268" t="e">
        <f t="shared" si="29"/>
        <v>#DIV/0!</v>
      </c>
      <c r="AJ30" s="268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6">
        <f t="shared" si="8"/>
        <v>0</v>
      </c>
      <c r="BB30" s="268">
        <f t="shared" si="8"/>
        <v>0</v>
      </c>
      <c r="BC30" s="268"/>
      <c r="BD30" s="268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6">
        <f t="shared" si="32"/>
        <v>0</v>
      </c>
      <c r="CH30" s="256">
        <f>R30+V30+Z30+AD30+BR30+BV30+F30+J30+N30+AL30+BZ30+AP30+AT30+AX30+BF30</f>
        <v>0</v>
      </c>
      <c r="CI30" s="268" t="e">
        <f t="shared" si="13"/>
        <v>#DIV/0!</v>
      </c>
      <c r="CJ30" s="268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>
      <c r="A31" s="108"/>
      <c r="B31" s="533" t="s">
        <v>250</v>
      </c>
      <c r="C31" s="534"/>
      <c r="D31" s="535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6">
        <f t="shared" si="3"/>
        <v>0</v>
      </c>
      <c r="AH31" s="268">
        <f t="shared" si="3"/>
        <v>0</v>
      </c>
      <c r="AI31" s="268" t="e">
        <f t="shared" si="29"/>
        <v>#DIV/0!</v>
      </c>
      <c r="AJ31" s="268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6">
        <f t="shared" si="8"/>
        <v>0</v>
      </c>
      <c r="BB31" s="268">
        <f t="shared" si="8"/>
        <v>0</v>
      </c>
      <c r="BC31" s="268"/>
      <c r="BD31" s="268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6">
        <f t="shared" si="32"/>
        <v>0</v>
      </c>
      <c r="CH31" s="256">
        <f>R31+V31+Z31+AD31+BR31+BV31+F31+J31+N31+AL31+BZ31+AP31+AT31+AX31+BF31</f>
        <v>0</v>
      </c>
      <c r="CI31" s="268" t="e">
        <f t="shared" si="13"/>
        <v>#DIV/0!</v>
      </c>
      <c r="CJ31" s="268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>
      <c r="A32" s="108"/>
      <c r="B32" s="533" t="s">
        <v>402</v>
      </c>
      <c r="C32" s="534"/>
      <c r="D32" s="535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6">
        <f t="shared" si="3"/>
        <v>0</v>
      </c>
      <c r="AH32" s="268">
        <f t="shared" si="3"/>
        <v>0</v>
      </c>
      <c r="AI32" s="268"/>
      <c r="AJ32" s="268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6">
        <f t="shared" si="8"/>
        <v>0</v>
      </c>
      <c r="BB32" s="268">
        <f t="shared" si="8"/>
        <v>0</v>
      </c>
      <c r="BC32" s="268"/>
      <c r="BD32" s="268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6">
        <f t="shared" si="32"/>
        <v>0</v>
      </c>
      <c r="CH32" s="256">
        <f>R32+V32+Z32+AD32+BR32+BV32+F32+J32+N32+AL32+BZ32+AP32+AT32+AX32+BF32+BJ32</f>
        <v>0</v>
      </c>
      <c r="CI32" s="268" t="e">
        <f t="shared" si="13"/>
        <v>#DIV/0!</v>
      </c>
      <c r="CJ32" s="268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>
      <c r="A33" s="108"/>
      <c r="B33" s="533" t="s">
        <v>226</v>
      </c>
      <c r="C33" s="534"/>
      <c r="D33" s="535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6">
        <f t="shared" si="3"/>
        <v>0</v>
      </c>
      <c r="AH33" s="268">
        <f t="shared" si="3"/>
        <v>0</v>
      </c>
      <c r="AI33" s="268" t="e">
        <f t="shared" si="29"/>
        <v>#DIV/0!</v>
      </c>
      <c r="AJ33" s="268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6">
        <f t="shared" si="8"/>
        <v>0</v>
      </c>
      <c r="BB33" s="268">
        <f t="shared" si="8"/>
        <v>0</v>
      </c>
      <c r="BC33" s="268"/>
      <c r="BD33" s="268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6">
        <f t="shared" si="32"/>
        <v>0</v>
      </c>
      <c r="CH33" s="256">
        <f>R33+V33+Z33+AD33+BR33+BV33+F33+J33+N33+AL33+BZ33+AP33+AT33+AX33+BF33</f>
        <v>0</v>
      </c>
      <c r="CI33" s="268" t="e">
        <f t="shared" si="13"/>
        <v>#DIV/0!</v>
      </c>
      <c r="CJ33" s="268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>
      <c r="A34" s="108"/>
      <c r="B34" s="533" t="s">
        <v>435</v>
      </c>
      <c r="C34" s="534"/>
      <c r="D34" s="535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6">
        <f t="shared" si="3"/>
        <v>115</v>
      </c>
      <c r="AH34" s="268">
        <f t="shared" si="3"/>
        <v>0</v>
      </c>
      <c r="AI34" s="268">
        <f t="shared" si="29"/>
        <v>0</v>
      </c>
      <c r="AJ34" s="268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6">
        <f t="shared" si="8"/>
        <v>0</v>
      </c>
      <c r="BB34" s="268">
        <f t="shared" si="8"/>
        <v>0</v>
      </c>
      <c r="BC34" s="268"/>
      <c r="BD34" s="268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6">
        <f t="shared" si="32"/>
        <v>115</v>
      </c>
      <c r="CH34" s="256">
        <f>R34+V34+Z34+AD34+BR34+BV34+F34+J34+N34+AL34+BZ34+AP34+AT34+AX34+BF34</f>
        <v>0</v>
      </c>
      <c r="CI34" s="268">
        <f t="shared" si="13"/>
        <v>0</v>
      </c>
      <c r="CJ34" s="268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>
      <c r="A35" s="108"/>
      <c r="B35" s="533" t="s">
        <v>196</v>
      </c>
      <c r="C35" s="534"/>
      <c r="D35" s="535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6">
        <f t="shared" si="3"/>
        <v>0</v>
      </c>
      <c r="AH35" s="268">
        <f t="shared" si="3"/>
        <v>0</v>
      </c>
      <c r="AI35" s="268" t="e">
        <f>AH35/AG35*100</f>
        <v>#DIV/0!</v>
      </c>
      <c r="AJ35" s="268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6">
        <f t="shared" si="8"/>
        <v>0</v>
      </c>
      <c r="BB35" s="256">
        <f t="shared" si="8"/>
        <v>0</v>
      </c>
      <c r="BC35" s="268"/>
      <c r="BD35" s="268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6">
        <f t="shared" si="32"/>
        <v>58.1</v>
      </c>
      <c r="CH35" s="256">
        <f>R35+V35+Z35+AD35+BR35+BV35+F35+J35+N35+AL35+BZ35+AP35+AT35+AX35+BF35+BN35+BJ35</f>
        <v>0</v>
      </c>
      <c r="CI35" s="268">
        <f t="shared" si="13"/>
        <v>0</v>
      </c>
      <c r="CJ35" s="268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>
      <c r="A36" s="108"/>
      <c r="B36" s="533" t="s">
        <v>254</v>
      </c>
      <c r="C36" s="534"/>
      <c r="D36" s="535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6">
        <f t="shared" si="3"/>
        <v>0</v>
      </c>
      <c r="AH36" s="268">
        <f t="shared" si="3"/>
        <v>0</v>
      </c>
      <c r="AI36" s="268" t="e">
        <f>AH36/AG36*100</f>
        <v>#DIV/0!</v>
      </c>
      <c r="AJ36" s="268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6">
        <f t="shared" si="8"/>
        <v>0</v>
      </c>
      <c r="BB36" s="268">
        <f t="shared" si="8"/>
        <v>0</v>
      </c>
      <c r="BC36" s="268"/>
      <c r="BD36" s="268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6">
        <f t="shared" si="32"/>
        <v>0</v>
      </c>
      <c r="CH36" s="256">
        <f>R36+V36+Z36+AD36+BR36+BV36+F36+J36+N36+AL36+BZ36+AP36+AT36+AX36+BF36</f>
        <v>0</v>
      </c>
      <c r="CI36" s="268" t="e">
        <f t="shared" si="13"/>
        <v>#DIV/0!</v>
      </c>
      <c r="CJ36" s="268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>
      <c r="A37" s="108"/>
      <c r="B37" s="533" t="s">
        <v>197</v>
      </c>
      <c r="C37" s="534"/>
      <c r="D37" s="535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6">
        <f t="shared" si="3"/>
        <v>0</v>
      </c>
      <c r="AH37" s="268">
        <f t="shared" si="3"/>
        <v>0</v>
      </c>
      <c r="AI37" s="268"/>
      <c r="AJ37" s="268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6">
        <f t="shared" si="8"/>
        <v>0</v>
      </c>
      <c r="BB37" s="268">
        <f t="shared" si="8"/>
        <v>0</v>
      </c>
      <c r="BC37" s="268"/>
      <c r="BD37" s="268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6">
        <f t="shared" si="32"/>
        <v>0</v>
      </c>
      <c r="CH37" s="256">
        <f>R37+V37+Z37+AD37+BR37+BV37+F37+J37+N37+AL37+BZ37+AP37+AT37+AX37+BF37</f>
        <v>0</v>
      </c>
      <c r="CI37" s="268" t="e">
        <f t="shared" si="13"/>
        <v>#DIV/0!</v>
      </c>
      <c r="CJ37" s="268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>
      <c r="A38" s="108"/>
      <c r="B38" s="521" t="s">
        <v>391</v>
      </c>
      <c r="C38" s="522"/>
      <c r="D38" s="523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6">
        <f t="shared" si="3"/>
        <v>0</v>
      </c>
      <c r="AH38" s="268">
        <f t="shared" si="3"/>
        <v>0</v>
      </c>
      <c r="AI38" s="268"/>
      <c r="AJ38" s="268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6">
        <f t="shared" si="8"/>
        <v>0</v>
      </c>
      <c r="BB38" s="268">
        <f t="shared" si="8"/>
        <v>0</v>
      </c>
      <c r="BC38" s="268"/>
      <c r="BD38" s="268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6">
        <f t="shared" si="32"/>
        <v>0</v>
      </c>
      <c r="CH38" s="256">
        <f>R38+V38+Z38+AD38+BR38+BV38+F38+J38+N38+AL38+BZ38+AP38+AT38+AX38+BF38+BN38</f>
        <v>0</v>
      </c>
      <c r="CI38" s="268"/>
      <c r="CJ38" s="268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>
      <c r="A39" s="108"/>
      <c r="B39" s="521" t="s">
        <v>255</v>
      </c>
      <c r="C39" s="522"/>
      <c r="D39" s="523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6">
        <f t="shared" si="3"/>
        <v>424</v>
      </c>
      <c r="AH39" s="268">
        <f t="shared" si="3"/>
        <v>0</v>
      </c>
      <c r="AI39" s="268"/>
      <c r="AJ39" s="268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6">
        <f t="shared" si="8"/>
        <v>0</v>
      </c>
      <c r="BB39" s="268">
        <f t="shared" si="8"/>
        <v>0</v>
      </c>
      <c r="BC39" s="268"/>
      <c r="BD39" s="268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6">
        <f t="shared" si="32"/>
        <v>456</v>
      </c>
      <c r="CH39" s="256">
        <f t="shared" ref="CH39:CH44" si="48">R39+V39+Z39+AD39+BR39+BV39+F39+J39+N39+AL39+BZ39+AP39+AT39+AX39+BF39</f>
        <v>0</v>
      </c>
      <c r="CI39" s="268">
        <f t="shared" si="13"/>
        <v>0</v>
      </c>
      <c r="CJ39" s="268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>
      <c r="A40" s="108"/>
      <c r="B40" s="521" t="s">
        <v>198</v>
      </c>
      <c r="C40" s="522"/>
      <c r="D40" s="523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6">
        <f t="shared" si="3"/>
        <v>407</v>
      </c>
      <c r="AH40" s="268">
        <f t="shared" si="3"/>
        <v>0</v>
      </c>
      <c r="AI40" s="268">
        <f>AH40/AG40*100</f>
        <v>0</v>
      </c>
      <c r="AJ40" s="268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6">
        <f t="shared" si="8"/>
        <v>0</v>
      </c>
      <c r="BB40" s="268">
        <f t="shared" si="8"/>
        <v>0</v>
      </c>
      <c r="BC40" s="268"/>
      <c r="BD40" s="268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6">
        <f t="shared" si="32"/>
        <v>407</v>
      </c>
      <c r="CH40" s="256">
        <f t="shared" si="48"/>
        <v>0</v>
      </c>
      <c r="CI40" s="268">
        <f t="shared" si="13"/>
        <v>0</v>
      </c>
      <c r="CJ40" s="268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>
      <c r="A41" s="108"/>
      <c r="B41" s="521" t="s">
        <v>479</v>
      </c>
      <c r="C41" s="522"/>
      <c r="D41" s="523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6">
        <f>E41+I41+M41+Q41+U41+Y41+AC41</f>
        <v>0</v>
      </c>
      <c r="AH41" s="268">
        <f>F41+J41+N41+R41+V41+Z41+AD41</f>
        <v>0</v>
      </c>
      <c r="AI41" s="268"/>
      <c r="AJ41" s="268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6">
        <f>AK41+AO41+AS41+AW41</f>
        <v>0</v>
      </c>
      <c r="BB41" s="268">
        <f>AL41+AP41+AT41+AX41</f>
        <v>0</v>
      </c>
      <c r="BC41" s="268"/>
      <c r="BD41" s="268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6">
        <f>AG41+BA41+BE41+BI41+BM41+BQ41+BU41+BY41</f>
        <v>0</v>
      </c>
      <c r="CH41" s="256">
        <f t="shared" si="48"/>
        <v>0</v>
      </c>
      <c r="CI41" s="268"/>
      <c r="CJ41" s="268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>
      <c r="A42" s="108"/>
      <c r="B42" s="521" t="s">
        <v>604</v>
      </c>
      <c r="C42" s="522"/>
      <c r="D42" s="523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6">
        <f>E42+I42+M42+Q42+U42+Y42+AC42</f>
        <v>0</v>
      </c>
      <c r="AH42" s="268">
        <f>F42+J42+N42+R42+V42+Z42+AD42</f>
        <v>0</v>
      </c>
      <c r="AI42" s="268"/>
      <c r="AJ42" s="268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6">
        <f>AK42+AO42+AS42+AW42</f>
        <v>0</v>
      </c>
      <c r="BB42" s="268">
        <f>AL42+AP42+AT42+AX42</f>
        <v>0</v>
      </c>
      <c r="BC42" s="268"/>
      <c r="BD42" s="268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6">
        <f>AG42+BA42+BE42+BI42+BM42+BQ42+BU42+BY42</f>
        <v>247</v>
      </c>
      <c r="CH42" s="256">
        <f t="shared" si="48"/>
        <v>0</v>
      </c>
      <c r="CI42" s="268"/>
      <c r="CJ42" s="268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>
      <c r="A43" s="108"/>
      <c r="B43" s="521" t="s">
        <v>558</v>
      </c>
      <c r="C43" s="522"/>
      <c r="D43" s="523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6">
        <f t="shared" si="3"/>
        <v>0</v>
      </c>
      <c r="AH43" s="268">
        <f t="shared" si="3"/>
        <v>0</v>
      </c>
      <c r="AI43" s="268" t="e">
        <f>AH43/AG43*100</f>
        <v>#DIV/0!</v>
      </c>
      <c r="AJ43" s="268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6">
        <f t="shared" si="8"/>
        <v>0</v>
      </c>
      <c r="BB43" s="268">
        <f t="shared" si="8"/>
        <v>0</v>
      </c>
      <c r="BC43" s="268"/>
      <c r="BD43" s="268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6">
        <f t="shared" si="32"/>
        <v>0</v>
      </c>
      <c r="CH43" s="256">
        <f t="shared" si="48"/>
        <v>0</v>
      </c>
      <c r="CI43" s="268" t="e">
        <f t="shared" si="13"/>
        <v>#DIV/0!</v>
      </c>
      <c r="CJ43" s="268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>
      <c r="A44" s="108"/>
      <c r="B44" s="521" t="s">
        <v>252</v>
      </c>
      <c r="C44" s="522"/>
      <c r="D44" s="523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6">
        <f t="shared" si="3"/>
        <v>0</v>
      </c>
      <c r="AH44" s="268">
        <f t="shared" si="3"/>
        <v>0</v>
      </c>
      <c r="AI44" s="268"/>
      <c r="AJ44" s="268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6">
        <f t="shared" si="8"/>
        <v>0</v>
      </c>
      <c r="BB44" s="268">
        <f t="shared" si="8"/>
        <v>0</v>
      </c>
      <c r="BC44" s="268"/>
      <c r="BD44" s="268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6">
        <f t="shared" si="32"/>
        <v>0</v>
      </c>
      <c r="CH44" s="256">
        <f t="shared" si="48"/>
        <v>0</v>
      </c>
      <c r="CI44" s="268"/>
      <c r="CJ44" s="268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8">
      <c r="A45" s="109">
        <v>290</v>
      </c>
      <c r="B45" s="515" t="s">
        <v>67</v>
      </c>
      <c r="C45" s="516"/>
      <c r="D45" s="517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6">
        <f t="shared" si="3"/>
        <v>0</v>
      </c>
      <c r="AH45" s="267">
        <f>AH46+AH47+AH48+AH50+AH49</f>
        <v>0</v>
      </c>
      <c r="AI45" s="267" t="e">
        <f>AH45/AG45*100</f>
        <v>#DIV/0!</v>
      </c>
      <c r="AJ45" s="267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6">
        <f t="shared" si="8"/>
        <v>0</v>
      </c>
      <c r="BB45" s="267">
        <f t="shared" si="51"/>
        <v>0</v>
      </c>
      <c r="BC45" s="267">
        <f t="shared" si="51"/>
        <v>0</v>
      </c>
      <c r="BD45" s="267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6">
        <f t="shared" si="32"/>
        <v>329</v>
      </c>
      <c r="CH45" s="275">
        <f>CH46+CH50+CH47</f>
        <v>3.6999999999999998E-2</v>
      </c>
      <c r="CI45" s="267" t="e">
        <f>CI46+CI50+CI47</f>
        <v>#DIV/0!</v>
      </c>
      <c r="CJ45" s="267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>
      <c r="A46" s="108"/>
      <c r="B46" s="512" t="s">
        <v>228</v>
      </c>
      <c r="C46" s="513"/>
      <c r="D46" s="514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6">
        <f t="shared" si="3"/>
        <v>0</v>
      </c>
      <c r="AH46" s="268">
        <f>F46+J46+N46+R46+V46+Z46+AD46</f>
        <v>0</v>
      </c>
      <c r="AI46" s="268"/>
      <c r="AJ46" s="268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6">
        <f t="shared" si="8"/>
        <v>0</v>
      </c>
      <c r="BB46" s="268">
        <f>AL46+AP46+AT46+AX46</f>
        <v>0</v>
      </c>
      <c r="BC46" s="268"/>
      <c r="BD46" s="268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6">
        <f t="shared" si="32"/>
        <v>0</v>
      </c>
      <c r="CH46" s="256">
        <f>R46+V46+Z46+AD46+BR46+BV46+F46+J46+N46+AL46+BZ46+AP46+AT46+AX46+BF46</f>
        <v>3.6999999999999998E-2</v>
      </c>
      <c r="CI46" s="268" t="e">
        <f t="shared" si="13"/>
        <v>#DIV/0!</v>
      </c>
      <c r="CJ46" s="268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>
      <c r="A47" s="108"/>
      <c r="B47" s="521" t="s">
        <v>199</v>
      </c>
      <c r="C47" s="522"/>
      <c r="D47" s="523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6">
        <f t="shared" si="3"/>
        <v>0</v>
      </c>
      <c r="AH47" s="268">
        <f>F47+J47+N47+R47+V47+Z47+AD47</f>
        <v>0</v>
      </c>
      <c r="AI47" s="268" t="e">
        <f>AH47/AG47*100</f>
        <v>#DIV/0!</v>
      </c>
      <c r="AJ47" s="268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6">
        <f t="shared" si="8"/>
        <v>0</v>
      </c>
      <c r="BB47" s="268">
        <f>AL47+AP47+AT47+AX47</f>
        <v>0</v>
      </c>
      <c r="BC47" s="268"/>
      <c r="BD47" s="268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6">
        <f t="shared" si="32"/>
        <v>21</v>
      </c>
      <c r="CH47" s="256">
        <f>R47+V47+Z47+AD47+BR47+BV47+F47+J47+N47+AL47+BZ47+AP47+AT47+AX47+BF47</f>
        <v>0</v>
      </c>
      <c r="CI47" s="268">
        <f t="shared" si="13"/>
        <v>0</v>
      </c>
      <c r="CJ47" s="268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>
      <c r="A48" s="108"/>
      <c r="B48" s="521" t="s">
        <v>200</v>
      </c>
      <c r="C48" s="522"/>
      <c r="D48" s="523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6">
        <f t="shared" si="3"/>
        <v>0</v>
      </c>
      <c r="AH48" s="268">
        <f>F48+J48+N48+R48+V48+Z48+AD48</f>
        <v>0</v>
      </c>
      <c r="AI48" s="268" t="e">
        <f>AH48/AG48*100</f>
        <v>#DIV/0!</v>
      </c>
      <c r="AJ48" s="268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6">
        <f t="shared" si="8"/>
        <v>0</v>
      </c>
      <c r="BB48" s="268">
        <f>AL48+AP48+AT48+AX48</f>
        <v>0</v>
      </c>
      <c r="BC48" s="268"/>
      <c r="BD48" s="268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6">
        <f t="shared" si="32"/>
        <v>0</v>
      </c>
      <c r="CH48" s="256">
        <f>R48+V48+Z48+AD48+BR48+BV48+F48+J48+N48+AL48+BZ48+AP48+AT48+AX48+BF48</f>
        <v>0</v>
      </c>
      <c r="CI48" s="268" t="e">
        <f t="shared" si="13"/>
        <v>#DIV/0!</v>
      </c>
      <c r="CJ48" s="268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>
      <c r="A49" s="108"/>
      <c r="B49" s="521" t="s">
        <v>224</v>
      </c>
      <c r="C49" s="522"/>
      <c r="D49" s="523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6">
        <f t="shared" si="3"/>
        <v>0</v>
      </c>
      <c r="AH49" s="268">
        <f>F49+J49+N49+R49+V49+Z49+AD49</f>
        <v>0</v>
      </c>
      <c r="AI49" s="268" t="e">
        <f>AH49/AG49*100</f>
        <v>#DIV/0!</v>
      </c>
      <c r="AJ49" s="268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6">
        <f t="shared" si="8"/>
        <v>0</v>
      </c>
      <c r="BB49" s="268">
        <f>AL49+AP49+AT49+AX49</f>
        <v>0</v>
      </c>
      <c r="BC49" s="268"/>
      <c r="BD49" s="268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6">
        <f t="shared" si="32"/>
        <v>0</v>
      </c>
      <c r="CH49" s="256">
        <f>R49+V49+Z49+AD49+BR49+BV49+F49+J49+N49+AL49+BZ49+AP49+AT49+AX49+BF49</f>
        <v>0</v>
      </c>
      <c r="CI49" s="268"/>
      <c r="CJ49" s="268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>
      <c r="A50" s="108"/>
      <c r="B50" s="518" t="s">
        <v>194</v>
      </c>
      <c r="C50" s="519"/>
      <c r="D50" s="520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6">
        <f t="shared" si="3"/>
        <v>0</v>
      </c>
      <c r="AH50" s="268">
        <f>F50+J50+N50+R50+V50+Z50+AD50</f>
        <v>0</v>
      </c>
      <c r="AI50" s="268"/>
      <c r="AJ50" s="268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6">
        <f t="shared" si="8"/>
        <v>0</v>
      </c>
      <c r="BB50" s="268">
        <f>AL50+AP50+AT50+AX50</f>
        <v>0</v>
      </c>
      <c r="BC50" s="268"/>
      <c r="BD50" s="268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6">
        <f t="shared" si="32"/>
        <v>308</v>
      </c>
      <c r="CH50" s="256">
        <f>R50+V50+Z50+AD50+BR50+BV50+F50+J50+N50+AL50+BZ50+AP50+AT50+AX50+BF50</f>
        <v>0</v>
      </c>
      <c r="CI50" s="268">
        <f t="shared" si="13"/>
        <v>0</v>
      </c>
      <c r="CJ50" s="268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>
      <c r="A51" s="112">
        <v>300</v>
      </c>
      <c r="B51" s="548" t="s">
        <v>201</v>
      </c>
      <c r="C51" s="549"/>
      <c r="D51" s="550"/>
      <c r="E51" s="99">
        <f>E52+E55</f>
        <v>1525</v>
      </c>
      <c r="F51" s="99">
        <f>F52+F55</f>
        <v>0</v>
      </c>
      <c r="G51" s="99">
        <f>F51/E51*100</f>
        <v>0</v>
      </c>
      <c r="H51" s="262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2">
        <f t="shared" si="3"/>
        <v>26770</v>
      </c>
      <c r="AH51" s="272">
        <f>AH52+AH55</f>
        <v>0</v>
      </c>
      <c r="AI51" s="266">
        <f t="shared" ref="AI51:AI66" si="59">AH51/AG51*100</f>
        <v>0</v>
      </c>
      <c r="AJ51" s="270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2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2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2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2">
        <f>AX51-AW51</f>
        <v>-425</v>
      </c>
      <c r="BA51" s="266">
        <f t="shared" si="8"/>
        <v>1470</v>
      </c>
      <c r="BB51" s="266">
        <f>BB52+BB55</f>
        <v>0</v>
      </c>
      <c r="BC51" s="266">
        <f>BB51/BA51*100</f>
        <v>0</v>
      </c>
      <c r="BD51" s="268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2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2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2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6">
        <f t="shared" si="32"/>
        <v>29008.3</v>
      </c>
      <c r="CH51" s="272">
        <f>CH52+CH55</f>
        <v>0</v>
      </c>
      <c r="CI51" s="266">
        <f t="shared" si="13"/>
        <v>0</v>
      </c>
      <c r="CJ51" s="266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>
      <c r="A52" s="113">
        <v>310</v>
      </c>
      <c r="B52" s="536" t="s">
        <v>202</v>
      </c>
      <c r="C52" s="537"/>
      <c r="D52" s="538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2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6">
        <f t="shared" si="3"/>
        <v>1300</v>
      </c>
      <c r="AH52" s="273">
        <f>AH53+AH54</f>
        <v>0</v>
      </c>
      <c r="AI52" s="273">
        <f t="shared" si="59"/>
        <v>0</v>
      </c>
      <c r="AJ52" s="274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6">
        <f t="shared" si="8"/>
        <v>20</v>
      </c>
      <c r="BB52" s="273">
        <f>BB53+BB54</f>
        <v>0</v>
      </c>
      <c r="BC52" s="273">
        <f>BB52/BA52*100</f>
        <v>0</v>
      </c>
      <c r="BD52" s="273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6">
        <f t="shared" si="32"/>
        <v>1504</v>
      </c>
      <c r="CH52" s="277">
        <f>CH53+CH54</f>
        <v>0</v>
      </c>
      <c r="CI52" s="273">
        <f t="shared" si="13"/>
        <v>0</v>
      </c>
      <c r="CJ52" s="273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>
      <c r="A53" s="108"/>
      <c r="B53" s="542" t="s">
        <v>203</v>
      </c>
      <c r="C53" s="543"/>
      <c r="D53" s="544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6">
        <f t="shared" si="3"/>
        <v>1300</v>
      </c>
      <c r="AH53" s="268">
        <f>F53+J53+N53+R53+V53+Z53+AD53</f>
        <v>0</v>
      </c>
      <c r="AI53" s="273">
        <f t="shared" si="59"/>
        <v>0</v>
      </c>
      <c r="AJ53" s="270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6">
        <f t="shared" si="8"/>
        <v>0</v>
      </c>
      <c r="BB53" s="268">
        <f>AL53+AP53+AT53+AX53</f>
        <v>0</v>
      </c>
      <c r="BC53" s="268" t="e">
        <f>BB53/BA53*100</f>
        <v>#DIV/0!</v>
      </c>
      <c r="BD53" s="268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6">
        <f t="shared" si="32"/>
        <v>1424</v>
      </c>
      <c r="CH53" s="256">
        <f>R53+V53+Z53+AD53+BR53+BV53+F53+J53+N53+AL53+BZ53+AP53+AT53+AX53+BF53</f>
        <v>0</v>
      </c>
      <c r="CI53" s="268">
        <f t="shared" si="13"/>
        <v>0</v>
      </c>
      <c r="CJ53" s="268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>
      <c r="A54" s="108"/>
      <c r="B54" s="542" t="s">
        <v>204</v>
      </c>
      <c r="C54" s="543"/>
      <c r="D54" s="544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6">
        <f t="shared" si="3"/>
        <v>0</v>
      </c>
      <c r="AH54" s="268">
        <f>F54+J54+N54+R54+V54+Z54+AD54</f>
        <v>0</v>
      </c>
      <c r="AI54" s="273" t="e">
        <f t="shared" si="59"/>
        <v>#DIV/0!</v>
      </c>
      <c r="AJ54" s="270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6">
        <f t="shared" si="8"/>
        <v>20</v>
      </c>
      <c r="BB54" s="268">
        <f>AL54+AP54+AT54+AX54</f>
        <v>0</v>
      </c>
      <c r="BC54" s="268"/>
      <c r="BD54" s="268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6">
        <f t="shared" si="32"/>
        <v>80</v>
      </c>
      <c r="CH54" s="256">
        <f>R54+V54+Z54+AD54+BR54+BV54+F54+J54+N54+BJ54+BB54</f>
        <v>0</v>
      </c>
      <c r="CI54" s="268">
        <f>CH54/CG54*100</f>
        <v>0</v>
      </c>
      <c r="CJ54" s="268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>
      <c r="A55" s="109">
        <v>340</v>
      </c>
      <c r="B55" s="545" t="s">
        <v>125</v>
      </c>
      <c r="C55" s="546"/>
      <c r="D55" s="547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2">
        <f t="shared" si="3"/>
        <v>25470</v>
      </c>
      <c r="AH55" s="275">
        <f>AH56+AH57+AH58+AH59+AH60+AH61+AH62+AH63+AH64+AH65</f>
        <v>0</v>
      </c>
      <c r="AI55" s="267">
        <f t="shared" si="59"/>
        <v>0</v>
      </c>
      <c r="AJ55" s="269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6">
        <f t="shared" si="8"/>
        <v>1450</v>
      </c>
      <c r="BB55" s="275">
        <f>SUM(BB56:BB65)</f>
        <v>0</v>
      </c>
      <c r="BC55" s="267">
        <f>BB55/BA55*100</f>
        <v>0</v>
      </c>
      <c r="BD55" s="267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6">
        <f t="shared" si="32"/>
        <v>27504.3</v>
      </c>
      <c r="CH55" s="275">
        <f>CH56+CH57+CH58+CH59+CH60+CH61+CH62+CH63+CH64+CH65</f>
        <v>0</v>
      </c>
      <c r="CI55" s="267">
        <f t="shared" si="13"/>
        <v>0</v>
      </c>
      <c r="CJ55" s="267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8">
      <c r="A56" s="108"/>
      <c r="B56" s="539" t="s">
        <v>205</v>
      </c>
      <c r="C56" s="540"/>
      <c r="D56" s="541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6">
        <f t="shared" si="3"/>
        <v>21700</v>
      </c>
      <c r="AH56" s="268">
        <f t="shared" si="3"/>
        <v>0</v>
      </c>
      <c r="AI56" s="268">
        <f t="shared" si="59"/>
        <v>0</v>
      </c>
      <c r="AJ56" s="270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6">
        <f t="shared" si="8"/>
        <v>825</v>
      </c>
      <c r="BB56" s="268">
        <f t="shared" si="8"/>
        <v>0</v>
      </c>
      <c r="BC56" s="268">
        <f>BB56/BA56*100</f>
        <v>0</v>
      </c>
      <c r="BD56" s="268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6">
        <f t="shared" si="32"/>
        <v>22570</v>
      </c>
      <c r="CH56" s="256">
        <f>R56+V56+Z56+AD56+BR56+BV56+F56+J56+N56+AL56+BZ56+AP56+AT56+AX56+BF56+BJ56</f>
        <v>0</v>
      </c>
      <c r="CI56" s="268">
        <f t="shared" si="13"/>
        <v>0</v>
      </c>
      <c r="CJ56" s="268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8">
      <c r="A57" s="108"/>
      <c r="B57" s="539" t="s">
        <v>436</v>
      </c>
      <c r="C57" s="540"/>
      <c r="D57" s="541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6">
        <f t="shared" si="3"/>
        <v>1750</v>
      </c>
      <c r="AH57" s="268">
        <f t="shared" si="3"/>
        <v>0</v>
      </c>
      <c r="AI57" s="268">
        <f t="shared" si="59"/>
        <v>0</v>
      </c>
      <c r="AJ57" s="270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6">
        <f t="shared" si="8"/>
        <v>190</v>
      </c>
      <c r="BB57" s="268">
        <f t="shared" si="8"/>
        <v>0</v>
      </c>
      <c r="BC57" s="268">
        <f>BB57/BA57*100</f>
        <v>0</v>
      </c>
      <c r="BD57" s="268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6">
        <f t="shared" si="32"/>
        <v>2099.3000000000002</v>
      </c>
      <c r="CH57" s="256">
        <f>R57+V57+Z57+AD57+BR57+BV57+F57+J57+N57+AL57+BZ57+AP57+AT57+AX57+BF57+BJ57+BN57</f>
        <v>0</v>
      </c>
      <c r="CI57" s="268">
        <f t="shared" si="13"/>
        <v>0</v>
      </c>
      <c r="CJ57" s="268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8">
      <c r="A58" s="108"/>
      <c r="B58" s="539" t="s">
        <v>206</v>
      </c>
      <c r="C58" s="540"/>
      <c r="D58" s="541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6">
        <f t="shared" si="3"/>
        <v>155</v>
      </c>
      <c r="AH58" s="268">
        <f t="shared" si="3"/>
        <v>0</v>
      </c>
      <c r="AI58" s="268">
        <f t="shared" si="59"/>
        <v>0</v>
      </c>
      <c r="AJ58" s="270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6">
        <f t="shared" si="8"/>
        <v>20</v>
      </c>
      <c r="BB58" s="268">
        <f t="shared" si="8"/>
        <v>0</v>
      </c>
      <c r="BC58" s="268"/>
      <c r="BD58" s="268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6">
        <f t="shared" si="32"/>
        <v>190</v>
      </c>
      <c r="CH58" s="256">
        <f>R58+V58+Z58+AD58+BR58+BV58+F58+J58+N58+AL58+BZ58+AP58+AT58+AX58+BF58+BJ58+BN58</f>
        <v>0</v>
      </c>
      <c r="CI58" s="268">
        <f t="shared" si="13"/>
        <v>0</v>
      </c>
      <c r="CJ58" s="268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8">
      <c r="A59" s="108"/>
      <c r="B59" s="539" t="s">
        <v>207</v>
      </c>
      <c r="C59" s="540"/>
      <c r="D59" s="541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6">
        <f t="shared" si="3"/>
        <v>1145</v>
      </c>
      <c r="AH59" s="268">
        <f t="shared" si="3"/>
        <v>0</v>
      </c>
      <c r="AI59" s="268">
        <f t="shared" si="59"/>
        <v>0</v>
      </c>
      <c r="AJ59" s="270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6">
        <f t="shared" si="8"/>
        <v>80</v>
      </c>
      <c r="BB59" s="268">
        <f t="shared" si="8"/>
        <v>0</v>
      </c>
      <c r="BC59" s="268">
        <f>BB59/BA59*100</f>
        <v>0</v>
      </c>
      <c r="BD59" s="268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6">
        <f t="shared" si="32"/>
        <v>1275</v>
      </c>
      <c r="CH59" s="256">
        <f>R59+V59+Z59+AD59+BR59+BV59+F59+J59+N59+AL59+BZ59+AP59+AT59+AX59+BF59+BJ59+BN59</f>
        <v>0</v>
      </c>
      <c r="CI59" s="268">
        <f t="shared" si="13"/>
        <v>0</v>
      </c>
      <c r="CJ59" s="268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8">
      <c r="A60" s="108"/>
      <c r="B60" s="539" t="s">
        <v>208</v>
      </c>
      <c r="C60" s="540"/>
      <c r="D60" s="541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6">
        <f t="shared" si="3"/>
        <v>720</v>
      </c>
      <c r="AH60" s="268">
        <f t="shared" si="3"/>
        <v>0</v>
      </c>
      <c r="AI60" s="268"/>
      <c r="AJ60" s="270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6">
        <f t="shared" si="8"/>
        <v>320</v>
      </c>
      <c r="BB60" s="268">
        <f t="shared" si="8"/>
        <v>0</v>
      </c>
      <c r="BC60" s="268"/>
      <c r="BD60" s="268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6">
        <f>AG60+BA60+BE60+BI60+BM60+BQ60+BU60+BY60</f>
        <v>1150</v>
      </c>
      <c r="CH60" s="256">
        <f>R60+V60+Z60+AD60+BR60+BV60+F60+J60+N60+AL60+BZ60+AP60+AT60+AX60+BF60+BJ60</f>
        <v>0</v>
      </c>
      <c r="CI60" s="268">
        <f>CH60/CG60*100</f>
        <v>0</v>
      </c>
      <c r="CJ60" s="268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8">
      <c r="A61" s="108"/>
      <c r="B61" s="539" t="s">
        <v>601</v>
      </c>
      <c r="C61" s="540"/>
      <c r="D61" s="541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6">
        <f t="shared" si="3"/>
        <v>0</v>
      </c>
      <c r="AH61" s="268">
        <f t="shared" si="3"/>
        <v>0</v>
      </c>
      <c r="AI61" s="268" t="e">
        <f t="shared" si="59"/>
        <v>#DIV/0!</v>
      </c>
      <c r="AJ61" s="270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6">
        <f t="shared" si="8"/>
        <v>15</v>
      </c>
      <c r="BB61" s="268">
        <f t="shared" si="8"/>
        <v>0</v>
      </c>
      <c r="BC61" s="268"/>
      <c r="BD61" s="268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6">
        <f t="shared" si="32"/>
        <v>15</v>
      </c>
      <c r="CH61" s="256">
        <f>R61+V61+Z61+AD61+BR61+BV61+F61+J61+N61+AL61+BZ61+AP61+AT61+AX61+BF61+BJ61</f>
        <v>0</v>
      </c>
      <c r="CI61" s="268">
        <f>CH61/CG61*100</f>
        <v>0</v>
      </c>
      <c r="CJ61" s="268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8" hidden="1">
      <c r="A62" s="108"/>
      <c r="B62" s="539" t="s">
        <v>227</v>
      </c>
      <c r="C62" s="540"/>
      <c r="D62" s="541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6">
        <f t="shared" si="3"/>
        <v>0</v>
      </c>
      <c r="AH62" s="268">
        <f t="shared" si="3"/>
        <v>0</v>
      </c>
      <c r="AI62" s="268" t="e">
        <f t="shared" si="59"/>
        <v>#DIV/0!</v>
      </c>
      <c r="AJ62" s="270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6">
        <f t="shared" si="8"/>
        <v>0</v>
      </c>
      <c r="BB62" s="268">
        <f t="shared" si="8"/>
        <v>0</v>
      </c>
      <c r="BC62" s="268"/>
      <c r="BD62" s="268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6">
        <f t="shared" si="32"/>
        <v>0</v>
      </c>
      <c r="CH62" s="256">
        <f>R62+V62+Z62+AD62+BR62+BV62+F62+J62+N62+AL62+BZ62+AP62+AT62+AX62+BF62</f>
        <v>0</v>
      </c>
      <c r="CI62" s="268" t="e">
        <f>CH62/CG62*100</f>
        <v>#DIV/0!</v>
      </c>
      <c r="CJ62" s="268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8">
      <c r="A63" s="108"/>
      <c r="B63" s="539" t="s">
        <v>132</v>
      </c>
      <c r="C63" s="540"/>
      <c r="D63" s="541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6">
        <f t="shared" si="3"/>
        <v>0</v>
      </c>
      <c r="AH63" s="268">
        <f t="shared" si="3"/>
        <v>0</v>
      </c>
      <c r="AI63" s="268"/>
      <c r="AJ63" s="270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6">
        <f t="shared" si="8"/>
        <v>0</v>
      </c>
      <c r="BB63" s="268">
        <f t="shared" si="8"/>
        <v>0</v>
      </c>
      <c r="BC63" s="268"/>
      <c r="BD63" s="268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6">
        <f t="shared" si="32"/>
        <v>25</v>
      </c>
      <c r="CH63" s="256">
        <f>R63+V63+Z63+AD63+BR63+BV63+F63+J63+N63+AL63+BZ63+AP63+AT63+AX63+BF63</f>
        <v>0</v>
      </c>
      <c r="CI63" s="268">
        <f t="shared" si="13"/>
        <v>0</v>
      </c>
      <c r="CJ63" s="268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8" hidden="1">
      <c r="A64" s="108"/>
      <c r="B64" s="539" t="s">
        <v>210</v>
      </c>
      <c r="C64" s="540"/>
      <c r="D64" s="541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6">
        <f t="shared" si="3"/>
        <v>0</v>
      </c>
      <c r="AH64" s="268">
        <f t="shared" si="3"/>
        <v>0</v>
      </c>
      <c r="AI64" s="268" t="e">
        <f t="shared" si="59"/>
        <v>#DIV/0!</v>
      </c>
      <c r="AJ64" s="270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6">
        <f t="shared" si="8"/>
        <v>0</v>
      </c>
      <c r="BB64" s="268">
        <f t="shared" si="8"/>
        <v>0</v>
      </c>
      <c r="BC64" s="268"/>
      <c r="BD64" s="268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6">
        <f t="shared" si="32"/>
        <v>0</v>
      </c>
      <c r="CH64" s="256">
        <f>R64+V64+Z64+AD64+BR64+BV64+F64+J64+N64+AL64+BZ64+AP64+AT64+AX64+BF64</f>
        <v>0</v>
      </c>
      <c r="CI64" s="268" t="e">
        <f t="shared" si="13"/>
        <v>#DIV/0!</v>
      </c>
      <c r="CJ64" s="268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8">
      <c r="A65" s="108"/>
      <c r="B65" s="539" t="s">
        <v>211</v>
      </c>
      <c r="C65" s="540"/>
      <c r="D65" s="541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6">
        <f t="shared" si="3"/>
        <v>0</v>
      </c>
      <c r="AH65" s="268">
        <f t="shared" si="3"/>
        <v>0</v>
      </c>
      <c r="AI65" s="268" t="e">
        <f t="shared" si="59"/>
        <v>#DIV/0!</v>
      </c>
      <c r="AJ65" s="270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6">
        <f t="shared" si="8"/>
        <v>0</v>
      </c>
      <c r="BB65" s="268">
        <f t="shared" si="8"/>
        <v>0</v>
      </c>
      <c r="BC65" s="268"/>
      <c r="BD65" s="268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6">
        <f t="shared" si="32"/>
        <v>180</v>
      </c>
      <c r="CH65" s="256">
        <f>R65+V65+Z65+AD65+BR65+BV65+F65+J65+N65+AL65+BZ65+AP65+AT65+AX65+BF65+BJ65</f>
        <v>0</v>
      </c>
      <c r="CI65" s="268">
        <f t="shared" si="13"/>
        <v>0</v>
      </c>
      <c r="CJ65" s="268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>
      <c r="A66" s="100"/>
      <c r="B66" s="509" t="s">
        <v>212</v>
      </c>
      <c r="C66" s="510"/>
      <c r="D66" s="511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6">
        <f>E66+I66+M66+Q66+U66+Y66+AC66</f>
        <v>28142</v>
      </c>
      <c r="AH66" s="272">
        <f>AH5+AH51</f>
        <v>0</v>
      </c>
      <c r="AI66" s="266">
        <f t="shared" si="59"/>
        <v>0</v>
      </c>
      <c r="AJ66" s="271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6">
        <f>AK66+AO66+AS66+AW66</f>
        <v>1580</v>
      </c>
      <c r="BB66" s="272">
        <f>BB5+BB51</f>
        <v>0</v>
      </c>
      <c r="BC66" s="266">
        <f>BB66/BA66*100</f>
        <v>0</v>
      </c>
      <c r="BD66" s="266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6">
        <f>AG66+BA66+BE66+BI66+BM66+BQ66+BU66+BY66</f>
        <v>31481.8</v>
      </c>
      <c r="CH66" s="272">
        <f>CH5+CH51</f>
        <v>3.6999999999999998E-2</v>
      </c>
      <c r="CI66" s="266">
        <f t="shared" si="13"/>
        <v>1.175282226556296E-4</v>
      </c>
      <c r="CJ66" s="266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>
      <c r="BT71" s="98">
        <f>BQ66+BU66+BY66</f>
        <v>1599.8</v>
      </c>
      <c r="BX71" s="115"/>
      <c r="CG71" s="255">
        <v>23605.599999999999</v>
      </c>
    </row>
    <row r="72" spans="1:179">
      <c r="AF72" s="98">
        <f>AG66+BA66+BE66+BI66+BM66</f>
        <v>29882</v>
      </c>
      <c r="AG72" s="258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>
      <c r="BX73" s="115"/>
    </row>
    <row r="74" spans="1:179">
      <c r="BX74" s="115"/>
    </row>
    <row r="75" spans="1:179">
      <c r="BX75" s="115"/>
    </row>
    <row r="76" spans="1:179">
      <c r="BX76" s="115"/>
    </row>
    <row r="77" spans="1:179">
      <c r="BX77" s="115"/>
    </row>
    <row r="78" spans="1:179">
      <c r="BX78" s="115"/>
    </row>
    <row r="79" spans="1:179">
      <c r="BX79" s="115"/>
    </row>
    <row r="80" spans="1:179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GA890"/>
  <sheetViews>
    <sheetView tabSelected="1" view="pageBreakPreview" zoomScaleSheetLayoutView="100" workbookViewId="0">
      <pane xSplit="4" ySplit="4" topLeftCell="E56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98" customWidth="1"/>
    <col min="2" max="2" width="23.44140625" style="98" customWidth="1"/>
    <col min="3" max="3" width="9.109375" style="98"/>
    <col min="4" max="4" width="1.5546875" style="98" customWidth="1"/>
    <col min="5" max="5" width="7.44140625" style="98" customWidth="1"/>
    <col min="6" max="6" width="7" style="355" customWidth="1"/>
    <col min="7" max="7" width="6" style="133" customWidth="1"/>
    <col min="8" max="8" width="6" style="98" customWidth="1"/>
    <col min="9" max="9" width="5.88671875" style="98" customWidth="1"/>
    <col min="10" max="10" width="7.6640625" style="355" customWidth="1"/>
    <col min="11" max="11" width="7.5546875" style="98" customWidth="1"/>
    <col min="12" max="12" width="6" style="98" customWidth="1"/>
    <col min="13" max="13" width="6.109375" style="98" customWidth="1"/>
    <col min="14" max="14" width="7" style="355" customWidth="1"/>
    <col min="15" max="15" width="6.44140625" style="98" customWidth="1"/>
    <col min="16" max="16" width="6.33203125" style="98" customWidth="1"/>
    <col min="17" max="17" width="5.6640625" style="98" customWidth="1"/>
    <col min="18" max="18" width="6.6640625" style="355" customWidth="1"/>
    <col min="19" max="19" width="5.109375" style="98" customWidth="1"/>
    <col min="20" max="20" width="6.109375" style="98" customWidth="1"/>
    <col min="21" max="21" width="6" style="98" customWidth="1"/>
    <col min="22" max="22" width="6.44140625" style="355" customWidth="1"/>
    <col min="23" max="23" width="5.44140625" style="98" customWidth="1"/>
    <col min="24" max="24" width="7.33203125" style="98" customWidth="1"/>
    <col min="25" max="25" width="5.5546875" style="98" customWidth="1"/>
    <col min="26" max="26" width="6.5546875" style="355" customWidth="1"/>
    <col min="27" max="27" width="4" style="98" customWidth="1"/>
    <col min="28" max="28" width="5.6640625" style="98" customWidth="1"/>
    <col min="29" max="29" width="6.109375" style="98" customWidth="1"/>
    <col min="30" max="30" width="9.33203125" style="355" customWidth="1"/>
    <col min="31" max="31" width="5.109375" style="98" customWidth="1"/>
    <col min="32" max="32" width="6.44140625" style="98" customWidth="1"/>
    <col min="33" max="33" width="7.44140625" style="98" customWidth="1"/>
    <col min="34" max="34" width="12" style="355" customWidth="1"/>
    <col min="35" max="35" width="5.33203125" style="98" customWidth="1"/>
    <col min="36" max="36" width="7.109375" style="98" customWidth="1"/>
    <col min="37" max="37" width="5.6640625" style="98" customWidth="1"/>
    <col min="38" max="38" width="6.88671875" style="355" customWidth="1"/>
    <col min="39" max="39" width="4" style="98" customWidth="1"/>
    <col min="40" max="40" width="4.6640625" style="98" customWidth="1"/>
    <col min="41" max="41" width="5.109375" style="98" customWidth="1"/>
    <col min="42" max="42" width="5.5546875" style="355" customWidth="1"/>
    <col min="43" max="43" width="8.33203125" style="98" customWidth="1"/>
    <col min="44" max="44" width="5.33203125" style="98" customWidth="1"/>
    <col min="45" max="45" width="6.109375" style="98" customWidth="1"/>
    <col min="46" max="46" width="7" style="355" customWidth="1"/>
    <col min="47" max="47" width="6.109375" style="98" customWidth="1"/>
    <col min="48" max="48" width="5.109375" style="98" customWidth="1"/>
    <col min="49" max="49" width="5.5546875" style="98" customWidth="1"/>
    <col min="50" max="50" width="5.44140625" style="355" customWidth="1"/>
    <col min="51" max="51" width="7.33203125" style="98" customWidth="1"/>
    <col min="52" max="52" width="4.5546875" style="98" customWidth="1"/>
    <col min="53" max="53" width="8.6640625" style="98" customWidth="1"/>
    <col min="54" max="54" width="11.109375" style="355" customWidth="1"/>
    <col min="55" max="56" width="5.88671875" style="98" customWidth="1"/>
    <col min="57" max="57" width="6" style="98" customWidth="1"/>
    <col min="58" max="58" width="6.109375" style="359" customWidth="1"/>
    <col min="59" max="60" width="4" style="98" customWidth="1"/>
    <col min="61" max="61" width="5" style="98" customWidth="1"/>
    <col min="62" max="62" width="5" style="355" customWidth="1"/>
    <col min="63" max="63" width="4" style="98" customWidth="1"/>
    <col min="64" max="64" width="5.33203125" style="98" customWidth="1"/>
    <col min="65" max="65" width="6" style="98" customWidth="1"/>
    <col min="66" max="66" width="8.33203125" style="359" customWidth="1"/>
    <col min="67" max="67" width="4.88671875" style="98" customWidth="1"/>
    <col min="68" max="68" width="5.109375" style="98" customWidth="1"/>
    <col min="69" max="69" width="6.33203125" style="98" customWidth="1"/>
    <col min="70" max="70" width="7.109375" style="359" customWidth="1"/>
    <col min="71" max="71" width="7.88671875" style="98" customWidth="1"/>
    <col min="72" max="72" width="11" style="98" customWidth="1"/>
    <col min="73" max="73" width="6" style="98" customWidth="1"/>
    <col min="74" max="74" width="6.109375" style="355" customWidth="1"/>
    <col min="75" max="75" width="6.109375" style="98" customWidth="1"/>
    <col min="76" max="76" width="4" style="98" customWidth="1"/>
    <col min="77" max="77" width="6.44140625" style="98" customWidth="1"/>
    <col min="78" max="78" width="7.44140625" style="359" customWidth="1"/>
    <col min="79" max="79" width="8" style="98" customWidth="1"/>
    <col min="80" max="80" width="5.88671875" style="134" customWidth="1"/>
    <col min="81" max="81" width="4.5546875" style="115" customWidth="1"/>
    <col min="82" max="82" width="5.5546875" style="354" customWidth="1"/>
    <col min="83" max="83" width="5.109375" style="115" customWidth="1"/>
    <col min="84" max="84" width="4" style="115" customWidth="1"/>
    <col min="85" max="85" width="6" style="115" customWidth="1"/>
    <col min="86" max="86" width="6.88671875" style="475" customWidth="1"/>
    <col min="87" max="87" width="5.88671875" style="115" customWidth="1"/>
    <col min="88" max="88" width="4.88671875" style="115" customWidth="1"/>
    <col min="89" max="89" width="8.88671875" style="98" customWidth="1"/>
    <col min="90" max="90" width="9.109375" style="258" customWidth="1"/>
    <col min="91" max="91" width="9.44140625" style="98" customWidth="1"/>
    <col min="92" max="92" width="7" style="98" customWidth="1"/>
    <col min="93" max="96" width="9.109375" style="98" hidden="1" customWidth="1"/>
    <col min="97" max="101" width="0" style="98" hidden="1" customWidth="1"/>
    <col min="102" max="183" width="9.109375" style="355"/>
    <col min="184" max="16384" width="9.109375" style="98"/>
  </cols>
  <sheetData>
    <row r="1" spans="1:183" ht="17.399999999999999">
      <c r="A1" s="504" t="s">
        <v>774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284"/>
      <c r="Y1" s="284"/>
      <c r="Z1" s="443"/>
      <c r="AA1" s="284"/>
      <c r="AB1" s="284"/>
      <c r="AC1" s="284"/>
      <c r="AD1" s="443"/>
      <c r="AE1" s="284"/>
      <c r="AF1" s="284"/>
      <c r="AG1" s="284"/>
      <c r="AH1" s="443"/>
      <c r="AI1" s="284"/>
      <c r="AJ1" s="284"/>
      <c r="AK1" s="284"/>
      <c r="AL1" s="443"/>
      <c r="AM1" s="284"/>
      <c r="AN1" s="284"/>
      <c r="AO1" s="284"/>
      <c r="AP1" s="443"/>
      <c r="AQ1" s="284"/>
      <c r="AR1" s="284"/>
      <c r="AS1" s="284"/>
      <c r="AT1" s="443"/>
      <c r="AU1" s="284"/>
      <c r="AV1" s="284"/>
      <c r="AW1" s="284"/>
      <c r="AX1" s="443"/>
      <c r="AY1" s="284"/>
      <c r="AZ1" s="284"/>
      <c r="BA1" s="284"/>
      <c r="BB1" s="443"/>
      <c r="BC1" s="284"/>
      <c r="BD1" s="284"/>
      <c r="BE1" s="284"/>
      <c r="BF1" s="454"/>
      <c r="BG1" s="284"/>
      <c r="BH1" s="284"/>
      <c r="BI1" s="284"/>
      <c r="BJ1" s="443"/>
      <c r="BK1" s="284"/>
      <c r="BL1" s="284"/>
      <c r="BM1" s="284"/>
      <c r="BN1" s="454"/>
      <c r="BO1" s="284"/>
      <c r="BP1" s="284"/>
      <c r="BQ1" s="284"/>
      <c r="BR1" s="454"/>
      <c r="BS1" s="284"/>
      <c r="BT1" s="284"/>
      <c r="BU1" s="284"/>
      <c r="BV1" s="443"/>
      <c r="BW1" s="284"/>
      <c r="BX1" s="284"/>
      <c r="BY1" s="284"/>
      <c r="BZ1" s="454"/>
      <c r="CA1" s="284"/>
      <c r="CB1" s="284"/>
      <c r="CC1" s="284"/>
      <c r="CD1" s="443"/>
      <c r="CE1" s="284"/>
      <c r="CF1" s="284"/>
      <c r="CG1" s="284"/>
      <c r="CH1" s="474"/>
      <c r="CI1" s="284"/>
      <c r="CK1" s="284"/>
      <c r="CL1" s="459" t="s">
        <v>619</v>
      </c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353"/>
      <c r="DJ1" s="353"/>
      <c r="DK1" s="353"/>
      <c r="DL1" s="353"/>
      <c r="DM1" s="353"/>
      <c r="DN1" s="353"/>
      <c r="DO1" s="353"/>
      <c r="DP1" s="353"/>
      <c r="DQ1" s="353"/>
      <c r="DR1" s="353"/>
      <c r="DS1" s="353"/>
      <c r="DT1" s="353"/>
      <c r="DU1" s="354"/>
      <c r="DV1" s="354"/>
      <c r="DW1" s="354"/>
      <c r="DX1" s="354"/>
      <c r="DY1" s="354"/>
      <c r="DZ1" s="354"/>
      <c r="EA1" s="354"/>
      <c r="EB1" s="354"/>
    </row>
    <row r="2" spans="1:183" s="117" customFormat="1">
      <c r="A2" s="254"/>
      <c r="B2" s="254"/>
      <c r="C2" s="254"/>
      <c r="D2" s="254"/>
      <c r="E2" s="254"/>
      <c r="F2" s="446"/>
      <c r="G2" s="254"/>
      <c r="H2" s="254"/>
      <c r="I2" s="254"/>
      <c r="J2" s="446"/>
      <c r="K2" s="254"/>
      <c r="L2" s="254"/>
      <c r="M2" s="254"/>
      <c r="N2" s="446"/>
      <c r="O2" s="254"/>
      <c r="P2" s="254"/>
      <c r="Q2" s="254"/>
      <c r="R2" s="446"/>
      <c r="S2" s="254"/>
      <c r="T2" s="254"/>
      <c r="U2" s="254"/>
      <c r="V2" s="446"/>
      <c r="W2" s="254"/>
      <c r="X2" s="114"/>
      <c r="Y2" s="254"/>
      <c r="Z2" s="446"/>
      <c r="AA2" s="114"/>
      <c r="AB2" s="114"/>
      <c r="AC2" s="254"/>
      <c r="AD2" s="446"/>
      <c r="AE2" s="114"/>
      <c r="AF2" s="114"/>
      <c r="AG2" s="114"/>
      <c r="AH2" s="353"/>
      <c r="AI2" s="114"/>
      <c r="AJ2" s="114"/>
      <c r="AK2" s="114"/>
      <c r="AL2" s="353"/>
      <c r="AM2" s="114"/>
      <c r="AN2" s="114"/>
      <c r="AO2" s="114"/>
      <c r="AP2" s="353"/>
      <c r="AQ2" s="114"/>
      <c r="AR2" s="114"/>
      <c r="AS2" s="114"/>
      <c r="AT2" s="353"/>
      <c r="AU2" s="114"/>
      <c r="AV2" s="114"/>
      <c r="AW2" s="114"/>
      <c r="AX2" s="353"/>
      <c r="AY2" s="114"/>
      <c r="AZ2" s="114"/>
      <c r="BA2" s="114"/>
      <c r="BB2" s="353"/>
      <c r="BC2" s="114"/>
      <c r="BD2" s="114"/>
      <c r="BE2" s="114"/>
      <c r="BF2" s="455"/>
      <c r="BG2" s="114"/>
      <c r="BH2" s="114"/>
      <c r="BI2" s="114"/>
      <c r="BJ2" s="353"/>
      <c r="BK2" s="114"/>
      <c r="BL2" s="114"/>
      <c r="BM2" s="114"/>
      <c r="BN2" s="455"/>
      <c r="BO2" s="114"/>
      <c r="BP2" s="114"/>
      <c r="BQ2" s="264"/>
      <c r="BR2" s="477"/>
      <c r="BS2" s="288"/>
      <c r="BT2" s="288"/>
      <c r="BU2" s="254"/>
      <c r="BV2" s="446"/>
      <c r="BW2" s="114"/>
      <c r="BX2" s="114"/>
      <c r="BY2" s="254"/>
      <c r="BZ2" s="477"/>
      <c r="CA2" s="114"/>
      <c r="CB2" s="114"/>
      <c r="CC2" s="114"/>
      <c r="CD2" s="353"/>
      <c r="CE2" s="114"/>
      <c r="CF2" s="114"/>
      <c r="CG2" s="114"/>
      <c r="CH2" s="475"/>
      <c r="CI2" s="114"/>
      <c r="CJ2" s="114"/>
      <c r="CK2" s="114" t="s">
        <v>240</v>
      </c>
      <c r="CL2" s="460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4"/>
      <c r="DV2" s="354"/>
      <c r="DW2" s="354"/>
      <c r="DX2" s="354"/>
      <c r="DY2" s="354"/>
      <c r="DZ2" s="354"/>
      <c r="EA2" s="354"/>
      <c r="EB2" s="354"/>
      <c r="EC2" s="356"/>
      <c r="ED2" s="356"/>
      <c r="EE2" s="356"/>
      <c r="EF2" s="356"/>
      <c r="EG2" s="356"/>
      <c r="EH2" s="356"/>
      <c r="EI2" s="356"/>
      <c r="EJ2" s="356"/>
      <c r="EK2" s="356"/>
      <c r="EL2" s="356"/>
      <c r="EM2" s="356"/>
      <c r="EN2" s="356"/>
      <c r="EO2" s="356"/>
      <c r="EP2" s="356"/>
      <c r="EQ2" s="356"/>
      <c r="ER2" s="356"/>
      <c r="ES2" s="356"/>
      <c r="ET2" s="356"/>
      <c r="EU2" s="356"/>
      <c r="EV2" s="356"/>
      <c r="EW2" s="356"/>
      <c r="EX2" s="356"/>
      <c r="EY2" s="356"/>
      <c r="EZ2" s="356"/>
      <c r="FA2" s="356"/>
      <c r="FB2" s="356"/>
      <c r="FC2" s="356"/>
      <c r="FD2" s="356"/>
      <c r="FE2" s="356"/>
      <c r="FF2" s="356"/>
      <c r="FG2" s="356"/>
      <c r="FH2" s="356"/>
      <c r="FI2" s="356"/>
      <c r="FJ2" s="356"/>
      <c r="FK2" s="356"/>
      <c r="FL2" s="356"/>
      <c r="FM2" s="356"/>
      <c r="FN2" s="356"/>
      <c r="FO2" s="356"/>
      <c r="FP2" s="356"/>
      <c r="FQ2" s="356"/>
      <c r="FR2" s="356"/>
      <c r="FS2" s="356"/>
      <c r="FT2" s="356"/>
      <c r="FU2" s="356"/>
      <c r="FV2" s="356"/>
      <c r="FW2" s="356"/>
      <c r="FX2" s="356"/>
      <c r="FY2" s="356"/>
      <c r="FZ2" s="356"/>
      <c r="GA2" s="356"/>
    </row>
    <row r="3" spans="1:183" s="119" customFormat="1" ht="54" customHeight="1">
      <c r="A3" s="505"/>
      <c r="B3" s="505"/>
      <c r="C3" s="505"/>
      <c r="D3" s="505"/>
      <c r="E3" s="630" t="s">
        <v>171</v>
      </c>
      <c r="F3" s="630"/>
      <c r="G3" s="630"/>
      <c r="H3" s="630"/>
      <c r="I3" s="630" t="s">
        <v>172</v>
      </c>
      <c r="J3" s="630"/>
      <c r="K3" s="630"/>
      <c r="L3" s="630"/>
      <c r="M3" s="630" t="s">
        <v>173</v>
      </c>
      <c r="N3" s="630"/>
      <c r="O3" s="630"/>
      <c r="P3" s="630"/>
      <c r="Q3" s="630" t="s">
        <v>174</v>
      </c>
      <c r="R3" s="630"/>
      <c r="S3" s="630"/>
      <c r="T3" s="630"/>
      <c r="U3" s="630" t="s">
        <v>175</v>
      </c>
      <c r="V3" s="630"/>
      <c r="W3" s="630"/>
      <c r="X3" s="630"/>
      <c r="Y3" s="630" t="s">
        <v>176</v>
      </c>
      <c r="Z3" s="630"/>
      <c r="AA3" s="630"/>
      <c r="AB3" s="630"/>
      <c r="AC3" s="630" t="s">
        <v>177</v>
      </c>
      <c r="AD3" s="630"/>
      <c r="AE3" s="630"/>
      <c r="AF3" s="630"/>
      <c r="AG3" s="634" t="s">
        <v>178</v>
      </c>
      <c r="AH3" s="635"/>
      <c r="AI3" s="635"/>
      <c r="AJ3" s="636"/>
      <c r="AK3" s="634" t="s">
        <v>271</v>
      </c>
      <c r="AL3" s="635"/>
      <c r="AM3" s="635"/>
      <c r="AN3" s="636"/>
      <c r="AO3" s="634" t="s">
        <v>385</v>
      </c>
      <c r="AP3" s="635"/>
      <c r="AQ3" s="635"/>
      <c r="AR3" s="636"/>
      <c r="AS3" s="634" t="s">
        <v>386</v>
      </c>
      <c r="AT3" s="635"/>
      <c r="AU3" s="635"/>
      <c r="AV3" s="636"/>
      <c r="AW3" s="634" t="s">
        <v>387</v>
      </c>
      <c r="AX3" s="635"/>
      <c r="AY3" s="635"/>
      <c r="AZ3" s="636"/>
      <c r="BA3" s="634" t="s">
        <v>389</v>
      </c>
      <c r="BB3" s="635"/>
      <c r="BC3" s="635"/>
      <c r="BD3" s="636"/>
      <c r="BE3" s="634" t="s">
        <v>592</v>
      </c>
      <c r="BF3" s="635"/>
      <c r="BG3" s="635"/>
      <c r="BH3" s="636"/>
      <c r="BI3" s="634" t="s">
        <v>404</v>
      </c>
      <c r="BJ3" s="635"/>
      <c r="BK3" s="635"/>
      <c r="BL3" s="636"/>
      <c r="BM3" s="634" t="s">
        <v>388</v>
      </c>
      <c r="BN3" s="635"/>
      <c r="BO3" s="635"/>
      <c r="BP3" s="636"/>
      <c r="BQ3" s="641" t="s">
        <v>598</v>
      </c>
      <c r="BR3" s="642"/>
      <c r="BS3" s="642"/>
      <c r="BT3" s="643"/>
      <c r="BU3" s="630" t="s">
        <v>71</v>
      </c>
      <c r="BV3" s="630"/>
      <c r="BW3" s="630"/>
      <c r="BX3" s="630"/>
      <c r="BY3" s="630" t="s">
        <v>605</v>
      </c>
      <c r="BZ3" s="630"/>
      <c r="CA3" s="630"/>
      <c r="CB3" s="634"/>
      <c r="CC3" s="634" t="s">
        <v>383</v>
      </c>
      <c r="CD3" s="635"/>
      <c r="CE3" s="635"/>
      <c r="CF3" s="636"/>
      <c r="CG3" s="634" t="s">
        <v>602</v>
      </c>
      <c r="CH3" s="635"/>
      <c r="CI3" s="635"/>
      <c r="CJ3" s="636"/>
      <c r="CK3" s="634" t="s">
        <v>179</v>
      </c>
      <c r="CL3" s="635"/>
      <c r="CM3" s="635"/>
      <c r="CN3" s="636"/>
      <c r="CO3" s="118"/>
      <c r="CP3" s="118"/>
      <c r="CQ3" s="118"/>
      <c r="CR3" s="118"/>
      <c r="CS3" s="118"/>
      <c r="CT3" s="637" t="s">
        <v>692</v>
      </c>
      <c r="CU3" s="637" t="s">
        <v>693</v>
      </c>
      <c r="CV3" s="637" t="s">
        <v>694</v>
      </c>
      <c r="CW3" s="637"/>
      <c r="CX3" s="659"/>
      <c r="CY3" s="659"/>
      <c r="CZ3" s="354"/>
      <c r="DA3" s="354"/>
      <c r="DB3" s="354"/>
      <c r="DC3" s="354"/>
      <c r="DD3" s="354"/>
      <c r="DE3" s="354"/>
      <c r="DF3" s="354"/>
      <c r="DG3" s="354"/>
      <c r="DH3" s="354"/>
      <c r="DI3" s="354"/>
      <c r="DJ3" s="354"/>
      <c r="DK3" s="354"/>
      <c r="DL3" s="354"/>
      <c r="DM3" s="354"/>
      <c r="DN3" s="354"/>
      <c r="DO3" s="354"/>
      <c r="DP3" s="354"/>
      <c r="DQ3" s="354"/>
      <c r="DR3" s="354"/>
      <c r="DS3" s="354"/>
      <c r="DT3" s="354"/>
      <c r="DU3" s="354"/>
      <c r="DV3" s="354"/>
      <c r="DW3" s="354"/>
      <c r="DX3" s="354"/>
      <c r="DY3" s="354"/>
      <c r="DZ3" s="354"/>
      <c r="EA3" s="354"/>
      <c r="EB3" s="354"/>
      <c r="EC3" s="355"/>
      <c r="ED3" s="355"/>
      <c r="EE3" s="355"/>
      <c r="EF3" s="355"/>
      <c r="EG3" s="355"/>
      <c r="EH3" s="355"/>
      <c r="EI3" s="355"/>
      <c r="EJ3" s="355"/>
      <c r="EK3" s="355"/>
      <c r="EL3" s="355"/>
      <c r="EM3" s="355"/>
      <c r="EN3" s="355"/>
      <c r="EO3" s="355"/>
      <c r="EP3" s="355"/>
      <c r="EQ3" s="355"/>
      <c r="ER3" s="355"/>
      <c r="ES3" s="355"/>
      <c r="ET3" s="355"/>
      <c r="EU3" s="355"/>
      <c r="EV3" s="355"/>
      <c r="EW3" s="355"/>
      <c r="EX3" s="355"/>
      <c r="EY3" s="355"/>
      <c r="EZ3" s="355"/>
      <c r="FA3" s="355"/>
      <c r="FB3" s="355"/>
      <c r="FC3" s="355"/>
      <c r="FD3" s="355"/>
      <c r="FE3" s="355"/>
      <c r="FF3" s="355"/>
      <c r="FG3" s="355"/>
      <c r="FH3" s="355"/>
      <c r="FI3" s="355"/>
      <c r="FJ3" s="355"/>
      <c r="FK3" s="355"/>
      <c r="FL3" s="355"/>
      <c r="FM3" s="355"/>
      <c r="FN3" s="355"/>
      <c r="FO3" s="355"/>
      <c r="FP3" s="355"/>
      <c r="FQ3" s="355"/>
      <c r="FR3" s="355"/>
      <c r="FS3" s="355"/>
      <c r="FT3" s="355"/>
      <c r="FU3" s="355"/>
      <c r="FV3" s="355"/>
      <c r="FW3" s="355"/>
      <c r="FX3" s="355"/>
      <c r="FY3" s="355"/>
      <c r="FZ3" s="355"/>
      <c r="GA3" s="355"/>
    </row>
    <row r="4" spans="1:183" s="119" customFormat="1" ht="27" customHeight="1">
      <c r="A4" s="120" t="s">
        <v>180</v>
      </c>
      <c r="B4" s="505" t="s">
        <v>181</v>
      </c>
      <c r="C4" s="505"/>
      <c r="D4" s="505"/>
      <c r="E4" s="441" t="s">
        <v>68</v>
      </c>
      <c r="F4" s="441" t="s">
        <v>69</v>
      </c>
      <c r="G4" s="441" t="s">
        <v>70</v>
      </c>
      <c r="H4" s="441" t="s">
        <v>182</v>
      </c>
      <c r="I4" s="441" t="s">
        <v>68</v>
      </c>
      <c r="J4" s="441" t="s">
        <v>69</v>
      </c>
      <c r="K4" s="441" t="s">
        <v>70</v>
      </c>
      <c r="L4" s="441" t="s">
        <v>182</v>
      </c>
      <c r="M4" s="441" t="s">
        <v>68</v>
      </c>
      <c r="N4" s="441" t="s">
        <v>69</v>
      </c>
      <c r="O4" s="441" t="s">
        <v>70</v>
      </c>
      <c r="P4" s="441" t="s">
        <v>183</v>
      </c>
      <c r="Q4" s="441" t="s">
        <v>68</v>
      </c>
      <c r="R4" s="441" t="s">
        <v>69</v>
      </c>
      <c r="S4" s="441" t="s">
        <v>70</v>
      </c>
      <c r="T4" s="441" t="s">
        <v>182</v>
      </c>
      <c r="U4" s="441" t="s">
        <v>68</v>
      </c>
      <c r="V4" s="441" t="s">
        <v>69</v>
      </c>
      <c r="W4" s="441" t="s">
        <v>70</v>
      </c>
      <c r="X4" s="441" t="s">
        <v>182</v>
      </c>
      <c r="Y4" s="441" t="s">
        <v>68</v>
      </c>
      <c r="Z4" s="441" t="s">
        <v>69</v>
      </c>
      <c r="AA4" s="441" t="s">
        <v>70</v>
      </c>
      <c r="AB4" s="441" t="s">
        <v>225</v>
      </c>
      <c r="AC4" s="441" t="s">
        <v>68</v>
      </c>
      <c r="AD4" s="441" t="s">
        <v>69</v>
      </c>
      <c r="AE4" s="441" t="s">
        <v>70</v>
      </c>
      <c r="AF4" s="441" t="s">
        <v>182</v>
      </c>
      <c r="AG4" s="441" t="s">
        <v>68</v>
      </c>
      <c r="AH4" s="441" t="s">
        <v>69</v>
      </c>
      <c r="AI4" s="441" t="s">
        <v>70</v>
      </c>
      <c r="AJ4" s="441" t="s">
        <v>182</v>
      </c>
      <c r="AK4" s="441" t="s">
        <v>68</v>
      </c>
      <c r="AL4" s="441" t="s">
        <v>69</v>
      </c>
      <c r="AM4" s="441" t="s">
        <v>70</v>
      </c>
      <c r="AN4" s="441" t="s">
        <v>182</v>
      </c>
      <c r="AO4" s="441" t="s">
        <v>68</v>
      </c>
      <c r="AP4" s="441" t="s">
        <v>69</v>
      </c>
      <c r="AQ4" s="441" t="s">
        <v>70</v>
      </c>
      <c r="AR4" s="441" t="s">
        <v>182</v>
      </c>
      <c r="AS4" s="441" t="s">
        <v>68</v>
      </c>
      <c r="AT4" s="441" t="s">
        <v>69</v>
      </c>
      <c r="AU4" s="441" t="s">
        <v>70</v>
      </c>
      <c r="AV4" s="441" t="s">
        <v>182</v>
      </c>
      <c r="AW4" s="441" t="s">
        <v>68</v>
      </c>
      <c r="AX4" s="441" t="s">
        <v>69</v>
      </c>
      <c r="AY4" s="441" t="s">
        <v>70</v>
      </c>
      <c r="AZ4" s="441" t="s">
        <v>182</v>
      </c>
      <c r="BA4" s="441" t="s">
        <v>68</v>
      </c>
      <c r="BB4" s="441" t="s">
        <v>69</v>
      </c>
      <c r="BC4" s="441" t="s">
        <v>70</v>
      </c>
      <c r="BD4" s="441" t="s">
        <v>182</v>
      </c>
      <c r="BE4" s="441" t="s">
        <v>68</v>
      </c>
      <c r="BF4" s="456" t="s">
        <v>69</v>
      </c>
      <c r="BG4" s="441" t="s">
        <v>70</v>
      </c>
      <c r="BH4" s="441" t="s">
        <v>182</v>
      </c>
      <c r="BI4" s="441" t="s">
        <v>68</v>
      </c>
      <c r="BJ4" s="441" t="s">
        <v>69</v>
      </c>
      <c r="BK4" s="441" t="s">
        <v>70</v>
      </c>
      <c r="BL4" s="441" t="s">
        <v>182</v>
      </c>
      <c r="BM4" s="441" t="s">
        <v>68</v>
      </c>
      <c r="BN4" s="456" t="s">
        <v>69</v>
      </c>
      <c r="BO4" s="441" t="s">
        <v>70</v>
      </c>
      <c r="BP4" s="441" t="s">
        <v>182</v>
      </c>
      <c r="BQ4" s="441" t="s">
        <v>68</v>
      </c>
      <c r="BR4" s="456" t="s">
        <v>654</v>
      </c>
      <c r="BS4" s="441" t="s">
        <v>70</v>
      </c>
      <c r="BT4" s="441" t="s">
        <v>655</v>
      </c>
      <c r="BU4" s="441" t="s">
        <v>68</v>
      </c>
      <c r="BV4" s="441" t="s">
        <v>69</v>
      </c>
      <c r="BW4" s="441" t="s">
        <v>70</v>
      </c>
      <c r="BX4" s="441" t="s">
        <v>182</v>
      </c>
      <c r="BY4" s="441" t="s">
        <v>68</v>
      </c>
      <c r="BZ4" s="456" t="s">
        <v>69</v>
      </c>
      <c r="CA4" s="441" t="s">
        <v>70</v>
      </c>
      <c r="CB4" s="441" t="s">
        <v>182</v>
      </c>
      <c r="CC4" s="441" t="s">
        <v>68</v>
      </c>
      <c r="CD4" s="441" t="s">
        <v>69</v>
      </c>
      <c r="CE4" s="441" t="s">
        <v>70</v>
      </c>
      <c r="CF4" s="441" t="s">
        <v>184</v>
      </c>
      <c r="CG4" s="441" t="s">
        <v>68</v>
      </c>
      <c r="CH4" s="456" t="s">
        <v>69</v>
      </c>
      <c r="CI4" s="441" t="s">
        <v>70</v>
      </c>
      <c r="CJ4" s="441" t="s">
        <v>184</v>
      </c>
      <c r="CK4" s="122" t="s">
        <v>68</v>
      </c>
      <c r="CL4" s="461" t="s">
        <v>69</v>
      </c>
      <c r="CM4" s="122" t="s">
        <v>70</v>
      </c>
      <c r="CN4" s="441" t="s">
        <v>184</v>
      </c>
      <c r="CO4" s="118"/>
      <c r="CP4" s="118"/>
      <c r="CQ4" s="118"/>
      <c r="CR4" s="118"/>
      <c r="CS4" s="118"/>
      <c r="CT4" s="637"/>
      <c r="CU4" s="637"/>
      <c r="CV4" s="637"/>
      <c r="CW4" s="637"/>
      <c r="CX4" s="659"/>
      <c r="CY4" s="659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</row>
    <row r="5" spans="1:183" s="450" customFormat="1">
      <c r="A5" s="435">
        <v>200</v>
      </c>
      <c r="B5" s="638" t="s">
        <v>185</v>
      </c>
      <c r="C5" s="639"/>
      <c r="D5" s="640"/>
      <c r="E5" s="426">
        <f>E7+E9+E10+E48+E6</f>
        <v>129</v>
      </c>
      <c r="F5" s="427">
        <f>F7+F10+F48</f>
        <v>132.00271000000001</v>
      </c>
      <c r="G5" s="426">
        <f>F5/E5*100</f>
        <v>102.32768217054264</v>
      </c>
      <c r="H5" s="426">
        <f t="shared" ref="H5:H49" si="0">F5-E5</f>
        <v>3.0027100000000075</v>
      </c>
      <c r="I5" s="426">
        <f>I7+I9+I10+I48</f>
        <v>181</v>
      </c>
      <c r="J5" s="427">
        <f>J7+J9+J10+J48</f>
        <v>117.61928</v>
      </c>
      <c r="K5" s="426">
        <f>J5/I5*100</f>
        <v>64.9830276243094</v>
      </c>
      <c r="L5" s="435"/>
      <c r="M5" s="426">
        <f>M7+M9+M10+M48</f>
        <v>227</v>
      </c>
      <c r="N5" s="427">
        <f>N7+N9+N10+N48</f>
        <v>272.57333999999997</v>
      </c>
      <c r="O5" s="426">
        <f>N5/M5*100</f>
        <v>120.07636123348016</v>
      </c>
      <c r="P5" s="435">
        <f>N5-M5</f>
        <v>45.573339999999973</v>
      </c>
      <c r="Q5" s="426">
        <f>Q7+Q9+Q10+Q48+Q6</f>
        <v>199</v>
      </c>
      <c r="R5" s="427">
        <f>R7+R9+R10+R48+R6</f>
        <v>341.72753</v>
      </c>
      <c r="S5" s="426">
        <f>R5/Q5*100</f>
        <v>171.72237688442212</v>
      </c>
      <c r="T5" s="426">
        <f>R5-Q5</f>
        <v>142.72753</v>
      </c>
      <c r="U5" s="426">
        <f>U7+U9+U10+U48</f>
        <v>204</v>
      </c>
      <c r="V5" s="427">
        <f>V7+V9+V10+V48</f>
        <v>179.54028</v>
      </c>
      <c r="W5" s="426">
        <f>V5/U5*100</f>
        <v>88.009941176470591</v>
      </c>
      <c r="X5" s="435">
        <f>V5-U5</f>
        <v>-24.459720000000004</v>
      </c>
      <c r="Y5" s="426">
        <f>Y7+Y9+Y10+Y48</f>
        <v>182</v>
      </c>
      <c r="Z5" s="427">
        <f>Z7+Z9+Z10+Z48</f>
        <v>360.74835000000002</v>
      </c>
      <c r="AA5" s="426">
        <f>Z5/Y5*100</f>
        <v>198.21337912087913</v>
      </c>
      <c r="AB5" s="435">
        <f t="shared" ref="AB5:AB19" si="1">Z5-Y5</f>
        <v>178.74835000000002</v>
      </c>
      <c r="AC5" s="426">
        <f>AC7+AC9+AC10+AC48</f>
        <v>177</v>
      </c>
      <c r="AD5" s="427">
        <f>AD7+AD9+AD10+AD48</f>
        <v>185.57727</v>
      </c>
      <c r="AE5" s="426">
        <f>AD5/AC5*100</f>
        <v>104.84591525423727</v>
      </c>
      <c r="AF5" s="435">
        <f t="shared" ref="AF5:AF19" si="2">AD5-AC5</f>
        <v>8.5772699999999986</v>
      </c>
      <c r="AG5" s="426">
        <f t="shared" ref="AG5:AH75" si="3">E5+I5+M5+Q5+U5+Y5+AC5</f>
        <v>1299</v>
      </c>
      <c r="AH5" s="427">
        <f>AH7+AH9+AH10+AH48</f>
        <v>1589.7887599999999</v>
      </c>
      <c r="AI5" s="426">
        <f>AH5/AG5*100</f>
        <v>122.3855858352579</v>
      </c>
      <c r="AJ5" s="426">
        <f>AH5-AG5</f>
        <v>290.78875999999991</v>
      </c>
      <c r="AK5" s="426">
        <f>AK7+AK9+AK10+AK48</f>
        <v>43</v>
      </c>
      <c r="AL5" s="427">
        <f>AL7+AL9+AL10+AL48</f>
        <v>30.45504</v>
      </c>
      <c r="AM5" s="426">
        <f>AL5/AK5*100</f>
        <v>70.825674418604649</v>
      </c>
      <c r="AN5" s="426">
        <f t="shared" ref="AN5:AN17" si="4">AL5-AK5</f>
        <v>-12.54496</v>
      </c>
      <c r="AO5" s="426">
        <f>AO7+AO9+AO10+AO48</f>
        <v>13</v>
      </c>
      <c r="AP5" s="426">
        <f>AP7+AP9+AP10+AP48</f>
        <v>2.0499999999999998</v>
      </c>
      <c r="AQ5" s="426">
        <f>AP5/AO5*100</f>
        <v>15.769230769230768</v>
      </c>
      <c r="AR5" s="426">
        <f t="shared" ref="AR5:AR13" si="5">AP5-AO5</f>
        <v>-10.95</v>
      </c>
      <c r="AS5" s="426">
        <f>AS7+AS9+AS10+AS48+AS6</f>
        <v>43</v>
      </c>
      <c r="AT5" s="427">
        <f>AT7+AT9+AT10+AT48+AT6</f>
        <v>53.344229999999996</v>
      </c>
      <c r="AU5" s="426">
        <f>AT5/AS5*100</f>
        <v>124.05634883720928</v>
      </c>
      <c r="AV5" s="426">
        <f t="shared" ref="AV5:AV13" si="6">AT5-AS5</f>
        <v>10.344229999999996</v>
      </c>
      <c r="AW5" s="426">
        <f>AW7+AW9+AW10+AW48</f>
        <v>48</v>
      </c>
      <c r="AX5" s="427">
        <f>AX7+AX9+AX10+AX48</f>
        <v>9.1959999999999997</v>
      </c>
      <c r="AY5" s="426">
        <f>AX5/AW5*100</f>
        <v>19.158333333333331</v>
      </c>
      <c r="AZ5" s="426">
        <f t="shared" ref="AZ5:AZ13" si="7">AX5-AW5</f>
        <v>-38.804000000000002</v>
      </c>
      <c r="BA5" s="426">
        <f t="shared" ref="BA5:BA75" si="8">AK5+AO5+AS5+AW5</f>
        <v>147</v>
      </c>
      <c r="BB5" s="427">
        <f t="shared" ref="BB5:BB18" si="9">+AL5+AP5+AT5+AX5</f>
        <v>95.045269999999988</v>
      </c>
      <c r="BC5" s="426">
        <f>BB5/BA5*100</f>
        <v>64.656646258503386</v>
      </c>
      <c r="BD5" s="426">
        <f t="shared" ref="BD5:BD13" si="10">BB5-BA5</f>
        <v>-51.954730000000012</v>
      </c>
      <c r="BE5" s="426">
        <f>BE7+BE9+BE10+BE48</f>
        <v>7</v>
      </c>
      <c r="BF5" s="427">
        <f>BF7+BF9+BF10+BF48</f>
        <v>25.738999999999997</v>
      </c>
      <c r="BG5" s="426">
        <f>BF5/BE5*100</f>
        <v>367.69999999999993</v>
      </c>
      <c r="BH5" s="426">
        <f t="shared" ref="BH5:BH13" si="11">BF5-BE5</f>
        <v>18.738999999999997</v>
      </c>
      <c r="BI5" s="426">
        <f>BI7+BI9+BI10+BI48</f>
        <v>7</v>
      </c>
      <c r="BJ5" s="426">
        <f>BJ7+BJ9+BJ10+BJ48</f>
        <v>6.2</v>
      </c>
      <c r="BK5" s="426">
        <f>BJ5/BI5*100</f>
        <v>88.571428571428584</v>
      </c>
      <c r="BL5" s="426">
        <f>BJ5-BI5</f>
        <v>-0.79999999999999982</v>
      </c>
      <c r="BM5" s="426">
        <f>BM7+BM9+BM10+BM48</f>
        <v>7</v>
      </c>
      <c r="BN5" s="427">
        <f>BN7+BN9+BN10+BN48</f>
        <v>42.560160000000003</v>
      </c>
      <c r="BO5" s="426">
        <f>BN5/BM5*100</f>
        <v>608.00228571428579</v>
      </c>
      <c r="BP5" s="426">
        <f>BN5-BM5</f>
        <v>35.560160000000003</v>
      </c>
      <c r="BQ5" s="426">
        <f>BQ7+BQ9+BQ10+BQ48</f>
        <v>20</v>
      </c>
      <c r="BR5" s="427">
        <f>BR7+BR9+BR10+BR48</f>
        <v>74.499160000000003</v>
      </c>
      <c r="BS5" s="426">
        <f>BR5/BQ5*100</f>
        <v>372.49579999999997</v>
      </c>
      <c r="BT5" s="426">
        <f>BR5-BQ5</f>
        <v>54.499160000000003</v>
      </c>
      <c r="BU5" s="426">
        <f>BU7+BU9+BU10+BU48</f>
        <v>12.766999999999999</v>
      </c>
      <c r="BV5" s="426">
        <f>BV7+BV9+BV10+BV48</f>
        <v>12.766999999999999</v>
      </c>
      <c r="BW5" s="426">
        <f t="shared" ref="BW5" si="12">BV5/BU5*100</f>
        <v>100</v>
      </c>
      <c r="BX5" s="435">
        <f>BV5-BU5</f>
        <v>0</v>
      </c>
      <c r="BY5" s="426">
        <f>BY7+BY9+BY10+BY48</f>
        <v>694.29039</v>
      </c>
      <c r="BZ5" s="427">
        <f>BZ7+BZ9+BZ10+BZ48</f>
        <v>694.29039</v>
      </c>
      <c r="CA5" s="436">
        <f>BZ5/BY5*100</f>
        <v>100</v>
      </c>
      <c r="CB5" s="435">
        <f>BZ5-BY5</f>
        <v>0</v>
      </c>
      <c r="CC5" s="427">
        <f>CC7+CC9+CC10+CC48</f>
        <v>17.8</v>
      </c>
      <c r="CD5" s="427">
        <f>CD7+CD9+CD10+CD48</f>
        <v>17.8</v>
      </c>
      <c r="CE5" s="436">
        <f>CD5/CC5*100</f>
        <v>100</v>
      </c>
      <c r="CF5" s="435">
        <f>CD5-CC5</f>
        <v>0</v>
      </c>
      <c r="CG5" s="427">
        <f>CG7+CG9+CG10+CG48</f>
        <v>90.536732000000001</v>
      </c>
      <c r="CH5" s="464">
        <f>CH7+CH9+CH10+CH48</f>
        <v>90.536732000000001</v>
      </c>
      <c r="CI5" s="436">
        <f>CH5/CG5*100</f>
        <v>100</v>
      </c>
      <c r="CJ5" s="435">
        <f>CH5-CG5</f>
        <v>0</v>
      </c>
      <c r="CK5" s="427">
        <f>CK7+CK9+CK10+CK48</f>
        <v>2284.3941219999997</v>
      </c>
      <c r="CL5" s="427">
        <f>CL7+CL9+CL10+CL48+CL6</f>
        <v>2574.727312</v>
      </c>
      <c r="CM5" s="426">
        <f t="shared" ref="CM5:CM76" si="13">CL5/CK5*100</f>
        <v>112.70941766151157</v>
      </c>
      <c r="CN5" s="426">
        <f t="shared" ref="CN5:CN76" si="14">CL5-CK5</f>
        <v>290.33319000000029</v>
      </c>
      <c r="CP5" s="450">
        <f t="shared" ref="CP5:CP39" si="15">F5+J5+N5+R5+V5+Z5+AD5+AL5+AP5+AT5+AX5+BF5+BJ5+BN5+BV5+BZ5+CD5</f>
        <v>2484.1905800000004</v>
      </c>
      <c r="CQ5" s="450">
        <f t="shared" ref="CQ5:CQ39" si="16">E5+I5+M5+Q5+U5+Y5+AC5+AG5+AK5+AO5+AS5+AW5+BE5+BI5+BM5+BU5+BY5+CC5-AG5</f>
        <v>2191.8573900000001</v>
      </c>
      <c r="CS5" s="450">
        <f t="shared" ref="CS5:CS39" si="17">F5+J5+N5+R5+V5+Z5+AD5+AL5+AP5+AT5+AX5+BF5+BJ5+BN5+BV5+BZ5+CD5</f>
        <v>2484.1905800000004</v>
      </c>
      <c r="CT5" s="450">
        <f>F5+J5+N5+R5+V5+Z5+AD5+AL5+AP5+AT5+AX5+BF5+BJ5+BN5+BR5+BV5+BZ5+CD5+CH5</f>
        <v>2649.2264720000003</v>
      </c>
      <c r="CU5" s="450">
        <f>F5+J5+N5+R5+V5+Z5+AD5+AL5+AP5+AT5+AX5+BF5+BJ5+BN5+BV5+BZ5+CD5+CH5</f>
        <v>2574.7273120000004</v>
      </c>
      <c r="CV5" s="450">
        <f>F5+J5+N5+R5+V5+Z5+AD5+AL5+AP5+AT5+AX5+BF5+BJ5+BN5</f>
        <v>1759.3331900000001</v>
      </c>
      <c r="CW5" s="450">
        <f>E5+I5+M5+Q5+U5+Y5+AC5+AK5+AO5+AS5+AW5+BE5+BI5+BM5+BQ5+BU5+BY5+CC5+CG5</f>
        <v>2302.3941220000002</v>
      </c>
    </row>
    <row r="6" spans="1:183" s="123" customFormat="1" hidden="1">
      <c r="A6" s="100">
        <v>211</v>
      </c>
      <c r="B6" s="329" t="s">
        <v>403</v>
      </c>
      <c r="C6" s="330"/>
      <c r="D6" s="331"/>
      <c r="E6" s="99">
        <v>0</v>
      </c>
      <c r="F6" s="15">
        <v>0</v>
      </c>
      <c r="G6" s="99" t="e">
        <f>F6/E6*100</f>
        <v>#DIV/0!</v>
      </c>
      <c r="H6" s="99">
        <f t="shared" si="0"/>
        <v>0</v>
      </c>
      <c r="I6" s="99"/>
      <c r="J6" s="15"/>
      <c r="K6" s="99"/>
      <c r="L6" s="100"/>
      <c r="M6" s="99"/>
      <c r="N6" s="15"/>
      <c r="O6" s="99"/>
      <c r="P6" s="100"/>
      <c r="Q6" s="99"/>
      <c r="R6" s="15"/>
      <c r="S6" s="99"/>
      <c r="T6" s="99"/>
      <c r="U6" s="99"/>
      <c r="V6" s="15"/>
      <c r="W6" s="99"/>
      <c r="X6" s="100"/>
      <c r="Y6" s="99"/>
      <c r="Z6" s="15"/>
      <c r="AA6" s="99"/>
      <c r="AB6" s="100"/>
      <c r="AC6" s="99"/>
      <c r="AD6" s="15"/>
      <c r="AE6" s="99"/>
      <c r="AF6" s="100"/>
      <c r="AG6" s="99">
        <f t="shared" si="3"/>
        <v>0</v>
      </c>
      <c r="AH6" s="350">
        <f>F6+R6</f>
        <v>0</v>
      </c>
      <c r="AI6" s="99" t="e">
        <f>AH6/AG6*100</f>
        <v>#DIV/0!</v>
      </c>
      <c r="AJ6" s="99">
        <f>AH6-AG6</f>
        <v>0</v>
      </c>
      <c r="AK6" s="99"/>
      <c r="AL6" s="15"/>
      <c r="AM6" s="99"/>
      <c r="AN6" s="99"/>
      <c r="AO6" s="99"/>
      <c r="AP6" s="350"/>
      <c r="AQ6" s="99"/>
      <c r="AR6" s="99"/>
      <c r="AS6" s="99"/>
      <c r="AT6" s="350"/>
      <c r="AU6" s="99" t="e">
        <f>AT6/AS6*100</f>
        <v>#DIV/0!</v>
      </c>
      <c r="AV6" s="99">
        <f t="shared" si="6"/>
        <v>0</v>
      </c>
      <c r="AW6" s="99"/>
      <c r="AX6" s="15"/>
      <c r="AY6" s="99"/>
      <c r="AZ6" s="99"/>
      <c r="BA6" s="99">
        <f t="shared" si="8"/>
        <v>0</v>
      </c>
      <c r="BB6" s="15">
        <f t="shared" si="9"/>
        <v>0</v>
      </c>
      <c r="BC6" s="99"/>
      <c r="BD6" s="99"/>
      <c r="BE6" s="99"/>
      <c r="BF6" s="15"/>
      <c r="BG6" s="99"/>
      <c r="BH6" s="99"/>
      <c r="BI6" s="99"/>
      <c r="BJ6" s="350"/>
      <c r="BK6" s="99"/>
      <c r="BL6" s="99"/>
      <c r="BM6" s="99"/>
      <c r="BN6" s="15"/>
      <c r="BO6" s="99"/>
      <c r="BP6" s="99"/>
      <c r="BQ6" s="99"/>
      <c r="BR6" s="15"/>
      <c r="BS6" s="99" t="e">
        <f t="shared" ref="BS6:BS76" si="18">BR6/BQ6*100</f>
        <v>#DIV/0!</v>
      </c>
      <c r="BT6" s="99">
        <f t="shared" ref="BT6:BT76" si="19">BR6-BQ6</f>
        <v>0</v>
      </c>
      <c r="BU6" s="99"/>
      <c r="BV6" s="350"/>
      <c r="BW6" s="99"/>
      <c r="BX6" s="100"/>
      <c r="BY6" s="99"/>
      <c r="BZ6" s="15"/>
      <c r="CA6" s="101"/>
      <c r="CB6" s="100"/>
      <c r="CC6" s="99"/>
      <c r="CD6" s="350"/>
      <c r="CE6" s="101"/>
      <c r="CF6" s="100"/>
      <c r="CG6" s="99"/>
      <c r="CH6" s="465"/>
      <c r="CI6" s="436" t="e">
        <f t="shared" ref="CI6:CI8" si="20">CH6/CG6*100</f>
        <v>#DIV/0!</v>
      </c>
      <c r="CJ6" s="100"/>
      <c r="CK6" s="99">
        <f t="shared" ref="CK6:CK26" si="21">AG6+BA6+BE6+BI6+BM6+BU6+BY6+CC6+BQ6</f>
        <v>0</v>
      </c>
      <c r="CL6" s="64">
        <f>F6+R6+AT6</f>
        <v>0</v>
      </c>
      <c r="CM6" s="99" t="e">
        <f t="shared" si="13"/>
        <v>#DIV/0!</v>
      </c>
      <c r="CN6" s="99">
        <f t="shared" si="14"/>
        <v>0</v>
      </c>
      <c r="CP6" s="123">
        <f t="shared" si="15"/>
        <v>0</v>
      </c>
      <c r="CQ6" s="123">
        <f t="shared" si="16"/>
        <v>0</v>
      </c>
      <c r="CS6" s="123">
        <f t="shared" si="17"/>
        <v>0</v>
      </c>
      <c r="CT6" s="123">
        <f t="shared" ref="CT6:CT76" si="22">F6+J6+N6+R6+V6+Z6+AD6+AL6+AP6+AT6+AX6+BF6+BJ6+BN6+BR6+BV6+BZ6+CD6+CH6</f>
        <v>0</v>
      </c>
      <c r="CU6" s="123">
        <f t="shared" ref="CU6:CU76" si="23">F6+J6+N6+R6+V6+Z6+AD6+AL6+AP6+AT6+AX6+BF6+BJ6+BN6+BV6+BZ6+CD6+CH6</f>
        <v>0</v>
      </c>
      <c r="CV6" s="123">
        <f t="shared" ref="CV6:CV76" si="24">F6+J6+N6+R6+V6+Z6+AD6+AL6+AP6+AT6+AX6+BF6+BJ6+BN6</f>
        <v>0</v>
      </c>
      <c r="CW6" s="123">
        <f t="shared" ref="CW6:CW76" si="25">E6+I6+M6+Q6+U6+Y6+AC6+AK6+AO6+AS6+AW6+BE6+BI6+BM6+BQ6+BU6+BY6+CC6+CG6</f>
        <v>0</v>
      </c>
      <c r="CX6" s="357"/>
      <c r="CY6" s="357"/>
      <c r="CZ6" s="357"/>
      <c r="DA6" s="357"/>
      <c r="DB6" s="357"/>
      <c r="DC6" s="357"/>
      <c r="DD6" s="357"/>
      <c r="DE6" s="357"/>
      <c r="DF6" s="357"/>
      <c r="DG6" s="357"/>
      <c r="DH6" s="357"/>
      <c r="DI6" s="357"/>
      <c r="DJ6" s="357"/>
      <c r="DK6" s="357"/>
      <c r="DL6" s="357"/>
      <c r="DM6" s="357"/>
      <c r="DN6" s="357"/>
      <c r="DO6" s="357"/>
      <c r="DP6" s="357"/>
      <c r="DQ6" s="357"/>
      <c r="DR6" s="357"/>
      <c r="DS6" s="357"/>
      <c r="DT6" s="357"/>
      <c r="DU6" s="357"/>
      <c r="DV6" s="357"/>
      <c r="DW6" s="357"/>
      <c r="DX6" s="357"/>
      <c r="DY6" s="357"/>
      <c r="DZ6" s="357"/>
      <c r="EA6" s="357"/>
      <c r="EB6" s="357"/>
      <c r="EC6" s="357"/>
      <c r="ED6" s="357"/>
      <c r="EE6" s="357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7"/>
      <c r="ER6" s="357"/>
      <c r="ES6" s="357"/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7"/>
      <c r="FF6" s="357"/>
      <c r="FG6" s="357"/>
      <c r="FH6" s="357"/>
      <c r="FI6" s="357"/>
      <c r="FJ6" s="357"/>
      <c r="FK6" s="357"/>
      <c r="FL6" s="357"/>
      <c r="FM6" s="357"/>
      <c r="FN6" s="357"/>
      <c r="FO6" s="357"/>
      <c r="FP6" s="357"/>
      <c r="FQ6" s="357"/>
      <c r="FR6" s="357"/>
      <c r="FS6" s="357"/>
      <c r="FT6" s="357"/>
      <c r="FU6" s="357"/>
      <c r="FV6" s="357"/>
      <c r="FW6" s="357"/>
      <c r="FX6" s="357"/>
      <c r="FY6" s="357"/>
      <c r="FZ6" s="357"/>
      <c r="GA6" s="357"/>
    </row>
    <row r="7" spans="1:183" s="127" customFormat="1" ht="13.8">
      <c r="A7" s="109">
        <v>212</v>
      </c>
      <c r="B7" s="515" t="s">
        <v>86</v>
      </c>
      <c r="C7" s="516"/>
      <c r="D7" s="517"/>
      <c r="E7" s="102">
        <f>E8</f>
        <v>0</v>
      </c>
      <c r="F7" s="140">
        <f>F8</f>
        <v>0</v>
      </c>
      <c r="G7" s="99"/>
      <c r="H7" s="99">
        <f t="shared" si="0"/>
        <v>0</v>
      </c>
      <c r="I7" s="102">
        <f>I8</f>
        <v>0</v>
      </c>
      <c r="J7" s="140">
        <f>J8</f>
        <v>0</v>
      </c>
      <c r="K7" s="109"/>
      <c r="L7" s="109"/>
      <c r="M7" s="102">
        <f>M8</f>
        <v>0</v>
      </c>
      <c r="N7" s="140">
        <f>N8</f>
        <v>0</v>
      </c>
      <c r="O7" s="102"/>
      <c r="P7" s="109">
        <f>N7-M7</f>
        <v>0</v>
      </c>
      <c r="Q7" s="102">
        <f>Q8</f>
        <v>0</v>
      </c>
      <c r="R7" s="140">
        <f>R8</f>
        <v>0</v>
      </c>
      <c r="S7" s="102"/>
      <c r="T7" s="109"/>
      <c r="U7" s="102">
        <f>U8</f>
        <v>0</v>
      </c>
      <c r="V7" s="140">
        <f>V8</f>
        <v>0</v>
      </c>
      <c r="W7" s="109"/>
      <c r="X7" s="109">
        <f>V7-U7</f>
        <v>0</v>
      </c>
      <c r="Y7" s="102">
        <f>Y8</f>
        <v>0</v>
      </c>
      <c r="Z7" s="140">
        <f>Z8</f>
        <v>0</v>
      </c>
      <c r="AA7" s="102"/>
      <c r="AB7" s="109">
        <f t="shared" si="1"/>
        <v>0</v>
      </c>
      <c r="AC7" s="102">
        <f>AC8</f>
        <v>0</v>
      </c>
      <c r="AD7" s="140">
        <f>AD8</f>
        <v>0</v>
      </c>
      <c r="AE7" s="102"/>
      <c r="AF7" s="109"/>
      <c r="AG7" s="99">
        <f t="shared" si="3"/>
        <v>0</v>
      </c>
      <c r="AH7" s="102">
        <f>AH8</f>
        <v>0</v>
      </c>
      <c r="AI7" s="99"/>
      <c r="AJ7" s="99">
        <f>AH7-AG7</f>
        <v>0</v>
      </c>
      <c r="AK7" s="102">
        <f>AK8</f>
        <v>0</v>
      </c>
      <c r="AL7" s="140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40">
        <f>AX8</f>
        <v>0</v>
      </c>
      <c r="AY7" s="99"/>
      <c r="AZ7" s="99">
        <f t="shared" si="7"/>
        <v>0</v>
      </c>
      <c r="BA7" s="99">
        <f t="shared" si="8"/>
        <v>0</v>
      </c>
      <c r="BB7" s="64">
        <f t="shared" si="9"/>
        <v>0</v>
      </c>
      <c r="BC7" s="99"/>
      <c r="BD7" s="99">
        <f>BB7-BA7</f>
        <v>0</v>
      </c>
      <c r="BE7" s="102">
        <f>BE8</f>
        <v>0</v>
      </c>
      <c r="BF7" s="140">
        <f>BF8</f>
        <v>0</v>
      </c>
      <c r="BG7" s="99"/>
      <c r="BH7" s="99">
        <f t="shared" si="11"/>
        <v>0</v>
      </c>
      <c r="BI7" s="102">
        <f>BI8</f>
        <v>0</v>
      </c>
      <c r="BJ7" s="102">
        <f>BJ8</f>
        <v>0</v>
      </c>
      <c r="BK7" s="99"/>
      <c r="BL7" s="99">
        <f t="shared" ref="BL7:BL13" si="26">BJ7-BI7</f>
        <v>0</v>
      </c>
      <c r="BM7" s="102">
        <f>BM8</f>
        <v>0</v>
      </c>
      <c r="BN7" s="140">
        <f>BN8</f>
        <v>0</v>
      </c>
      <c r="BO7" s="99"/>
      <c r="BP7" s="99">
        <f t="shared" ref="BP7:BP13" si="27">BN7-BM7</f>
        <v>0</v>
      </c>
      <c r="BQ7" s="102">
        <f>BQ8</f>
        <v>0</v>
      </c>
      <c r="BR7" s="140">
        <f>BR8</f>
        <v>0</v>
      </c>
      <c r="BS7" s="99">
        <v>0</v>
      </c>
      <c r="BT7" s="99">
        <f t="shared" si="19"/>
        <v>0</v>
      </c>
      <c r="BU7" s="102">
        <f>BU8</f>
        <v>0</v>
      </c>
      <c r="BV7" s="369">
        <f>BV8</f>
        <v>0</v>
      </c>
      <c r="BW7" s="369">
        <v>0</v>
      </c>
      <c r="BX7" s="380">
        <f>BV7-BU7</f>
        <v>0</v>
      </c>
      <c r="BY7" s="369">
        <f>BY8</f>
        <v>0</v>
      </c>
      <c r="BZ7" s="370">
        <f>BZ8</f>
        <v>0</v>
      </c>
      <c r="CA7" s="379">
        <v>0</v>
      </c>
      <c r="CB7" s="380">
        <f t="shared" ref="CB7:CB76" si="28">BZ7-BY7</f>
        <v>0</v>
      </c>
      <c r="CC7" s="370">
        <f>CC8</f>
        <v>0</v>
      </c>
      <c r="CD7" s="370">
        <f>CD8</f>
        <v>0</v>
      </c>
      <c r="CE7" s="379"/>
      <c r="CF7" s="380">
        <f>CD7-CC7</f>
        <v>0</v>
      </c>
      <c r="CG7" s="140">
        <f>CG8</f>
        <v>1.1000000000000001</v>
      </c>
      <c r="CH7" s="466">
        <f>CH8</f>
        <v>1.1000000000000001</v>
      </c>
      <c r="CI7" s="101">
        <f t="shared" si="20"/>
        <v>100</v>
      </c>
      <c r="CJ7" s="109">
        <f>CH7-CG7</f>
        <v>0</v>
      </c>
      <c r="CK7" s="99">
        <f t="shared" si="21"/>
        <v>0</v>
      </c>
      <c r="CL7" s="140">
        <f>CL8</f>
        <v>1.1000000000000001</v>
      </c>
      <c r="CM7" s="102"/>
      <c r="CN7" s="102">
        <f t="shared" si="14"/>
        <v>1.1000000000000001</v>
      </c>
      <c r="CP7" s="123">
        <f t="shared" si="15"/>
        <v>0</v>
      </c>
      <c r="CQ7" s="123">
        <f t="shared" si="16"/>
        <v>0</v>
      </c>
      <c r="CS7" s="123">
        <f t="shared" si="17"/>
        <v>0</v>
      </c>
      <c r="CT7" s="123">
        <f t="shared" si="22"/>
        <v>1.1000000000000001</v>
      </c>
      <c r="CU7" s="123">
        <f t="shared" si="23"/>
        <v>1.1000000000000001</v>
      </c>
      <c r="CV7" s="123">
        <f t="shared" si="24"/>
        <v>0</v>
      </c>
      <c r="CW7" s="123">
        <f t="shared" si="25"/>
        <v>1.1000000000000001</v>
      </c>
      <c r="CX7" s="123"/>
      <c r="CY7" s="123"/>
    </row>
    <row r="8" spans="1:183">
      <c r="A8" s="108"/>
      <c r="B8" s="521" t="s">
        <v>186</v>
      </c>
      <c r="C8" s="522"/>
      <c r="D8" s="523"/>
      <c r="E8" s="94"/>
      <c r="F8" s="16"/>
      <c r="G8" s="94"/>
      <c r="H8" s="95">
        <f t="shared" si="0"/>
        <v>0</v>
      </c>
      <c r="I8" s="94"/>
      <c r="J8" s="16"/>
      <c r="K8" s="108"/>
      <c r="L8" s="108"/>
      <c r="M8" s="94"/>
      <c r="N8" s="16"/>
      <c r="O8" s="94"/>
      <c r="P8" s="362">
        <f>N8-M8</f>
        <v>0</v>
      </c>
      <c r="Q8" s="361"/>
      <c r="R8" s="202"/>
      <c r="S8" s="94"/>
      <c r="T8" s="108"/>
      <c r="U8" s="94"/>
      <c r="V8" s="16"/>
      <c r="W8" s="108"/>
      <c r="X8" s="108">
        <f>V8-U8</f>
        <v>0</v>
      </c>
      <c r="Y8" s="94"/>
      <c r="Z8" s="16"/>
      <c r="AA8" s="94"/>
      <c r="AB8" s="108">
        <f t="shared" si="1"/>
        <v>0</v>
      </c>
      <c r="AC8" s="94"/>
      <c r="AD8" s="16"/>
      <c r="AE8" s="94"/>
      <c r="AF8" s="108"/>
      <c r="AG8" s="350">
        <f t="shared" si="3"/>
        <v>0</v>
      </c>
      <c r="AH8" s="351">
        <f>F8+J8+N8+R8+V8+Z8+AD8</f>
        <v>0</v>
      </c>
      <c r="AI8" s="350"/>
      <c r="AJ8" s="351">
        <f>AH8-AG8</f>
        <v>0</v>
      </c>
      <c r="AK8" s="94"/>
      <c r="AL8" s="16"/>
      <c r="AM8" s="94"/>
      <c r="AN8" s="95">
        <f t="shared" si="4"/>
        <v>0</v>
      </c>
      <c r="AO8" s="94"/>
      <c r="AP8" s="351"/>
      <c r="AQ8" s="94"/>
      <c r="AR8" s="95">
        <f t="shared" si="5"/>
        <v>0</v>
      </c>
      <c r="AS8" s="94"/>
      <c r="AT8" s="364"/>
      <c r="AU8" s="94"/>
      <c r="AV8" s="95">
        <f t="shared" si="6"/>
        <v>0</v>
      </c>
      <c r="AW8" s="94"/>
      <c r="AX8" s="16"/>
      <c r="AY8" s="94"/>
      <c r="AZ8" s="95">
        <f t="shared" si="7"/>
        <v>0</v>
      </c>
      <c r="BA8" s="350">
        <f t="shared" si="8"/>
        <v>0</v>
      </c>
      <c r="BB8" s="15">
        <f t="shared" si="9"/>
        <v>0</v>
      </c>
      <c r="BC8" s="351"/>
      <c r="BD8" s="351">
        <f>BB8-BA8</f>
        <v>0</v>
      </c>
      <c r="BE8" s="94"/>
      <c r="BF8" s="16"/>
      <c r="BG8" s="94"/>
      <c r="BH8" s="95">
        <f t="shared" si="11"/>
        <v>0</v>
      </c>
      <c r="BI8" s="94"/>
      <c r="BJ8" s="351"/>
      <c r="BK8" s="94"/>
      <c r="BL8" s="95">
        <f t="shared" si="26"/>
        <v>0</v>
      </c>
      <c r="BM8" s="94"/>
      <c r="BN8" s="16"/>
      <c r="BO8" s="94"/>
      <c r="BP8" s="95">
        <f t="shared" si="27"/>
        <v>0</v>
      </c>
      <c r="BQ8" s="94"/>
      <c r="BR8" s="16"/>
      <c r="BS8" s="92">
        <v>0</v>
      </c>
      <c r="BT8" s="92">
        <f t="shared" si="19"/>
        <v>0</v>
      </c>
      <c r="BU8" s="94"/>
      <c r="BV8" s="364"/>
      <c r="BW8" s="361">
        <v>0</v>
      </c>
      <c r="BX8" s="362">
        <f>BV8-BU8</f>
        <v>0</v>
      </c>
      <c r="BY8" s="361"/>
      <c r="BZ8" s="202"/>
      <c r="CA8" s="373">
        <v>0</v>
      </c>
      <c r="CB8" s="362">
        <f t="shared" si="28"/>
        <v>0</v>
      </c>
      <c r="CC8" s="205"/>
      <c r="CD8" s="206"/>
      <c r="CE8" s="362"/>
      <c r="CF8" s="362"/>
      <c r="CG8" s="147">
        <v>1.1000000000000001</v>
      </c>
      <c r="CH8" s="147">
        <v>1.1000000000000001</v>
      </c>
      <c r="CI8" s="452">
        <f t="shared" si="20"/>
        <v>100</v>
      </c>
      <c r="CJ8" s="108"/>
      <c r="CK8" s="350">
        <f t="shared" si="21"/>
        <v>0</v>
      </c>
      <c r="CL8" s="16">
        <f>AH8+BB8+BF8+BJ8+BN8+BR8+BV8+BZ8+CD8+CH8</f>
        <v>1.1000000000000001</v>
      </c>
      <c r="CM8" s="351"/>
      <c r="CN8" s="351">
        <f t="shared" si="14"/>
        <v>1.1000000000000001</v>
      </c>
      <c r="CP8" s="128">
        <f t="shared" si="15"/>
        <v>0</v>
      </c>
      <c r="CQ8" s="123">
        <f t="shared" si="16"/>
        <v>0</v>
      </c>
      <c r="CS8" s="132">
        <f t="shared" si="17"/>
        <v>0</v>
      </c>
      <c r="CT8" s="123">
        <f t="shared" si="22"/>
        <v>1.1000000000000001</v>
      </c>
      <c r="CU8" s="123">
        <f t="shared" si="23"/>
        <v>1.1000000000000001</v>
      </c>
      <c r="CV8" s="123">
        <f t="shared" si="24"/>
        <v>0</v>
      </c>
      <c r="CW8" s="123">
        <f t="shared" si="25"/>
        <v>1.1000000000000001</v>
      </c>
      <c r="CX8" s="357"/>
      <c r="CY8" s="357"/>
    </row>
    <row r="9" spans="1:183" hidden="1">
      <c r="A9" s="108">
        <v>213</v>
      </c>
      <c r="B9" s="512" t="s">
        <v>187</v>
      </c>
      <c r="C9" s="513"/>
      <c r="D9" s="514"/>
      <c r="E9" s="94"/>
      <c r="F9" s="16"/>
      <c r="G9" s="92"/>
      <c r="H9" s="94">
        <f t="shared" si="0"/>
        <v>0</v>
      </c>
      <c r="I9" s="94"/>
      <c r="J9" s="16"/>
      <c r="K9" s="94"/>
      <c r="L9" s="108">
        <f t="shared" ref="L9:L19" si="29">J9-I9</f>
        <v>0</v>
      </c>
      <c r="M9" s="94"/>
      <c r="N9" s="16"/>
      <c r="O9" s="92"/>
      <c r="P9" s="362">
        <f>N9-M9</f>
        <v>0</v>
      </c>
      <c r="Q9" s="361"/>
      <c r="R9" s="202"/>
      <c r="S9" s="94"/>
      <c r="T9" s="108"/>
      <c r="U9" s="94"/>
      <c r="V9" s="16"/>
      <c r="W9" s="108"/>
      <c r="X9" s="108"/>
      <c r="Y9" s="94"/>
      <c r="Z9" s="16"/>
      <c r="AA9" s="94"/>
      <c r="AB9" s="108">
        <f t="shared" si="1"/>
        <v>0</v>
      </c>
      <c r="AC9" s="94"/>
      <c r="AD9" s="16"/>
      <c r="AE9" s="94"/>
      <c r="AF9" s="108"/>
      <c r="AG9" s="266">
        <f t="shared" si="3"/>
        <v>0</v>
      </c>
      <c r="AH9" s="351"/>
      <c r="AI9" s="268"/>
      <c r="AJ9" s="268"/>
      <c r="AK9" s="94"/>
      <c r="AL9" s="16"/>
      <c r="AM9" s="92"/>
      <c r="AN9" s="94">
        <f t="shared" si="4"/>
        <v>0</v>
      </c>
      <c r="AO9" s="94"/>
      <c r="AP9" s="351"/>
      <c r="AQ9" s="92"/>
      <c r="AR9" s="94">
        <f t="shared" si="5"/>
        <v>0</v>
      </c>
      <c r="AS9" s="94"/>
      <c r="AT9" s="351"/>
      <c r="AU9" s="92"/>
      <c r="AV9" s="94">
        <f t="shared" si="6"/>
        <v>0</v>
      </c>
      <c r="AW9" s="94"/>
      <c r="AX9" s="16"/>
      <c r="AY9" s="92"/>
      <c r="AZ9" s="94">
        <f t="shared" si="7"/>
        <v>0</v>
      </c>
      <c r="BA9" s="350">
        <f t="shared" si="8"/>
        <v>0</v>
      </c>
      <c r="BB9" s="15">
        <f t="shared" si="9"/>
        <v>0</v>
      </c>
      <c r="BC9" s="350"/>
      <c r="BD9" s="351">
        <f t="shared" si="10"/>
        <v>0</v>
      </c>
      <c r="BE9" s="94"/>
      <c r="BF9" s="16"/>
      <c r="BG9" s="92"/>
      <c r="BH9" s="94">
        <f t="shared" si="11"/>
        <v>0</v>
      </c>
      <c r="BI9" s="94"/>
      <c r="BJ9" s="351"/>
      <c r="BK9" s="92"/>
      <c r="BL9" s="94">
        <f t="shared" si="26"/>
        <v>0</v>
      </c>
      <c r="BM9" s="94"/>
      <c r="BN9" s="16"/>
      <c r="BO9" s="92"/>
      <c r="BP9" s="94">
        <f t="shared" si="27"/>
        <v>0</v>
      </c>
      <c r="BQ9" s="94"/>
      <c r="BR9" s="16"/>
      <c r="BS9" s="92" t="e">
        <f t="shared" si="18"/>
        <v>#DIV/0!</v>
      </c>
      <c r="BT9" s="92">
        <f t="shared" si="19"/>
        <v>0</v>
      </c>
      <c r="BU9" s="94"/>
      <c r="BV9" s="364"/>
      <c r="BW9" s="361"/>
      <c r="BX9" s="362"/>
      <c r="BY9" s="361"/>
      <c r="BZ9" s="202"/>
      <c r="CA9" s="373"/>
      <c r="CB9" s="362"/>
      <c r="CC9" s="362"/>
      <c r="CD9" s="374"/>
      <c r="CE9" s="362"/>
      <c r="CF9" s="362"/>
      <c r="CG9" s="108"/>
      <c r="CH9" s="147"/>
      <c r="CI9" s="108"/>
      <c r="CJ9" s="108"/>
      <c r="CK9" s="266">
        <f t="shared" si="21"/>
        <v>0</v>
      </c>
      <c r="CL9" s="256">
        <f>R9+V9+Z9+AD9+BV9+BZ9+F9+J9+N9+AL9+CD9+AP9+AT9+AX9+BF9</f>
        <v>0</v>
      </c>
      <c r="CM9" s="268"/>
      <c r="CN9" s="268"/>
      <c r="CP9" s="128">
        <f t="shared" si="15"/>
        <v>0</v>
      </c>
      <c r="CQ9" s="123">
        <f t="shared" si="16"/>
        <v>0</v>
      </c>
      <c r="CS9" s="132">
        <f t="shared" si="17"/>
        <v>0</v>
      </c>
      <c r="CT9" s="123">
        <f t="shared" si="22"/>
        <v>0</v>
      </c>
      <c r="CU9" s="123">
        <f t="shared" si="23"/>
        <v>0</v>
      </c>
      <c r="CV9" s="123">
        <f t="shared" si="24"/>
        <v>0</v>
      </c>
      <c r="CW9" s="123">
        <f t="shared" si="25"/>
        <v>0</v>
      </c>
      <c r="CX9" s="357"/>
      <c r="CY9" s="357"/>
    </row>
    <row r="10" spans="1:183" s="123" customFormat="1">
      <c r="A10" s="100">
        <v>220</v>
      </c>
      <c r="B10" s="509" t="s">
        <v>90</v>
      </c>
      <c r="C10" s="510"/>
      <c r="D10" s="511"/>
      <c r="E10" s="99">
        <f>E11+E12+E16+E27+E14</f>
        <v>126</v>
      </c>
      <c r="F10" s="64">
        <f>F11+F12+F16+F27</f>
        <v>132.00271000000001</v>
      </c>
      <c r="G10" s="99">
        <f>F10/E10*100</f>
        <v>104.76405555555557</v>
      </c>
      <c r="H10" s="99">
        <f t="shared" si="0"/>
        <v>6.0027100000000075</v>
      </c>
      <c r="I10" s="99">
        <f>I11+I12+I16+I27+I14</f>
        <v>178</v>
      </c>
      <c r="J10" s="64">
        <f>J11+J12+J16+J27</f>
        <v>117.61928</v>
      </c>
      <c r="K10" s="99">
        <f>J10/I10*100</f>
        <v>66.078247191011243</v>
      </c>
      <c r="L10" s="100"/>
      <c r="M10" s="99">
        <f>M11+M12+M16+M27+M14</f>
        <v>224</v>
      </c>
      <c r="N10" s="64">
        <f>N11+N12+N16+N27</f>
        <v>253.02997999999999</v>
      </c>
      <c r="O10" s="99">
        <f>N10/M10*100</f>
        <v>112.9598125</v>
      </c>
      <c r="P10" s="376">
        <f t="shared" ref="P10:P76" si="30">N10-M10</f>
        <v>29.029979999999995</v>
      </c>
      <c r="Q10" s="365">
        <f>Q11+Q12+Q16+Q27+Q14</f>
        <v>193</v>
      </c>
      <c r="R10" s="64">
        <f>R11+R12+R16+R27</f>
        <v>338.40753000000001</v>
      </c>
      <c r="S10" s="99">
        <f t="shared" ref="S10:S17" si="31">R10/Q10*100</f>
        <v>175.34068911917097</v>
      </c>
      <c r="T10" s="99">
        <f>R10-Q10</f>
        <v>145.40753000000001</v>
      </c>
      <c r="U10" s="365">
        <f>U11+U12+U16+U27+U14</f>
        <v>201</v>
      </c>
      <c r="V10" s="64">
        <f>V11+V12+V16+V27</f>
        <v>179.54028</v>
      </c>
      <c r="W10" s="365">
        <f>V10/U10*100</f>
        <v>89.3235223880597</v>
      </c>
      <c r="X10" s="376">
        <f t="shared" ref="X10:X17" si="32">V10-U10</f>
        <v>-21.459720000000004</v>
      </c>
      <c r="Y10" s="365">
        <f>Y11+Y12+Y16+Y27+Y14</f>
        <v>179</v>
      </c>
      <c r="Z10" s="64">
        <f>Z11+Z12+Z16+Z27</f>
        <v>360.74835000000002</v>
      </c>
      <c r="AA10" s="365">
        <f>Z10/Y10*100</f>
        <v>201.53539106145251</v>
      </c>
      <c r="AB10" s="376">
        <f t="shared" si="1"/>
        <v>181.74835000000002</v>
      </c>
      <c r="AC10" s="365">
        <f>AC11+AC12+AC16+AC27+AC14</f>
        <v>174</v>
      </c>
      <c r="AD10" s="64">
        <f>AD11+AD12+AD16+AD27</f>
        <v>185.57727</v>
      </c>
      <c r="AE10" s="365">
        <f>AD10/AC10*100</f>
        <v>106.65360344827586</v>
      </c>
      <c r="AF10" s="376">
        <f t="shared" si="2"/>
        <v>11.577269999999999</v>
      </c>
      <c r="AG10" s="365">
        <f t="shared" si="3"/>
        <v>1275</v>
      </c>
      <c r="AH10" s="234">
        <f>AH11+AH12+AH16+AH27</f>
        <v>1566.9253999999999</v>
      </c>
      <c r="AI10" s="365">
        <f>AH10/AG10*100</f>
        <v>122.89610980392156</v>
      </c>
      <c r="AJ10" s="365">
        <f t="shared" ref="AJ10:AJ76" si="33">AH10-AG10</f>
        <v>291.92539999999985</v>
      </c>
      <c r="AK10" s="365">
        <f>AK11+AK12+AK16+AK27+AK14</f>
        <v>40</v>
      </c>
      <c r="AL10" s="64">
        <f>AL11+AL12+AL16+AL27</f>
        <v>30.45504</v>
      </c>
      <c r="AM10" s="365">
        <f t="shared" ref="AM10:AM17" si="34">AL10/AK10*100</f>
        <v>76.137600000000006</v>
      </c>
      <c r="AN10" s="99">
        <f t="shared" si="4"/>
        <v>-9.5449599999999997</v>
      </c>
      <c r="AO10" s="99">
        <f>AO11+AO12+AO16+AO27+AO14</f>
        <v>10</v>
      </c>
      <c r="AP10" s="64">
        <f>AP11+AP12+AP16+AP27</f>
        <v>2.0499999999999998</v>
      </c>
      <c r="AQ10" s="99">
        <f>AP10/AO10*100</f>
        <v>20.5</v>
      </c>
      <c r="AR10" s="99">
        <f t="shared" si="5"/>
        <v>-7.95</v>
      </c>
      <c r="AS10" s="99">
        <f>AS11+AS12+AS16+AS27+AS14</f>
        <v>40</v>
      </c>
      <c r="AT10" s="64">
        <f>AT11+AT12+AT16+AT27</f>
        <v>45.038399999999996</v>
      </c>
      <c r="AU10" s="99">
        <f>AT10/AS10*100</f>
        <v>112.59599999999999</v>
      </c>
      <c r="AV10" s="99">
        <f t="shared" si="6"/>
        <v>5.0383999999999958</v>
      </c>
      <c r="AW10" s="99">
        <f>AW11+AW12+AW16+AW27+AW14</f>
        <v>45</v>
      </c>
      <c r="AX10" s="64">
        <f>AX11+AX12+AX16+AX27</f>
        <v>9.1959999999999997</v>
      </c>
      <c r="AY10" s="99">
        <f>AX10/AW10*100</f>
        <v>20.435555555555553</v>
      </c>
      <c r="AZ10" s="99">
        <f t="shared" si="7"/>
        <v>-35.804000000000002</v>
      </c>
      <c r="BA10" s="99">
        <f t="shared" si="8"/>
        <v>135</v>
      </c>
      <c r="BB10" s="64">
        <f t="shared" si="9"/>
        <v>86.739440000000002</v>
      </c>
      <c r="BC10" s="99">
        <f>BB10/BA10*100</f>
        <v>64.251437037037036</v>
      </c>
      <c r="BD10" s="99">
        <f t="shared" si="10"/>
        <v>-48.260559999999998</v>
      </c>
      <c r="BE10" s="99">
        <f>BE11+BE12+BE16+BE27+BE14</f>
        <v>4</v>
      </c>
      <c r="BF10" s="64">
        <f>BF11+BF12+BF16+BF27</f>
        <v>25.738999999999997</v>
      </c>
      <c r="BG10" s="99">
        <f>BF10/BE10*100</f>
        <v>643.47499999999991</v>
      </c>
      <c r="BH10" s="99">
        <f t="shared" si="11"/>
        <v>21.738999999999997</v>
      </c>
      <c r="BI10" s="99">
        <f>BI11+BI12+BI16+BI27+BI14</f>
        <v>4</v>
      </c>
      <c r="BJ10" s="64">
        <f>BJ11+BJ12+BJ16+BJ27</f>
        <v>6.2</v>
      </c>
      <c r="BK10" s="99">
        <f>BJ10/BI10*100</f>
        <v>155</v>
      </c>
      <c r="BL10" s="99">
        <f t="shared" si="26"/>
        <v>2.2000000000000002</v>
      </c>
      <c r="BM10" s="99">
        <f>BM11+BM12+BM16+BM27+BM14</f>
        <v>4</v>
      </c>
      <c r="BN10" s="64">
        <f>BN11+BN12+BN16+BN27</f>
        <v>42.560160000000003</v>
      </c>
      <c r="BO10" s="99">
        <f>BN10/BM10*100</f>
        <v>1064.0040000000001</v>
      </c>
      <c r="BP10" s="99">
        <f t="shared" si="27"/>
        <v>38.560160000000003</v>
      </c>
      <c r="BQ10" s="99">
        <f>BQ11+BQ12+BQ16+BQ27</f>
        <v>20</v>
      </c>
      <c r="BR10" s="64">
        <f>BR11+BR12+BR16+BR27</f>
        <v>74.499160000000003</v>
      </c>
      <c r="BS10" s="99">
        <f t="shared" si="18"/>
        <v>372.49579999999997</v>
      </c>
      <c r="BT10" s="99">
        <f t="shared" si="19"/>
        <v>54.499160000000003</v>
      </c>
      <c r="BU10" s="99">
        <f>BU11+BU12+BU16+BU27</f>
        <v>12.766999999999999</v>
      </c>
      <c r="BV10" s="64">
        <f>BV11+BV12+BV16+BV27</f>
        <v>12.766999999999999</v>
      </c>
      <c r="BW10" s="365">
        <v>0</v>
      </c>
      <c r="BX10" s="376">
        <f t="shared" ref="BX10:BX17" si="35">BV10-BU10</f>
        <v>0</v>
      </c>
      <c r="BY10" s="365">
        <f>BY11+BY12+BY16+BY27+BY15</f>
        <v>694.29039</v>
      </c>
      <c r="BZ10" s="64">
        <f>BZ11+BZ12+BZ16+BZ27</f>
        <v>694.29039</v>
      </c>
      <c r="CA10" s="375">
        <f>BZ10/BY10*100</f>
        <v>100</v>
      </c>
      <c r="CB10" s="376">
        <f t="shared" si="28"/>
        <v>0</v>
      </c>
      <c r="CC10" s="365">
        <f>CC11+CC12+CC16+CC27</f>
        <v>17.8</v>
      </c>
      <c r="CD10" s="64">
        <f>CD11+CD12+CD16+CD27</f>
        <v>17.8</v>
      </c>
      <c r="CE10" s="375">
        <f>CD10/CC10*100</f>
        <v>100</v>
      </c>
      <c r="CF10" s="376">
        <f>CD10-CC10</f>
        <v>0</v>
      </c>
      <c r="CG10" s="99">
        <f>CG11+CG12+CG16+CG27+CG14</f>
        <v>87</v>
      </c>
      <c r="CH10" s="467">
        <f>CH11+CH12+CH16+CH27</f>
        <v>87</v>
      </c>
      <c r="CI10" s="101">
        <f>CH10/CG10*100</f>
        <v>100</v>
      </c>
      <c r="CJ10" s="100">
        <f>CH10-CG10</f>
        <v>0</v>
      </c>
      <c r="CK10" s="99">
        <f>CK11+CK12+CK16+CK27+CK14</f>
        <v>2236.9573899999996</v>
      </c>
      <c r="CL10" s="64">
        <f>CL11+CL12+CL16+CL27</f>
        <v>2540.0213899999999</v>
      </c>
      <c r="CM10" s="99">
        <f t="shared" si="13"/>
        <v>113.54804527590936</v>
      </c>
      <c r="CN10" s="99">
        <f t="shared" si="14"/>
        <v>303.06400000000031</v>
      </c>
      <c r="CP10" s="123">
        <f t="shared" si="15"/>
        <v>2453.0213900000003</v>
      </c>
      <c r="CQ10" s="123">
        <f t="shared" si="16"/>
        <v>2146.8573900000001</v>
      </c>
      <c r="CS10" s="123">
        <f t="shared" si="17"/>
        <v>2453.0213900000003</v>
      </c>
      <c r="CT10" s="123">
        <f t="shared" si="22"/>
        <v>2614.5205500000002</v>
      </c>
      <c r="CU10" s="123">
        <f t="shared" si="23"/>
        <v>2540.0213900000003</v>
      </c>
      <c r="CV10" s="123">
        <f t="shared" si="24"/>
        <v>1728.164</v>
      </c>
      <c r="CW10" s="123">
        <f t="shared" si="25"/>
        <v>2253.8573900000001</v>
      </c>
    </row>
    <row r="11" spans="1:183" s="128" customFormat="1" ht="13.8">
      <c r="A11" s="129">
        <v>221</v>
      </c>
      <c r="B11" s="644" t="s">
        <v>91</v>
      </c>
      <c r="C11" s="645"/>
      <c r="D11" s="646"/>
      <c r="E11" s="15">
        <v>32</v>
      </c>
      <c r="F11" s="15">
        <v>62.755920000000003</v>
      </c>
      <c r="G11" s="92">
        <f>F11/E11*100</f>
        <v>196.11225000000002</v>
      </c>
      <c r="H11" s="92">
        <f t="shared" si="0"/>
        <v>30.755920000000003</v>
      </c>
      <c r="I11" s="92">
        <v>32</v>
      </c>
      <c r="J11" s="15">
        <v>42.477510000000002</v>
      </c>
      <c r="K11" s="92">
        <f>J11/I11*100</f>
        <v>132.74221875000001</v>
      </c>
      <c r="L11" s="129">
        <f t="shared" si="29"/>
        <v>10.477510000000002</v>
      </c>
      <c r="M11" s="92">
        <v>37</v>
      </c>
      <c r="N11" s="15">
        <v>5.6365800000000004</v>
      </c>
      <c r="O11" s="92">
        <f>N11/M11*100</f>
        <v>15.234</v>
      </c>
      <c r="P11" s="382">
        <f t="shared" si="30"/>
        <v>-31.363419999999998</v>
      </c>
      <c r="Q11" s="368">
        <v>37</v>
      </c>
      <c r="R11" s="445">
        <v>40.953600000000002</v>
      </c>
      <c r="S11" s="97">
        <f t="shared" si="31"/>
        <v>110.68540540540542</v>
      </c>
      <c r="T11" s="129">
        <f>R11-Q11</f>
        <v>3.9536000000000016</v>
      </c>
      <c r="U11" s="368">
        <v>32</v>
      </c>
      <c r="V11" s="445">
        <v>29.085570000000001</v>
      </c>
      <c r="W11" s="368">
        <f>V11/U11*100</f>
        <v>90.892406250000008</v>
      </c>
      <c r="X11" s="368">
        <f t="shared" si="32"/>
        <v>-2.9144299999999994</v>
      </c>
      <c r="Y11" s="368">
        <v>32</v>
      </c>
      <c r="Z11" s="445">
        <v>25.12968</v>
      </c>
      <c r="AA11" s="368">
        <f>Z11/Y11*100</f>
        <v>78.530249999999995</v>
      </c>
      <c r="AB11" s="382">
        <f t="shared" si="1"/>
        <v>-6.8703199999999995</v>
      </c>
      <c r="AC11" s="368">
        <v>32</v>
      </c>
      <c r="AD11" s="445">
        <v>22.723199999999999</v>
      </c>
      <c r="AE11" s="368">
        <f>AD11/AC11*100</f>
        <v>71.009999999999991</v>
      </c>
      <c r="AF11" s="382">
        <f t="shared" si="2"/>
        <v>-9.2768000000000015</v>
      </c>
      <c r="AG11" s="367">
        <f t="shared" si="3"/>
        <v>234</v>
      </c>
      <c r="AH11" s="367">
        <f>F11+J11+N11+R11+V11+Z11+AD11</f>
        <v>228.76205999999999</v>
      </c>
      <c r="AI11" s="367">
        <f>AH11/AG11*100</f>
        <v>97.761564102564108</v>
      </c>
      <c r="AJ11" s="367">
        <f t="shared" si="33"/>
        <v>-5.2379400000000089</v>
      </c>
      <c r="AK11" s="368"/>
      <c r="AL11" s="445"/>
      <c r="AM11" s="368">
        <v>0</v>
      </c>
      <c r="AN11" s="92">
        <f t="shared" si="4"/>
        <v>0</v>
      </c>
      <c r="AO11" s="92"/>
      <c r="AP11" s="350"/>
      <c r="AQ11" s="92"/>
      <c r="AR11" s="92">
        <f t="shared" si="5"/>
        <v>0</v>
      </c>
      <c r="AS11" s="92"/>
      <c r="AT11" s="367">
        <v>0</v>
      </c>
      <c r="AU11" s="368">
        <v>0</v>
      </c>
      <c r="AV11" s="368">
        <f t="shared" si="6"/>
        <v>0</v>
      </c>
      <c r="AW11" s="368"/>
      <c r="AX11" s="445"/>
      <c r="AY11" s="92">
        <v>0</v>
      </c>
      <c r="AZ11" s="92">
        <f t="shared" si="7"/>
        <v>0</v>
      </c>
      <c r="BA11" s="350">
        <f t="shared" si="8"/>
        <v>0</v>
      </c>
      <c r="BB11" s="15">
        <f t="shared" si="9"/>
        <v>0</v>
      </c>
      <c r="BC11" s="350"/>
      <c r="BD11" s="350">
        <f t="shared" si="10"/>
        <v>0</v>
      </c>
      <c r="BE11" s="92">
        <v>4</v>
      </c>
      <c r="BF11" s="445"/>
      <c r="BG11" s="92"/>
      <c r="BH11" s="92">
        <f t="shared" si="11"/>
        <v>-4</v>
      </c>
      <c r="BI11" s="92">
        <v>4</v>
      </c>
      <c r="BJ11" s="367">
        <v>6.2</v>
      </c>
      <c r="BK11" s="92"/>
      <c r="BL11" s="92">
        <f t="shared" si="26"/>
        <v>2.2000000000000002</v>
      </c>
      <c r="BM11" s="92">
        <v>4</v>
      </c>
      <c r="BN11" s="445">
        <v>1</v>
      </c>
      <c r="BO11" s="92">
        <f>BN11/BM11*100</f>
        <v>25</v>
      </c>
      <c r="BP11" s="92">
        <f t="shared" si="27"/>
        <v>-3</v>
      </c>
      <c r="BQ11" s="92"/>
      <c r="BR11" s="15">
        <v>7.2</v>
      </c>
      <c r="BS11" s="92">
        <v>0</v>
      </c>
      <c r="BT11" s="92">
        <f t="shared" si="19"/>
        <v>7.2</v>
      </c>
      <c r="BU11" s="92"/>
      <c r="BV11" s="367"/>
      <c r="BW11" s="368"/>
      <c r="BX11" s="382">
        <f t="shared" si="35"/>
        <v>0</v>
      </c>
      <c r="BY11" s="445">
        <v>209.63605999999999</v>
      </c>
      <c r="BZ11" s="445">
        <v>209.63605999999999</v>
      </c>
      <c r="CA11" s="383">
        <f>BZ11/BY11*100</f>
        <v>100</v>
      </c>
      <c r="CB11" s="382">
        <f t="shared" si="28"/>
        <v>0</v>
      </c>
      <c r="CC11" s="382"/>
      <c r="CD11" s="448"/>
      <c r="CE11" s="382"/>
      <c r="CF11" s="382"/>
      <c r="CG11" s="129"/>
      <c r="CH11" s="465"/>
      <c r="CI11" s="129"/>
      <c r="CJ11" s="129"/>
      <c r="CK11" s="350">
        <f t="shared" si="21"/>
        <v>455.63605999999999</v>
      </c>
      <c r="CL11" s="15">
        <f>AH11+BB11+BF11+BJ11+BN11+BV11+BZ11+CD11+CH11</f>
        <v>445.59811999999999</v>
      </c>
      <c r="CM11" s="350">
        <f t="shared" si="13"/>
        <v>97.796939074576315</v>
      </c>
      <c r="CN11" s="350">
        <f t="shared" si="14"/>
        <v>-10.037939999999992</v>
      </c>
      <c r="CO11" s="128">
        <v>54.6</v>
      </c>
      <c r="CP11" s="128">
        <f t="shared" si="15"/>
        <v>445.59811999999999</v>
      </c>
      <c r="CQ11" s="123">
        <f t="shared" si="16"/>
        <v>455.63606000000004</v>
      </c>
      <c r="CS11" s="132">
        <f t="shared" si="17"/>
        <v>445.59811999999999</v>
      </c>
      <c r="CT11" s="123">
        <f t="shared" si="22"/>
        <v>452.79811999999993</v>
      </c>
      <c r="CU11" s="123">
        <f t="shared" si="23"/>
        <v>445.59811999999999</v>
      </c>
      <c r="CV11" s="123">
        <f t="shared" si="24"/>
        <v>235.96205999999998</v>
      </c>
      <c r="CW11" s="123">
        <f t="shared" si="25"/>
        <v>455.63605999999999</v>
      </c>
      <c r="CX11" s="357"/>
      <c r="CY11" s="357"/>
      <c r="CZ11" s="357"/>
      <c r="DA11" s="357"/>
      <c r="DB11" s="357"/>
      <c r="DC11" s="357"/>
      <c r="DD11" s="357"/>
      <c r="DE11" s="357"/>
      <c r="DF11" s="357"/>
      <c r="DG11" s="357"/>
      <c r="DH11" s="357"/>
      <c r="DI11" s="357"/>
      <c r="DJ11" s="357"/>
      <c r="DK11" s="357"/>
      <c r="DL11" s="357"/>
      <c r="DM11" s="357"/>
      <c r="DN11" s="357"/>
      <c r="DO11" s="357"/>
      <c r="DP11" s="357"/>
      <c r="DQ11" s="357"/>
      <c r="DR11" s="357"/>
      <c r="DS11" s="357"/>
      <c r="DT11" s="357"/>
      <c r="DU11" s="357"/>
      <c r="DV11" s="357"/>
      <c r="DW11" s="357"/>
      <c r="DX11" s="357"/>
      <c r="DY11" s="357"/>
      <c r="DZ11" s="357"/>
      <c r="EA11" s="357"/>
      <c r="EB11" s="357"/>
      <c r="EC11" s="357"/>
      <c r="ED11" s="357"/>
      <c r="EE11" s="357"/>
      <c r="EF11" s="357"/>
      <c r="EG11" s="357"/>
      <c r="EH11" s="357"/>
      <c r="EI11" s="357"/>
      <c r="EJ11" s="357"/>
      <c r="EK11" s="357"/>
      <c r="EL11" s="357"/>
      <c r="EM11" s="357"/>
      <c r="EN11" s="357"/>
      <c r="EO11" s="357"/>
      <c r="EP11" s="357"/>
      <c r="EQ11" s="357"/>
      <c r="ER11" s="357"/>
      <c r="ES11" s="357"/>
      <c r="ET11" s="357"/>
      <c r="EU11" s="357"/>
      <c r="EV11" s="357"/>
      <c r="EW11" s="357"/>
      <c r="EX11" s="357"/>
      <c r="EY11" s="357"/>
      <c r="EZ11" s="357"/>
      <c r="FA11" s="357"/>
      <c r="FB11" s="357"/>
      <c r="FC11" s="357"/>
      <c r="FD11" s="357"/>
      <c r="FE11" s="357"/>
      <c r="FF11" s="357"/>
      <c r="FG11" s="357"/>
      <c r="FH11" s="357"/>
      <c r="FI11" s="357"/>
      <c r="FJ11" s="357"/>
      <c r="FK11" s="357"/>
      <c r="FL11" s="357"/>
      <c r="FM11" s="357"/>
      <c r="FN11" s="357"/>
      <c r="FO11" s="357"/>
      <c r="FP11" s="357"/>
      <c r="FQ11" s="357"/>
      <c r="FR11" s="357"/>
      <c r="FS11" s="357"/>
      <c r="FT11" s="357"/>
      <c r="FU11" s="357"/>
      <c r="FV11" s="357"/>
      <c r="FW11" s="357"/>
      <c r="FX11" s="357"/>
      <c r="FY11" s="357"/>
      <c r="FZ11" s="357"/>
      <c r="GA11" s="357"/>
    </row>
    <row r="12" spans="1:183" s="358" customFormat="1" ht="13.8">
      <c r="A12" s="444">
        <v>222</v>
      </c>
      <c r="B12" s="647" t="s">
        <v>188</v>
      </c>
      <c r="C12" s="648"/>
      <c r="D12" s="649"/>
      <c r="E12" s="418">
        <f>E13</f>
        <v>0</v>
      </c>
      <c r="F12" s="419">
        <f>F13</f>
        <v>0</v>
      </c>
      <c r="G12" s="350"/>
      <c r="H12" s="418">
        <f t="shared" si="0"/>
        <v>0</v>
      </c>
      <c r="I12" s="418">
        <f>I13</f>
        <v>0</v>
      </c>
      <c r="J12" s="419"/>
      <c r="K12" s="418"/>
      <c r="L12" s="417">
        <f t="shared" si="29"/>
        <v>0</v>
      </c>
      <c r="M12" s="418">
        <f>M13</f>
        <v>0</v>
      </c>
      <c r="N12" s="418">
        <f>N13</f>
        <v>0</v>
      </c>
      <c r="O12" s="418"/>
      <c r="P12" s="420">
        <f t="shared" si="30"/>
        <v>0</v>
      </c>
      <c r="Q12" s="372">
        <f>Q13</f>
        <v>0</v>
      </c>
      <c r="R12" s="421">
        <f>R13</f>
        <v>0</v>
      </c>
      <c r="S12" s="418"/>
      <c r="T12" s="418">
        <f>R12-Q12</f>
        <v>0</v>
      </c>
      <c r="U12" s="372">
        <f>U13</f>
        <v>0</v>
      </c>
      <c r="V12" s="372">
        <f>V13</f>
        <v>2.23793</v>
      </c>
      <c r="W12" s="372"/>
      <c r="X12" s="420">
        <f t="shared" si="32"/>
        <v>2.23793</v>
      </c>
      <c r="Y12" s="372">
        <f>Y13</f>
        <v>0</v>
      </c>
      <c r="Z12" s="421">
        <f>Z13</f>
        <v>0</v>
      </c>
      <c r="AA12" s="372"/>
      <c r="AB12" s="420">
        <f t="shared" si="1"/>
        <v>0</v>
      </c>
      <c r="AC12" s="372">
        <f>AC13</f>
        <v>0</v>
      </c>
      <c r="AD12" s="421">
        <f>AD13</f>
        <v>0</v>
      </c>
      <c r="AE12" s="372"/>
      <c r="AF12" s="420">
        <f t="shared" si="2"/>
        <v>0</v>
      </c>
      <c r="AG12" s="367">
        <f t="shared" si="3"/>
        <v>0</v>
      </c>
      <c r="AH12" s="458">
        <f>AH13</f>
        <v>2.23793</v>
      </c>
      <c r="AI12" s="372"/>
      <c r="AJ12" s="420">
        <f t="shared" si="33"/>
        <v>2.23793</v>
      </c>
      <c r="AK12" s="372">
        <f>AK13</f>
        <v>0</v>
      </c>
      <c r="AL12" s="421"/>
      <c r="AM12" s="367"/>
      <c r="AN12" s="418">
        <f t="shared" si="4"/>
        <v>0</v>
      </c>
      <c r="AO12" s="418">
        <f>AO13</f>
        <v>0</v>
      </c>
      <c r="AP12" s="418"/>
      <c r="AQ12" s="350"/>
      <c r="AR12" s="418">
        <f t="shared" si="5"/>
        <v>0</v>
      </c>
      <c r="AS12" s="418">
        <f>AS13</f>
        <v>0</v>
      </c>
      <c r="AT12" s="418">
        <f>AT13</f>
        <v>0</v>
      </c>
      <c r="AU12" s="350"/>
      <c r="AV12" s="418">
        <f t="shared" si="6"/>
        <v>0</v>
      </c>
      <c r="AW12" s="418">
        <f>AW13</f>
        <v>0</v>
      </c>
      <c r="AX12" s="419"/>
      <c r="AY12" s="350"/>
      <c r="AZ12" s="418">
        <f t="shared" si="7"/>
        <v>0</v>
      </c>
      <c r="BA12" s="350">
        <f t="shared" si="8"/>
        <v>0</v>
      </c>
      <c r="BB12" s="15">
        <f t="shared" si="9"/>
        <v>0</v>
      </c>
      <c r="BC12" s="350"/>
      <c r="BD12" s="418">
        <f t="shared" si="10"/>
        <v>0</v>
      </c>
      <c r="BE12" s="418">
        <f>BE13</f>
        <v>0</v>
      </c>
      <c r="BF12" s="419">
        <f>BF13</f>
        <v>0</v>
      </c>
      <c r="BG12" s="350"/>
      <c r="BH12" s="418">
        <f t="shared" si="11"/>
        <v>0</v>
      </c>
      <c r="BI12" s="418">
        <f>BI13</f>
        <v>0</v>
      </c>
      <c r="BJ12" s="418">
        <f>BJ13</f>
        <v>0</v>
      </c>
      <c r="BK12" s="350"/>
      <c r="BL12" s="418">
        <f t="shared" si="26"/>
        <v>0</v>
      </c>
      <c r="BM12" s="418">
        <f>BM13</f>
        <v>0</v>
      </c>
      <c r="BN12" s="419">
        <f>BN13</f>
        <v>0</v>
      </c>
      <c r="BO12" s="350"/>
      <c r="BP12" s="418">
        <f t="shared" si="27"/>
        <v>0</v>
      </c>
      <c r="BQ12" s="418">
        <f>BQ13</f>
        <v>20</v>
      </c>
      <c r="BR12" s="419">
        <f>BR13</f>
        <v>0</v>
      </c>
      <c r="BS12" s="350">
        <f t="shared" si="18"/>
        <v>0</v>
      </c>
      <c r="BT12" s="350">
        <f t="shared" si="19"/>
        <v>-20</v>
      </c>
      <c r="BU12" s="418">
        <f>BU13</f>
        <v>0</v>
      </c>
      <c r="BV12" s="421">
        <f>BV13</f>
        <v>0</v>
      </c>
      <c r="BW12" s="372">
        <v>0</v>
      </c>
      <c r="BX12" s="420">
        <f>BV12-BU12</f>
        <v>0</v>
      </c>
      <c r="BY12" s="372">
        <f>BY13</f>
        <v>22.375</v>
      </c>
      <c r="BZ12" s="445">
        <f>BZ13</f>
        <v>22.375</v>
      </c>
      <c r="CA12" s="422">
        <f>BZ12/BY12*100</f>
        <v>100</v>
      </c>
      <c r="CB12" s="420">
        <f t="shared" si="28"/>
        <v>0</v>
      </c>
      <c r="CC12" s="372">
        <f>CC13</f>
        <v>0</v>
      </c>
      <c r="CD12" s="421">
        <f>CD13</f>
        <v>0</v>
      </c>
      <c r="CE12" s="422"/>
      <c r="CF12" s="420">
        <f>CD12-CC12</f>
        <v>0</v>
      </c>
      <c r="CG12" s="468">
        <f>CG13</f>
        <v>16.899999999999999</v>
      </c>
      <c r="CH12" s="468">
        <f>CH13</f>
        <v>16.899999999999999</v>
      </c>
      <c r="CI12" s="424">
        <f>CH12/CG12*100</f>
        <v>100</v>
      </c>
      <c r="CJ12" s="417">
        <f>CH12-CG12</f>
        <v>0</v>
      </c>
      <c r="CK12" s="350">
        <f t="shared" si="21"/>
        <v>42.375</v>
      </c>
      <c r="CL12" s="419">
        <f>CL13</f>
        <v>41.512929999999997</v>
      </c>
      <c r="CM12" s="418">
        <f t="shared" si="13"/>
        <v>97.965616519174034</v>
      </c>
      <c r="CN12" s="418">
        <f t="shared" si="14"/>
        <v>-0.86207000000000278</v>
      </c>
      <c r="CP12" s="357">
        <f t="shared" si="15"/>
        <v>24.612929999999999</v>
      </c>
      <c r="CQ12" s="357">
        <f t="shared" si="16"/>
        <v>22.375</v>
      </c>
      <c r="CS12" s="357">
        <f t="shared" si="17"/>
        <v>24.612929999999999</v>
      </c>
      <c r="CT12" s="357">
        <f t="shared" si="22"/>
        <v>41.512929999999997</v>
      </c>
      <c r="CU12" s="357">
        <f t="shared" si="23"/>
        <v>41.512929999999997</v>
      </c>
      <c r="CV12" s="357">
        <f t="shared" si="24"/>
        <v>2.23793</v>
      </c>
      <c r="CW12" s="357">
        <f t="shared" si="25"/>
        <v>59.274999999999999</v>
      </c>
      <c r="CX12" s="357"/>
      <c r="CY12" s="357"/>
    </row>
    <row r="13" spans="1:183" ht="24" customHeight="1">
      <c r="A13" s="108"/>
      <c r="B13" s="518" t="s">
        <v>189</v>
      </c>
      <c r="C13" s="519"/>
      <c r="D13" s="520"/>
      <c r="E13" s="94"/>
      <c r="F13" s="16"/>
      <c r="G13" s="94"/>
      <c r="H13" s="94">
        <f t="shared" si="0"/>
        <v>0</v>
      </c>
      <c r="I13" s="94"/>
      <c r="J13" s="16"/>
      <c r="K13" s="94"/>
      <c r="L13" s="108">
        <f t="shared" si="29"/>
        <v>0</v>
      </c>
      <c r="M13" s="94"/>
      <c r="N13" s="16"/>
      <c r="O13" s="94"/>
      <c r="P13" s="362">
        <f t="shared" si="30"/>
        <v>0</v>
      </c>
      <c r="Q13" s="361">
        <v>0</v>
      </c>
      <c r="R13" s="202"/>
      <c r="S13" s="95"/>
      <c r="T13" s="94">
        <f>R13-Q13</f>
        <v>0</v>
      </c>
      <c r="U13" s="361"/>
      <c r="V13" s="202">
        <v>2.23793</v>
      </c>
      <c r="W13" s="361"/>
      <c r="X13" s="362">
        <f t="shared" si="32"/>
        <v>2.23793</v>
      </c>
      <c r="Y13" s="361"/>
      <c r="Z13" s="202"/>
      <c r="AA13" s="361"/>
      <c r="AB13" s="362">
        <f t="shared" si="1"/>
        <v>0</v>
      </c>
      <c r="AC13" s="361"/>
      <c r="AD13" s="202"/>
      <c r="AE13" s="361"/>
      <c r="AF13" s="362">
        <f t="shared" si="2"/>
        <v>0</v>
      </c>
      <c r="AG13" s="367">
        <f t="shared" si="3"/>
        <v>0</v>
      </c>
      <c r="AH13" s="457">
        <f>F13+J13+N13+R13+V13+Z13+AD13</f>
        <v>2.23793</v>
      </c>
      <c r="AI13" s="364"/>
      <c r="AJ13" s="374">
        <f t="shared" si="33"/>
        <v>2.23793</v>
      </c>
      <c r="AK13" s="361"/>
      <c r="AL13" s="202"/>
      <c r="AM13" s="361"/>
      <c r="AN13" s="94">
        <f t="shared" si="4"/>
        <v>0</v>
      </c>
      <c r="AO13" s="94"/>
      <c r="AP13" s="351"/>
      <c r="AQ13" s="94"/>
      <c r="AR13" s="94">
        <f t="shared" si="5"/>
        <v>0</v>
      </c>
      <c r="AS13" s="94"/>
      <c r="AT13" s="364"/>
      <c r="AU13" s="94"/>
      <c r="AV13" s="94">
        <f t="shared" si="6"/>
        <v>0</v>
      </c>
      <c r="AW13" s="94"/>
      <c r="AX13" s="16"/>
      <c r="AY13" s="94"/>
      <c r="AZ13" s="94">
        <f t="shared" si="7"/>
        <v>0</v>
      </c>
      <c r="BA13" s="350">
        <f t="shared" si="8"/>
        <v>0</v>
      </c>
      <c r="BB13" s="15">
        <f>+AL13+AP13+AT13+AX13</f>
        <v>0</v>
      </c>
      <c r="BC13" s="351"/>
      <c r="BD13" s="351">
        <f t="shared" si="10"/>
        <v>0</v>
      </c>
      <c r="BE13" s="94"/>
      <c r="BF13" s="16"/>
      <c r="BG13" s="94"/>
      <c r="BH13" s="94">
        <f t="shared" si="11"/>
        <v>0</v>
      </c>
      <c r="BI13" s="94"/>
      <c r="BJ13" s="351"/>
      <c r="BK13" s="94"/>
      <c r="BL13" s="94">
        <f t="shared" si="26"/>
        <v>0</v>
      </c>
      <c r="BM13" s="94"/>
      <c r="BN13" s="16"/>
      <c r="BO13" s="94"/>
      <c r="BP13" s="94">
        <f t="shared" si="27"/>
        <v>0</v>
      </c>
      <c r="BQ13" s="94">
        <v>20</v>
      </c>
      <c r="BR13" s="16"/>
      <c r="BS13" s="92">
        <f t="shared" si="18"/>
        <v>0</v>
      </c>
      <c r="BT13" s="92">
        <f t="shared" si="19"/>
        <v>-20</v>
      </c>
      <c r="BU13" s="94"/>
      <c r="BV13" s="202"/>
      <c r="BW13" s="361">
        <v>0</v>
      </c>
      <c r="BX13" s="362">
        <f t="shared" si="35"/>
        <v>0</v>
      </c>
      <c r="BY13" s="202">
        <v>22.375</v>
      </c>
      <c r="BZ13" s="202">
        <v>22.375</v>
      </c>
      <c r="CA13" s="373">
        <f>BZ13/BY13*100</f>
        <v>100</v>
      </c>
      <c r="CB13" s="362">
        <f t="shared" si="28"/>
        <v>0</v>
      </c>
      <c r="CC13" s="362"/>
      <c r="CD13" s="206"/>
      <c r="CE13" s="362"/>
      <c r="CF13" s="362"/>
      <c r="CG13" s="147">
        <v>16.899999999999999</v>
      </c>
      <c r="CH13" s="147">
        <v>16.899999999999999</v>
      </c>
      <c r="CI13" s="424">
        <f>CH13/CG13*100</f>
        <v>100</v>
      </c>
      <c r="CJ13" s="108"/>
      <c r="CK13" s="350">
        <f t="shared" si="21"/>
        <v>42.375</v>
      </c>
      <c r="CL13" s="16">
        <f>AH13+BB13+BF13+BJ13+BN13+BV13+BZ13+CD13+CH13</f>
        <v>41.512929999999997</v>
      </c>
      <c r="CM13" s="351">
        <f t="shared" si="13"/>
        <v>97.965616519174034</v>
      </c>
      <c r="CN13" s="351">
        <f t="shared" si="14"/>
        <v>-0.86207000000000278</v>
      </c>
      <c r="CP13" s="128">
        <f t="shared" si="15"/>
        <v>24.612929999999999</v>
      </c>
      <c r="CQ13" s="123">
        <f t="shared" si="16"/>
        <v>22.375</v>
      </c>
      <c r="CS13" s="132">
        <f t="shared" si="17"/>
        <v>24.612929999999999</v>
      </c>
      <c r="CT13" s="123">
        <f t="shared" si="22"/>
        <v>41.512929999999997</v>
      </c>
      <c r="CU13" s="123">
        <f t="shared" si="23"/>
        <v>41.512929999999997</v>
      </c>
      <c r="CV13" s="123">
        <f t="shared" si="24"/>
        <v>2.23793</v>
      </c>
      <c r="CW13" s="123">
        <f t="shared" si="25"/>
        <v>59.274999999999999</v>
      </c>
      <c r="CX13" s="357"/>
      <c r="CY13" s="357"/>
    </row>
    <row r="14" spans="1:183" s="128" customFormat="1" ht="13.8" hidden="1">
      <c r="A14" s="110">
        <v>223</v>
      </c>
      <c r="B14" s="527" t="s">
        <v>603</v>
      </c>
      <c r="C14" s="528"/>
      <c r="D14" s="529"/>
      <c r="E14" s="92"/>
      <c r="F14" s="15"/>
      <c r="G14" s="92"/>
      <c r="H14" s="92"/>
      <c r="I14" s="92"/>
      <c r="J14" s="15"/>
      <c r="K14" s="92"/>
      <c r="L14" s="129"/>
      <c r="M14" s="92"/>
      <c r="N14" s="15"/>
      <c r="O14" s="92"/>
      <c r="P14" s="382"/>
      <c r="Q14" s="368"/>
      <c r="R14" s="445"/>
      <c r="S14" s="97"/>
      <c r="T14" s="92"/>
      <c r="U14" s="368"/>
      <c r="V14" s="445"/>
      <c r="W14" s="368"/>
      <c r="X14" s="382"/>
      <c r="Y14" s="368"/>
      <c r="Z14" s="445"/>
      <c r="AA14" s="368"/>
      <c r="AB14" s="382"/>
      <c r="AC14" s="368"/>
      <c r="AD14" s="445"/>
      <c r="AE14" s="368"/>
      <c r="AF14" s="382"/>
      <c r="AG14" s="366">
        <f t="shared" si="3"/>
        <v>0</v>
      </c>
      <c r="AH14" s="367">
        <f>F14+J14+N14+R14+V14+Z14+AD14</f>
        <v>0</v>
      </c>
      <c r="AI14" s="366"/>
      <c r="AJ14" s="385">
        <f t="shared" si="33"/>
        <v>0</v>
      </c>
      <c r="AK14" s="368"/>
      <c r="AL14" s="445"/>
      <c r="AM14" s="368"/>
      <c r="AN14" s="92"/>
      <c r="AO14" s="92"/>
      <c r="AP14" s="350"/>
      <c r="AQ14" s="92"/>
      <c r="AR14" s="92"/>
      <c r="AS14" s="92"/>
      <c r="AT14" s="350"/>
      <c r="AU14" s="92"/>
      <c r="AV14" s="92"/>
      <c r="AW14" s="92"/>
      <c r="AX14" s="15"/>
      <c r="AY14" s="92"/>
      <c r="AZ14" s="92"/>
      <c r="BA14" s="350">
        <f t="shared" si="8"/>
        <v>0</v>
      </c>
      <c r="BB14" s="15">
        <f t="shared" si="9"/>
        <v>0</v>
      </c>
      <c r="BC14" s="350"/>
      <c r="BD14" s="350"/>
      <c r="BE14" s="92"/>
      <c r="BF14" s="15"/>
      <c r="BG14" s="92"/>
      <c r="BH14" s="92"/>
      <c r="BI14" s="92"/>
      <c r="BJ14" s="350"/>
      <c r="BK14" s="92"/>
      <c r="BL14" s="92"/>
      <c r="BM14" s="92"/>
      <c r="BN14" s="15"/>
      <c r="BO14" s="94"/>
      <c r="BP14" s="92"/>
      <c r="BQ14" s="92"/>
      <c r="BR14" s="15"/>
      <c r="BS14" s="92" t="e">
        <f t="shared" si="18"/>
        <v>#DIV/0!</v>
      </c>
      <c r="BT14" s="92">
        <f t="shared" si="19"/>
        <v>0</v>
      </c>
      <c r="BU14" s="92"/>
      <c r="BV14" s="367"/>
      <c r="BW14" s="368"/>
      <c r="BX14" s="382"/>
      <c r="BY14" s="368"/>
      <c r="BZ14" s="445"/>
      <c r="CA14" s="383"/>
      <c r="CB14" s="382"/>
      <c r="CC14" s="382"/>
      <c r="CD14" s="448"/>
      <c r="CE14" s="382"/>
      <c r="CF14" s="382"/>
      <c r="CG14" s="129"/>
      <c r="CH14" s="465"/>
      <c r="CI14" s="129"/>
      <c r="CJ14" s="129"/>
      <c r="CK14" s="350">
        <f t="shared" si="21"/>
        <v>0</v>
      </c>
      <c r="CL14" s="15">
        <f>R14+V14+Z14+AD14+BV14+BZ14+F14+J14+N14+AL14+CD14+AP14+AT14+AX14+BF14</f>
        <v>0</v>
      </c>
      <c r="CM14" s="266" t="e">
        <f>CL14/CK14*100</f>
        <v>#DIV/0!</v>
      </c>
      <c r="CN14" s="266">
        <f>CL14-CK14</f>
        <v>0</v>
      </c>
      <c r="CP14" s="128">
        <f t="shared" si="15"/>
        <v>0</v>
      </c>
      <c r="CQ14" s="123">
        <f t="shared" si="16"/>
        <v>0</v>
      </c>
      <c r="CS14" s="132">
        <f t="shared" si="17"/>
        <v>0</v>
      </c>
      <c r="CT14" s="123">
        <f t="shared" si="22"/>
        <v>0</v>
      </c>
      <c r="CU14" s="123">
        <f t="shared" si="23"/>
        <v>0</v>
      </c>
      <c r="CV14" s="123">
        <f t="shared" si="24"/>
        <v>0</v>
      </c>
      <c r="CW14" s="123">
        <f t="shared" si="25"/>
        <v>0</v>
      </c>
      <c r="CX14" s="357"/>
      <c r="CY14" s="357"/>
      <c r="CZ14" s="357"/>
      <c r="DA14" s="357"/>
      <c r="DB14" s="357"/>
      <c r="DC14" s="357"/>
      <c r="DD14" s="357"/>
      <c r="DE14" s="357"/>
      <c r="DF14" s="357"/>
      <c r="DG14" s="357"/>
      <c r="DH14" s="357"/>
      <c r="DI14" s="357"/>
      <c r="DJ14" s="357"/>
      <c r="DK14" s="357"/>
      <c r="DL14" s="357"/>
      <c r="DM14" s="357"/>
      <c r="DN14" s="357"/>
      <c r="DO14" s="357"/>
      <c r="DP14" s="357"/>
      <c r="DQ14" s="357"/>
      <c r="DR14" s="357"/>
      <c r="DS14" s="357"/>
      <c r="DT14" s="357"/>
      <c r="DU14" s="357"/>
      <c r="DV14" s="357"/>
      <c r="DW14" s="357"/>
      <c r="DX14" s="357"/>
      <c r="DY14" s="357"/>
      <c r="DZ14" s="357"/>
      <c r="EA14" s="357"/>
      <c r="EB14" s="357"/>
      <c r="EC14" s="357"/>
      <c r="ED14" s="357"/>
      <c r="EE14" s="357"/>
      <c r="EF14" s="357"/>
      <c r="EG14" s="357"/>
      <c r="EH14" s="357"/>
      <c r="EI14" s="357"/>
      <c r="EJ14" s="357"/>
      <c r="EK14" s="357"/>
      <c r="EL14" s="357"/>
      <c r="EM14" s="357"/>
      <c r="EN14" s="357"/>
      <c r="EO14" s="357"/>
      <c r="EP14" s="357"/>
      <c r="EQ14" s="357"/>
      <c r="ER14" s="357"/>
      <c r="ES14" s="357"/>
      <c r="ET14" s="357"/>
      <c r="EU14" s="357"/>
      <c r="EV14" s="357"/>
      <c r="EW14" s="357"/>
      <c r="EX14" s="357"/>
      <c r="EY14" s="357"/>
      <c r="EZ14" s="357"/>
      <c r="FA14" s="357"/>
      <c r="FB14" s="357"/>
      <c r="FC14" s="357"/>
      <c r="FD14" s="357"/>
      <c r="FE14" s="357"/>
      <c r="FF14" s="357"/>
      <c r="FG14" s="357"/>
      <c r="FH14" s="357"/>
      <c r="FI14" s="357"/>
      <c r="FJ14" s="357"/>
      <c r="FK14" s="357"/>
      <c r="FL14" s="357"/>
      <c r="FM14" s="357"/>
      <c r="FN14" s="357"/>
      <c r="FO14" s="357"/>
      <c r="FP14" s="357"/>
      <c r="FQ14" s="357"/>
      <c r="FR14" s="357"/>
      <c r="FS14" s="357"/>
      <c r="FT14" s="357"/>
      <c r="FU14" s="357"/>
      <c r="FV14" s="357"/>
      <c r="FW14" s="357"/>
      <c r="FX14" s="357"/>
      <c r="FY14" s="357"/>
      <c r="FZ14" s="357"/>
      <c r="GA14" s="357"/>
    </row>
    <row r="15" spans="1:183" hidden="1">
      <c r="A15" s="111">
        <v>224</v>
      </c>
      <c r="B15" s="530" t="s">
        <v>384</v>
      </c>
      <c r="C15" s="531"/>
      <c r="D15" s="532"/>
      <c r="E15" s="94"/>
      <c r="F15" s="16"/>
      <c r="G15" s="94"/>
      <c r="H15" s="94"/>
      <c r="I15" s="94"/>
      <c r="J15" s="16"/>
      <c r="K15" s="94"/>
      <c r="L15" s="108"/>
      <c r="M15" s="94"/>
      <c r="N15" s="16"/>
      <c r="O15" s="94"/>
      <c r="P15" s="362"/>
      <c r="Q15" s="361"/>
      <c r="R15" s="202"/>
      <c r="S15" s="95"/>
      <c r="T15" s="94"/>
      <c r="U15" s="361"/>
      <c r="V15" s="202"/>
      <c r="W15" s="361"/>
      <c r="X15" s="362"/>
      <c r="Y15" s="361"/>
      <c r="Z15" s="202"/>
      <c r="AA15" s="361"/>
      <c r="AB15" s="362"/>
      <c r="AC15" s="361"/>
      <c r="AD15" s="202"/>
      <c r="AE15" s="361"/>
      <c r="AF15" s="362"/>
      <c r="AG15" s="366">
        <f t="shared" si="3"/>
        <v>0</v>
      </c>
      <c r="AH15" s="364"/>
      <c r="AI15" s="386"/>
      <c r="AJ15" s="387"/>
      <c r="AK15" s="361"/>
      <c r="AL15" s="202"/>
      <c r="AM15" s="361"/>
      <c r="AN15" s="94"/>
      <c r="AO15" s="94"/>
      <c r="AP15" s="351"/>
      <c r="AQ15" s="94"/>
      <c r="AR15" s="94"/>
      <c r="AS15" s="94"/>
      <c r="AT15" s="351"/>
      <c r="AU15" s="94"/>
      <c r="AV15" s="94"/>
      <c r="AW15" s="94"/>
      <c r="AX15" s="16"/>
      <c r="AY15" s="94"/>
      <c r="AZ15" s="94"/>
      <c r="BA15" s="350">
        <f t="shared" si="8"/>
        <v>0</v>
      </c>
      <c r="BB15" s="15">
        <f t="shared" si="9"/>
        <v>0</v>
      </c>
      <c r="BC15" s="351"/>
      <c r="BD15" s="351"/>
      <c r="BE15" s="94"/>
      <c r="BF15" s="16"/>
      <c r="BG15" s="94"/>
      <c r="BH15" s="94"/>
      <c r="BI15" s="94"/>
      <c r="BJ15" s="351"/>
      <c r="BK15" s="94"/>
      <c r="BL15" s="94"/>
      <c r="BM15" s="94"/>
      <c r="BN15" s="16"/>
      <c r="BO15" s="94"/>
      <c r="BP15" s="94"/>
      <c r="BQ15" s="94"/>
      <c r="BR15" s="16"/>
      <c r="BS15" s="92" t="e">
        <f t="shared" si="18"/>
        <v>#DIV/0!</v>
      </c>
      <c r="BT15" s="92">
        <f t="shared" si="19"/>
        <v>0</v>
      </c>
      <c r="BU15" s="94"/>
      <c r="BV15" s="364"/>
      <c r="BW15" s="361"/>
      <c r="BX15" s="362"/>
      <c r="BY15" s="361"/>
      <c r="BZ15" s="202"/>
      <c r="CA15" s="373"/>
      <c r="CB15" s="362"/>
      <c r="CC15" s="362"/>
      <c r="CD15" s="374"/>
      <c r="CE15" s="384"/>
      <c r="CF15" s="362"/>
      <c r="CG15" s="108"/>
      <c r="CH15" s="147"/>
      <c r="CI15" s="130"/>
      <c r="CJ15" s="108"/>
      <c r="CK15" s="350">
        <f t="shared" si="21"/>
        <v>0</v>
      </c>
      <c r="CL15" s="16">
        <f>R15+V15+Z15+AD15+BV15+BZ15+F15+J15+N15+AL15+CD15+AP15+AT15+AX15+BF15</f>
        <v>0</v>
      </c>
      <c r="CM15" s="268"/>
      <c r="CN15" s="268"/>
      <c r="CP15" s="128">
        <f t="shared" si="15"/>
        <v>0</v>
      </c>
      <c r="CQ15" s="123">
        <f t="shared" si="16"/>
        <v>0</v>
      </c>
      <c r="CS15" s="132">
        <f t="shared" si="17"/>
        <v>0</v>
      </c>
      <c r="CT15" s="123">
        <f t="shared" si="22"/>
        <v>0</v>
      </c>
      <c r="CU15" s="123">
        <f t="shared" si="23"/>
        <v>0</v>
      </c>
      <c r="CV15" s="123">
        <f t="shared" si="24"/>
        <v>0</v>
      </c>
      <c r="CW15" s="123">
        <f t="shared" si="25"/>
        <v>0</v>
      </c>
      <c r="CX15" s="357"/>
      <c r="CY15" s="357"/>
    </row>
    <row r="16" spans="1:183" s="358" customFormat="1" ht="13.8">
      <c r="A16" s="360">
        <v>225</v>
      </c>
      <c r="B16" s="660" t="s">
        <v>190</v>
      </c>
      <c r="C16" s="661"/>
      <c r="D16" s="662"/>
      <c r="E16" s="418">
        <f>SUM(E17:E26)</f>
        <v>11</v>
      </c>
      <c r="F16" s="419">
        <f>SUM(F17:F26)</f>
        <v>0</v>
      </c>
      <c r="G16" s="350">
        <f>F16/E16*100</f>
        <v>0</v>
      </c>
      <c r="H16" s="418">
        <f t="shared" si="0"/>
        <v>-11</v>
      </c>
      <c r="I16" s="418">
        <f>SUM(I17:I26)</f>
        <v>15</v>
      </c>
      <c r="J16" s="419">
        <f>SUM(J17:J26)</f>
        <v>24.712090000000003</v>
      </c>
      <c r="K16" s="418">
        <f>J16/I16*100</f>
        <v>164.74726666666669</v>
      </c>
      <c r="L16" s="417">
        <f t="shared" si="29"/>
        <v>9.7120900000000034</v>
      </c>
      <c r="M16" s="418">
        <f>SUM(M17:M26)</f>
        <v>26</v>
      </c>
      <c r="N16" s="419">
        <f>SUM(N17:N26)</f>
        <v>27.011499999999998</v>
      </c>
      <c r="O16" s="418">
        <f>N16/M16*100</f>
        <v>103.8903846153846</v>
      </c>
      <c r="P16" s="420">
        <f t="shared" si="30"/>
        <v>1.0114999999999981</v>
      </c>
      <c r="Q16" s="372">
        <f>SUM(Q17:Q26)</f>
        <v>22</v>
      </c>
      <c r="R16" s="421">
        <f>SUM(R17:R26)</f>
        <v>27.169509999999999</v>
      </c>
      <c r="S16" s="361">
        <f t="shared" ref="S16" si="36">R16/Q16*100</f>
        <v>123.49777272727272</v>
      </c>
      <c r="T16" s="418">
        <f>R16-Q16</f>
        <v>5.1695099999999989</v>
      </c>
      <c r="U16" s="372">
        <f>SUM(U17:U26)</f>
        <v>27</v>
      </c>
      <c r="V16" s="421">
        <f>SUM(V17:V26)</f>
        <v>0</v>
      </c>
      <c r="W16" s="372">
        <f>V16/U16*100</f>
        <v>0</v>
      </c>
      <c r="X16" s="420">
        <f t="shared" si="32"/>
        <v>-27</v>
      </c>
      <c r="Y16" s="372">
        <f>SUM(Y17:Y26)</f>
        <v>19</v>
      </c>
      <c r="Z16" s="421">
        <f>SUM(Z17:Z26)</f>
        <v>19.704900000000002</v>
      </c>
      <c r="AA16" s="372"/>
      <c r="AB16" s="420">
        <f t="shared" si="1"/>
        <v>0.70490000000000208</v>
      </c>
      <c r="AC16" s="372">
        <f>SUM(AC17:AC26)</f>
        <v>14</v>
      </c>
      <c r="AD16" s="421">
        <f>SUM(AD17:AD26)</f>
        <v>34.170389999999998</v>
      </c>
      <c r="AE16" s="372">
        <f>AD16/AC16*100</f>
        <v>244.07421428571428</v>
      </c>
      <c r="AF16" s="420">
        <f t="shared" si="2"/>
        <v>20.170389999999998</v>
      </c>
      <c r="AG16" s="367">
        <f t="shared" si="3"/>
        <v>134</v>
      </c>
      <c r="AH16" s="421">
        <f>SUM(AH17:AH26)</f>
        <v>132.76839000000001</v>
      </c>
      <c r="AI16" s="372">
        <f t="shared" ref="AI16:AI42" si="37">AH16/AG16*100</f>
        <v>99.080888059701493</v>
      </c>
      <c r="AJ16" s="420">
        <f t="shared" si="33"/>
        <v>-1.2316099999999892</v>
      </c>
      <c r="AK16" s="372">
        <f>SUM(AK17:AK25)</f>
        <v>20</v>
      </c>
      <c r="AL16" s="421">
        <f>SUM(AL17:AL25)</f>
        <v>0</v>
      </c>
      <c r="AM16" s="367">
        <f t="shared" si="34"/>
        <v>0</v>
      </c>
      <c r="AN16" s="418">
        <f t="shared" si="4"/>
        <v>-20</v>
      </c>
      <c r="AO16" s="418">
        <f>SUM(AO17:AO25)</f>
        <v>10</v>
      </c>
      <c r="AP16" s="419">
        <f>SUM(AP17:AP26)</f>
        <v>1</v>
      </c>
      <c r="AQ16" s="350">
        <f>AP16/AO16*100</f>
        <v>10</v>
      </c>
      <c r="AR16" s="418">
        <f>AP16-AO16</f>
        <v>-9</v>
      </c>
      <c r="AS16" s="418">
        <f>SUM(AS17:AS25)</f>
        <v>20</v>
      </c>
      <c r="AT16" s="418">
        <f>SUM(AT17:AT25)</f>
        <v>6</v>
      </c>
      <c r="AU16" s="350">
        <f>AT16/AS16*100</f>
        <v>30</v>
      </c>
      <c r="AV16" s="418">
        <f>AT16-AS16</f>
        <v>-14</v>
      </c>
      <c r="AW16" s="418">
        <f>SUM(AW17:AW25)</f>
        <v>20</v>
      </c>
      <c r="AX16" s="418">
        <f>SUM(AX17:AX26)</f>
        <v>0</v>
      </c>
      <c r="AY16" s="350">
        <f>AX16/AW16*100</f>
        <v>0</v>
      </c>
      <c r="AZ16" s="418">
        <f>AX16-AW16</f>
        <v>-20</v>
      </c>
      <c r="BA16" s="350">
        <f t="shared" si="8"/>
        <v>70</v>
      </c>
      <c r="BB16" s="15">
        <f>SUM(BB19:BB26)</f>
        <v>7</v>
      </c>
      <c r="BC16" s="350">
        <f>BB16/BA16*100</f>
        <v>10</v>
      </c>
      <c r="BD16" s="418">
        <f>BB16-BA16</f>
        <v>-63</v>
      </c>
      <c r="BE16" s="418">
        <f>SUM(BE17:BE25)</f>
        <v>0</v>
      </c>
      <c r="BF16" s="419">
        <f>SUM(BF17:BF25)</f>
        <v>0</v>
      </c>
      <c r="BG16" s="350"/>
      <c r="BH16" s="418">
        <f>BF16-BE16</f>
        <v>0</v>
      </c>
      <c r="BI16" s="418">
        <f>SUM(BI17:BI25)</f>
        <v>0</v>
      </c>
      <c r="BJ16" s="418">
        <f>SUM(BJ17:BJ25)</f>
        <v>0</v>
      </c>
      <c r="BK16" s="350"/>
      <c r="BL16" s="418">
        <f>BJ16-BI16</f>
        <v>0</v>
      </c>
      <c r="BM16" s="418">
        <f>SUM(BM17:BM25)</f>
        <v>0</v>
      </c>
      <c r="BN16" s="419">
        <f>SUM(BN17:BN25)</f>
        <v>0</v>
      </c>
      <c r="BO16" s="351"/>
      <c r="BP16" s="418">
        <f t="shared" ref="BP16:BP25" si="38">BN16-BM16</f>
        <v>0</v>
      </c>
      <c r="BQ16" s="418">
        <f>SUM(BQ17:BQ25)</f>
        <v>0</v>
      </c>
      <c r="BR16" s="419">
        <f>SUM(BR17:BR25)</f>
        <v>0</v>
      </c>
      <c r="BS16" s="350"/>
      <c r="BT16" s="350">
        <f t="shared" si="19"/>
        <v>0</v>
      </c>
      <c r="BU16" s="418">
        <f>SUM(BU17:BU25)</f>
        <v>0</v>
      </c>
      <c r="BV16" s="372">
        <f>SUM(BV17:BV25)</f>
        <v>0</v>
      </c>
      <c r="BW16" s="372">
        <v>0</v>
      </c>
      <c r="BX16" s="420">
        <f t="shared" si="35"/>
        <v>0</v>
      </c>
      <c r="BY16" s="372">
        <f>SUM(BY19:BY26)</f>
        <v>6.5</v>
      </c>
      <c r="BZ16" s="421">
        <f>SUM(BZ17:BZ25)</f>
        <v>6.5</v>
      </c>
      <c r="CA16" s="422">
        <f>BZ16/BY16*100</f>
        <v>100</v>
      </c>
      <c r="CB16" s="420">
        <f t="shared" si="28"/>
        <v>0</v>
      </c>
      <c r="CC16" s="372">
        <f>SUM(CC17:CC25)</f>
        <v>0</v>
      </c>
      <c r="CD16" s="372">
        <f>SUM(CD17:CD25)</f>
        <v>0</v>
      </c>
      <c r="CE16" s="422"/>
      <c r="CF16" s="420">
        <f>CD16-CC16</f>
        <v>0</v>
      </c>
      <c r="CG16" s="419">
        <f>SUM(CG17:CG25)</f>
        <v>0</v>
      </c>
      <c r="CH16" s="468">
        <f>SUM(CH17:CH25)</f>
        <v>0</v>
      </c>
      <c r="CI16" s="423"/>
      <c r="CJ16" s="417">
        <f>CH16-CG16</f>
        <v>0</v>
      </c>
      <c r="CK16" s="350">
        <f t="shared" si="21"/>
        <v>210.5</v>
      </c>
      <c r="CL16" s="419">
        <f>SUM(CL17:CL26)</f>
        <v>146.26839000000001</v>
      </c>
      <c r="CM16" s="418">
        <f t="shared" si="13"/>
        <v>69.486171021377672</v>
      </c>
      <c r="CN16" s="418">
        <f t="shared" si="14"/>
        <v>-64.231609999999989</v>
      </c>
      <c r="CO16" s="358">
        <v>66.5</v>
      </c>
      <c r="CP16" s="357">
        <f t="shared" si="15"/>
        <v>146.26839000000001</v>
      </c>
      <c r="CQ16" s="357">
        <f t="shared" si="16"/>
        <v>210.5</v>
      </c>
      <c r="CS16" s="357">
        <f t="shared" si="17"/>
        <v>146.26839000000001</v>
      </c>
      <c r="CT16" s="357">
        <f t="shared" si="22"/>
        <v>146.26839000000001</v>
      </c>
      <c r="CU16" s="357">
        <f t="shared" si="23"/>
        <v>146.26839000000001</v>
      </c>
      <c r="CV16" s="357">
        <f t="shared" si="24"/>
        <v>139.76839000000001</v>
      </c>
      <c r="CW16" s="357">
        <f t="shared" si="25"/>
        <v>210.5</v>
      </c>
      <c r="CX16" s="357"/>
      <c r="CY16" s="357"/>
    </row>
    <row r="17" spans="1:103" ht="12.75" hidden="1" customHeight="1">
      <c r="A17" s="108"/>
      <c r="B17" s="518" t="s">
        <v>249</v>
      </c>
      <c r="C17" s="519"/>
      <c r="D17" s="520"/>
      <c r="E17" s="94"/>
      <c r="F17" s="16"/>
      <c r="G17" s="99" t="e">
        <f>F17/E17*100</f>
        <v>#DIV/0!</v>
      </c>
      <c r="H17" s="94">
        <f t="shared" si="0"/>
        <v>0</v>
      </c>
      <c r="I17" s="94"/>
      <c r="J17" s="16"/>
      <c r="K17" s="94"/>
      <c r="L17" s="108">
        <f t="shared" si="29"/>
        <v>0</v>
      </c>
      <c r="M17" s="94"/>
      <c r="N17" s="16"/>
      <c r="O17" s="94"/>
      <c r="P17" s="362">
        <f t="shared" si="30"/>
        <v>0</v>
      </c>
      <c r="Q17" s="361"/>
      <c r="R17" s="202"/>
      <c r="S17" s="95" t="e">
        <f t="shared" si="31"/>
        <v>#DIV/0!</v>
      </c>
      <c r="T17" s="95">
        <f t="shared" ref="T17:T30" si="39">R17-Q17</f>
        <v>0</v>
      </c>
      <c r="U17" s="361"/>
      <c r="V17" s="202"/>
      <c r="W17" s="361"/>
      <c r="X17" s="362">
        <f t="shared" si="32"/>
        <v>0</v>
      </c>
      <c r="Y17" s="361"/>
      <c r="Z17" s="202"/>
      <c r="AA17" s="361"/>
      <c r="AB17" s="362">
        <f t="shared" si="1"/>
        <v>0</v>
      </c>
      <c r="AC17" s="361"/>
      <c r="AD17" s="202"/>
      <c r="AE17" s="361"/>
      <c r="AF17" s="362">
        <f t="shared" si="2"/>
        <v>0</v>
      </c>
      <c r="AG17" s="366">
        <f t="shared" si="3"/>
        <v>0</v>
      </c>
      <c r="AH17" s="364">
        <f t="shared" si="3"/>
        <v>0</v>
      </c>
      <c r="AI17" s="386" t="e">
        <f t="shared" si="37"/>
        <v>#DIV/0!</v>
      </c>
      <c r="AJ17" s="387">
        <f t="shared" si="33"/>
        <v>0</v>
      </c>
      <c r="AK17" s="361"/>
      <c r="AL17" s="202"/>
      <c r="AM17" s="361" t="e">
        <f t="shared" si="34"/>
        <v>#DIV/0!</v>
      </c>
      <c r="AN17" s="94">
        <f t="shared" si="4"/>
        <v>0</v>
      </c>
      <c r="AO17" s="94"/>
      <c r="AP17" s="351"/>
      <c r="AQ17" s="94" t="e">
        <f>AP17/AO17*100</f>
        <v>#DIV/0!</v>
      </c>
      <c r="AR17" s="94">
        <f>AP17-AO17</f>
        <v>0</v>
      </c>
      <c r="AS17" s="94"/>
      <c r="AT17" s="351"/>
      <c r="AU17" s="94" t="e">
        <f>AT17/AS17*100</f>
        <v>#DIV/0!</v>
      </c>
      <c r="AV17" s="94">
        <f>AT17-AS17</f>
        <v>0</v>
      </c>
      <c r="AW17" s="94"/>
      <c r="AX17" s="16"/>
      <c r="AY17" s="94" t="e">
        <f>AX17/AW17*100</f>
        <v>#DIV/0!</v>
      </c>
      <c r="AZ17" s="94">
        <f>AX17-AW17</f>
        <v>0</v>
      </c>
      <c r="BA17" s="350">
        <f t="shared" si="8"/>
        <v>0</v>
      </c>
      <c r="BB17" s="15">
        <f t="shared" si="9"/>
        <v>0</v>
      </c>
      <c r="BC17" s="351" t="e">
        <f>BB17/BA17*100</f>
        <v>#DIV/0!</v>
      </c>
      <c r="BD17" s="351">
        <f>BB17-BA17</f>
        <v>0</v>
      </c>
      <c r="BE17" s="94"/>
      <c r="BF17" s="16"/>
      <c r="BG17" s="94" t="e">
        <f>BF17/BE17*100</f>
        <v>#DIV/0!</v>
      </c>
      <c r="BH17" s="94">
        <f>BF17-BE17</f>
        <v>0</v>
      </c>
      <c r="BI17" s="94"/>
      <c r="BJ17" s="351"/>
      <c r="BK17" s="94" t="e">
        <f>BJ17/BI17*100</f>
        <v>#DIV/0!</v>
      </c>
      <c r="BL17" s="94">
        <f>BJ17-BI17</f>
        <v>0</v>
      </c>
      <c r="BM17" s="94"/>
      <c r="BN17" s="16"/>
      <c r="BO17" s="94"/>
      <c r="BP17" s="94">
        <f t="shared" si="38"/>
        <v>0</v>
      </c>
      <c r="BQ17" s="94"/>
      <c r="BR17" s="16"/>
      <c r="BS17" s="92" t="e">
        <f t="shared" si="18"/>
        <v>#DIV/0!</v>
      </c>
      <c r="BT17" s="92">
        <f t="shared" si="19"/>
        <v>0</v>
      </c>
      <c r="BU17" s="94"/>
      <c r="BV17" s="364"/>
      <c r="BW17" s="361"/>
      <c r="BX17" s="362">
        <f t="shared" si="35"/>
        <v>0</v>
      </c>
      <c r="BY17" s="361"/>
      <c r="BZ17" s="202"/>
      <c r="CA17" s="422" t="e">
        <f t="shared" ref="CA17:CA19" si="40">BZ17/BY17*100</f>
        <v>#DIV/0!</v>
      </c>
      <c r="CB17" s="362">
        <f t="shared" si="28"/>
        <v>0</v>
      </c>
      <c r="CC17" s="362"/>
      <c r="CD17" s="374"/>
      <c r="CE17" s="362"/>
      <c r="CF17" s="362"/>
      <c r="CG17" s="108"/>
      <c r="CH17" s="147"/>
      <c r="CI17" s="108"/>
      <c r="CJ17" s="108"/>
      <c r="CK17" s="350">
        <f t="shared" si="21"/>
        <v>0</v>
      </c>
      <c r="CL17" s="16">
        <f t="shared" ref="CL17:CL18" si="41">R17+V17+Z17+AD17+BV17+BZ17+F17+J17+N17+AL17+CD17+AP17+AT17+AX17+BF17+CH17</f>
        <v>0</v>
      </c>
      <c r="CM17" s="273" t="e">
        <f t="shared" si="13"/>
        <v>#DIV/0!</v>
      </c>
      <c r="CN17" s="268">
        <f t="shared" si="14"/>
        <v>0</v>
      </c>
      <c r="CP17" s="128">
        <f t="shared" si="15"/>
        <v>0</v>
      </c>
      <c r="CQ17" s="123">
        <f t="shared" si="16"/>
        <v>0</v>
      </c>
      <c r="CS17" s="132">
        <f t="shared" si="17"/>
        <v>0</v>
      </c>
      <c r="CT17" s="123">
        <f t="shared" si="22"/>
        <v>0</v>
      </c>
      <c r="CU17" s="123">
        <f t="shared" si="23"/>
        <v>0</v>
      </c>
      <c r="CV17" s="123">
        <f t="shared" si="24"/>
        <v>0</v>
      </c>
      <c r="CW17" s="123">
        <f t="shared" si="25"/>
        <v>0</v>
      </c>
      <c r="CX17" s="357"/>
      <c r="CY17" s="357"/>
    </row>
    <row r="18" spans="1:103" ht="13.5" hidden="1" customHeight="1">
      <c r="A18" s="108"/>
      <c r="B18" s="518" t="s">
        <v>390</v>
      </c>
      <c r="C18" s="519"/>
      <c r="D18" s="520"/>
      <c r="E18" s="94"/>
      <c r="F18" s="16"/>
      <c r="G18" s="99" t="e">
        <f>F18/E18*100</f>
        <v>#DIV/0!</v>
      </c>
      <c r="H18" s="94"/>
      <c r="I18" s="94"/>
      <c r="J18" s="16"/>
      <c r="K18" s="94"/>
      <c r="L18" s="108"/>
      <c r="M18" s="94"/>
      <c r="N18" s="16"/>
      <c r="O18" s="94"/>
      <c r="P18" s="362"/>
      <c r="Q18" s="361"/>
      <c r="R18" s="202"/>
      <c r="S18" s="95"/>
      <c r="T18" s="95"/>
      <c r="U18" s="361"/>
      <c r="V18" s="202"/>
      <c r="W18" s="361"/>
      <c r="X18" s="362"/>
      <c r="Y18" s="361"/>
      <c r="Z18" s="202"/>
      <c r="AA18" s="361"/>
      <c r="AB18" s="362"/>
      <c r="AC18" s="361"/>
      <c r="AD18" s="202"/>
      <c r="AE18" s="361"/>
      <c r="AF18" s="362"/>
      <c r="AG18" s="366">
        <f t="shared" si="3"/>
        <v>0</v>
      </c>
      <c r="AH18" s="364">
        <f t="shared" si="3"/>
        <v>0</v>
      </c>
      <c r="AI18" s="386" t="e">
        <f t="shared" si="37"/>
        <v>#DIV/0!</v>
      </c>
      <c r="AJ18" s="387">
        <f t="shared" si="33"/>
        <v>0</v>
      </c>
      <c r="AK18" s="361"/>
      <c r="AL18" s="202"/>
      <c r="AM18" s="361"/>
      <c r="AN18" s="94"/>
      <c r="AO18" s="94"/>
      <c r="AP18" s="351"/>
      <c r="AQ18" s="94"/>
      <c r="AR18" s="94"/>
      <c r="AS18" s="94"/>
      <c r="AT18" s="351"/>
      <c r="AU18" s="94"/>
      <c r="AV18" s="94"/>
      <c r="AW18" s="94"/>
      <c r="AX18" s="16"/>
      <c r="AY18" s="94"/>
      <c r="AZ18" s="94"/>
      <c r="BA18" s="350">
        <f t="shared" si="8"/>
        <v>0</v>
      </c>
      <c r="BB18" s="15">
        <f t="shared" si="9"/>
        <v>0</v>
      </c>
      <c r="BC18" s="351"/>
      <c r="BD18" s="351"/>
      <c r="BE18" s="94"/>
      <c r="BF18" s="16"/>
      <c r="BG18" s="94"/>
      <c r="BH18" s="94"/>
      <c r="BI18" s="94"/>
      <c r="BJ18" s="351"/>
      <c r="BK18" s="94"/>
      <c r="BL18" s="94"/>
      <c r="BM18" s="94"/>
      <c r="BN18" s="16"/>
      <c r="BO18" s="94"/>
      <c r="BP18" s="94">
        <f t="shared" si="38"/>
        <v>0</v>
      </c>
      <c r="BQ18" s="94"/>
      <c r="BR18" s="16"/>
      <c r="BS18" s="92" t="e">
        <f t="shared" si="18"/>
        <v>#DIV/0!</v>
      </c>
      <c r="BT18" s="92">
        <f t="shared" si="19"/>
        <v>0</v>
      </c>
      <c r="BU18" s="94"/>
      <c r="BV18" s="364"/>
      <c r="BW18" s="361"/>
      <c r="BX18" s="362"/>
      <c r="BY18" s="361"/>
      <c r="BZ18" s="202"/>
      <c r="CA18" s="422" t="e">
        <f t="shared" si="40"/>
        <v>#DIV/0!</v>
      </c>
      <c r="CB18" s="362"/>
      <c r="CC18" s="362"/>
      <c r="CD18" s="206"/>
      <c r="CE18" s="362"/>
      <c r="CF18" s="362"/>
      <c r="CG18" s="108"/>
      <c r="CH18" s="147"/>
      <c r="CI18" s="108"/>
      <c r="CJ18" s="108"/>
      <c r="CK18" s="350">
        <f t="shared" si="21"/>
        <v>0</v>
      </c>
      <c r="CL18" s="16">
        <f t="shared" si="41"/>
        <v>0</v>
      </c>
      <c r="CM18" s="273" t="e">
        <f t="shared" si="13"/>
        <v>#DIV/0!</v>
      </c>
      <c r="CN18" s="268">
        <f>CL18-CK18</f>
        <v>0</v>
      </c>
      <c r="CP18" s="128">
        <f t="shared" si="15"/>
        <v>0</v>
      </c>
      <c r="CQ18" s="123">
        <f t="shared" si="16"/>
        <v>0</v>
      </c>
      <c r="CS18" s="132">
        <f t="shared" si="17"/>
        <v>0</v>
      </c>
      <c r="CT18" s="123">
        <f t="shared" si="22"/>
        <v>0</v>
      </c>
      <c r="CU18" s="123">
        <f t="shared" si="23"/>
        <v>0</v>
      </c>
      <c r="CV18" s="123">
        <f t="shared" si="24"/>
        <v>0</v>
      </c>
      <c r="CW18" s="123">
        <f t="shared" si="25"/>
        <v>0</v>
      </c>
      <c r="CX18" s="357"/>
      <c r="CY18" s="357"/>
    </row>
    <row r="19" spans="1:103" ht="13.5" customHeight="1">
      <c r="A19" s="108"/>
      <c r="B19" s="518" t="s">
        <v>757</v>
      </c>
      <c r="C19" s="519"/>
      <c r="D19" s="520"/>
      <c r="E19" s="94">
        <v>0</v>
      </c>
      <c r="F19" s="16"/>
      <c r="G19" s="350"/>
      <c r="H19" s="94"/>
      <c r="I19" s="94">
        <v>0</v>
      </c>
      <c r="J19" s="16">
        <v>6.9</v>
      </c>
      <c r="K19" s="94"/>
      <c r="L19" s="108">
        <f t="shared" si="29"/>
        <v>6.9</v>
      </c>
      <c r="M19" s="94"/>
      <c r="N19" s="16">
        <v>14</v>
      </c>
      <c r="O19" s="94"/>
      <c r="P19" s="362">
        <f t="shared" si="30"/>
        <v>14</v>
      </c>
      <c r="Q19" s="361">
        <f>R19</f>
        <v>0</v>
      </c>
      <c r="R19" s="202"/>
      <c r="S19" s="95"/>
      <c r="T19" s="95">
        <f t="shared" si="39"/>
        <v>0</v>
      </c>
      <c r="U19" s="361"/>
      <c r="V19" s="202"/>
      <c r="W19" s="361"/>
      <c r="X19" s="362"/>
      <c r="Y19" s="361"/>
      <c r="Z19" s="202">
        <v>13</v>
      </c>
      <c r="AA19" s="361"/>
      <c r="AB19" s="362">
        <f t="shared" si="1"/>
        <v>13</v>
      </c>
      <c r="AC19" s="361"/>
      <c r="AD19" s="202">
        <v>13.9</v>
      </c>
      <c r="AE19" s="361"/>
      <c r="AF19" s="362">
        <f t="shared" si="2"/>
        <v>13.9</v>
      </c>
      <c r="AG19" s="367">
        <f t="shared" si="3"/>
        <v>0</v>
      </c>
      <c r="AH19" s="364">
        <f>F19+J19+N19+R19+V19+Z19+AD19</f>
        <v>47.8</v>
      </c>
      <c r="AI19" s="364"/>
      <c r="AJ19" s="374">
        <f t="shared" si="33"/>
        <v>47.8</v>
      </c>
      <c r="AK19" s="361"/>
      <c r="AL19" s="202"/>
      <c r="AM19" s="361"/>
      <c r="AN19" s="94"/>
      <c r="AO19" s="94"/>
      <c r="AP19" s="351">
        <v>1</v>
      </c>
      <c r="AQ19" s="94"/>
      <c r="AR19" s="94"/>
      <c r="AS19" s="94"/>
      <c r="AT19" s="351">
        <v>6</v>
      </c>
      <c r="AU19" s="94"/>
      <c r="AV19" s="94"/>
      <c r="AW19" s="94"/>
      <c r="AX19" s="16"/>
      <c r="AY19" s="94"/>
      <c r="AZ19" s="94"/>
      <c r="BA19" s="350">
        <f t="shared" si="8"/>
        <v>0</v>
      </c>
      <c r="BB19" s="15">
        <f>+AL19+AP19+AT19+AX19</f>
        <v>7</v>
      </c>
      <c r="BC19" s="351"/>
      <c r="BD19" s="351"/>
      <c r="BE19" s="94"/>
      <c r="BF19" s="16"/>
      <c r="BG19" s="94"/>
      <c r="BH19" s="94"/>
      <c r="BI19" s="94"/>
      <c r="BJ19" s="351"/>
      <c r="BK19" s="94"/>
      <c r="BL19" s="94"/>
      <c r="BM19" s="94"/>
      <c r="BN19" s="16"/>
      <c r="BO19" s="94"/>
      <c r="BP19" s="94">
        <f t="shared" si="38"/>
        <v>0</v>
      </c>
      <c r="BQ19" s="94"/>
      <c r="BR19" s="16"/>
      <c r="BS19" s="92">
        <v>0</v>
      </c>
      <c r="BT19" s="92">
        <f t="shared" si="19"/>
        <v>0</v>
      </c>
      <c r="BU19" s="94"/>
      <c r="BV19" s="364"/>
      <c r="BW19" s="361"/>
      <c r="BX19" s="362"/>
      <c r="BY19" s="202">
        <v>6.5</v>
      </c>
      <c r="BZ19" s="202">
        <v>6.5</v>
      </c>
      <c r="CA19" s="422">
        <f t="shared" si="40"/>
        <v>100</v>
      </c>
      <c r="CB19" s="362">
        <f t="shared" si="28"/>
        <v>0</v>
      </c>
      <c r="CC19" s="362"/>
      <c r="CD19" s="206"/>
      <c r="CE19" s="362"/>
      <c r="CF19" s="362"/>
      <c r="CG19" s="108"/>
      <c r="CH19" s="147"/>
      <c r="CI19" s="108"/>
      <c r="CJ19" s="108"/>
      <c r="CK19" s="350">
        <f t="shared" si="21"/>
        <v>6.5</v>
      </c>
      <c r="CL19" s="16">
        <f>+AH19+BB19+BF19+BJ19+BN19+BV19+BZ19+CD19+CH19</f>
        <v>61.3</v>
      </c>
      <c r="CM19" s="352">
        <f t="shared" si="13"/>
        <v>943.07692307692309</v>
      </c>
      <c r="CN19" s="351">
        <f>CL19-CK19</f>
        <v>54.8</v>
      </c>
      <c r="CP19" s="128">
        <f t="shared" si="15"/>
        <v>61.3</v>
      </c>
      <c r="CQ19" s="123">
        <f t="shared" si="16"/>
        <v>6.5</v>
      </c>
      <c r="CS19" s="132">
        <f t="shared" si="17"/>
        <v>61.3</v>
      </c>
      <c r="CT19" s="123">
        <f t="shared" si="22"/>
        <v>61.3</v>
      </c>
      <c r="CU19" s="123">
        <f t="shared" si="23"/>
        <v>61.3</v>
      </c>
      <c r="CV19" s="123">
        <f t="shared" si="24"/>
        <v>54.8</v>
      </c>
      <c r="CW19" s="123">
        <f t="shared" si="25"/>
        <v>6.5</v>
      </c>
      <c r="CX19" s="357"/>
      <c r="CY19" s="357"/>
    </row>
    <row r="20" spans="1:103" ht="13.5" customHeight="1">
      <c r="A20" s="108"/>
      <c r="B20" s="518" t="s">
        <v>760</v>
      </c>
      <c r="C20" s="519"/>
      <c r="D20" s="520"/>
      <c r="E20" s="94">
        <f t="shared" ref="E20:E25" si="42">F20</f>
        <v>0</v>
      </c>
      <c r="F20" s="16"/>
      <c r="G20" s="94"/>
      <c r="H20" s="94"/>
      <c r="I20" s="94">
        <f t="shared" ref="I20:I25" si="43">J20</f>
        <v>0</v>
      </c>
      <c r="J20" s="16"/>
      <c r="K20" s="94"/>
      <c r="L20" s="108"/>
      <c r="M20" s="94">
        <v>0</v>
      </c>
      <c r="N20" s="16">
        <v>13.0115</v>
      </c>
      <c r="O20" s="94"/>
      <c r="P20" s="362"/>
      <c r="Q20" s="361">
        <v>0</v>
      </c>
      <c r="R20" s="202"/>
      <c r="S20" s="95"/>
      <c r="T20" s="95">
        <f t="shared" si="39"/>
        <v>0</v>
      </c>
      <c r="U20" s="361"/>
      <c r="V20" s="202"/>
      <c r="W20" s="361"/>
      <c r="X20" s="362"/>
      <c r="Y20" s="361"/>
      <c r="Z20" s="202">
        <v>6.7049000000000003</v>
      </c>
      <c r="AA20" s="361"/>
      <c r="AB20" s="362"/>
      <c r="AC20" s="361"/>
      <c r="AD20" s="202">
        <v>2.4582999999999999</v>
      </c>
      <c r="AE20" s="361"/>
      <c r="AF20" s="362"/>
      <c r="AG20" s="367">
        <f t="shared" si="3"/>
        <v>0</v>
      </c>
      <c r="AH20" s="364">
        <f t="shared" ref="AH20:AH26" si="44">F20+J20+N20+R20+V20+Z20+AD20</f>
        <v>22.174700000000001</v>
      </c>
      <c r="AI20" s="364"/>
      <c r="AJ20" s="374">
        <f t="shared" si="33"/>
        <v>22.174700000000001</v>
      </c>
      <c r="AK20" s="361"/>
      <c r="AL20" s="202"/>
      <c r="AM20" s="361"/>
      <c r="AN20" s="94"/>
      <c r="AO20" s="94"/>
      <c r="AP20" s="351"/>
      <c r="AQ20" s="94"/>
      <c r="AR20" s="94"/>
      <c r="AS20" s="94"/>
      <c r="AT20" s="351"/>
      <c r="AU20" s="94"/>
      <c r="AV20" s="94"/>
      <c r="AW20" s="94"/>
      <c r="AX20" s="16"/>
      <c r="AY20" s="94"/>
      <c r="AZ20" s="94"/>
      <c r="BA20" s="350">
        <f t="shared" si="8"/>
        <v>0</v>
      </c>
      <c r="BB20" s="15">
        <f t="shared" ref="BB20:BB26" si="45">+AL20+AP20+AT20+AX20</f>
        <v>0</v>
      </c>
      <c r="BC20" s="351"/>
      <c r="BD20" s="351"/>
      <c r="BE20" s="94"/>
      <c r="BF20" s="16"/>
      <c r="BG20" s="94"/>
      <c r="BH20" s="94"/>
      <c r="BI20" s="94"/>
      <c r="BJ20" s="351"/>
      <c r="BK20" s="94"/>
      <c r="BL20" s="94"/>
      <c r="BM20" s="94"/>
      <c r="BN20" s="16"/>
      <c r="BO20" s="94"/>
      <c r="BP20" s="94">
        <f t="shared" si="38"/>
        <v>0</v>
      </c>
      <c r="BQ20" s="94"/>
      <c r="BR20" s="16"/>
      <c r="BS20" s="92"/>
      <c r="BT20" s="92">
        <f t="shared" si="19"/>
        <v>0</v>
      </c>
      <c r="BU20" s="94"/>
      <c r="BV20" s="364"/>
      <c r="BW20" s="361"/>
      <c r="BX20" s="362"/>
      <c r="BY20" s="361"/>
      <c r="BZ20" s="202"/>
      <c r="CA20" s="373"/>
      <c r="CB20" s="362">
        <f t="shared" si="28"/>
        <v>0</v>
      </c>
      <c r="CC20" s="362"/>
      <c r="CD20" s="206"/>
      <c r="CE20" s="362"/>
      <c r="CF20" s="362"/>
      <c r="CG20" s="108"/>
      <c r="CH20" s="147"/>
      <c r="CI20" s="108"/>
      <c r="CJ20" s="108"/>
      <c r="CK20" s="350">
        <f t="shared" si="21"/>
        <v>0</v>
      </c>
      <c r="CL20" s="16">
        <f>+AH20+BB20+BF20+BJ20+BN20+BV20+BZ20+CD20+CH20</f>
        <v>22.174700000000001</v>
      </c>
      <c r="CM20" s="352">
        <v>0</v>
      </c>
      <c r="CN20" s="351">
        <f>CL20-CK20</f>
        <v>22.174700000000001</v>
      </c>
      <c r="CP20" s="128">
        <f t="shared" si="15"/>
        <v>22.174700000000001</v>
      </c>
      <c r="CQ20" s="123">
        <f t="shared" si="16"/>
        <v>0</v>
      </c>
      <c r="CS20" s="132">
        <f t="shared" si="17"/>
        <v>22.174700000000001</v>
      </c>
      <c r="CT20" s="123">
        <f t="shared" si="22"/>
        <v>22.174700000000001</v>
      </c>
      <c r="CU20" s="123">
        <f t="shared" si="23"/>
        <v>22.174700000000001</v>
      </c>
      <c r="CV20" s="123">
        <f t="shared" si="24"/>
        <v>22.174700000000001</v>
      </c>
      <c r="CW20" s="123">
        <f t="shared" si="25"/>
        <v>0</v>
      </c>
      <c r="CX20" s="357"/>
      <c r="CY20" s="357"/>
    </row>
    <row r="21" spans="1:103" ht="13.5" customHeight="1">
      <c r="A21" s="108"/>
      <c r="B21" s="518" t="s">
        <v>273</v>
      </c>
      <c r="C21" s="519"/>
      <c r="D21" s="520"/>
      <c r="E21" s="94">
        <f t="shared" si="42"/>
        <v>0</v>
      </c>
      <c r="F21" s="16"/>
      <c r="G21" s="94"/>
      <c r="H21" s="94"/>
      <c r="I21" s="94">
        <f t="shared" si="43"/>
        <v>0</v>
      </c>
      <c r="J21" s="16"/>
      <c r="K21" s="94"/>
      <c r="L21" s="108"/>
      <c r="M21" s="94">
        <f t="shared" ref="M21:M25" si="46">N21</f>
        <v>0</v>
      </c>
      <c r="N21" s="16"/>
      <c r="O21" s="94"/>
      <c r="P21" s="362"/>
      <c r="Q21" s="361">
        <f t="shared" ref="Q21:Q25" si="47">R21</f>
        <v>0</v>
      </c>
      <c r="R21" s="202"/>
      <c r="S21" s="95"/>
      <c r="T21" s="95"/>
      <c r="U21" s="361"/>
      <c r="V21" s="202"/>
      <c r="W21" s="361"/>
      <c r="X21" s="362"/>
      <c r="Y21" s="361"/>
      <c r="Z21" s="202"/>
      <c r="AA21" s="361"/>
      <c r="AB21" s="362"/>
      <c r="AC21" s="361"/>
      <c r="AD21" s="202"/>
      <c r="AE21" s="361"/>
      <c r="AF21" s="362"/>
      <c r="AG21" s="367">
        <f t="shared" si="3"/>
        <v>0</v>
      </c>
      <c r="AH21" s="364">
        <f t="shared" si="44"/>
        <v>0</v>
      </c>
      <c r="AI21" s="364"/>
      <c r="AJ21" s="374">
        <f t="shared" si="33"/>
        <v>0</v>
      </c>
      <c r="AK21" s="361">
        <v>20</v>
      </c>
      <c r="AL21" s="202"/>
      <c r="AM21" s="361"/>
      <c r="AN21" s="94"/>
      <c r="AO21" s="94">
        <v>10</v>
      </c>
      <c r="AP21" s="351"/>
      <c r="AQ21" s="94"/>
      <c r="AR21" s="94"/>
      <c r="AS21" s="94">
        <v>20</v>
      </c>
      <c r="AT21" s="351"/>
      <c r="AU21" s="94"/>
      <c r="AV21" s="94"/>
      <c r="AW21" s="94">
        <v>20</v>
      </c>
      <c r="AX21" s="16"/>
      <c r="AY21" s="94"/>
      <c r="AZ21" s="94"/>
      <c r="BA21" s="350">
        <f t="shared" si="8"/>
        <v>70</v>
      </c>
      <c r="BB21" s="15">
        <f t="shared" si="45"/>
        <v>0</v>
      </c>
      <c r="BC21" s="351"/>
      <c r="BD21" s="351"/>
      <c r="BE21" s="94"/>
      <c r="BF21" s="16"/>
      <c r="BG21" s="94"/>
      <c r="BH21" s="94"/>
      <c r="BI21" s="94"/>
      <c r="BJ21" s="351"/>
      <c r="BK21" s="94"/>
      <c r="BL21" s="94"/>
      <c r="BM21" s="94"/>
      <c r="BN21" s="16"/>
      <c r="BO21" s="94"/>
      <c r="BP21" s="94">
        <f t="shared" si="38"/>
        <v>0</v>
      </c>
      <c r="BQ21" s="139"/>
      <c r="BR21" s="16"/>
      <c r="BS21" s="92">
        <v>0</v>
      </c>
      <c r="BT21" s="92">
        <f t="shared" si="19"/>
        <v>0</v>
      </c>
      <c r="BU21" s="139"/>
      <c r="BV21" s="202"/>
      <c r="BW21" s="361"/>
      <c r="BX21" s="362"/>
      <c r="BY21" s="361"/>
      <c r="BZ21" s="202"/>
      <c r="CA21" s="373"/>
      <c r="CB21" s="362"/>
      <c r="CC21" s="362"/>
      <c r="CD21" s="206"/>
      <c r="CE21" s="362"/>
      <c r="CF21" s="362"/>
      <c r="CG21" s="108"/>
      <c r="CH21" s="147"/>
      <c r="CI21" s="108"/>
      <c r="CJ21" s="108"/>
      <c r="CK21" s="350">
        <f t="shared" si="21"/>
        <v>70</v>
      </c>
      <c r="CL21" s="16">
        <f>+AH21+BB21+BF21+BJ21+BN21+BV21+BZ21+CD21+CH21</f>
        <v>0</v>
      </c>
      <c r="CM21" s="352">
        <f t="shared" si="13"/>
        <v>0</v>
      </c>
      <c r="CN21" s="351">
        <f>CL21-CK21</f>
        <v>-70</v>
      </c>
      <c r="CP21" s="128">
        <f t="shared" si="15"/>
        <v>0</v>
      </c>
      <c r="CQ21" s="123">
        <f t="shared" si="16"/>
        <v>70</v>
      </c>
      <c r="CS21" s="132">
        <f t="shared" si="17"/>
        <v>0</v>
      </c>
      <c r="CT21" s="123">
        <f t="shared" si="22"/>
        <v>0</v>
      </c>
      <c r="CU21" s="123">
        <f t="shared" si="23"/>
        <v>0</v>
      </c>
      <c r="CV21" s="123">
        <f t="shared" si="24"/>
        <v>0</v>
      </c>
      <c r="CW21" s="123">
        <f t="shared" si="25"/>
        <v>70</v>
      </c>
      <c r="CX21" s="357"/>
      <c r="CY21" s="357"/>
    </row>
    <row r="22" spans="1:103" ht="13.5" hidden="1" customHeight="1">
      <c r="A22" s="108"/>
      <c r="B22" s="518" t="s">
        <v>707</v>
      </c>
      <c r="C22" s="519"/>
      <c r="D22" s="520"/>
      <c r="E22" s="94">
        <f t="shared" si="42"/>
        <v>0</v>
      </c>
      <c r="F22" s="16"/>
      <c r="G22" s="94"/>
      <c r="H22" s="94"/>
      <c r="I22" s="94">
        <v>0</v>
      </c>
      <c r="J22" s="16"/>
      <c r="K22" s="94"/>
      <c r="L22" s="108"/>
      <c r="M22" s="94">
        <f t="shared" si="46"/>
        <v>0</v>
      </c>
      <c r="N22" s="16"/>
      <c r="O22" s="94"/>
      <c r="P22" s="362"/>
      <c r="Q22" s="361">
        <v>0</v>
      </c>
      <c r="R22" s="202"/>
      <c r="S22" s="95"/>
      <c r="T22" s="95"/>
      <c r="U22" s="361"/>
      <c r="V22" s="202"/>
      <c r="W22" s="361"/>
      <c r="X22" s="362"/>
      <c r="Y22" s="361"/>
      <c r="Z22" s="202"/>
      <c r="AA22" s="361"/>
      <c r="AB22" s="362"/>
      <c r="AC22" s="361"/>
      <c r="AD22" s="202"/>
      <c r="AE22" s="361"/>
      <c r="AF22" s="362"/>
      <c r="AG22" s="367"/>
      <c r="AH22" s="364">
        <f t="shared" si="44"/>
        <v>0</v>
      </c>
      <c r="AI22" s="364"/>
      <c r="AJ22" s="374"/>
      <c r="AK22" s="361"/>
      <c r="AL22" s="202"/>
      <c r="AM22" s="361"/>
      <c r="AN22" s="94"/>
      <c r="AO22" s="94"/>
      <c r="AP22" s="351"/>
      <c r="AQ22" s="94"/>
      <c r="AR22" s="94"/>
      <c r="AS22" s="94"/>
      <c r="AT22" s="351"/>
      <c r="AU22" s="94"/>
      <c r="AV22" s="94"/>
      <c r="AW22" s="94"/>
      <c r="AX22" s="16"/>
      <c r="AY22" s="94"/>
      <c r="AZ22" s="94"/>
      <c r="BA22" s="350"/>
      <c r="BB22" s="15">
        <f t="shared" si="45"/>
        <v>0</v>
      </c>
      <c r="BC22" s="351"/>
      <c r="BD22" s="351"/>
      <c r="BE22" s="94"/>
      <c r="BF22" s="16"/>
      <c r="BG22" s="94"/>
      <c r="BH22" s="94"/>
      <c r="BI22" s="94"/>
      <c r="BJ22" s="351"/>
      <c r="BK22" s="94"/>
      <c r="BL22" s="94"/>
      <c r="BM22" s="94"/>
      <c r="BN22" s="16"/>
      <c r="BO22" s="94"/>
      <c r="BP22" s="94"/>
      <c r="BQ22" s="139"/>
      <c r="BR22" s="16"/>
      <c r="BS22" s="92"/>
      <c r="BT22" s="92"/>
      <c r="BU22" s="139"/>
      <c r="BV22" s="202"/>
      <c r="BW22" s="361"/>
      <c r="BX22" s="362"/>
      <c r="BY22" s="361"/>
      <c r="BZ22" s="202"/>
      <c r="CA22" s="373"/>
      <c r="CB22" s="362"/>
      <c r="CC22" s="362"/>
      <c r="CD22" s="206"/>
      <c r="CE22" s="362"/>
      <c r="CF22" s="362"/>
      <c r="CG22" s="108"/>
      <c r="CH22" s="147"/>
      <c r="CI22" s="108"/>
      <c r="CJ22" s="108"/>
      <c r="CK22" s="350"/>
      <c r="CL22" s="16">
        <f t="shared" ref="CL22:CL25" si="48">+AH22+BB22+BF22+BJ22+BN22+BR22+BV22+BZ22+CD22+CH22</f>
        <v>0</v>
      </c>
      <c r="CM22" s="352"/>
      <c r="CN22" s="351"/>
      <c r="CP22" s="128"/>
      <c r="CQ22" s="123"/>
      <c r="CS22" s="132"/>
      <c r="CT22" s="123"/>
      <c r="CU22" s="123"/>
      <c r="CV22" s="123"/>
      <c r="CW22" s="123"/>
      <c r="CX22" s="357"/>
      <c r="CY22" s="357"/>
    </row>
    <row r="23" spans="1:103" ht="13.5" hidden="1" customHeight="1">
      <c r="A23" s="108"/>
      <c r="B23" s="518" t="s">
        <v>704</v>
      </c>
      <c r="C23" s="519"/>
      <c r="D23" s="520"/>
      <c r="E23" s="351">
        <v>0</v>
      </c>
      <c r="F23" s="16"/>
      <c r="G23" s="94"/>
      <c r="H23" s="94"/>
      <c r="I23" s="94">
        <v>0</v>
      </c>
      <c r="J23" s="16"/>
      <c r="K23" s="94"/>
      <c r="L23" s="108"/>
      <c r="M23" s="94">
        <f t="shared" si="46"/>
        <v>0</v>
      </c>
      <c r="N23" s="16"/>
      <c r="O23" s="94"/>
      <c r="P23" s="362"/>
      <c r="Q23" s="361">
        <f t="shared" si="47"/>
        <v>0</v>
      </c>
      <c r="R23" s="202"/>
      <c r="S23" s="95"/>
      <c r="T23" s="95"/>
      <c r="U23" s="361"/>
      <c r="V23" s="202"/>
      <c r="W23" s="361"/>
      <c r="X23" s="362"/>
      <c r="Y23" s="361"/>
      <c r="Z23" s="202"/>
      <c r="AA23" s="361"/>
      <c r="AB23" s="362"/>
      <c r="AC23" s="361"/>
      <c r="AD23" s="202"/>
      <c r="AE23" s="361"/>
      <c r="AF23" s="362"/>
      <c r="AG23" s="367"/>
      <c r="AH23" s="364">
        <f t="shared" si="44"/>
        <v>0</v>
      </c>
      <c r="AI23" s="364"/>
      <c r="AJ23" s="374"/>
      <c r="AK23" s="361"/>
      <c r="AL23" s="202"/>
      <c r="AM23" s="361"/>
      <c r="AN23" s="94"/>
      <c r="AO23" s="94"/>
      <c r="AP23" s="351"/>
      <c r="AQ23" s="94"/>
      <c r="AR23" s="94"/>
      <c r="AS23" s="94"/>
      <c r="AT23" s="351"/>
      <c r="AU23" s="94"/>
      <c r="AV23" s="94"/>
      <c r="AW23" s="94"/>
      <c r="AX23" s="16"/>
      <c r="AY23" s="94"/>
      <c r="AZ23" s="94"/>
      <c r="BA23" s="350"/>
      <c r="BB23" s="15">
        <f t="shared" si="45"/>
        <v>0</v>
      </c>
      <c r="BC23" s="351"/>
      <c r="BD23" s="351"/>
      <c r="BE23" s="94"/>
      <c r="BF23" s="16"/>
      <c r="BG23" s="94"/>
      <c r="BH23" s="94"/>
      <c r="BI23" s="94"/>
      <c r="BJ23" s="351"/>
      <c r="BK23" s="94"/>
      <c r="BL23" s="94"/>
      <c r="BM23" s="94"/>
      <c r="BN23" s="16"/>
      <c r="BO23" s="94"/>
      <c r="BP23" s="94"/>
      <c r="BQ23" s="139"/>
      <c r="BR23" s="16"/>
      <c r="BS23" s="92"/>
      <c r="BT23" s="92"/>
      <c r="BU23" s="139"/>
      <c r="BV23" s="16"/>
      <c r="BW23" s="94"/>
      <c r="BX23" s="108"/>
      <c r="BY23" s="94"/>
      <c r="BZ23" s="16"/>
      <c r="CA23" s="96"/>
      <c r="CB23" s="108"/>
      <c r="CC23" s="108"/>
      <c r="CD23" s="208"/>
      <c r="CE23" s="108"/>
      <c r="CF23" s="108"/>
      <c r="CG23" s="108"/>
      <c r="CH23" s="147"/>
      <c r="CI23" s="108"/>
      <c r="CJ23" s="108"/>
      <c r="CK23" s="350"/>
      <c r="CL23" s="16">
        <f t="shared" si="48"/>
        <v>0</v>
      </c>
      <c r="CM23" s="352"/>
      <c r="CN23" s="351"/>
      <c r="CP23" s="128"/>
      <c r="CQ23" s="123"/>
      <c r="CS23" s="132"/>
      <c r="CT23" s="123"/>
      <c r="CU23" s="123"/>
      <c r="CV23" s="123"/>
      <c r="CW23" s="123"/>
      <c r="CX23" s="357"/>
      <c r="CY23" s="357"/>
    </row>
    <row r="24" spans="1:103" ht="12.6" customHeight="1">
      <c r="A24" s="108"/>
      <c r="B24" s="518" t="s">
        <v>769</v>
      </c>
      <c r="C24" s="519"/>
      <c r="D24" s="520"/>
      <c r="E24" s="351">
        <f t="shared" si="42"/>
        <v>0</v>
      </c>
      <c r="F24" s="16"/>
      <c r="G24" s="94"/>
      <c r="H24" s="94"/>
      <c r="I24" s="94">
        <v>0</v>
      </c>
      <c r="J24" s="16"/>
      <c r="K24" s="94"/>
      <c r="L24" s="108">
        <f t="shared" ref="L24:L30" si="49">J24-I24</f>
        <v>0</v>
      </c>
      <c r="M24" s="94">
        <v>0</v>
      </c>
      <c r="N24" s="16"/>
      <c r="O24" s="94"/>
      <c r="P24" s="362">
        <f t="shared" si="30"/>
        <v>0</v>
      </c>
      <c r="Q24" s="361">
        <f t="shared" si="47"/>
        <v>0</v>
      </c>
      <c r="R24" s="202"/>
      <c r="S24" s="94"/>
      <c r="T24" s="94">
        <f t="shared" si="39"/>
        <v>0</v>
      </c>
      <c r="U24" s="361"/>
      <c r="V24" s="202"/>
      <c r="W24" s="361"/>
      <c r="X24" s="362">
        <f>V24-U24</f>
        <v>0</v>
      </c>
      <c r="Y24" s="361"/>
      <c r="Z24" s="202"/>
      <c r="AA24" s="361"/>
      <c r="AB24" s="362">
        <f>Z24-Y24</f>
        <v>0</v>
      </c>
      <c r="AC24" s="361"/>
      <c r="AD24" s="202"/>
      <c r="AE24" s="361"/>
      <c r="AF24" s="362"/>
      <c r="AG24" s="367">
        <f t="shared" si="3"/>
        <v>0</v>
      </c>
      <c r="AH24" s="364">
        <f t="shared" si="44"/>
        <v>0</v>
      </c>
      <c r="AI24" s="364"/>
      <c r="AJ24" s="374">
        <f t="shared" si="33"/>
        <v>0</v>
      </c>
      <c r="AK24" s="361"/>
      <c r="AL24" s="202"/>
      <c r="AM24" s="361"/>
      <c r="AN24" s="94"/>
      <c r="AO24" s="94"/>
      <c r="AP24" s="364"/>
      <c r="AQ24" s="361"/>
      <c r="AR24" s="361"/>
      <c r="AS24" s="361"/>
      <c r="AT24" s="364"/>
      <c r="AU24" s="361"/>
      <c r="AV24" s="361"/>
      <c r="AW24" s="361"/>
      <c r="AX24" s="202"/>
      <c r="AY24" s="361"/>
      <c r="AZ24" s="94"/>
      <c r="BA24" s="350">
        <f t="shared" si="8"/>
        <v>0</v>
      </c>
      <c r="BB24" s="15">
        <f t="shared" si="45"/>
        <v>0</v>
      </c>
      <c r="BC24" s="351"/>
      <c r="BD24" s="351"/>
      <c r="BE24" s="94"/>
      <c r="BF24" s="16"/>
      <c r="BG24" s="94"/>
      <c r="BH24" s="94"/>
      <c r="BI24" s="94"/>
      <c r="BJ24" s="351"/>
      <c r="BK24" s="94"/>
      <c r="BL24" s="94"/>
      <c r="BM24" s="94"/>
      <c r="BN24" s="16"/>
      <c r="BO24" s="94"/>
      <c r="BP24" s="94">
        <f t="shared" si="38"/>
        <v>0</v>
      </c>
      <c r="BQ24" s="94"/>
      <c r="BR24" s="16"/>
      <c r="BS24" s="92">
        <v>0</v>
      </c>
      <c r="BT24" s="92">
        <f t="shared" si="19"/>
        <v>0</v>
      </c>
      <c r="BU24" s="94"/>
      <c r="BV24" s="351"/>
      <c r="BW24" s="94"/>
      <c r="BX24" s="108">
        <f>BV24-BU24</f>
        <v>0</v>
      </c>
      <c r="BY24" s="94"/>
      <c r="BZ24" s="16"/>
      <c r="CA24" s="96"/>
      <c r="CB24" s="108">
        <f t="shared" si="28"/>
        <v>0</v>
      </c>
      <c r="CC24" s="142"/>
      <c r="CD24" s="208"/>
      <c r="CE24" s="108"/>
      <c r="CF24" s="108"/>
      <c r="CG24" s="142"/>
      <c r="CH24" s="147"/>
      <c r="CI24" s="108"/>
      <c r="CJ24" s="108"/>
      <c r="CK24" s="350">
        <f t="shared" si="21"/>
        <v>0</v>
      </c>
      <c r="CL24" s="16">
        <f t="shared" si="48"/>
        <v>0</v>
      </c>
      <c r="CM24" s="352">
        <v>0</v>
      </c>
      <c r="CN24" s="351">
        <f>CL24-CK24</f>
        <v>0</v>
      </c>
      <c r="CP24" s="128">
        <f t="shared" si="15"/>
        <v>0</v>
      </c>
      <c r="CQ24" s="123">
        <f t="shared" si="16"/>
        <v>0</v>
      </c>
      <c r="CS24" s="132">
        <f t="shared" si="17"/>
        <v>0</v>
      </c>
      <c r="CT24" s="123">
        <f t="shared" si="22"/>
        <v>0</v>
      </c>
      <c r="CU24" s="123">
        <f t="shared" si="23"/>
        <v>0</v>
      </c>
      <c r="CV24" s="123">
        <f t="shared" si="24"/>
        <v>0</v>
      </c>
      <c r="CW24" s="123">
        <f t="shared" si="25"/>
        <v>0</v>
      </c>
      <c r="CX24" s="357"/>
      <c r="CY24" s="357"/>
    </row>
    <row r="25" spans="1:103" ht="12.75" hidden="1" customHeight="1">
      <c r="A25" s="108"/>
      <c r="B25" s="518" t="s">
        <v>192</v>
      </c>
      <c r="C25" s="519"/>
      <c r="D25" s="520"/>
      <c r="E25" s="351">
        <f t="shared" si="42"/>
        <v>0</v>
      </c>
      <c r="F25" s="16"/>
      <c r="G25" s="94"/>
      <c r="H25" s="94">
        <f t="shared" si="0"/>
        <v>0</v>
      </c>
      <c r="I25" s="94">
        <f t="shared" si="43"/>
        <v>0</v>
      </c>
      <c r="J25" s="16"/>
      <c r="K25" s="94"/>
      <c r="L25" s="108">
        <f t="shared" si="49"/>
        <v>0</v>
      </c>
      <c r="M25" s="94">
        <f t="shared" si="46"/>
        <v>0</v>
      </c>
      <c r="N25" s="16"/>
      <c r="O25" s="94"/>
      <c r="P25" s="362">
        <f t="shared" si="30"/>
        <v>0</v>
      </c>
      <c r="Q25" s="361">
        <f t="shared" si="47"/>
        <v>0</v>
      </c>
      <c r="R25" s="202"/>
      <c r="S25" s="94"/>
      <c r="T25" s="94">
        <f t="shared" si="39"/>
        <v>0</v>
      </c>
      <c r="U25" s="361"/>
      <c r="V25" s="202"/>
      <c r="W25" s="361"/>
      <c r="X25" s="362"/>
      <c r="Y25" s="361"/>
      <c r="Z25" s="202"/>
      <c r="AA25" s="361"/>
      <c r="AB25" s="362">
        <f>Z25-Y25</f>
        <v>0</v>
      </c>
      <c r="AC25" s="361"/>
      <c r="AD25" s="202"/>
      <c r="AE25" s="361"/>
      <c r="AF25" s="362">
        <f>AD25-AC25</f>
        <v>0</v>
      </c>
      <c r="AG25" s="367">
        <f t="shared" si="3"/>
        <v>0</v>
      </c>
      <c r="AH25" s="364">
        <f t="shared" si="44"/>
        <v>0</v>
      </c>
      <c r="AI25" s="364"/>
      <c r="AJ25" s="374">
        <f t="shared" si="33"/>
        <v>0</v>
      </c>
      <c r="AK25" s="361"/>
      <c r="AL25" s="202"/>
      <c r="AM25" s="361"/>
      <c r="AN25" s="94">
        <f>AL25-AK25</f>
        <v>0</v>
      </c>
      <c r="AO25" s="94"/>
      <c r="AP25" s="364"/>
      <c r="AQ25" s="361"/>
      <c r="AR25" s="361">
        <f>AP25-AO25</f>
        <v>0</v>
      </c>
      <c r="AS25" s="361"/>
      <c r="AT25" s="364"/>
      <c r="AU25" s="361"/>
      <c r="AV25" s="361">
        <f>AT25-AS25</f>
        <v>0</v>
      </c>
      <c r="AW25" s="361"/>
      <c r="AX25" s="202"/>
      <c r="AY25" s="361"/>
      <c r="AZ25" s="94">
        <f>AX25-AW25</f>
        <v>0</v>
      </c>
      <c r="BA25" s="350">
        <f t="shared" si="8"/>
        <v>0</v>
      </c>
      <c r="BB25" s="15">
        <f t="shared" si="45"/>
        <v>0</v>
      </c>
      <c r="BC25" s="351"/>
      <c r="BD25" s="351">
        <f>BB25-BA25</f>
        <v>0</v>
      </c>
      <c r="BE25" s="94"/>
      <c r="BF25" s="16"/>
      <c r="BG25" s="94"/>
      <c r="BH25" s="94">
        <f>BF25-BE25</f>
        <v>0</v>
      </c>
      <c r="BI25" s="94"/>
      <c r="BJ25" s="351"/>
      <c r="BK25" s="94"/>
      <c r="BL25" s="94">
        <f>BJ25-BI25</f>
        <v>0</v>
      </c>
      <c r="BM25" s="94"/>
      <c r="BN25" s="16"/>
      <c r="BO25" s="94"/>
      <c r="BP25" s="94">
        <f t="shared" si="38"/>
        <v>0</v>
      </c>
      <c r="BQ25" s="94"/>
      <c r="BR25" s="16"/>
      <c r="BS25" s="92" t="e">
        <f t="shared" si="18"/>
        <v>#DIV/0!</v>
      </c>
      <c r="BT25" s="92">
        <f t="shared" si="19"/>
        <v>0</v>
      </c>
      <c r="BU25" s="94"/>
      <c r="BV25" s="351"/>
      <c r="BW25" s="94"/>
      <c r="BX25" s="108"/>
      <c r="BY25" s="94"/>
      <c r="BZ25" s="16"/>
      <c r="CA25" s="96"/>
      <c r="CB25" s="108"/>
      <c r="CC25" s="108"/>
      <c r="CD25" s="208"/>
      <c r="CE25" s="108"/>
      <c r="CF25" s="108"/>
      <c r="CG25" s="108"/>
      <c r="CH25" s="147"/>
      <c r="CI25" s="108"/>
      <c r="CJ25" s="108"/>
      <c r="CK25" s="350">
        <f t="shared" si="21"/>
        <v>0</v>
      </c>
      <c r="CL25" s="16">
        <f t="shared" si="48"/>
        <v>0</v>
      </c>
      <c r="CM25" s="351"/>
      <c r="CN25" s="351">
        <f t="shared" si="14"/>
        <v>0</v>
      </c>
      <c r="CP25" s="128">
        <f t="shared" si="15"/>
        <v>0</v>
      </c>
      <c r="CQ25" s="123">
        <f t="shared" si="16"/>
        <v>0</v>
      </c>
      <c r="CS25" s="132">
        <f t="shared" si="17"/>
        <v>0</v>
      </c>
      <c r="CT25" s="123">
        <f t="shared" si="22"/>
        <v>0</v>
      </c>
      <c r="CU25" s="123">
        <f t="shared" si="23"/>
        <v>0</v>
      </c>
      <c r="CV25" s="123">
        <f t="shared" si="24"/>
        <v>0</v>
      </c>
      <c r="CW25" s="123">
        <f t="shared" si="25"/>
        <v>0</v>
      </c>
      <c r="CX25" s="357"/>
      <c r="CY25" s="357"/>
    </row>
    <row r="26" spans="1:103" ht="12.75" customHeight="1">
      <c r="A26" s="108"/>
      <c r="B26" s="521" t="s">
        <v>229</v>
      </c>
      <c r="C26" s="522"/>
      <c r="D26" s="523"/>
      <c r="E26" s="351">
        <v>11</v>
      </c>
      <c r="F26" s="16"/>
      <c r="G26" s="94">
        <f>F26/E26*100</f>
        <v>0</v>
      </c>
      <c r="H26" s="94"/>
      <c r="I26" s="94">
        <v>15</v>
      </c>
      <c r="J26" s="16">
        <v>17.812090000000001</v>
      </c>
      <c r="K26" s="95">
        <f>J26/I26*100</f>
        <v>118.74726666666669</v>
      </c>
      <c r="L26" s="94">
        <f>J26-I26</f>
        <v>2.8120900000000013</v>
      </c>
      <c r="M26" s="94">
        <v>26</v>
      </c>
      <c r="N26" s="16"/>
      <c r="O26" s="94"/>
      <c r="P26" s="361"/>
      <c r="Q26" s="361">
        <v>22</v>
      </c>
      <c r="R26" s="202">
        <v>27.169509999999999</v>
      </c>
      <c r="S26" s="94"/>
      <c r="T26" s="108"/>
      <c r="U26" s="361">
        <v>27</v>
      </c>
      <c r="V26" s="202"/>
      <c r="W26" s="361"/>
      <c r="X26" s="362"/>
      <c r="Y26" s="361">
        <v>19</v>
      </c>
      <c r="Z26" s="202"/>
      <c r="AA26" s="361"/>
      <c r="AB26" s="362"/>
      <c r="AC26" s="361">
        <v>14</v>
      </c>
      <c r="AD26" s="202">
        <v>17.812090000000001</v>
      </c>
      <c r="AE26" s="361">
        <f t="shared" ref="AE26" si="50">AD26/AC26*100</f>
        <v>127.22921428571429</v>
      </c>
      <c r="AF26" s="362"/>
      <c r="AG26" s="367">
        <f>E26+I26+M26+Q26+U26+Y26+AC26</f>
        <v>134</v>
      </c>
      <c r="AH26" s="364">
        <f t="shared" si="44"/>
        <v>62.793689999999998</v>
      </c>
      <c r="AI26" s="364">
        <f>AH26/AG26*100</f>
        <v>46.860962686567163</v>
      </c>
      <c r="AJ26" s="364">
        <f>AH26-AG26</f>
        <v>-71.206310000000002</v>
      </c>
      <c r="AK26" s="361"/>
      <c r="AL26" s="202"/>
      <c r="AM26" s="361"/>
      <c r="AN26" s="94"/>
      <c r="AO26" s="94"/>
      <c r="AP26" s="364"/>
      <c r="AQ26" s="361"/>
      <c r="AR26" s="361"/>
      <c r="AS26" s="361"/>
      <c r="AT26" s="364"/>
      <c r="AU26" s="361"/>
      <c r="AV26" s="361"/>
      <c r="AW26" s="361"/>
      <c r="AX26" s="202"/>
      <c r="AY26" s="361"/>
      <c r="AZ26" s="94"/>
      <c r="BA26" s="350">
        <f>AK26+AO26+AS26+AW26</f>
        <v>0</v>
      </c>
      <c r="BB26" s="15">
        <f t="shared" si="45"/>
        <v>0</v>
      </c>
      <c r="BC26" s="351"/>
      <c r="BD26" s="351"/>
      <c r="BE26" s="94"/>
      <c r="BF26" s="16"/>
      <c r="BG26" s="94"/>
      <c r="BH26" s="94"/>
      <c r="BI26" s="94"/>
      <c r="BJ26" s="351"/>
      <c r="BK26" s="94"/>
      <c r="BL26" s="94"/>
      <c r="BM26" s="94"/>
      <c r="BN26" s="16"/>
      <c r="BO26" s="94"/>
      <c r="BP26" s="94"/>
      <c r="BQ26" s="94"/>
      <c r="BR26" s="16"/>
      <c r="BS26" s="92">
        <v>0</v>
      </c>
      <c r="BT26" s="92">
        <f t="shared" si="19"/>
        <v>0</v>
      </c>
      <c r="BU26" s="94"/>
      <c r="BV26" s="351"/>
      <c r="BW26" s="94"/>
      <c r="BX26" s="108"/>
      <c r="BY26" s="94"/>
      <c r="BZ26" s="16"/>
      <c r="CA26" s="96"/>
      <c r="CB26" s="108"/>
      <c r="CC26" s="108"/>
      <c r="CD26" s="208"/>
      <c r="CE26" s="108"/>
      <c r="CF26" s="108"/>
      <c r="CG26" s="108"/>
      <c r="CH26" s="147"/>
      <c r="CI26" s="108"/>
      <c r="CJ26" s="108"/>
      <c r="CK26" s="350">
        <f t="shared" si="21"/>
        <v>134</v>
      </c>
      <c r="CL26" s="16">
        <f>+AH26+BB26+BF26+BJ26+BN26+BV26+BZ26+CD26+CH26</f>
        <v>62.793689999999998</v>
      </c>
      <c r="CM26" s="351">
        <f>CL26/CK26*100</f>
        <v>46.860962686567163</v>
      </c>
      <c r="CN26" s="351">
        <f>CL26-CK26</f>
        <v>-71.206310000000002</v>
      </c>
      <c r="CP26" s="128">
        <f t="shared" si="15"/>
        <v>62.793689999999998</v>
      </c>
      <c r="CQ26" s="123">
        <f t="shared" si="16"/>
        <v>134</v>
      </c>
      <c r="CS26" s="132">
        <f t="shared" si="17"/>
        <v>62.793689999999998</v>
      </c>
      <c r="CT26" s="123">
        <f t="shared" si="22"/>
        <v>62.793689999999998</v>
      </c>
      <c r="CU26" s="123">
        <f t="shared" si="23"/>
        <v>62.793689999999998</v>
      </c>
      <c r="CV26" s="123">
        <f t="shared" si="24"/>
        <v>62.793689999999998</v>
      </c>
      <c r="CW26" s="123">
        <f t="shared" si="25"/>
        <v>134</v>
      </c>
      <c r="CX26" s="357"/>
      <c r="CY26" s="357"/>
    </row>
    <row r="27" spans="1:103" s="357" customFormat="1" ht="15" customHeight="1">
      <c r="A27" s="444">
        <v>226</v>
      </c>
      <c r="B27" s="647" t="s">
        <v>102</v>
      </c>
      <c r="C27" s="648"/>
      <c r="D27" s="649"/>
      <c r="E27" s="350">
        <f>SUM(E28:E47)</f>
        <v>83</v>
      </c>
      <c r="F27" s="15">
        <f>SUM(F28:F47)</f>
        <v>69.246790000000004</v>
      </c>
      <c r="G27" s="350">
        <f>F27/E27*100</f>
        <v>83.429867469879525</v>
      </c>
      <c r="H27" s="350">
        <f t="shared" si="0"/>
        <v>-13.753209999999996</v>
      </c>
      <c r="I27" s="350">
        <f>SUM(I28:I47)</f>
        <v>131</v>
      </c>
      <c r="J27" s="15">
        <f>SUM(J28:J47)</f>
        <v>50.429679999999998</v>
      </c>
      <c r="K27" s="350">
        <f>J27/I27*100</f>
        <v>38.495938931297708</v>
      </c>
      <c r="L27" s="444">
        <f t="shared" si="49"/>
        <v>-80.570320000000009</v>
      </c>
      <c r="M27" s="350">
        <f>SUM(M28:M47)</f>
        <v>161</v>
      </c>
      <c r="N27" s="15">
        <f>SUM(N28:N47)</f>
        <v>220.3819</v>
      </c>
      <c r="O27" s="350">
        <f>N27/M27*100</f>
        <v>136.88316770186336</v>
      </c>
      <c r="P27" s="448">
        <f t="shared" si="30"/>
        <v>59.381900000000002</v>
      </c>
      <c r="Q27" s="367">
        <f>SUM(Q28:Q47)</f>
        <v>134</v>
      </c>
      <c r="R27" s="445">
        <f>SUM(R28:R46)</f>
        <v>270.28442000000001</v>
      </c>
      <c r="S27" s="350">
        <f>R27/Q27*100</f>
        <v>201.70479104477613</v>
      </c>
      <c r="T27" s="350">
        <f t="shared" si="39"/>
        <v>136.28442000000001</v>
      </c>
      <c r="U27" s="367">
        <f>SUM(U28:U47)</f>
        <v>142</v>
      </c>
      <c r="V27" s="445">
        <f>SUM(V28:V47)</f>
        <v>148.21678</v>
      </c>
      <c r="W27" s="367">
        <f>V27/U27*100</f>
        <v>104.37801408450704</v>
      </c>
      <c r="X27" s="367">
        <f>V27-U27</f>
        <v>6.21678</v>
      </c>
      <c r="Y27" s="367">
        <f>SUM(Y28:Y47)</f>
        <v>128</v>
      </c>
      <c r="Z27" s="445">
        <f>SUM(Z28:Z47)</f>
        <v>315.91377</v>
      </c>
      <c r="AA27" s="367">
        <f>Z27/Y27*100</f>
        <v>246.8076328125</v>
      </c>
      <c r="AB27" s="448">
        <f>Z27-Y27</f>
        <v>187.91377</v>
      </c>
      <c r="AC27" s="367">
        <f>SUM(AC28:AC47)</f>
        <v>128</v>
      </c>
      <c r="AD27" s="445">
        <f>SUM(AD28:AD47)</f>
        <v>128.68368000000001</v>
      </c>
      <c r="AE27" s="367">
        <f>AD27/AC27*100</f>
        <v>100.534125</v>
      </c>
      <c r="AF27" s="448">
        <f>AD27-AC27</f>
        <v>0.68368000000000961</v>
      </c>
      <c r="AG27" s="445">
        <f>SUM(AG28:AG47)</f>
        <v>907</v>
      </c>
      <c r="AH27" s="445">
        <f>SUM(AH28:AH47)</f>
        <v>1203.1570199999999</v>
      </c>
      <c r="AI27" s="367"/>
      <c r="AJ27" s="367">
        <f t="shared" si="33"/>
        <v>296.15701999999987</v>
      </c>
      <c r="AK27" s="367">
        <f>SUM(AK28:AK47)</f>
        <v>20</v>
      </c>
      <c r="AL27" s="445">
        <f>SUM(AL28:AL47)</f>
        <v>30.45504</v>
      </c>
      <c r="AM27" s="367"/>
      <c r="AN27" s="350">
        <f>AL27-AK27</f>
        <v>10.45504</v>
      </c>
      <c r="AO27" s="350">
        <f>SUM(AO28:AO47)</f>
        <v>0</v>
      </c>
      <c r="AP27" s="15">
        <f>SUM(AP28:AP47)</f>
        <v>1.05</v>
      </c>
      <c r="AQ27" s="350"/>
      <c r="AR27" s="350">
        <f>AP27-AO27</f>
        <v>1.05</v>
      </c>
      <c r="AS27" s="350">
        <f>SUM(AS28:AS47)</f>
        <v>20</v>
      </c>
      <c r="AT27" s="15">
        <f>SUM(AT28:AT47)</f>
        <v>39.038399999999996</v>
      </c>
      <c r="AU27" s="350">
        <f>AT27/AS27*100</f>
        <v>195.19199999999998</v>
      </c>
      <c r="AV27" s="350">
        <f>AT27-AS27</f>
        <v>19.038399999999996</v>
      </c>
      <c r="AW27" s="350">
        <f>SUM(AW28:AW47)</f>
        <v>25</v>
      </c>
      <c r="AX27" s="15">
        <f>SUM(AX28:AX47)</f>
        <v>9.1959999999999997</v>
      </c>
      <c r="AY27" s="350"/>
      <c r="AZ27" s="350">
        <f>AX27-AW27</f>
        <v>-15.804</v>
      </c>
      <c r="BA27" s="350">
        <f t="shared" si="8"/>
        <v>65</v>
      </c>
      <c r="BB27" s="15">
        <f>SUM(BB28+BB46)</f>
        <v>72.570999999999998</v>
      </c>
      <c r="BC27" s="350">
        <f>BB27/BA27*100</f>
        <v>111.64769230769231</v>
      </c>
      <c r="BD27" s="350">
        <f>BB27-BA27</f>
        <v>7.570999999999998</v>
      </c>
      <c r="BE27" s="350">
        <f>SUM(BE28:BE47)</f>
        <v>0</v>
      </c>
      <c r="BF27" s="15">
        <f>SUM(BF28:BF47)</f>
        <v>25.738999999999997</v>
      </c>
      <c r="BG27" s="350"/>
      <c r="BH27" s="350">
        <f>BF27-BE27</f>
        <v>25.738999999999997</v>
      </c>
      <c r="BI27" s="350">
        <f>SUM(BI28:BI47)</f>
        <v>0</v>
      </c>
      <c r="BJ27" s="350">
        <f>SUM(BJ28:BJ47)</f>
        <v>0</v>
      </c>
      <c r="BK27" s="350"/>
      <c r="BL27" s="350">
        <f>BJ27-BI27</f>
        <v>0</v>
      </c>
      <c r="BM27" s="350">
        <f>SUM(BM28:BM47)</f>
        <v>0</v>
      </c>
      <c r="BN27" s="15">
        <f>SUM(BN28:BN47)</f>
        <v>41.560160000000003</v>
      </c>
      <c r="BO27" s="350"/>
      <c r="BP27" s="350">
        <f>BN27-BM27</f>
        <v>41.560160000000003</v>
      </c>
      <c r="BQ27" s="350">
        <f>SUM(BQ28:BQ47)</f>
        <v>0</v>
      </c>
      <c r="BR27" s="15">
        <f>SUM(BR28:BR47)</f>
        <v>67.299160000000001</v>
      </c>
      <c r="BS27" s="350"/>
      <c r="BT27" s="350">
        <f t="shared" si="19"/>
        <v>67.299160000000001</v>
      </c>
      <c r="BU27" s="350">
        <f>SUM(BU28:BU47)</f>
        <v>12.766999999999999</v>
      </c>
      <c r="BV27" s="350">
        <f>SUM(BV28:BV47)</f>
        <v>12.766999999999999</v>
      </c>
      <c r="BW27" s="350">
        <v>0</v>
      </c>
      <c r="BX27" s="444">
        <f>BV27-BU27</f>
        <v>0</v>
      </c>
      <c r="BY27" s="350">
        <f>SUM(BY28:BY46)</f>
        <v>455.77933000000002</v>
      </c>
      <c r="BZ27" s="350">
        <f>SUM(BZ28:BZ47)</f>
        <v>455.77933000000002</v>
      </c>
      <c r="CA27" s="452">
        <f>BZ27/BY27*100</f>
        <v>100</v>
      </c>
      <c r="CB27" s="444">
        <f t="shared" si="28"/>
        <v>0</v>
      </c>
      <c r="CC27" s="15">
        <f>SUM(CC28:CC47)</f>
        <v>17.8</v>
      </c>
      <c r="CD27" s="15">
        <f>SUM(CD28:CD47)</f>
        <v>17.8</v>
      </c>
      <c r="CE27" s="452">
        <f>CD27/CC27*100</f>
        <v>100</v>
      </c>
      <c r="CF27" s="444">
        <f>CD27-CC27</f>
        <v>0</v>
      </c>
      <c r="CG27" s="15">
        <f>SUM(CG28:CG47)</f>
        <v>70.099999999999994</v>
      </c>
      <c r="CH27" s="465">
        <f>SUM(CH28:CH47)</f>
        <v>70.099999999999994</v>
      </c>
      <c r="CI27" s="452">
        <f>CH27/CG27*100</f>
        <v>100</v>
      </c>
      <c r="CJ27" s="444">
        <f>CH27-CG27</f>
        <v>0</v>
      </c>
      <c r="CK27" s="15">
        <f>SUM(CK28:CK47)</f>
        <v>1528.4463299999998</v>
      </c>
      <c r="CL27" s="15">
        <f>SUM(CL28:CL47)</f>
        <v>1906.6419500000002</v>
      </c>
      <c r="CM27" s="350">
        <f t="shared" si="13"/>
        <v>124.74379456948287</v>
      </c>
      <c r="CN27" s="350">
        <f t="shared" si="14"/>
        <v>378.19562000000042</v>
      </c>
      <c r="CO27" s="357">
        <v>9.6</v>
      </c>
      <c r="CP27" s="357">
        <f t="shared" si="15"/>
        <v>1836.54195</v>
      </c>
      <c r="CQ27" s="357">
        <f t="shared" si="16"/>
        <v>1458.3463300000003</v>
      </c>
      <c r="CS27" s="357">
        <f t="shared" si="17"/>
        <v>1836.54195</v>
      </c>
      <c r="CT27" s="357">
        <f t="shared" si="22"/>
        <v>1973.94111</v>
      </c>
      <c r="CU27" s="357">
        <f t="shared" si="23"/>
        <v>1906.64195</v>
      </c>
      <c r="CV27" s="357">
        <f t="shared" si="24"/>
        <v>1350.19562</v>
      </c>
      <c r="CW27" s="357">
        <f t="shared" si="25"/>
        <v>1528.44633</v>
      </c>
    </row>
    <row r="28" spans="1:103" ht="22.5" customHeight="1">
      <c r="A28" s="108"/>
      <c r="B28" s="518" t="s">
        <v>193</v>
      </c>
      <c r="C28" s="519"/>
      <c r="D28" s="520"/>
      <c r="E28" s="351">
        <f>F28</f>
        <v>0</v>
      </c>
      <c r="F28" s="16"/>
      <c r="G28" s="94"/>
      <c r="H28" s="94"/>
      <c r="I28" s="94">
        <f>J28</f>
        <v>0</v>
      </c>
      <c r="J28" s="16"/>
      <c r="K28" s="95"/>
      <c r="L28" s="108">
        <f t="shared" si="49"/>
        <v>0</v>
      </c>
      <c r="M28" s="94">
        <f>N28</f>
        <v>0</v>
      </c>
      <c r="N28" s="16"/>
      <c r="O28" s="94"/>
      <c r="P28" s="362">
        <f t="shared" si="30"/>
        <v>0</v>
      </c>
      <c r="Q28" s="361">
        <f>R28</f>
        <v>0</v>
      </c>
      <c r="R28" s="202"/>
      <c r="S28" s="351"/>
      <c r="T28" s="108">
        <f t="shared" si="39"/>
        <v>0</v>
      </c>
      <c r="U28" s="361"/>
      <c r="V28" s="202"/>
      <c r="W28" s="361"/>
      <c r="X28" s="362">
        <f>V28-U28</f>
        <v>0</v>
      </c>
      <c r="Y28" s="361"/>
      <c r="Z28" s="202"/>
      <c r="AA28" s="361"/>
      <c r="AB28" s="362">
        <f>Z28-Y28</f>
        <v>0</v>
      </c>
      <c r="AC28" s="361"/>
      <c r="AD28" s="202"/>
      <c r="AE28" s="361"/>
      <c r="AF28" s="362"/>
      <c r="AG28" s="367">
        <f t="shared" si="3"/>
        <v>0</v>
      </c>
      <c r="AH28" s="364">
        <f t="shared" ref="AH28:AH46" si="51">F28+J28+N28+R28+V28+Z28+AD28</f>
        <v>0</v>
      </c>
      <c r="AI28" s="364">
        <v>0</v>
      </c>
      <c r="AJ28" s="364">
        <f t="shared" si="33"/>
        <v>0</v>
      </c>
      <c r="AK28" s="361"/>
      <c r="AL28" s="202"/>
      <c r="AM28" s="361"/>
      <c r="AN28" s="94"/>
      <c r="AO28" s="94"/>
      <c r="AP28" s="364"/>
      <c r="AQ28" s="361"/>
      <c r="AR28" s="361"/>
      <c r="AS28" s="361"/>
      <c r="AT28" s="364">
        <v>18.399999999999999</v>
      </c>
      <c r="AU28" s="361"/>
      <c r="AV28" s="361"/>
      <c r="AW28" s="361"/>
      <c r="AX28" s="202"/>
      <c r="AY28" s="361"/>
      <c r="AZ28" s="361"/>
      <c r="BA28" s="350">
        <f t="shared" si="8"/>
        <v>0</v>
      </c>
      <c r="BB28" s="15">
        <f>+AL28+AP28+AT28+AX28</f>
        <v>18.399999999999999</v>
      </c>
      <c r="BC28" s="351"/>
      <c r="BD28" s="351">
        <f>BB28-BA28</f>
        <v>18.399999999999999</v>
      </c>
      <c r="BE28" s="94"/>
      <c r="BF28" s="16"/>
      <c r="BG28" s="94"/>
      <c r="BH28" s="94"/>
      <c r="BI28" s="94"/>
      <c r="BJ28" s="351"/>
      <c r="BK28" s="350"/>
      <c r="BL28" s="351"/>
      <c r="BM28" s="94"/>
      <c r="BN28" s="16"/>
      <c r="BO28" s="94"/>
      <c r="BP28" s="94"/>
      <c r="BQ28" s="94"/>
      <c r="BR28" s="16"/>
      <c r="BS28" s="92">
        <v>0</v>
      </c>
      <c r="BT28" s="92">
        <f t="shared" si="19"/>
        <v>0</v>
      </c>
      <c r="BU28" s="94"/>
      <c r="BV28" s="351"/>
      <c r="BW28" s="94"/>
      <c r="BX28" s="108">
        <f>BV28-BU28</f>
        <v>0</v>
      </c>
      <c r="BY28" s="16"/>
      <c r="BZ28" s="16"/>
      <c r="CA28" s="424"/>
      <c r="CB28" s="108"/>
      <c r="CC28" s="108"/>
      <c r="CD28" s="208"/>
      <c r="CE28" s="108"/>
      <c r="CF28" s="108"/>
      <c r="CG28" s="108"/>
      <c r="CH28" s="147"/>
      <c r="CI28" s="108"/>
      <c r="CJ28" s="108"/>
      <c r="CK28" s="350">
        <f>AG28+BA28+BE28+BI28+BM28+BU28+BY28+CC28+BQ28+CG28</f>
        <v>0</v>
      </c>
      <c r="CL28" s="16">
        <f>AH28+BB28+BF28+BJ28+BN28+BV28+BZ28+CD28+CH28</f>
        <v>18.399999999999999</v>
      </c>
      <c r="CM28" s="350">
        <v>0</v>
      </c>
      <c r="CN28" s="351">
        <f>CL28-CK28</f>
        <v>18.399999999999999</v>
      </c>
      <c r="CP28" s="128">
        <f t="shared" si="15"/>
        <v>18.399999999999999</v>
      </c>
      <c r="CQ28" s="123">
        <f t="shared" si="16"/>
        <v>0</v>
      </c>
      <c r="CS28" s="132">
        <f t="shared" si="17"/>
        <v>18.399999999999999</v>
      </c>
      <c r="CT28" s="123">
        <f t="shared" si="22"/>
        <v>18.399999999999999</v>
      </c>
      <c r="CU28" s="123">
        <f t="shared" si="23"/>
        <v>18.399999999999999</v>
      </c>
      <c r="CV28" s="123">
        <f t="shared" si="24"/>
        <v>18.399999999999999</v>
      </c>
      <c r="CW28" s="123">
        <f t="shared" si="25"/>
        <v>0</v>
      </c>
      <c r="CX28" s="357"/>
      <c r="CY28" s="357"/>
    </row>
    <row r="29" spans="1:103" ht="13.5" customHeight="1">
      <c r="A29" s="108"/>
      <c r="B29" s="518" t="s">
        <v>392</v>
      </c>
      <c r="C29" s="519"/>
      <c r="D29" s="520"/>
      <c r="E29" s="351">
        <f t="shared" ref="E29:E45" si="52">F29</f>
        <v>0</v>
      </c>
      <c r="F29" s="16"/>
      <c r="G29" s="94"/>
      <c r="H29" s="94"/>
      <c r="I29" s="94">
        <v>0</v>
      </c>
      <c r="J29" s="16"/>
      <c r="K29" s="95"/>
      <c r="L29" s="108">
        <f t="shared" si="49"/>
        <v>0</v>
      </c>
      <c r="M29" s="361">
        <f t="shared" ref="M29:M44" si="53">N29</f>
        <v>0</v>
      </c>
      <c r="N29" s="202"/>
      <c r="O29" s="361"/>
      <c r="P29" s="362">
        <f t="shared" si="30"/>
        <v>0</v>
      </c>
      <c r="Q29" s="361">
        <v>0</v>
      </c>
      <c r="R29" s="202">
        <v>10</v>
      </c>
      <c r="S29" s="351"/>
      <c r="T29" s="108"/>
      <c r="U29" s="361"/>
      <c r="V29" s="202"/>
      <c r="W29" s="361"/>
      <c r="X29" s="362"/>
      <c r="Y29" s="361"/>
      <c r="Z29" s="202">
        <v>40</v>
      </c>
      <c r="AA29" s="361"/>
      <c r="AB29" s="362"/>
      <c r="AC29" s="361"/>
      <c r="AD29" s="202"/>
      <c r="AE29" s="361"/>
      <c r="AF29" s="362"/>
      <c r="AG29" s="367">
        <f t="shared" si="3"/>
        <v>0</v>
      </c>
      <c r="AH29" s="364">
        <f t="shared" si="51"/>
        <v>50</v>
      </c>
      <c r="AI29" s="364"/>
      <c r="AJ29" s="364">
        <f>AH29-AG29</f>
        <v>50</v>
      </c>
      <c r="AK29" s="361"/>
      <c r="AL29" s="202"/>
      <c r="AM29" s="361"/>
      <c r="AN29" s="94"/>
      <c r="AO29" s="94"/>
      <c r="AP29" s="364"/>
      <c r="AQ29" s="361"/>
      <c r="AR29" s="361"/>
      <c r="AS29" s="361"/>
      <c r="AT29" s="364"/>
      <c r="AU29" s="361"/>
      <c r="AV29" s="361"/>
      <c r="AW29" s="361"/>
      <c r="AX29" s="202"/>
      <c r="AY29" s="361"/>
      <c r="AZ29" s="361"/>
      <c r="BA29" s="350">
        <f t="shared" si="8"/>
        <v>0</v>
      </c>
      <c r="BB29" s="15">
        <f t="shared" ref="BB29:BB47" si="54">+AL29+AP29+AT29+AX29</f>
        <v>0</v>
      </c>
      <c r="BC29" s="351"/>
      <c r="BD29" s="351">
        <f>BB29-BA29</f>
        <v>0</v>
      </c>
      <c r="BE29" s="94"/>
      <c r="BF29" s="16"/>
      <c r="BG29" s="94"/>
      <c r="BH29" s="94"/>
      <c r="BI29" s="94"/>
      <c r="BJ29" s="351"/>
      <c r="BK29" s="350"/>
      <c r="BL29" s="351"/>
      <c r="BM29" s="94"/>
      <c r="BN29" s="16"/>
      <c r="BO29" s="94"/>
      <c r="BP29" s="94"/>
      <c r="BQ29" s="94"/>
      <c r="BR29" s="16"/>
      <c r="BS29" s="92"/>
      <c r="BT29" s="92">
        <f t="shared" si="19"/>
        <v>0</v>
      </c>
      <c r="BU29" s="94"/>
      <c r="BV29" s="351"/>
      <c r="BW29" s="94"/>
      <c r="BX29" s="108"/>
      <c r="BY29" s="202"/>
      <c r="BZ29" s="202"/>
      <c r="CA29" s="424"/>
      <c r="CB29" s="108"/>
      <c r="CC29" s="108"/>
      <c r="CD29" s="208"/>
      <c r="CE29" s="108"/>
      <c r="CF29" s="108"/>
      <c r="CG29" s="108"/>
      <c r="CH29" s="147"/>
      <c r="CI29" s="108"/>
      <c r="CJ29" s="108"/>
      <c r="CK29" s="350">
        <f t="shared" ref="CK29:CK46" si="55">AG29+BA29+BE29+BI29+BM29+BU29+BY29+CC29+BQ29+CG29</f>
        <v>0</v>
      </c>
      <c r="CL29" s="16">
        <f t="shared" ref="CL29:CL46" si="56">AH29+BB29+BF29+BJ29+BN29+BV29+BZ29+CD29+CH29</f>
        <v>50</v>
      </c>
      <c r="CM29" s="350">
        <v>0</v>
      </c>
      <c r="CN29" s="351">
        <f>CL29-CK29</f>
        <v>50</v>
      </c>
      <c r="CP29" s="128">
        <f t="shared" si="15"/>
        <v>50</v>
      </c>
      <c r="CQ29" s="123">
        <f t="shared" si="16"/>
        <v>0</v>
      </c>
      <c r="CS29" s="132">
        <f t="shared" si="17"/>
        <v>50</v>
      </c>
      <c r="CT29" s="123">
        <f t="shared" si="22"/>
        <v>50</v>
      </c>
      <c r="CU29" s="123">
        <f t="shared" si="23"/>
        <v>50</v>
      </c>
      <c r="CV29" s="123">
        <f t="shared" si="24"/>
        <v>50</v>
      </c>
      <c r="CW29" s="123">
        <f t="shared" si="25"/>
        <v>0</v>
      </c>
      <c r="CX29" s="357"/>
      <c r="CY29" s="357"/>
    </row>
    <row r="30" spans="1:103" ht="12.75" hidden="1" customHeight="1">
      <c r="A30" s="108"/>
      <c r="B30" s="521" t="s">
        <v>194</v>
      </c>
      <c r="C30" s="522"/>
      <c r="D30" s="523"/>
      <c r="E30" s="351">
        <f t="shared" si="52"/>
        <v>0</v>
      </c>
      <c r="F30" s="16"/>
      <c r="G30" s="94"/>
      <c r="H30" s="94"/>
      <c r="I30" s="94">
        <f t="shared" ref="I30:I45" si="57">J30</f>
        <v>0</v>
      </c>
      <c r="J30" s="16"/>
      <c r="K30" s="95"/>
      <c r="L30" s="108">
        <f t="shared" si="49"/>
        <v>0</v>
      </c>
      <c r="M30" s="361">
        <f t="shared" si="53"/>
        <v>0</v>
      </c>
      <c r="N30" s="202"/>
      <c r="O30" s="361"/>
      <c r="P30" s="362">
        <f t="shared" si="30"/>
        <v>0</v>
      </c>
      <c r="Q30" s="361">
        <f t="shared" ref="Q30:Q47" si="58">R30</f>
        <v>0</v>
      </c>
      <c r="R30" s="202"/>
      <c r="S30" s="351"/>
      <c r="T30" s="108">
        <f t="shared" si="39"/>
        <v>0</v>
      </c>
      <c r="U30" s="361"/>
      <c r="V30" s="202"/>
      <c r="W30" s="361"/>
      <c r="X30" s="362">
        <f>V30-U30</f>
        <v>0</v>
      </c>
      <c r="Y30" s="361"/>
      <c r="Z30" s="202"/>
      <c r="AA30" s="361"/>
      <c r="AB30" s="362">
        <f>Z30-Y30</f>
        <v>0</v>
      </c>
      <c r="AC30" s="361"/>
      <c r="AD30" s="202"/>
      <c r="AE30" s="361"/>
      <c r="AF30" s="362"/>
      <c r="AG30" s="367">
        <f t="shared" si="3"/>
        <v>0</v>
      </c>
      <c r="AH30" s="364">
        <f t="shared" si="51"/>
        <v>0</v>
      </c>
      <c r="AI30" s="364"/>
      <c r="AJ30" s="364">
        <f t="shared" si="33"/>
        <v>0</v>
      </c>
      <c r="AK30" s="361"/>
      <c r="AL30" s="202"/>
      <c r="AM30" s="361"/>
      <c r="AN30" s="94"/>
      <c r="AO30" s="94"/>
      <c r="AP30" s="364"/>
      <c r="AQ30" s="361"/>
      <c r="AR30" s="361"/>
      <c r="AS30" s="361"/>
      <c r="AT30" s="364"/>
      <c r="AU30" s="361"/>
      <c r="AV30" s="361"/>
      <c r="AW30" s="361"/>
      <c r="AX30" s="202"/>
      <c r="AY30" s="361"/>
      <c r="AZ30" s="361"/>
      <c r="BA30" s="350">
        <f t="shared" si="8"/>
        <v>0</v>
      </c>
      <c r="BB30" s="15">
        <f t="shared" si="54"/>
        <v>0</v>
      </c>
      <c r="BC30" s="351"/>
      <c r="BD30" s="351">
        <f>BB30-BA30</f>
        <v>0</v>
      </c>
      <c r="BE30" s="94"/>
      <c r="BF30" s="16"/>
      <c r="BG30" s="94"/>
      <c r="BH30" s="94"/>
      <c r="BI30" s="94"/>
      <c r="BJ30" s="351"/>
      <c r="BK30" s="350"/>
      <c r="BL30" s="351"/>
      <c r="BM30" s="94"/>
      <c r="BN30" s="16"/>
      <c r="BO30" s="94"/>
      <c r="BP30" s="94"/>
      <c r="BQ30" s="94"/>
      <c r="BR30" s="16"/>
      <c r="BS30" s="92"/>
      <c r="BT30" s="92">
        <f t="shared" si="19"/>
        <v>0</v>
      </c>
      <c r="BU30" s="94"/>
      <c r="BV30" s="351"/>
      <c r="BW30" s="94"/>
      <c r="BX30" s="108">
        <f>BV30-BU30</f>
        <v>0</v>
      </c>
      <c r="BY30" s="16"/>
      <c r="BZ30" s="16"/>
      <c r="CA30" s="424"/>
      <c r="CB30" s="108">
        <f t="shared" si="28"/>
        <v>0</v>
      </c>
      <c r="CC30" s="108"/>
      <c r="CD30" s="208"/>
      <c r="CE30" s="108"/>
      <c r="CF30" s="108"/>
      <c r="CG30" s="108"/>
      <c r="CH30" s="147"/>
      <c r="CI30" s="108"/>
      <c r="CJ30" s="108"/>
      <c r="CK30" s="350">
        <f t="shared" si="55"/>
        <v>0</v>
      </c>
      <c r="CL30" s="16">
        <f t="shared" si="56"/>
        <v>0</v>
      </c>
      <c r="CM30" s="350" t="e">
        <f t="shared" si="13"/>
        <v>#DIV/0!</v>
      </c>
      <c r="CN30" s="351">
        <f t="shared" si="14"/>
        <v>0</v>
      </c>
      <c r="CP30" s="128">
        <f t="shared" si="15"/>
        <v>0</v>
      </c>
      <c r="CQ30" s="123">
        <f t="shared" si="16"/>
        <v>0</v>
      </c>
      <c r="CS30" s="132">
        <f t="shared" si="17"/>
        <v>0</v>
      </c>
      <c r="CT30" s="123">
        <f t="shared" si="22"/>
        <v>0</v>
      </c>
      <c r="CU30" s="123">
        <f t="shared" si="23"/>
        <v>0</v>
      </c>
      <c r="CV30" s="123">
        <f t="shared" si="24"/>
        <v>0</v>
      </c>
      <c r="CW30" s="123">
        <f t="shared" si="25"/>
        <v>0</v>
      </c>
      <c r="CX30" s="357"/>
      <c r="CY30" s="357"/>
    </row>
    <row r="31" spans="1:103" ht="12.75" customHeight="1">
      <c r="A31" s="108"/>
      <c r="B31" s="518" t="s">
        <v>705</v>
      </c>
      <c r="C31" s="519"/>
      <c r="D31" s="520"/>
      <c r="E31" s="351">
        <v>0</v>
      </c>
      <c r="F31" s="16"/>
      <c r="G31" s="94"/>
      <c r="H31" s="94"/>
      <c r="I31" s="94">
        <v>0</v>
      </c>
      <c r="J31" s="16"/>
      <c r="K31" s="95"/>
      <c r="L31" s="108"/>
      <c r="M31" s="361">
        <v>0</v>
      </c>
      <c r="N31" s="202"/>
      <c r="O31" s="361"/>
      <c r="P31" s="362"/>
      <c r="Q31" s="361">
        <v>0</v>
      </c>
      <c r="R31" s="202">
        <v>24.18</v>
      </c>
      <c r="S31" s="351"/>
      <c r="T31" s="108"/>
      <c r="U31" s="361"/>
      <c r="V31" s="202"/>
      <c r="W31" s="361"/>
      <c r="X31" s="362"/>
      <c r="Y31" s="361"/>
      <c r="Z31" s="202"/>
      <c r="AA31" s="361"/>
      <c r="AB31" s="362"/>
      <c r="AC31" s="361"/>
      <c r="AD31" s="202"/>
      <c r="AE31" s="361"/>
      <c r="AF31" s="362"/>
      <c r="AG31" s="367">
        <f t="shared" si="3"/>
        <v>0</v>
      </c>
      <c r="AH31" s="364">
        <f t="shared" si="51"/>
        <v>24.18</v>
      </c>
      <c r="AI31" s="364"/>
      <c r="AJ31" s="364"/>
      <c r="AK31" s="361"/>
      <c r="AL31" s="202"/>
      <c r="AM31" s="361"/>
      <c r="AN31" s="94"/>
      <c r="AO31" s="94"/>
      <c r="AP31" s="364"/>
      <c r="AQ31" s="361"/>
      <c r="AR31" s="361"/>
      <c r="AS31" s="361"/>
      <c r="AT31" s="364"/>
      <c r="AU31" s="361"/>
      <c r="AV31" s="361"/>
      <c r="AW31" s="361"/>
      <c r="AX31" s="202"/>
      <c r="AY31" s="361"/>
      <c r="AZ31" s="361"/>
      <c r="BA31" s="350">
        <f t="shared" si="8"/>
        <v>0</v>
      </c>
      <c r="BB31" s="15">
        <f t="shared" si="54"/>
        <v>0</v>
      </c>
      <c r="BC31" s="351"/>
      <c r="BD31" s="351"/>
      <c r="BE31" s="94"/>
      <c r="BF31" s="16"/>
      <c r="BG31" s="94"/>
      <c r="BH31" s="94"/>
      <c r="BI31" s="94"/>
      <c r="BJ31" s="351"/>
      <c r="BK31" s="350"/>
      <c r="BL31" s="351"/>
      <c r="BM31" s="94"/>
      <c r="BN31" s="16"/>
      <c r="BO31" s="94"/>
      <c r="BP31" s="94"/>
      <c r="BQ31" s="94"/>
      <c r="BR31" s="16"/>
      <c r="BS31" s="92"/>
      <c r="BT31" s="92"/>
      <c r="BU31" s="94"/>
      <c r="BV31" s="351"/>
      <c r="BW31" s="94"/>
      <c r="BX31" s="108"/>
      <c r="BY31" s="16"/>
      <c r="BZ31" s="16"/>
      <c r="CA31" s="424"/>
      <c r="CB31" s="108"/>
      <c r="CC31" s="108"/>
      <c r="CD31" s="208"/>
      <c r="CE31" s="108"/>
      <c r="CF31" s="108"/>
      <c r="CG31" s="108"/>
      <c r="CH31" s="147"/>
      <c r="CI31" s="108"/>
      <c r="CJ31" s="108"/>
      <c r="CK31" s="350">
        <f t="shared" si="55"/>
        <v>0</v>
      </c>
      <c r="CL31" s="16">
        <f t="shared" si="56"/>
        <v>24.18</v>
      </c>
      <c r="CM31" s="350">
        <v>0</v>
      </c>
      <c r="CN31" s="351">
        <f t="shared" si="14"/>
        <v>24.18</v>
      </c>
      <c r="CP31" s="128"/>
      <c r="CQ31" s="123"/>
      <c r="CS31" s="132"/>
      <c r="CT31" s="123"/>
      <c r="CU31" s="123"/>
      <c r="CV31" s="123"/>
      <c r="CW31" s="123"/>
      <c r="CX31" s="357"/>
      <c r="CY31" s="357"/>
    </row>
    <row r="32" spans="1:103" ht="12.75" customHeight="1">
      <c r="A32" s="108"/>
      <c r="B32" s="521" t="s">
        <v>195</v>
      </c>
      <c r="C32" s="522"/>
      <c r="D32" s="523"/>
      <c r="E32" s="351"/>
      <c r="F32" s="16">
        <v>2.7780900000000002</v>
      </c>
      <c r="G32" s="94"/>
      <c r="H32" s="94"/>
      <c r="I32" s="94"/>
      <c r="J32" s="16"/>
      <c r="K32" s="95"/>
      <c r="L32" s="108"/>
      <c r="M32" s="361"/>
      <c r="N32" s="202">
        <v>18.498270000000002</v>
      </c>
      <c r="O32" s="361"/>
      <c r="P32" s="362">
        <f t="shared" si="30"/>
        <v>18.498270000000002</v>
      </c>
      <c r="Q32" s="361"/>
      <c r="R32" s="202">
        <v>2</v>
      </c>
      <c r="S32" s="351"/>
      <c r="T32" s="108"/>
      <c r="U32" s="361"/>
      <c r="V32" s="202"/>
      <c r="W32" s="361"/>
      <c r="X32" s="362"/>
      <c r="Y32" s="361"/>
      <c r="Z32" s="202">
        <v>7.8014400000000004</v>
      </c>
      <c r="AA32" s="361"/>
      <c r="AB32" s="362"/>
      <c r="AC32" s="361"/>
      <c r="AD32" s="202"/>
      <c r="AE32" s="361"/>
      <c r="AF32" s="362"/>
      <c r="AG32" s="367">
        <f t="shared" si="3"/>
        <v>0</v>
      </c>
      <c r="AH32" s="364">
        <f t="shared" si="51"/>
        <v>31.0778</v>
      </c>
      <c r="AI32" s="364"/>
      <c r="AJ32" s="364">
        <f t="shared" si="33"/>
        <v>31.0778</v>
      </c>
      <c r="AK32" s="361"/>
      <c r="AL32" s="202"/>
      <c r="AM32" s="361"/>
      <c r="AN32" s="94">
        <f t="shared" ref="AN32:AN46" si="59">AL32-AK32</f>
        <v>0</v>
      </c>
      <c r="AO32" s="94"/>
      <c r="AP32" s="364"/>
      <c r="AQ32" s="361"/>
      <c r="AR32" s="361">
        <f t="shared" ref="AR32:AR46" si="60">AP32-AO32</f>
        <v>0</v>
      </c>
      <c r="AS32" s="361"/>
      <c r="AT32" s="364"/>
      <c r="AU32" s="361"/>
      <c r="AV32" s="361">
        <f t="shared" ref="AV32:AV46" si="61">AT32-AS32</f>
        <v>0</v>
      </c>
      <c r="AW32" s="361"/>
      <c r="AX32" s="202"/>
      <c r="AY32" s="361"/>
      <c r="AZ32" s="361">
        <f t="shared" ref="AZ32:AZ46" si="62">AX32-AW32</f>
        <v>0</v>
      </c>
      <c r="BA32" s="350">
        <f t="shared" si="8"/>
        <v>0</v>
      </c>
      <c r="BB32" s="15">
        <f t="shared" si="54"/>
        <v>0</v>
      </c>
      <c r="BC32" s="351"/>
      <c r="BD32" s="351">
        <f t="shared" ref="BD32:BD46" si="63">BB32-BA32</f>
        <v>0</v>
      </c>
      <c r="BE32" s="94"/>
      <c r="BF32" s="16"/>
      <c r="BG32" s="94"/>
      <c r="BH32" s="94"/>
      <c r="BI32" s="94"/>
      <c r="BJ32" s="351"/>
      <c r="BK32" s="350"/>
      <c r="BL32" s="351">
        <f t="shared" ref="BL32:BL46" si="64">BJ32-BI32</f>
        <v>0</v>
      </c>
      <c r="BM32" s="94"/>
      <c r="BN32" s="16"/>
      <c r="BO32" s="94"/>
      <c r="BP32" s="94">
        <f t="shared" ref="BP32:BP46" si="65">BN32-BM32</f>
        <v>0</v>
      </c>
      <c r="BQ32" s="94"/>
      <c r="BR32" s="16"/>
      <c r="BS32" s="92">
        <v>0</v>
      </c>
      <c r="BT32" s="92">
        <f t="shared" si="19"/>
        <v>0</v>
      </c>
      <c r="BU32" s="351"/>
      <c r="BV32" s="351"/>
      <c r="BW32" s="94"/>
      <c r="BX32" s="108">
        <f t="shared" ref="BX32:BX43" si="66">BV32-BU32</f>
        <v>0</v>
      </c>
      <c r="BY32" s="16"/>
      <c r="BZ32" s="16"/>
      <c r="CA32" s="424"/>
      <c r="CB32" s="108"/>
      <c r="CC32" s="108"/>
      <c r="CD32" s="208"/>
      <c r="CE32" s="108"/>
      <c r="CF32" s="108"/>
      <c r="CG32" s="108"/>
      <c r="CH32" s="147"/>
      <c r="CI32" s="108"/>
      <c r="CJ32" s="108"/>
      <c r="CK32" s="350">
        <f t="shared" si="55"/>
        <v>0</v>
      </c>
      <c r="CL32" s="16">
        <f t="shared" si="56"/>
        <v>31.0778</v>
      </c>
      <c r="CM32" s="350">
        <v>0</v>
      </c>
      <c r="CN32" s="351">
        <f t="shared" si="14"/>
        <v>31.0778</v>
      </c>
      <c r="CP32" s="128">
        <f t="shared" si="15"/>
        <v>31.0778</v>
      </c>
      <c r="CQ32" s="123">
        <f t="shared" si="16"/>
        <v>0</v>
      </c>
      <c r="CS32" s="132">
        <f t="shared" si="17"/>
        <v>31.0778</v>
      </c>
      <c r="CT32" s="123">
        <f t="shared" si="22"/>
        <v>31.0778</v>
      </c>
      <c r="CU32" s="123">
        <f t="shared" si="23"/>
        <v>31.0778</v>
      </c>
      <c r="CV32" s="123">
        <f t="shared" si="24"/>
        <v>31.0778</v>
      </c>
      <c r="CW32" s="123">
        <f t="shared" si="25"/>
        <v>0</v>
      </c>
      <c r="CX32" s="357"/>
      <c r="CY32" s="357"/>
    </row>
    <row r="33" spans="1:103" ht="12.75" hidden="1" customHeight="1">
      <c r="A33" s="108"/>
      <c r="B33" s="521" t="s">
        <v>434</v>
      </c>
      <c r="C33" s="522"/>
      <c r="D33" s="523"/>
      <c r="E33" s="351">
        <f t="shared" si="52"/>
        <v>0</v>
      </c>
      <c r="F33" s="16"/>
      <c r="G33" s="94"/>
      <c r="H33" s="94">
        <f t="shared" si="0"/>
        <v>0</v>
      </c>
      <c r="I33" s="94"/>
      <c r="J33" s="16"/>
      <c r="K33" s="95"/>
      <c r="L33" s="94">
        <f>J33-I33</f>
        <v>0</v>
      </c>
      <c r="M33" s="361">
        <f t="shared" si="53"/>
        <v>0</v>
      </c>
      <c r="N33" s="202"/>
      <c r="O33" s="361" t="e">
        <f>N33/M33*100</f>
        <v>#DIV/0!</v>
      </c>
      <c r="P33" s="362">
        <f t="shared" si="30"/>
        <v>0</v>
      </c>
      <c r="Q33" s="361"/>
      <c r="R33" s="202"/>
      <c r="S33" s="94" t="e">
        <f>R33/Q33*100</f>
        <v>#DIV/0!</v>
      </c>
      <c r="T33" s="108">
        <f t="shared" ref="T33:T47" si="67">R33-Q33</f>
        <v>0</v>
      </c>
      <c r="U33" s="361"/>
      <c r="V33" s="202"/>
      <c r="W33" s="361"/>
      <c r="X33" s="362">
        <f t="shared" ref="X33:X48" si="68">V33-U33</f>
        <v>0</v>
      </c>
      <c r="Y33" s="361"/>
      <c r="Z33" s="202"/>
      <c r="AA33" s="361" t="e">
        <f>Z33/Y33*100</f>
        <v>#DIV/0!</v>
      </c>
      <c r="AB33" s="362">
        <f>Z33-Y33</f>
        <v>0</v>
      </c>
      <c r="AC33" s="361"/>
      <c r="AD33" s="202"/>
      <c r="AE33" s="361"/>
      <c r="AF33" s="362">
        <f>AD33-AC33</f>
        <v>0</v>
      </c>
      <c r="AG33" s="367">
        <f t="shared" si="3"/>
        <v>0</v>
      </c>
      <c r="AH33" s="364">
        <f t="shared" si="51"/>
        <v>0</v>
      </c>
      <c r="AI33" s="364" t="e">
        <f t="shared" si="37"/>
        <v>#DIV/0!</v>
      </c>
      <c r="AJ33" s="364">
        <f t="shared" si="33"/>
        <v>0</v>
      </c>
      <c r="AK33" s="361"/>
      <c r="AL33" s="202"/>
      <c r="AM33" s="361"/>
      <c r="AN33" s="94">
        <f t="shared" si="59"/>
        <v>0</v>
      </c>
      <c r="AO33" s="94"/>
      <c r="AP33" s="364"/>
      <c r="AQ33" s="361"/>
      <c r="AR33" s="361">
        <f t="shared" si="60"/>
        <v>0</v>
      </c>
      <c r="AS33" s="361"/>
      <c r="AT33" s="364"/>
      <c r="AU33" s="361"/>
      <c r="AV33" s="361">
        <f t="shared" si="61"/>
        <v>0</v>
      </c>
      <c r="AW33" s="361"/>
      <c r="AX33" s="202"/>
      <c r="AY33" s="361"/>
      <c r="AZ33" s="361">
        <f t="shared" si="62"/>
        <v>0</v>
      </c>
      <c r="BA33" s="350">
        <f t="shared" si="8"/>
        <v>0</v>
      </c>
      <c r="BB33" s="15">
        <f t="shared" si="54"/>
        <v>0</v>
      </c>
      <c r="BC33" s="351"/>
      <c r="BD33" s="351">
        <f t="shared" si="63"/>
        <v>0</v>
      </c>
      <c r="BE33" s="94"/>
      <c r="BF33" s="16"/>
      <c r="BG33" s="94"/>
      <c r="BH33" s="94"/>
      <c r="BI33" s="94"/>
      <c r="BJ33" s="351"/>
      <c r="BK33" s="350"/>
      <c r="BL33" s="351">
        <f t="shared" si="64"/>
        <v>0</v>
      </c>
      <c r="BM33" s="94"/>
      <c r="BN33" s="16"/>
      <c r="BO33" s="94"/>
      <c r="BP33" s="94">
        <f t="shared" si="65"/>
        <v>0</v>
      </c>
      <c r="BQ33" s="94"/>
      <c r="BR33" s="16"/>
      <c r="BS33" s="92" t="e">
        <f t="shared" si="18"/>
        <v>#DIV/0!</v>
      </c>
      <c r="BT33" s="92">
        <f t="shared" si="19"/>
        <v>0</v>
      </c>
      <c r="BU33" s="351"/>
      <c r="BV33" s="351"/>
      <c r="BW33" s="94"/>
      <c r="BX33" s="108">
        <f t="shared" si="66"/>
        <v>0</v>
      </c>
      <c r="BY33" s="16"/>
      <c r="BZ33" s="16"/>
      <c r="CA33" s="424" t="e">
        <f t="shared" ref="CA33:CA47" si="69">BZ33/BY33*100</f>
        <v>#DIV/0!</v>
      </c>
      <c r="CB33" s="108">
        <f t="shared" si="28"/>
        <v>0</v>
      </c>
      <c r="CC33" s="108"/>
      <c r="CD33" s="208"/>
      <c r="CE33" s="108"/>
      <c r="CF33" s="108"/>
      <c r="CG33" s="108"/>
      <c r="CH33" s="147"/>
      <c r="CI33" s="108"/>
      <c r="CJ33" s="108"/>
      <c r="CK33" s="350">
        <f t="shared" si="55"/>
        <v>0</v>
      </c>
      <c r="CL33" s="16">
        <f t="shared" si="56"/>
        <v>0</v>
      </c>
      <c r="CM33" s="350" t="e">
        <f t="shared" si="13"/>
        <v>#DIV/0!</v>
      </c>
      <c r="CN33" s="351">
        <f t="shared" si="14"/>
        <v>0</v>
      </c>
      <c r="CP33" s="128">
        <f t="shared" si="15"/>
        <v>0</v>
      </c>
      <c r="CQ33" s="123">
        <f t="shared" si="16"/>
        <v>0</v>
      </c>
      <c r="CS33" s="132">
        <f t="shared" si="17"/>
        <v>0</v>
      </c>
      <c r="CT33" s="123">
        <f t="shared" si="22"/>
        <v>0</v>
      </c>
      <c r="CU33" s="123">
        <f t="shared" si="23"/>
        <v>0</v>
      </c>
      <c r="CV33" s="123">
        <f t="shared" si="24"/>
        <v>0</v>
      </c>
      <c r="CW33" s="123">
        <f t="shared" si="25"/>
        <v>0</v>
      </c>
      <c r="CX33" s="357"/>
      <c r="CY33" s="357"/>
    </row>
    <row r="34" spans="1:103" ht="12.75" customHeight="1">
      <c r="A34" s="108"/>
      <c r="B34" s="533" t="s">
        <v>762</v>
      </c>
      <c r="C34" s="534"/>
      <c r="D34" s="535"/>
      <c r="E34" s="351">
        <v>0</v>
      </c>
      <c r="F34" s="16"/>
      <c r="G34" s="94"/>
      <c r="H34" s="94">
        <f t="shared" si="0"/>
        <v>0</v>
      </c>
      <c r="I34" s="94"/>
      <c r="J34" s="16"/>
      <c r="K34" s="95"/>
      <c r="L34" s="94">
        <f>J34-I34</f>
        <v>0</v>
      </c>
      <c r="M34" s="361">
        <f t="shared" si="53"/>
        <v>0</v>
      </c>
      <c r="N34" s="202"/>
      <c r="O34" s="361"/>
      <c r="P34" s="362">
        <f t="shared" si="30"/>
        <v>0</v>
      </c>
      <c r="Q34" s="361"/>
      <c r="R34" s="202"/>
      <c r="S34" s="94"/>
      <c r="T34" s="108">
        <f t="shared" si="67"/>
        <v>0</v>
      </c>
      <c r="U34" s="361"/>
      <c r="V34" s="202"/>
      <c r="W34" s="361"/>
      <c r="X34" s="362">
        <f t="shared" si="68"/>
        <v>0</v>
      </c>
      <c r="Y34" s="361"/>
      <c r="Z34" s="202"/>
      <c r="AA34" s="361"/>
      <c r="AB34" s="362">
        <f>Z34-Y34</f>
        <v>0</v>
      </c>
      <c r="AC34" s="361"/>
      <c r="AD34" s="202"/>
      <c r="AE34" s="361"/>
      <c r="AF34" s="362"/>
      <c r="AG34" s="367">
        <f t="shared" si="3"/>
        <v>0</v>
      </c>
      <c r="AH34" s="364">
        <f t="shared" si="51"/>
        <v>0</v>
      </c>
      <c r="AI34" s="364"/>
      <c r="AJ34" s="364">
        <f t="shared" si="33"/>
        <v>0</v>
      </c>
      <c r="AK34" s="361"/>
      <c r="AL34" s="202"/>
      <c r="AM34" s="361"/>
      <c r="AN34" s="94">
        <f t="shared" si="59"/>
        <v>0</v>
      </c>
      <c r="AO34" s="94"/>
      <c r="AP34" s="364"/>
      <c r="AQ34" s="361"/>
      <c r="AR34" s="361">
        <f t="shared" si="60"/>
        <v>0</v>
      </c>
      <c r="AS34" s="361"/>
      <c r="AT34" s="364"/>
      <c r="AU34" s="361"/>
      <c r="AV34" s="361">
        <f t="shared" si="61"/>
        <v>0</v>
      </c>
      <c r="AW34" s="361"/>
      <c r="AX34" s="202"/>
      <c r="AY34" s="361"/>
      <c r="AZ34" s="361">
        <f t="shared" si="62"/>
        <v>0</v>
      </c>
      <c r="BA34" s="350">
        <f t="shared" si="8"/>
        <v>0</v>
      </c>
      <c r="BB34" s="15">
        <f t="shared" si="54"/>
        <v>0</v>
      </c>
      <c r="BC34" s="351"/>
      <c r="BD34" s="351">
        <f t="shared" si="63"/>
        <v>0</v>
      </c>
      <c r="BE34" s="94"/>
      <c r="BF34" s="16"/>
      <c r="BG34" s="94"/>
      <c r="BH34" s="94"/>
      <c r="BI34" s="94"/>
      <c r="BJ34" s="351"/>
      <c r="BK34" s="350"/>
      <c r="BL34" s="351">
        <f t="shared" si="64"/>
        <v>0</v>
      </c>
      <c r="BM34" s="94"/>
      <c r="BN34" s="16"/>
      <c r="BO34" s="94"/>
      <c r="BP34" s="94">
        <f t="shared" si="65"/>
        <v>0</v>
      </c>
      <c r="BQ34" s="94"/>
      <c r="BR34" s="16"/>
      <c r="BS34" s="92">
        <v>0</v>
      </c>
      <c r="BT34" s="92">
        <f t="shared" si="19"/>
        <v>0</v>
      </c>
      <c r="BU34" s="351"/>
      <c r="BV34" s="351"/>
      <c r="BW34" s="94"/>
      <c r="BX34" s="108">
        <f t="shared" si="66"/>
        <v>0</v>
      </c>
      <c r="BY34" s="16">
        <v>40</v>
      </c>
      <c r="BZ34" s="16">
        <v>40</v>
      </c>
      <c r="CA34" s="424">
        <f t="shared" si="69"/>
        <v>100</v>
      </c>
      <c r="CB34" s="108">
        <f t="shared" si="28"/>
        <v>0</v>
      </c>
      <c r="CC34" s="208">
        <v>11</v>
      </c>
      <c r="CD34" s="208">
        <v>11</v>
      </c>
      <c r="CE34" s="452">
        <f>CD34/CC34*100</f>
        <v>100</v>
      </c>
      <c r="CF34" s="108"/>
      <c r="CG34" s="108"/>
      <c r="CH34" s="147"/>
      <c r="CI34" s="108"/>
      <c r="CJ34" s="108"/>
      <c r="CK34" s="350">
        <f t="shared" si="55"/>
        <v>51</v>
      </c>
      <c r="CL34" s="16">
        <f t="shared" si="56"/>
        <v>51</v>
      </c>
      <c r="CM34" s="350">
        <f t="shared" si="13"/>
        <v>100</v>
      </c>
      <c r="CN34" s="351">
        <f t="shared" si="14"/>
        <v>0</v>
      </c>
      <c r="CP34" s="128">
        <f t="shared" si="15"/>
        <v>51</v>
      </c>
      <c r="CQ34" s="123">
        <f t="shared" si="16"/>
        <v>51</v>
      </c>
      <c r="CS34" s="132">
        <f t="shared" si="17"/>
        <v>51</v>
      </c>
      <c r="CT34" s="123">
        <f t="shared" si="22"/>
        <v>51</v>
      </c>
      <c r="CU34" s="123">
        <f t="shared" si="23"/>
        <v>51</v>
      </c>
      <c r="CV34" s="123">
        <f t="shared" si="24"/>
        <v>0</v>
      </c>
      <c r="CW34" s="123">
        <f t="shared" si="25"/>
        <v>51</v>
      </c>
      <c r="CX34" s="357"/>
      <c r="CY34" s="357"/>
    </row>
    <row r="35" spans="1:103" ht="12.75" customHeight="1">
      <c r="A35" s="108"/>
      <c r="B35" s="533" t="s">
        <v>763</v>
      </c>
      <c r="C35" s="534"/>
      <c r="D35" s="535"/>
      <c r="E35" s="94">
        <f t="shared" si="52"/>
        <v>0</v>
      </c>
      <c r="F35" s="16"/>
      <c r="G35" s="94"/>
      <c r="H35" s="94">
        <f t="shared" si="0"/>
        <v>0</v>
      </c>
      <c r="I35" s="94"/>
      <c r="J35" s="16"/>
      <c r="K35" s="95"/>
      <c r="L35" s="94"/>
      <c r="M35" s="361">
        <f t="shared" si="53"/>
        <v>0</v>
      </c>
      <c r="N35" s="202"/>
      <c r="O35" s="361"/>
      <c r="P35" s="362">
        <f t="shared" si="30"/>
        <v>0</v>
      </c>
      <c r="Q35" s="361"/>
      <c r="R35" s="202"/>
      <c r="S35" s="361"/>
      <c r="T35" s="108">
        <f t="shared" si="67"/>
        <v>0</v>
      </c>
      <c r="U35" s="361"/>
      <c r="V35" s="202"/>
      <c r="W35" s="361"/>
      <c r="X35" s="362">
        <f t="shared" si="68"/>
        <v>0</v>
      </c>
      <c r="Y35" s="361"/>
      <c r="Z35" s="202"/>
      <c r="AA35" s="361"/>
      <c r="AB35" s="362"/>
      <c r="AC35" s="361"/>
      <c r="AD35" s="202"/>
      <c r="AE35" s="361"/>
      <c r="AF35" s="362">
        <f>AD35-AC35</f>
        <v>0</v>
      </c>
      <c r="AG35" s="367">
        <f t="shared" si="3"/>
        <v>0</v>
      </c>
      <c r="AH35" s="364">
        <f t="shared" si="51"/>
        <v>0</v>
      </c>
      <c r="AI35" s="364"/>
      <c r="AJ35" s="364">
        <f t="shared" si="33"/>
        <v>0</v>
      </c>
      <c r="AK35" s="361"/>
      <c r="AL35" s="202"/>
      <c r="AM35" s="361"/>
      <c r="AN35" s="94">
        <f t="shared" si="59"/>
        <v>0</v>
      </c>
      <c r="AO35" s="94"/>
      <c r="AP35" s="364"/>
      <c r="AQ35" s="361"/>
      <c r="AR35" s="361">
        <f t="shared" si="60"/>
        <v>0</v>
      </c>
      <c r="AS35" s="361"/>
      <c r="AT35" s="364"/>
      <c r="AU35" s="361"/>
      <c r="AV35" s="361">
        <f t="shared" si="61"/>
        <v>0</v>
      </c>
      <c r="AW35" s="361"/>
      <c r="AX35" s="202"/>
      <c r="AY35" s="361"/>
      <c r="AZ35" s="361">
        <f t="shared" si="62"/>
        <v>0</v>
      </c>
      <c r="BA35" s="350">
        <f t="shared" si="8"/>
        <v>0</v>
      </c>
      <c r="BB35" s="15">
        <f t="shared" si="54"/>
        <v>0</v>
      </c>
      <c r="BC35" s="351"/>
      <c r="BD35" s="351">
        <f t="shared" si="63"/>
        <v>0</v>
      </c>
      <c r="BE35" s="94"/>
      <c r="BF35" s="202"/>
      <c r="BG35" s="361"/>
      <c r="BH35" s="361"/>
      <c r="BI35" s="361"/>
      <c r="BJ35" s="364"/>
      <c r="BK35" s="367"/>
      <c r="BL35" s="364">
        <f t="shared" si="64"/>
        <v>0</v>
      </c>
      <c r="BM35" s="361"/>
      <c r="BN35" s="202"/>
      <c r="BO35" s="361"/>
      <c r="BP35" s="361">
        <f t="shared" si="65"/>
        <v>0</v>
      </c>
      <c r="BQ35" s="361"/>
      <c r="BR35" s="202"/>
      <c r="BS35" s="368">
        <v>0</v>
      </c>
      <c r="BT35" s="92">
        <f t="shared" si="19"/>
        <v>0</v>
      </c>
      <c r="BU35" s="351"/>
      <c r="BV35" s="351"/>
      <c r="BW35" s="94"/>
      <c r="BX35" s="108">
        <f t="shared" si="66"/>
        <v>0</v>
      </c>
      <c r="BY35" s="202">
        <v>297.464</v>
      </c>
      <c r="BZ35" s="202">
        <v>297.464</v>
      </c>
      <c r="CA35" s="424">
        <f t="shared" si="69"/>
        <v>100</v>
      </c>
      <c r="CB35" s="362"/>
      <c r="CC35" s="206"/>
      <c r="CD35" s="206"/>
      <c r="CE35" s="362"/>
      <c r="CF35" s="362"/>
      <c r="CG35" s="362"/>
      <c r="CH35" s="469"/>
      <c r="CI35" s="362"/>
      <c r="CJ35" s="362"/>
      <c r="CK35" s="350">
        <f t="shared" si="55"/>
        <v>297.464</v>
      </c>
      <c r="CL35" s="16">
        <f t="shared" si="56"/>
        <v>297.464</v>
      </c>
      <c r="CM35" s="350">
        <f t="shared" si="13"/>
        <v>100</v>
      </c>
      <c r="CN35" s="351">
        <f t="shared" si="14"/>
        <v>0</v>
      </c>
      <c r="CP35" s="128">
        <f t="shared" si="15"/>
        <v>297.464</v>
      </c>
      <c r="CQ35" s="123">
        <f t="shared" si="16"/>
        <v>297.464</v>
      </c>
      <c r="CS35" s="132">
        <f t="shared" si="17"/>
        <v>297.464</v>
      </c>
      <c r="CT35" s="123">
        <f t="shared" si="22"/>
        <v>297.464</v>
      </c>
      <c r="CU35" s="123">
        <f t="shared" si="23"/>
        <v>297.464</v>
      </c>
      <c r="CV35" s="123">
        <f t="shared" si="24"/>
        <v>0</v>
      </c>
      <c r="CW35" s="123">
        <f t="shared" si="25"/>
        <v>297.464</v>
      </c>
      <c r="CX35" s="357"/>
      <c r="CY35" s="357"/>
    </row>
    <row r="36" spans="1:103">
      <c r="A36" s="108"/>
      <c r="B36" s="533" t="s">
        <v>771</v>
      </c>
      <c r="C36" s="534"/>
      <c r="D36" s="535"/>
      <c r="E36" s="94">
        <f t="shared" si="52"/>
        <v>0</v>
      </c>
      <c r="F36" s="16"/>
      <c r="G36" s="94"/>
      <c r="H36" s="94">
        <f t="shared" si="0"/>
        <v>0</v>
      </c>
      <c r="I36" s="94"/>
      <c r="J36" s="16"/>
      <c r="K36" s="95"/>
      <c r="L36" s="94"/>
      <c r="M36" s="94">
        <f t="shared" si="53"/>
        <v>0</v>
      </c>
      <c r="N36" s="202"/>
      <c r="O36" s="361"/>
      <c r="P36" s="362">
        <f>N36-M36</f>
        <v>0</v>
      </c>
      <c r="Q36" s="361"/>
      <c r="R36" s="202"/>
      <c r="S36" s="361"/>
      <c r="T36" s="108">
        <f t="shared" si="67"/>
        <v>0</v>
      </c>
      <c r="U36" s="361"/>
      <c r="V36" s="202"/>
      <c r="W36" s="361"/>
      <c r="X36" s="362">
        <f t="shared" si="68"/>
        <v>0</v>
      </c>
      <c r="Y36" s="361"/>
      <c r="Z36" s="202"/>
      <c r="AA36" s="361"/>
      <c r="AB36" s="362">
        <f t="shared" ref="AB36:AB49" si="70">Z36-Y36</f>
        <v>0</v>
      </c>
      <c r="AC36" s="361"/>
      <c r="AD36" s="202"/>
      <c r="AE36" s="361"/>
      <c r="AF36" s="362"/>
      <c r="AG36" s="367">
        <f t="shared" si="3"/>
        <v>0</v>
      </c>
      <c r="AH36" s="364">
        <f t="shared" si="51"/>
        <v>0</v>
      </c>
      <c r="AI36" s="364"/>
      <c r="AJ36" s="364">
        <f t="shared" si="33"/>
        <v>0</v>
      </c>
      <c r="AK36" s="361"/>
      <c r="AL36" s="202"/>
      <c r="AM36" s="361"/>
      <c r="AN36" s="94">
        <f t="shared" si="59"/>
        <v>0</v>
      </c>
      <c r="AO36" s="94"/>
      <c r="AP36" s="364"/>
      <c r="AQ36" s="361"/>
      <c r="AR36" s="361">
        <f t="shared" si="60"/>
        <v>0</v>
      </c>
      <c r="AS36" s="361"/>
      <c r="AT36" s="364"/>
      <c r="AU36" s="361"/>
      <c r="AV36" s="361">
        <f t="shared" si="61"/>
        <v>0</v>
      </c>
      <c r="AW36" s="361"/>
      <c r="AX36" s="202"/>
      <c r="AY36" s="361"/>
      <c r="AZ36" s="361">
        <f t="shared" si="62"/>
        <v>0</v>
      </c>
      <c r="BA36" s="350">
        <f t="shared" si="8"/>
        <v>0</v>
      </c>
      <c r="BB36" s="15">
        <f t="shared" si="54"/>
        <v>0</v>
      </c>
      <c r="BC36" s="351"/>
      <c r="BD36" s="351">
        <f t="shared" si="63"/>
        <v>0</v>
      </c>
      <c r="BE36" s="94"/>
      <c r="BF36" s="202"/>
      <c r="BG36" s="361"/>
      <c r="BH36" s="361"/>
      <c r="BI36" s="361"/>
      <c r="BJ36" s="364"/>
      <c r="BK36" s="367"/>
      <c r="BL36" s="364">
        <f t="shared" si="64"/>
        <v>0</v>
      </c>
      <c r="BM36" s="361"/>
      <c r="BN36" s="202"/>
      <c r="BO36" s="361"/>
      <c r="BP36" s="361">
        <f t="shared" si="65"/>
        <v>0</v>
      </c>
      <c r="BQ36" s="361"/>
      <c r="BR36" s="202"/>
      <c r="BS36" s="368"/>
      <c r="BT36" s="92">
        <f t="shared" si="19"/>
        <v>0</v>
      </c>
      <c r="BU36" s="351">
        <v>2</v>
      </c>
      <c r="BV36" s="351">
        <v>2</v>
      </c>
      <c r="BW36" s="94"/>
      <c r="BX36" s="108">
        <f t="shared" si="66"/>
        <v>0</v>
      </c>
      <c r="BY36" s="202"/>
      <c r="BZ36" s="202"/>
      <c r="CA36" s="424"/>
      <c r="CB36" s="362"/>
      <c r="CC36" s="206"/>
      <c r="CD36" s="206"/>
      <c r="CE36" s="362"/>
      <c r="CF36" s="362"/>
      <c r="CG36" s="362"/>
      <c r="CH36" s="469"/>
      <c r="CI36" s="362"/>
      <c r="CJ36" s="362"/>
      <c r="CK36" s="350">
        <f t="shared" si="55"/>
        <v>2</v>
      </c>
      <c r="CL36" s="16">
        <f t="shared" si="56"/>
        <v>2</v>
      </c>
      <c r="CM36" s="350">
        <f t="shared" si="13"/>
        <v>100</v>
      </c>
      <c r="CN36" s="351">
        <f t="shared" si="14"/>
        <v>0</v>
      </c>
      <c r="CP36" s="128">
        <f t="shared" si="15"/>
        <v>2</v>
      </c>
      <c r="CQ36" s="123">
        <f t="shared" si="16"/>
        <v>2</v>
      </c>
      <c r="CS36" s="132">
        <f t="shared" si="17"/>
        <v>2</v>
      </c>
      <c r="CT36" s="123">
        <f t="shared" si="22"/>
        <v>2</v>
      </c>
      <c r="CU36" s="123">
        <f t="shared" si="23"/>
        <v>2</v>
      </c>
      <c r="CV36" s="123">
        <f t="shared" si="24"/>
        <v>0</v>
      </c>
      <c r="CW36" s="123">
        <f t="shared" si="25"/>
        <v>2</v>
      </c>
      <c r="CX36" s="357"/>
      <c r="CY36" s="357"/>
    </row>
    <row r="37" spans="1:103" ht="13.5" customHeight="1">
      <c r="A37" s="108"/>
      <c r="B37" s="533" t="s">
        <v>435</v>
      </c>
      <c r="C37" s="534"/>
      <c r="D37" s="535"/>
      <c r="E37" s="351">
        <v>5</v>
      </c>
      <c r="F37" s="16"/>
      <c r="G37" s="94"/>
      <c r="H37" s="94">
        <f t="shared" si="0"/>
        <v>-5</v>
      </c>
      <c r="I37" s="94">
        <v>28</v>
      </c>
      <c r="J37" s="16"/>
      <c r="K37" s="95"/>
      <c r="L37" s="94">
        <f>J37-I37</f>
        <v>-28</v>
      </c>
      <c r="M37" s="94">
        <v>23</v>
      </c>
      <c r="N37" s="202">
        <v>16.829999999999998</v>
      </c>
      <c r="O37" s="418">
        <f>N37/M37*100</f>
        <v>73.173913043478251</v>
      </c>
      <c r="P37" s="362">
        <f>N37-M37</f>
        <v>-6.1700000000000017</v>
      </c>
      <c r="Q37" s="361">
        <v>36</v>
      </c>
      <c r="R37" s="202">
        <v>26.491</v>
      </c>
      <c r="S37" s="361">
        <f t="shared" ref="S37" si="71">R37/Q37*100</f>
        <v>73.586111111111109</v>
      </c>
      <c r="T37" s="108">
        <f t="shared" si="67"/>
        <v>-9.5090000000000003</v>
      </c>
      <c r="U37" s="361">
        <v>10</v>
      </c>
      <c r="V37" s="202"/>
      <c r="W37" s="361"/>
      <c r="X37" s="362">
        <f t="shared" si="68"/>
        <v>-10</v>
      </c>
      <c r="Y37" s="361">
        <v>15</v>
      </c>
      <c r="Z37" s="202">
        <v>34.292000000000002</v>
      </c>
      <c r="AA37" s="361"/>
      <c r="AB37" s="362">
        <f t="shared" si="70"/>
        <v>19.292000000000002</v>
      </c>
      <c r="AC37" s="361">
        <v>15</v>
      </c>
      <c r="AD37" s="202"/>
      <c r="AE37" s="361"/>
      <c r="AF37" s="362">
        <f>AD37-AC37</f>
        <v>-15</v>
      </c>
      <c r="AG37" s="367">
        <f t="shared" si="3"/>
        <v>132</v>
      </c>
      <c r="AH37" s="364">
        <f t="shared" si="51"/>
        <v>77.613</v>
      </c>
      <c r="AI37" s="364">
        <f t="shared" si="37"/>
        <v>58.797727272727272</v>
      </c>
      <c r="AJ37" s="364">
        <f t="shared" si="33"/>
        <v>-54.387</v>
      </c>
      <c r="AK37" s="361"/>
      <c r="AL37" s="202"/>
      <c r="AM37" s="361"/>
      <c r="AN37" s="94">
        <f t="shared" si="59"/>
        <v>0</v>
      </c>
      <c r="AO37" s="94"/>
      <c r="AP37" s="364"/>
      <c r="AQ37" s="361"/>
      <c r="AR37" s="361">
        <f t="shared" si="60"/>
        <v>0</v>
      </c>
      <c r="AS37" s="361"/>
      <c r="AT37" s="364"/>
      <c r="AU37" s="361"/>
      <c r="AV37" s="361">
        <f t="shared" si="61"/>
        <v>0</v>
      </c>
      <c r="AW37" s="361"/>
      <c r="AX37" s="202"/>
      <c r="AY37" s="361"/>
      <c r="AZ37" s="361">
        <f t="shared" si="62"/>
        <v>0</v>
      </c>
      <c r="BA37" s="350">
        <f t="shared" si="8"/>
        <v>0</v>
      </c>
      <c r="BB37" s="15">
        <f t="shared" si="54"/>
        <v>0</v>
      </c>
      <c r="BC37" s="351"/>
      <c r="BD37" s="351">
        <f t="shared" si="63"/>
        <v>0</v>
      </c>
      <c r="BE37" s="94"/>
      <c r="BF37" s="202"/>
      <c r="BG37" s="361"/>
      <c r="BH37" s="361"/>
      <c r="BI37" s="361"/>
      <c r="BJ37" s="364"/>
      <c r="BK37" s="367"/>
      <c r="BL37" s="364">
        <f t="shared" si="64"/>
        <v>0</v>
      </c>
      <c r="BM37" s="361"/>
      <c r="BN37" s="202"/>
      <c r="BO37" s="361"/>
      <c r="BP37" s="361">
        <f t="shared" si="65"/>
        <v>0</v>
      </c>
      <c r="BQ37" s="361"/>
      <c r="BR37" s="202"/>
      <c r="BS37" s="368">
        <v>0</v>
      </c>
      <c r="BT37" s="92">
        <f t="shared" si="19"/>
        <v>0</v>
      </c>
      <c r="BU37" s="351"/>
      <c r="BV37" s="351"/>
      <c r="BW37" s="94"/>
      <c r="BX37" s="108">
        <f t="shared" si="66"/>
        <v>0</v>
      </c>
      <c r="BY37" s="202"/>
      <c r="BZ37" s="202"/>
      <c r="CA37" s="424"/>
      <c r="CB37" s="362">
        <f t="shared" si="28"/>
        <v>0</v>
      </c>
      <c r="CC37" s="206"/>
      <c r="CD37" s="206"/>
      <c r="CE37" s="362"/>
      <c r="CF37" s="362"/>
      <c r="CG37" s="362"/>
      <c r="CH37" s="469"/>
      <c r="CI37" s="362"/>
      <c r="CJ37" s="362"/>
      <c r="CK37" s="350">
        <f t="shared" si="55"/>
        <v>132</v>
      </c>
      <c r="CL37" s="16">
        <f t="shared" si="56"/>
        <v>77.613</v>
      </c>
      <c r="CM37" s="350">
        <f t="shared" si="13"/>
        <v>58.797727272727272</v>
      </c>
      <c r="CN37" s="351">
        <f t="shared" si="14"/>
        <v>-54.387</v>
      </c>
      <c r="CP37" s="128">
        <f t="shared" si="15"/>
        <v>77.613</v>
      </c>
      <c r="CQ37" s="123">
        <f t="shared" si="16"/>
        <v>132</v>
      </c>
      <c r="CS37" s="132">
        <f t="shared" si="17"/>
        <v>77.613</v>
      </c>
      <c r="CT37" s="123">
        <f t="shared" si="22"/>
        <v>77.613</v>
      </c>
      <c r="CU37" s="123">
        <f t="shared" si="23"/>
        <v>77.613</v>
      </c>
      <c r="CV37" s="123">
        <f t="shared" si="24"/>
        <v>77.613</v>
      </c>
      <c r="CW37" s="123">
        <f t="shared" si="25"/>
        <v>132</v>
      </c>
      <c r="CX37" s="357"/>
      <c r="CY37" s="357"/>
    </row>
    <row r="38" spans="1:103">
      <c r="A38" s="108"/>
      <c r="B38" s="533" t="s">
        <v>196</v>
      </c>
      <c r="C38" s="534"/>
      <c r="D38" s="535"/>
      <c r="E38" s="351">
        <f t="shared" si="52"/>
        <v>0</v>
      </c>
      <c r="F38" s="16"/>
      <c r="G38" s="94"/>
      <c r="H38" s="94">
        <f t="shared" si="0"/>
        <v>0</v>
      </c>
      <c r="I38" s="94"/>
      <c r="J38" s="16"/>
      <c r="K38" s="95"/>
      <c r="L38" s="94">
        <f>J38-I38</f>
        <v>0</v>
      </c>
      <c r="M38" s="94">
        <f t="shared" si="53"/>
        <v>0</v>
      </c>
      <c r="N38" s="202"/>
      <c r="O38" s="361"/>
      <c r="P38" s="362">
        <f t="shared" si="30"/>
        <v>0</v>
      </c>
      <c r="Q38" s="361"/>
      <c r="R38" s="202"/>
      <c r="S38" s="361"/>
      <c r="T38" s="108">
        <f t="shared" si="67"/>
        <v>0</v>
      </c>
      <c r="U38" s="361"/>
      <c r="V38" s="202"/>
      <c r="W38" s="361"/>
      <c r="X38" s="362">
        <f t="shared" si="68"/>
        <v>0</v>
      </c>
      <c r="Y38" s="361"/>
      <c r="Z38" s="202"/>
      <c r="AA38" s="361"/>
      <c r="AB38" s="362">
        <f t="shared" si="70"/>
        <v>0</v>
      </c>
      <c r="AC38" s="361"/>
      <c r="AD38" s="202"/>
      <c r="AE38" s="361"/>
      <c r="AF38" s="362">
        <f>AD38-AC38</f>
        <v>0</v>
      </c>
      <c r="AG38" s="367">
        <f t="shared" si="3"/>
        <v>0</v>
      </c>
      <c r="AH38" s="364">
        <f t="shared" si="51"/>
        <v>0</v>
      </c>
      <c r="AI38" s="364"/>
      <c r="AJ38" s="364">
        <f t="shared" si="33"/>
        <v>0</v>
      </c>
      <c r="AK38" s="361"/>
      <c r="AL38" s="202"/>
      <c r="AM38" s="361"/>
      <c r="AN38" s="94">
        <f t="shared" si="59"/>
        <v>0</v>
      </c>
      <c r="AO38" s="94"/>
      <c r="AP38" s="364"/>
      <c r="AQ38" s="361"/>
      <c r="AR38" s="361">
        <f t="shared" si="60"/>
        <v>0</v>
      </c>
      <c r="AS38" s="361"/>
      <c r="AT38" s="364"/>
      <c r="AU38" s="361"/>
      <c r="AV38" s="361">
        <f t="shared" si="61"/>
        <v>0</v>
      </c>
      <c r="AW38" s="361"/>
      <c r="AX38" s="202"/>
      <c r="AY38" s="361"/>
      <c r="AZ38" s="361">
        <f t="shared" si="62"/>
        <v>0</v>
      </c>
      <c r="BA38" s="350">
        <f t="shared" si="8"/>
        <v>0</v>
      </c>
      <c r="BB38" s="15">
        <f t="shared" si="54"/>
        <v>0</v>
      </c>
      <c r="BC38" s="351"/>
      <c r="BD38" s="351">
        <f t="shared" si="63"/>
        <v>0</v>
      </c>
      <c r="BE38" s="94"/>
      <c r="BF38" s="202"/>
      <c r="BG38" s="361"/>
      <c r="BH38" s="361"/>
      <c r="BI38" s="361"/>
      <c r="BJ38" s="364"/>
      <c r="BK38" s="367"/>
      <c r="BL38" s="364">
        <f t="shared" si="64"/>
        <v>0</v>
      </c>
      <c r="BM38" s="361"/>
      <c r="BN38" s="202"/>
      <c r="BO38" s="361"/>
      <c r="BP38" s="361">
        <f t="shared" si="65"/>
        <v>0</v>
      </c>
      <c r="BQ38" s="361"/>
      <c r="BR38" s="202"/>
      <c r="BS38" s="368">
        <v>0</v>
      </c>
      <c r="BT38" s="92">
        <f t="shared" si="19"/>
        <v>0</v>
      </c>
      <c r="BU38" s="351"/>
      <c r="BV38" s="351"/>
      <c r="BW38" s="95"/>
      <c r="BX38" s="108">
        <f t="shared" si="66"/>
        <v>0</v>
      </c>
      <c r="BY38" s="202">
        <v>19.547999999999998</v>
      </c>
      <c r="BZ38" s="202">
        <v>19.547999999999998</v>
      </c>
      <c r="CA38" s="424">
        <f t="shared" si="69"/>
        <v>100</v>
      </c>
      <c r="CB38" s="362">
        <f t="shared" si="28"/>
        <v>0</v>
      </c>
      <c r="CC38" s="206"/>
      <c r="CD38" s="206"/>
      <c r="CE38" s="362"/>
      <c r="CF38" s="362"/>
      <c r="CG38" s="205"/>
      <c r="CH38" s="469"/>
      <c r="CI38" s="362"/>
      <c r="CJ38" s="362"/>
      <c r="CK38" s="350">
        <f t="shared" si="55"/>
        <v>19.547999999999998</v>
      </c>
      <c r="CL38" s="16">
        <f t="shared" si="56"/>
        <v>19.547999999999998</v>
      </c>
      <c r="CM38" s="350">
        <f t="shared" si="13"/>
        <v>100</v>
      </c>
      <c r="CN38" s="351">
        <f t="shared" si="14"/>
        <v>0</v>
      </c>
      <c r="CP38" s="128">
        <f t="shared" si="15"/>
        <v>19.547999999999998</v>
      </c>
      <c r="CQ38" s="123">
        <f t="shared" si="16"/>
        <v>19.547999999999998</v>
      </c>
      <c r="CS38" s="132">
        <f t="shared" si="17"/>
        <v>19.547999999999998</v>
      </c>
      <c r="CT38" s="123">
        <f t="shared" si="22"/>
        <v>19.547999999999998</v>
      </c>
      <c r="CU38" s="123">
        <f t="shared" si="23"/>
        <v>19.547999999999998</v>
      </c>
      <c r="CV38" s="123">
        <f t="shared" si="24"/>
        <v>0</v>
      </c>
      <c r="CW38" s="123">
        <f t="shared" si="25"/>
        <v>19.547999999999998</v>
      </c>
      <c r="CX38" s="357"/>
      <c r="CY38" s="357"/>
    </row>
    <row r="39" spans="1:103">
      <c r="A39" s="108"/>
      <c r="B39" s="533" t="s">
        <v>761</v>
      </c>
      <c r="C39" s="534"/>
      <c r="D39" s="535"/>
      <c r="E39" s="351"/>
      <c r="F39" s="16">
        <v>4</v>
      </c>
      <c r="G39" s="94"/>
      <c r="H39" s="94">
        <f t="shared" si="0"/>
        <v>4</v>
      </c>
      <c r="I39" s="94"/>
      <c r="J39" s="16"/>
      <c r="K39" s="95"/>
      <c r="L39" s="94"/>
      <c r="M39" s="94">
        <f t="shared" si="53"/>
        <v>0</v>
      </c>
      <c r="N39" s="202"/>
      <c r="O39" s="361"/>
      <c r="P39" s="362"/>
      <c r="Q39" s="361"/>
      <c r="R39" s="202"/>
      <c r="S39" s="361"/>
      <c r="T39" s="108"/>
      <c r="U39" s="361"/>
      <c r="V39" s="202"/>
      <c r="W39" s="361"/>
      <c r="X39" s="362">
        <f t="shared" si="68"/>
        <v>0</v>
      </c>
      <c r="Y39" s="361"/>
      <c r="Z39" s="202">
        <v>70</v>
      </c>
      <c r="AA39" s="361"/>
      <c r="AB39" s="362">
        <f t="shared" si="70"/>
        <v>70</v>
      </c>
      <c r="AC39" s="361"/>
      <c r="AD39" s="202"/>
      <c r="AE39" s="361"/>
      <c r="AF39" s="362"/>
      <c r="AG39" s="367">
        <f t="shared" si="3"/>
        <v>0</v>
      </c>
      <c r="AH39" s="364">
        <f t="shared" si="51"/>
        <v>74</v>
      </c>
      <c r="AI39" s="364"/>
      <c r="AJ39" s="364">
        <f t="shared" si="33"/>
        <v>74</v>
      </c>
      <c r="AK39" s="361"/>
      <c r="AL39" s="202"/>
      <c r="AM39" s="361"/>
      <c r="AN39" s="94">
        <f t="shared" si="59"/>
        <v>0</v>
      </c>
      <c r="AO39" s="94"/>
      <c r="AP39" s="364"/>
      <c r="AQ39" s="361"/>
      <c r="AR39" s="361">
        <f t="shared" si="60"/>
        <v>0</v>
      </c>
      <c r="AS39" s="361"/>
      <c r="AT39" s="364"/>
      <c r="AU39" s="361"/>
      <c r="AV39" s="361">
        <f t="shared" si="61"/>
        <v>0</v>
      </c>
      <c r="AW39" s="361"/>
      <c r="AX39" s="202"/>
      <c r="AY39" s="361"/>
      <c r="AZ39" s="361">
        <f t="shared" si="62"/>
        <v>0</v>
      </c>
      <c r="BA39" s="350">
        <f t="shared" si="8"/>
        <v>0</v>
      </c>
      <c r="BB39" s="15">
        <f t="shared" si="54"/>
        <v>0</v>
      </c>
      <c r="BC39" s="351"/>
      <c r="BD39" s="351">
        <f t="shared" si="63"/>
        <v>0</v>
      </c>
      <c r="BE39" s="94"/>
      <c r="BF39" s="202"/>
      <c r="BG39" s="361"/>
      <c r="BH39" s="361"/>
      <c r="BI39" s="361"/>
      <c r="BJ39" s="364"/>
      <c r="BK39" s="367"/>
      <c r="BL39" s="364">
        <f t="shared" si="64"/>
        <v>0</v>
      </c>
      <c r="BM39" s="361"/>
      <c r="BN39" s="202"/>
      <c r="BO39" s="361"/>
      <c r="BP39" s="361">
        <f t="shared" si="65"/>
        <v>0</v>
      </c>
      <c r="BQ39" s="361"/>
      <c r="BR39" s="202"/>
      <c r="BS39" s="368"/>
      <c r="BT39" s="92">
        <f t="shared" si="19"/>
        <v>0</v>
      </c>
      <c r="BU39" s="351"/>
      <c r="BV39" s="351"/>
      <c r="BW39" s="94"/>
      <c r="BX39" s="108">
        <f t="shared" si="66"/>
        <v>0</v>
      </c>
      <c r="BY39" s="202"/>
      <c r="BZ39" s="202"/>
      <c r="CA39" s="424"/>
      <c r="CB39" s="362"/>
      <c r="CC39" s="206"/>
      <c r="CD39" s="206"/>
      <c r="CE39" s="362"/>
      <c r="CF39" s="362"/>
      <c r="CG39" s="362"/>
      <c r="CH39" s="469"/>
      <c r="CI39" s="362"/>
      <c r="CJ39" s="362"/>
      <c r="CK39" s="350">
        <f t="shared" si="55"/>
        <v>0</v>
      </c>
      <c r="CL39" s="16">
        <f t="shared" si="56"/>
        <v>74</v>
      </c>
      <c r="CM39" s="350">
        <v>0</v>
      </c>
      <c r="CN39" s="351">
        <f t="shared" si="14"/>
        <v>74</v>
      </c>
      <c r="CP39" s="128">
        <f t="shared" si="15"/>
        <v>74</v>
      </c>
      <c r="CQ39" s="123">
        <f t="shared" si="16"/>
        <v>0</v>
      </c>
      <c r="CS39" s="132">
        <f t="shared" si="17"/>
        <v>74</v>
      </c>
      <c r="CT39" s="123">
        <f t="shared" si="22"/>
        <v>74</v>
      </c>
      <c r="CU39" s="123">
        <f t="shared" si="23"/>
        <v>74</v>
      </c>
      <c r="CV39" s="123">
        <f t="shared" si="24"/>
        <v>74</v>
      </c>
      <c r="CW39" s="123">
        <f t="shared" si="25"/>
        <v>0</v>
      </c>
      <c r="CX39" s="357"/>
      <c r="CY39" s="357"/>
    </row>
    <row r="40" spans="1:103">
      <c r="A40" s="108"/>
      <c r="B40" s="533" t="s">
        <v>764</v>
      </c>
      <c r="C40" s="534"/>
      <c r="D40" s="535"/>
      <c r="E40" s="351">
        <f t="shared" si="52"/>
        <v>0</v>
      </c>
      <c r="F40" s="16"/>
      <c r="G40" s="94"/>
      <c r="H40" s="94">
        <f t="shared" si="0"/>
        <v>0</v>
      </c>
      <c r="I40" s="94"/>
      <c r="J40" s="16"/>
      <c r="K40" s="95"/>
      <c r="L40" s="94">
        <f>J40-I40</f>
        <v>0</v>
      </c>
      <c r="M40" s="94">
        <f t="shared" si="53"/>
        <v>0</v>
      </c>
      <c r="N40" s="202"/>
      <c r="O40" s="361"/>
      <c r="P40" s="362">
        <f t="shared" si="30"/>
        <v>0</v>
      </c>
      <c r="Q40" s="361"/>
      <c r="R40" s="202"/>
      <c r="S40" s="361"/>
      <c r="T40" s="108">
        <f t="shared" si="67"/>
        <v>0</v>
      </c>
      <c r="U40" s="361"/>
      <c r="V40" s="202"/>
      <c r="W40" s="361"/>
      <c r="X40" s="362">
        <f t="shared" si="68"/>
        <v>0</v>
      </c>
      <c r="Y40" s="361"/>
      <c r="Z40" s="202"/>
      <c r="AA40" s="361"/>
      <c r="AB40" s="362">
        <f t="shared" si="70"/>
        <v>0</v>
      </c>
      <c r="AC40" s="361"/>
      <c r="AD40" s="202"/>
      <c r="AE40" s="361"/>
      <c r="AF40" s="362"/>
      <c r="AG40" s="367">
        <f t="shared" si="3"/>
        <v>0</v>
      </c>
      <c r="AH40" s="364">
        <f t="shared" si="51"/>
        <v>0</v>
      </c>
      <c r="AI40" s="364"/>
      <c r="AJ40" s="364">
        <f t="shared" si="33"/>
        <v>0</v>
      </c>
      <c r="AK40" s="361"/>
      <c r="AL40" s="202"/>
      <c r="AM40" s="361"/>
      <c r="AN40" s="94">
        <f t="shared" si="59"/>
        <v>0</v>
      </c>
      <c r="AO40" s="94"/>
      <c r="AP40" s="364"/>
      <c r="AQ40" s="361"/>
      <c r="AR40" s="361">
        <f t="shared" si="60"/>
        <v>0</v>
      </c>
      <c r="AS40" s="361"/>
      <c r="AT40" s="364">
        <v>2.6383999999999999</v>
      </c>
      <c r="AU40" s="361"/>
      <c r="AV40" s="361">
        <f t="shared" si="61"/>
        <v>2.6383999999999999</v>
      </c>
      <c r="AW40" s="361"/>
      <c r="AX40" s="202"/>
      <c r="AY40" s="361"/>
      <c r="AZ40" s="361">
        <f t="shared" si="62"/>
        <v>0</v>
      </c>
      <c r="BA40" s="350">
        <f t="shared" si="8"/>
        <v>0</v>
      </c>
      <c r="BB40" s="15">
        <f t="shared" si="54"/>
        <v>2.6383999999999999</v>
      </c>
      <c r="BC40" s="351"/>
      <c r="BD40" s="351">
        <f t="shared" si="63"/>
        <v>2.6383999999999999</v>
      </c>
      <c r="BE40" s="94"/>
      <c r="BF40" s="202"/>
      <c r="BG40" s="361"/>
      <c r="BH40" s="361"/>
      <c r="BI40" s="361"/>
      <c r="BJ40" s="364"/>
      <c r="BK40" s="367"/>
      <c r="BL40" s="364">
        <f t="shared" si="64"/>
        <v>0</v>
      </c>
      <c r="BM40" s="361"/>
      <c r="BN40" s="202"/>
      <c r="BO40" s="361"/>
      <c r="BP40" s="361">
        <f t="shared" si="65"/>
        <v>0</v>
      </c>
      <c r="BQ40" s="361"/>
      <c r="BR40" s="202"/>
      <c r="BS40" s="368"/>
      <c r="BT40" s="92">
        <f t="shared" si="19"/>
        <v>0</v>
      </c>
      <c r="BU40" s="351">
        <v>2.3969999999999998</v>
      </c>
      <c r="BV40" s="351">
        <v>2.3969999999999998</v>
      </c>
      <c r="BW40" s="94"/>
      <c r="BX40" s="108">
        <f t="shared" si="66"/>
        <v>0</v>
      </c>
      <c r="BY40" s="202">
        <f>2.87844+15.798</f>
        <v>18.676439999999999</v>
      </c>
      <c r="BZ40" s="202">
        <f>2.87844+15.798</f>
        <v>18.676439999999999</v>
      </c>
      <c r="CA40" s="424">
        <f t="shared" si="69"/>
        <v>100</v>
      </c>
      <c r="CB40" s="362">
        <f t="shared" si="28"/>
        <v>0</v>
      </c>
      <c r="CC40" s="206"/>
      <c r="CD40" s="206"/>
      <c r="CE40" s="362"/>
      <c r="CF40" s="362"/>
      <c r="CG40" s="362"/>
      <c r="CH40" s="469"/>
      <c r="CI40" s="362"/>
      <c r="CJ40" s="362"/>
      <c r="CK40" s="350">
        <f t="shared" si="55"/>
        <v>21.073439999999998</v>
      </c>
      <c r="CL40" s="16">
        <f t="shared" si="56"/>
        <v>23.711839999999999</v>
      </c>
      <c r="CM40" s="350">
        <f t="shared" si="13"/>
        <v>112.52002520708533</v>
      </c>
      <c r="CN40" s="351">
        <f t="shared" si="14"/>
        <v>2.6384000000000007</v>
      </c>
      <c r="CP40" s="128">
        <f t="shared" ref="CP40:CP75" si="72">F40+J40+N40+R40+V40+Z40+AD40+AL40+AP40+AT40+AX40+BF40+BJ40+BN40+BV40+BZ40+CD40</f>
        <v>23.711839999999999</v>
      </c>
      <c r="CQ40" s="123">
        <f t="shared" ref="CQ40:CQ76" si="73">E40+I40+M40+Q40+U40+Y40+AC40+AG40+AK40+AO40+AS40+AW40+BE40+BI40+BM40+BU40+BY40+CC40-AG40</f>
        <v>21.073439999999998</v>
      </c>
      <c r="CS40" s="132">
        <f t="shared" ref="CS40:CS76" si="74">F40+J40+N40+R40+V40+Z40+AD40+AL40+AP40+AT40+AX40+BF40+BJ40+BN40+BV40+BZ40+CD40</f>
        <v>23.711839999999999</v>
      </c>
      <c r="CT40" s="123">
        <f t="shared" si="22"/>
        <v>23.711839999999999</v>
      </c>
      <c r="CU40" s="123">
        <f t="shared" si="23"/>
        <v>23.711839999999999</v>
      </c>
      <c r="CV40" s="123">
        <f t="shared" si="24"/>
        <v>2.6383999999999999</v>
      </c>
      <c r="CW40" s="123">
        <f t="shared" si="25"/>
        <v>21.073439999999998</v>
      </c>
      <c r="CX40" s="357"/>
      <c r="CY40" s="357"/>
    </row>
    <row r="41" spans="1:103" ht="12.75" customHeight="1">
      <c r="A41" s="108"/>
      <c r="B41" s="521" t="s">
        <v>767</v>
      </c>
      <c r="C41" s="522"/>
      <c r="D41" s="523"/>
      <c r="E41" s="351">
        <f t="shared" si="52"/>
        <v>0</v>
      </c>
      <c r="F41" s="16"/>
      <c r="G41" s="94"/>
      <c r="H41" s="94">
        <f t="shared" si="0"/>
        <v>0</v>
      </c>
      <c r="I41" s="94"/>
      <c r="J41" s="16"/>
      <c r="K41" s="95"/>
      <c r="L41" s="94">
        <f>J41-I41</f>
        <v>0</v>
      </c>
      <c r="M41" s="94">
        <f t="shared" si="53"/>
        <v>0</v>
      </c>
      <c r="N41" s="202"/>
      <c r="O41" s="361"/>
      <c r="P41" s="362">
        <f t="shared" si="30"/>
        <v>0</v>
      </c>
      <c r="Q41" s="361"/>
      <c r="R41" s="202"/>
      <c r="S41" s="361"/>
      <c r="T41" s="108">
        <f t="shared" si="67"/>
        <v>0</v>
      </c>
      <c r="U41" s="94"/>
      <c r="V41" s="202"/>
      <c r="W41" s="361"/>
      <c r="X41" s="362">
        <f t="shared" si="68"/>
        <v>0</v>
      </c>
      <c r="Y41" s="361"/>
      <c r="Z41" s="202"/>
      <c r="AA41" s="361"/>
      <c r="AB41" s="362">
        <f t="shared" si="70"/>
        <v>0</v>
      </c>
      <c r="AC41" s="361"/>
      <c r="AD41" s="202"/>
      <c r="AE41" s="361"/>
      <c r="AF41" s="362"/>
      <c r="AG41" s="350">
        <f t="shared" si="3"/>
        <v>0</v>
      </c>
      <c r="AH41" s="364">
        <f t="shared" si="51"/>
        <v>0</v>
      </c>
      <c r="AI41" s="364"/>
      <c r="AJ41" s="351">
        <f t="shared" si="33"/>
        <v>0</v>
      </c>
      <c r="AK41" s="94"/>
      <c r="AL41" s="202"/>
      <c r="AM41" s="94"/>
      <c r="AN41" s="94">
        <f t="shared" si="59"/>
        <v>0</v>
      </c>
      <c r="AO41" s="94"/>
      <c r="AP41" s="364"/>
      <c r="AQ41" s="361"/>
      <c r="AR41" s="361">
        <f t="shared" si="60"/>
        <v>0</v>
      </c>
      <c r="AS41" s="361"/>
      <c r="AT41" s="364"/>
      <c r="AU41" s="361"/>
      <c r="AV41" s="361">
        <f t="shared" si="61"/>
        <v>0</v>
      </c>
      <c r="AW41" s="361"/>
      <c r="AX41" s="202"/>
      <c r="AY41" s="361"/>
      <c r="AZ41" s="361">
        <f t="shared" si="62"/>
        <v>0</v>
      </c>
      <c r="BA41" s="350">
        <f t="shared" si="8"/>
        <v>0</v>
      </c>
      <c r="BB41" s="15">
        <f t="shared" si="54"/>
        <v>0</v>
      </c>
      <c r="BC41" s="351"/>
      <c r="BD41" s="351">
        <f t="shared" si="63"/>
        <v>0</v>
      </c>
      <c r="BE41" s="94"/>
      <c r="BF41" s="202"/>
      <c r="BG41" s="361"/>
      <c r="BH41" s="361"/>
      <c r="BI41" s="361"/>
      <c r="BJ41" s="364"/>
      <c r="BK41" s="367"/>
      <c r="BL41" s="364">
        <f t="shared" si="64"/>
        <v>0</v>
      </c>
      <c r="BM41" s="361"/>
      <c r="BN41" s="202"/>
      <c r="BO41" s="361"/>
      <c r="BP41" s="361">
        <f t="shared" si="65"/>
        <v>0</v>
      </c>
      <c r="BQ41" s="361"/>
      <c r="BR41" s="202"/>
      <c r="BS41" s="368"/>
      <c r="BT41" s="92">
        <f t="shared" si="19"/>
        <v>0</v>
      </c>
      <c r="BU41" s="351"/>
      <c r="BV41" s="351"/>
      <c r="BW41" s="94"/>
      <c r="BX41" s="108">
        <f t="shared" si="66"/>
        <v>0</v>
      </c>
      <c r="BY41" s="202"/>
      <c r="BZ41" s="202"/>
      <c r="CA41" s="424"/>
      <c r="CB41" s="362">
        <f t="shared" si="28"/>
        <v>0</v>
      </c>
      <c r="CC41" s="206"/>
      <c r="CD41" s="206"/>
      <c r="CE41" s="362"/>
      <c r="CF41" s="362"/>
      <c r="CG41" s="362"/>
      <c r="CH41" s="469"/>
      <c r="CI41" s="362"/>
      <c r="CJ41" s="362"/>
      <c r="CK41" s="350">
        <f t="shared" si="55"/>
        <v>0</v>
      </c>
      <c r="CL41" s="16">
        <f t="shared" si="56"/>
        <v>0</v>
      </c>
      <c r="CM41" s="350">
        <v>0</v>
      </c>
      <c r="CN41" s="351">
        <f t="shared" si="14"/>
        <v>0</v>
      </c>
      <c r="CP41" s="128">
        <f t="shared" si="72"/>
        <v>0</v>
      </c>
      <c r="CQ41" s="123">
        <f t="shared" si="73"/>
        <v>0</v>
      </c>
      <c r="CS41" s="132">
        <f t="shared" si="74"/>
        <v>0</v>
      </c>
      <c r="CT41" s="123">
        <f t="shared" si="22"/>
        <v>0</v>
      </c>
      <c r="CU41" s="123">
        <f t="shared" si="23"/>
        <v>0</v>
      </c>
      <c r="CV41" s="123">
        <f t="shared" si="24"/>
        <v>0</v>
      </c>
      <c r="CW41" s="123">
        <f t="shared" si="25"/>
        <v>0</v>
      </c>
      <c r="CX41" s="357"/>
      <c r="CY41" s="357"/>
    </row>
    <row r="42" spans="1:103" ht="12.75" customHeight="1">
      <c r="A42" s="108"/>
      <c r="B42" s="521" t="s">
        <v>706</v>
      </c>
      <c r="C42" s="522"/>
      <c r="D42" s="523"/>
      <c r="E42" s="351">
        <v>53</v>
      </c>
      <c r="F42" s="16">
        <v>47.429679999999998</v>
      </c>
      <c r="G42" s="94">
        <f t="shared" ref="G42:G47" si="75">F42/E42*100</f>
        <v>89.489962264150932</v>
      </c>
      <c r="H42" s="94">
        <f t="shared" si="0"/>
        <v>-5.5703200000000024</v>
      </c>
      <c r="I42" s="94">
        <v>53</v>
      </c>
      <c r="J42" s="16">
        <v>47.429679999999998</v>
      </c>
      <c r="K42" s="95">
        <f t="shared" ref="K42:K43" si="76">J42/I42*100</f>
        <v>89.489962264150932</v>
      </c>
      <c r="L42" s="94"/>
      <c r="M42" s="94">
        <v>53</v>
      </c>
      <c r="N42" s="202">
        <v>47.429679999999998</v>
      </c>
      <c r="O42" s="418">
        <f>N42/M42*100</f>
        <v>89.489962264150932</v>
      </c>
      <c r="P42" s="362"/>
      <c r="Q42" s="361">
        <v>53</v>
      </c>
      <c r="R42" s="202">
        <v>47.429679999999998</v>
      </c>
      <c r="S42" s="361">
        <f t="shared" ref="S42" si="77">R42/Q42*100</f>
        <v>89.489962264150932</v>
      </c>
      <c r="T42" s="108">
        <f t="shared" si="67"/>
        <v>-5.5703200000000024</v>
      </c>
      <c r="U42" s="94">
        <v>107</v>
      </c>
      <c r="V42" s="202">
        <v>94.859359999999995</v>
      </c>
      <c r="W42" s="367">
        <f>V42/U42*100</f>
        <v>88.653607476635514</v>
      </c>
      <c r="X42" s="362">
        <f t="shared" si="68"/>
        <v>-12.140640000000005</v>
      </c>
      <c r="Y42" s="361">
        <v>53</v>
      </c>
      <c r="Z42" s="202">
        <v>47.429679999999998</v>
      </c>
      <c r="AA42" s="368">
        <f>Z42/Y42*100</f>
        <v>89.489962264150932</v>
      </c>
      <c r="AB42" s="362">
        <f t="shared" si="70"/>
        <v>-5.5703200000000024</v>
      </c>
      <c r="AC42" s="361">
        <v>53</v>
      </c>
      <c r="AD42" s="202">
        <v>47.429679999999998</v>
      </c>
      <c r="AE42" s="361">
        <f t="shared" ref="AE42" si="78">AD42/AC42*100</f>
        <v>89.489962264150932</v>
      </c>
      <c r="AF42" s="362"/>
      <c r="AG42" s="350">
        <f t="shared" si="3"/>
        <v>425</v>
      </c>
      <c r="AH42" s="364">
        <f t="shared" si="51"/>
        <v>379.43744000000004</v>
      </c>
      <c r="AI42" s="364">
        <f t="shared" si="37"/>
        <v>89.279397647058829</v>
      </c>
      <c r="AJ42" s="351">
        <f t="shared" si="33"/>
        <v>-45.562559999999962</v>
      </c>
      <c r="AK42" s="94"/>
      <c r="AL42" s="202"/>
      <c r="AM42" s="94"/>
      <c r="AN42" s="94">
        <f t="shared" si="59"/>
        <v>0</v>
      </c>
      <c r="AO42" s="94"/>
      <c r="AP42" s="364"/>
      <c r="AQ42" s="361"/>
      <c r="AR42" s="361">
        <f t="shared" si="60"/>
        <v>0</v>
      </c>
      <c r="AS42" s="361"/>
      <c r="AT42" s="364"/>
      <c r="AU42" s="361"/>
      <c r="AV42" s="361">
        <f t="shared" si="61"/>
        <v>0</v>
      </c>
      <c r="AW42" s="361"/>
      <c r="AX42" s="202"/>
      <c r="AY42" s="361"/>
      <c r="AZ42" s="361">
        <f t="shared" si="62"/>
        <v>0</v>
      </c>
      <c r="BA42" s="350">
        <f t="shared" si="8"/>
        <v>0</v>
      </c>
      <c r="BB42" s="15">
        <f t="shared" si="54"/>
        <v>0</v>
      </c>
      <c r="BC42" s="351"/>
      <c r="BD42" s="351">
        <f t="shared" si="63"/>
        <v>0</v>
      </c>
      <c r="BE42" s="94"/>
      <c r="BF42" s="202"/>
      <c r="BG42" s="361"/>
      <c r="BH42" s="361"/>
      <c r="BI42" s="361"/>
      <c r="BJ42" s="364"/>
      <c r="BK42" s="367"/>
      <c r="BL42" s="364">
        <f t="shared" si="64"/>
        <v>0</v>
      </c>
      <c r="BM42" s="361"/>
      <c r="BN42" s="202"/>
      <c r="BO42" s="361"/>
      <c r="BP42" s="361">
        <f t="shared" si="65"/>
        <v>0</v>
      </c>
      <c r="BQ42" s="361"/>
      <c r="BR42" s="202"/>
      <c r="BS42" s="368">
        <v>0</v>
      </c>
      <c r="BT42" s="92">
        <f t="shared" si="19"/>
        <v>0</v>
      </c>
      <c r="BU42" s="351"/>
      <c r="BV42" s="351"/>
      <c r="BW42" s="94"/>
      <c r="BX42" s="108">
        <f t="shared" si="66"/>
        <v>0</v>
      </c>
      <c r="BY42" s="202">
        <v>22.660889999999998</v>
      </c>
      <c r="BZ42" s="202">
        <v>22.660889999999998</v>
      </c>
      <c r="CA42" s="424">
        <f t="shared" si="69"/>
        <v>100</v>
      </c>
      <c r="CB42" s="362">
        <f t="shared" si="28"/>
        <v>0</v>
      </c>
      <c r="CC42" s="206"/>
      <c r="CD42" s="206"/>
      <c r="CE42" s="362"/>
      <c r="CF42" s="362"/>
      <c r="CG42" s="362"/>
      <c r="CH42" s="469"/>
      <c r="CI42" s="362"/>
      <c r="CJ42" s="362"/>
      <c r="CK42" s="350">
        <f t="shared" si="55"/>
        <v>447.66088999999999</v>
      </c>
      <c r="CL42" s="16">
        <f t="shared" si="56"/>
        <v>402.09833000000003</v>
      </c>
      <c r="CM42" s="350">
        <f t="shared" si="13"/>
        <v>89.822081620755398</v>
      </c>
      <c r="CN42" s="351">
        <f t="shared" si="14"/>
        <v>-45.562559999999962</v>
      </c>
      <c r="CP42" s="128">
        <f t="shared" si="72"/>
        <v>402.09833000000003</v>
      </c>
      <c r="CQ42" s="123">
        <f t="shared" si="73"/>
        <v>447.66088999999999</v>
      </c>
      <c r="CS42" s="132">
        <f t="shared" si="74"/>
        <v>402.09833000000003</v>
      </c>
      <c r="CT42" s="123">
        <f t="shared" si="22"/>
        <v>402.09833000000003</v>
      </c>
      <c r="CU42" s="123">
        <f t="shared" si="23"/>
        <v>402.09833000000003</v>
      </c>
      <c r="CV42" s="123">
        <f t="shared" si="24"/>
        <v>379.43744000000004</v>
      </c>
      <c r="CW42" s="123">
        <f t="shared" si="25"/>
        <v>447.66088999999999</v>
      </c>
      <c r="CX42" s="357"/>
      <c r="CY42" s="357"/>
    </row>
    <row r="43" spans="1:103" ht="12.75" customHeight="1">
      <c r="A43" s="108"/>
      <c r="B43" s="521" t="s">
        <v>758</v>
      </c>
      <c r="C43" s="522"/>
      <c r="D43" s="523"/>
      <c r="E43" s="351">
        <v>25</v>
      </c>
      <c r="F43" s="16">
        <v>15.039020000000001</v>
      </c>
      <c r="G43" s="94">
        <f t="shared" si="75"/>
        <v>60.156080000000003</v>
      </c>
      <c r="H43" s="94">
        <f t="shared" si="0"/>
        <v>-9.9609799999999993</v>
      </c>
      <c r="I43" s="94">
        <v>50</v>
      </c>
      <c r="J43" s="16"/>
      <c r="K43" s="95">
        <f t="shared" si="76"/>
        <v>0</v>
      </c>
      <c r="L43" s="94">
        <f t="shared" ref="L43:L49" si="79">J43-I43</f>
        <v>-50</v>
      </c>
      <c r="M43" s="94">
        <v>85</v>
      </c>
      <c r="N43" s="202">
        <v>128.64895000000001</v>
      </c>
      <c r="O43" s="418">
        <f>N43/M43*100</f>
        <v>151.35170588235297</v>
      </c>
      <c r="P43" s="362"/>
      <c r="Q43" s="361">
        <v>45</v>
      </c>
      <c r="R43" s="202">
        <v>123.2</v>
      </c>
      <c r="S43" s="361">
        <f>R43/Q43*100</f>
        <v>273.77777777777777</v>
      </c>
      <c r="T43" s="108">
        <f t="shared" si="67"/>
        <v>78.2</v>
      </c>
      <c r="U43" s="94">
        <v>25</v>
      </c>
      <c r="V43" s="202">
        <v>38.357419999999998</v>
      </c>
      <c r="W43" s="367">
        <f>V43/U43*100</f>
        <v>153.42967999999999</v>
      </c>
      <c r="X43" s="362">
        <f t="shared" si="68"/>
        <v>13.357419999999998</v>
      </c>
      <c r="Y43" s="361">
        <v>60</v>
      </c>
      <c r="Z43" s="202">
        <v>98.910650000000004</v>
      </c>
      <c r="AA43" s="361">
        <f>Z43/Y43*100</f>
        <v>164.85108333333335</v>
      </c>
      <c r="AB43" s="362">
        <f t="shared" si="70"/>
        <v>38.910650000000004</v>
      </c>
      <c r="AC43" s="361">
        <v>60</v>
      </c>
      <c r="AD43" s="202">
        <v>64.754000000000005</v>
      </c>
      <c r="AE43" s="361">
        <f>AD43/AC43*100</f>
        <v>107.92333333333335</v>
      </c>
      <c r="AF43" s="362">
        <f>AD43-AC43</f>
        <v>4.7540000000000049</v>
      </c>
      <c r="AG43" s="350">
        <f t="shared" si="3"/>
        <v>350</v>
      </c>
      <c r="AH43" s="364">
        <f t="shared" si="51"/>
        <v>468.91003999999998</v>
      </c>
      <c r="AI43" s="351">
        <f>AH43/AG43*100</f>
        <v>133.97429714285713</v>
      </c>
      <c r="AJ43" s="351">
        <f t="shared" si="33"/>
        <v>118.91003999999998</v>
      </c>
      <c r="AK43" s="94">
        <v>20</v>
      </c>
      <c r="AL43" s="202"/>
      <c r="AM43" s="94"/>
      <c r="AN43" s="94">
        <f t="shared" si="59"/>
        <v>-20</v>
      </c>
      <c r="AO43" s="94"/>
      <c r="AP43" s="364"/>
      <c r="AQ43" s="361"/>
      <c r="AR43" s="361">
        <f t="shared" si="60"/>
        <v>0</v>
      </c>
      <c r="AS43" s="361">
        <v>20</v>
      </c>
      <c r="AT43" s="364"/>
      <c r="AU43" s="361"/>
      <c r="AV43" s="361">
        <f t="shared" si="61"/>
        <v>-20</v>
      </c>
      <c r="AW43" s="361">
        <v>25</v>
      </c>
      <c r="AX43" s="202"/>
      <c r="AY43" s="361"/>
      <c r="AZ43" s="361">
        <f t="shared" si="62"/>
        <v>-25</v>
      </c>
      <c r="BA43" s="350">
        <f t="shared" si="8"/>
        <v>65</v>
      </c>
      <c r="BB43" s="15">
        <f t="shared" si="54"/>
        <v>0</v>
      </c>
      <c r="BC43" s="350"/>
      <c r="BD43" s="351">
        <f t="shared" si="63"/>
        <v>-65</v>
      </c>
      <c r="BE43" s="94"/>
      <c r="BF43" s="202"/>
      <c r="BG43" s="361"/>
      <c r="BH43" s="361"/>
      <c r="BI43" s="361"/>
      <c r="BJ43" s="364"/>
      <c r="BK43" s="367"/>
      <c r="BL43" s="364">
        <f t="shared" si="64"/>
        <v>0</v>
      </c>
      <c r="BM43" s="361"/>
      <c r="BN43" s="202">
        <v>3.6801599999999999</v>
      </c>
      <c r="BO43" s="361"/>
      <c r="BP43" s="361">
        <f t="shared" si="65"/>
        <v>3.6801599999999999</v>
      </c>
      <c r="BQ43" s="361"/>
      <c r="BR43" s="202">
        <v>3.6801599999999999</v>
      </c>
      <c r="BS43" s="368">
        <v>0</v>
      </c>
      <c r="BT43" s="92">
        <f t="shared" si="19"/>
        <v>3.6801599999999999</v>
      </c>
      <c r="BU43" s="351"/>
      <c r="BV43" s="351"/>
      <c r="BW43" s="94"/>
      <c r="BX43" s="108">
        <f t="shared" si="66"/>
        <v>0</v>
      </c>
      <c r="BY43" s="202"/>
      <c r="BZ43" s="202"/>
      <c r="CA43" s="424">
        <v>0</v>
      </c>
      <c r="CB43" s="362">
        <f t="shared" si="28"/>
        <v>0</v>
      </c>
      <c r="CC43" s="206">
        <v>6.8</v>
      </c>
      <c r="CD43" s="206">
        <v>6.8</v>
      </c>
      <c r="CE43" s="452">
        <f>CD43/CC43*100</f>
        <v>100</v>
      </c>
      <c r="CF43" s="362"/>
      <c r="CG43" s="362"/>
      <c r="CH43" s="469"/>
      <c r="CI43" s="362"/>
      <c r="CJ43" s="362"/>
      <c r="CK43" s="350">
        <f t="shared" si="55"/>
        <v>421.8</v>
      </c>
      <c r="CL43" s="16">
        <f t="shared" si="56"/>
        <v>479.39019999999999</v>
      </c>
      <c r="CM43" s="350">
        <f t="shared" si="13"/>
        <v>113.65343764817449</v>
      </c>
      <c r="CN43" s="351">
        <f t="shared" si="14"/>
        <v>57.590199999999982</v>
      </c>
      <c r="CP43" s="128">
        <f t="shared" si="72"/>
        <v>479.39019999999999</v>
      </c>
      <c r="CQ43" s="123">
        <f t="shared" si="73"/>
        <v>421.79999999999995</v>
      </c>
      <c r="CS43" s="132">
        <f t="shared" si="74"/>
        <v>479.39019999999999</v>
      </c>
      <c r="CT43" s="123">
        <f t="shared" si="22"/>
        <v>483.07035999999999</v>
      </c>
      <c r="CU43" s="123">
        <f t="shared" si="23"/>
        <v>479.39019999999999</v>
      </c>
      <c r="CV43" s="123">
        <f t="shared" si="24"/>
        <v>472.59019999999998</v>
      </c>
      <c r="CW43" s="123">
        <f t="shared" si="25"/>
        <v>421.8</v>
      </c>
      <c r="CX43" s="357"/>
      <c r="CY43" s="357"/>
    </row>
    <row r="44" spans="1:103">
      <c r="A44" s="108"/>
      <c r="B44" s="521" t="s">
        <v>766</v>
      </c>
      <c r="C44" s="522"/>
      <c r="D44" s="523"/>
      <c r="E44" s="351">
        <f t="shared" si="52"/>
        <v>0</v>
      </c>
      <c r="F44" s="16"/>
      <c r="G44" s="94"/>
      <c r="H44" s="94">
        <f>F44-E44</f>
        <v>0</v>
      </c>
      <c r="I44" s="94">
        <f t="shared" si="57"/>
        <v>0</v>
      </c>
      <c r="J44" s="16"/>
      <c r="K44" s="95"/>
      <c r="L44" s="94">
        <f t="shared" si="79"/>
        <v>0</v>
      </c>
      <c r="M44" s="94">
        <f t="shared" si="53"/>
        <v>0</v>
      </c>
      <c r="N44" s="202"/>
      <c r="O44" s="361"/>
      <c r="P44" s="362">
        <f t="shared" ref="P44:P49" si="80">N44-M44</f>
        <v>0</v>
      </c>
      <c r="Q44" s="361">
        <v>0</v>
      </c>
      <c r="R44" s="202"/>
      <c r="S44" s="361"/>
      <c r="T44" s="108">
        <f>R44-Q44</f>
        <v>0</v>
      </c>
      <c r="U44" s="94"/>
      <c r="V44" s="202"/>
      <c r="W44" s="361"/>
      <c r="X44" s="362">
        <f>V44-U44</f>
        <v>0</v>
      </c>
      <c r="Y44" s="361"/>
      <c r="Z44" s="202"/>
      <c r="AA44" s="361"/>
      <c r="AB44" s="362">
        <f t="shared" si="70"/>
        <v>0</v>
      </c>
      <c r="AC44" s="361"/>
      <c r="AD44" s="202"/>
      <c r="AE44" s="361"/>
      <c r="AF44" s="362">
        <f>AD44-AC44</f>
        <v>0</v>
      </c>
      <c r="AG44" s="350">
        <f>E44+I44+M44+Q44+U44+Y44+AC44</f>
        <v>0</v>
      </c>
      <c r="AH44" s="364">
        <f t="shared" si="51"/>
        <v>0</v>
      </c>
      <c r="AI44" s="351"/>
      <c r="AJ44" s="351">
        <f t="shared" si="33"/>
        <v>0</v>
      </c>
      <c r="AK44" s="94"/>
      <c r="AL44" s="202"/>
      <c r="AM44" s="94"/>
      <c r="AN44" s="94">
        <f>AL44-AK44</f>
        <v>0</v>
      </c>
      <c r="AO44" s="94"/>
      <c r="AP44" s="364"/>
      <c r="AQ44" s="361"/>
      <c r="AR44" s="361">
        <f>AP44-AO44</f>
        <v>0</v>
      </c>
      <c r="AS44" s="361"/>
      <c r="AT44" s="364"/>
      <c r="AU44" s="361"/>
      <c r="AV44" s="361">
        <f>AT44-AS44</f>
        <v>0</v>
      </c>
      <c r="AW44" s="361"/>
      <c r="AX44" s="202"/>
      <c r="AY44" s="361"/>
      <c r="AZ44" s="361">
        <f>AX44-AW44</f>
        <v>0</v>
      </c>
      <c r="BA44" s="350">
        <f t="shared" si="8"/>
        <v>0</v>
      </c>
      <c r="BB44" s="15">
        <f t="shared" si="54"/>
        <v>0</v>
      </c>
      <c r="BC44" s="351"/>
      <c r="BD44" s="351">
        <f>BB44-BA44</f>
        <v>0</v>
      </c>
      <c r="BE44" s="94"/>
      <c r="BF44" s="202"/>
      <c r="BG44" s="361"/>
      <c r="BH44" s="361"/>
      <c r="BI44" s="361"/>
      <c r="BJ44" s="364"/>
      <c r="BK44" s="367"/>
      <c r="BL44" s="364">
        <f>BJ44-BI44</f>
        <v>0</v>
      </c>
      <c r="BM44" s="361"/>
      <c r="BN44" s="202"/>
      <c r="BO44" s="361"/>
      <c r="BP44" s="361">
        <f>BN44-BM44</f>
        <v>0</v>
      </c>
      <c r="BQ44" s="361"/>
      <c r="BR44" s="202"/>
      <c r="BS44" s="368">
        <v>0</v>
      </c>
      <c r="BT44" s="92">
        <f t="shared" si="19"/>
        <v>0</v>
      </c>
      <c r="BU44" s="351"/>
      <c r="BV44" s="351"/>
      <c r="BW44" s="94"/>
      <c r="BX44" s="108">
        <f>BV44-BU44</f>
        <v>0</v>
      </c>
      <c r="BY44" s="202">
        <v>57.43</v>
      </c>
      <c r="BZ44" s="202">
        <v>57.43</v>
      </c>
      <c r="CA44" s="424">
        <f t="shared" si="69"/>
        <v>100</v>
      </c>
      <c r="CB44" s="362">
        <f t="shared" si="28"/>
        <v>0</v>
      </c>
      <c r="CC44" s="362"/>
      <c r="CD44" s="374"/>
      <c r="CE44" s="362"/>
      <c r="CF44" s="362"/>
      <c r="CG44" s="362"/>
      <c r="CH44" s="469"/>
      <c r="CI44" s="362"/>
      <c r="CJ44" s="362"/>
      <c r="CK44" s="350">
        <f t="shared" si="55"/>
        <v>57.43</v>
      </c>
      <c r="CL44" s="16">
        <f t="shared" si="56"/>
        <v>57.43</v>
      </c>
      <c r="CM44" s="350">
        <f t="shared" si="13"/>
        <v>100</v>
      </c>
      <c r="CN44" s="351">
        <f>CL44-CK44</f>
        <v>0</v>
      </c>
      <c r="CP44" s="128">
        <f t="shared" si="72"/>
        <v>57.43</v>
      </c>
      <c r="CQ44" s="123">
        <f t="shared" si="73"/>
        <v>57.43</v>
      </c>
      <c r="CS44" s="132">
        <f t="shared" si="74"/>
        <v>57.43</v>
      </c>
      <c r="CT44" s="123">
        <f t="shared" si="22"/>
        <v>57.43</v>
      </c>
      <c r="CU44" s="123">
        <f t="shared" si="23"/>
        <v>57.43</v>
      </c>
      <c r="CV44" s="123">
        <f t="shared" si="24"/>
        <v>0</v>
      </c>
      <c r="CW44" s="123">
        <f t="shared" si="25"/>
        <v>57.43</v>
      </c>
      <c r="CX44" s="357"/>
      <c r="CY44" s="357"/>
    </row>
    <row r="45" spans="1:103">
      <c r="A45" s="108"/>
      <c r="B45" s="521" t="s">
        <v>759</v>
      </c>
      <c r="C45" s="522"/>
      <c r="D45" s="523"/>
      <c r="E45" s="94">
        <f t="shared" si="52"/>
        <v>0</v>
      </c>
      <c r="F45" s="16"/>
      <c r="G45" s="94"/>
      <c r="H45" s="94">
        <f>F45-E45</f>
        <v>0</v>
      </c>
      <c r="I45" s="94">
        <f t="shared" si="57"/>
        <v>0</v>
      </c>
      <c r="J45" s="16"/>
      <c r="K45" s="95"/>
      <c r="L45" s="94">
        <f t="shared" si="79"/>
        <v>0</v>
      </c>
      <c r="M45" s="94"/>
      <c r="N45" s="202">
        <v>2.9750000000000001</v>
      </c>
      <c r="O45" s="361"/>
      <c r="P45" s="362">
        <f t="shared" si="80"/>
        <v>2.9750000000000001</v>
      </c>
      <c r="Q45" s="361">
        <f t="shared" si="58"/>
        <v>0</v>
      </c>
      <c r="R45" s="202"/>
      <c r="S45" s="361"/>
      <c r="T45" s="108">
        <f>R45-Q45</f>
        <v>0</v>
      </c>
      <c r="U45" s="94"/>
      <c r="V45" s="202"/>
      <c r="W45" s="361"/>
      <c r="X45" s="362">
        <f>V45-U45</f>
        <v>0</v>
      </c>
      <c r="Y45" s="361"/>
      <c r="Z45" s="202">
        <v>3.98</v>
      </c>
      <c r="AA45" s="361"/>
      <c r="AB45" s="362">
        <f t="shared" si="70"/>
        <v>3.98</v>
      </c>
      <c r="AC45" s="361"/>
      <c r="AD45" s="202"/>
      <c r="AE45" s="361"/>
      <c r="AF45" s="362">
        <f>AD45-AC45</f>
        <v>0</v>
      </c>
      <c r="AG45" s="350">
        <f>E45+I45+M45+Q45+U45+Y45+AC45</f>
        <v>0</v>
      </c>
      <c r="AH45" s="364">
        <f t="shared" si="51"/>
        <v>6.9550000000000001</v>
      </c>
      <c r="AI45" s="351"/>
      <c r="AJ45" s="351">
        <f t="shared" si="33"/>
        <v>6.9550000000000001</v>
      </c>
      <c r="AK45" s="94"/>
      <c r="AL45" s="202">
        <v>0.45504</v>
      </c>
      <c r="AM45" s="94"/>
      <c r="AN45" s="94">
        <f>AL45-AK45</f>
        <v>0.45504</v>
      </c>
      <c r="AO45" s="94"/>
      <c r="AP45" s="364">
        <v>1.05</v>
      </c>
      <c r="AQ45" s="361"/>
      <c r="AR45" s="361">
        <f>AP45-AO45</f>
        <v>1.05</v>
      </c>
      <c r="AS45" s="361"/>
      <c r="AT45" s="364"/>
      <c r="AU45" s="361"/>
      <c r="AV45" s="361">
        <f>AT45-AS45</f>
        <v>0</v>
      </c>
      <c r="AW45" s="361"/>
      <c r="AX45" s="202">
        <v>3.0249999999999999</v>
      </c>
      <c r="AY45" s="361"/>
      <c r="AZ45" s="361">
        <f>AX45-AW45</f>
        <v>3.0249999999999999</v>
      </c>
      <c r="BA45" s="350">
        <f t="shared" si="8"/>
        <v>0</v>
      </c>
      <c r="BB45" s="15">
        <f t="shared" si="54"/>
        <v>4.5300399999999996</v>
      </c>
      <c r="BC45" s="351"/>
      <c r="BD45" s="351">
        <f>BB45-BA45</f>
        <v>4.5300399999999996</v>
      </c>
      <c r="BE45" s="94"/>
      <c r="BF45" s="202">
        <v>10.398999999999999</v>
      </c>
      <c r="BG45" s="361"/>
      <c r="BH45" s="361">
        <f>BF45-BE45</f>
        <v>10.398999999999999</v>
      </c>
      <c r="BI45" s="361"/>
      <c r="BJ45" s="364"/>
      <c r="BK45" s="367"/>
      <c r="BL45" s="364">
        <f>BJ45-BI45</f>
        <v>0</v>
      </c>
      <c r="BM45" s="361"/>
      <c r="BN45" s="202"/>
      <c r="BO45" s="361"/>
      <c r="BP45" s="361">
        <f>BN45-BM45</f>
        <v>0</v>
      </c>
      <c r="BQ45" s="361"/>
      <c r="BR45" s="202">
        <v>10.398999999999999</v>
      </c>
      <c r="BS45" s="368">
        <v>0</v>
      </c>
      <c r="BT45" s="92">
        <f t="shared" si="19"/>
        <v>10.398999999999999</v>
      </c>
      <c r="BU45" s="351">
        <v>2.87</v>
      </c>
      <c r="BV45" s="351">
        <v>2.87</v>
      </c>
      <c r="BW45" s="94"/>
      <c r="BX45" s="108">
        <f>BV45-BU45</f>
        <v>0</v>
      </c>
      <c r="BY45" s="202"/>
      <c r="BZ45" s="202"/>
      <c r="CA45" s="424"/>
      <c r="CB45" s="362">
        <f t="shared" si="28"/>
        <v>0</v>
      </c>
      <c r="CC45" s="362"/>
      <c r="CD45" s="374"/>
      <c r="CE45" s="362"/>
      <c r="CF45" s="362"/>
      <c r="CG45" s="362"/>
      <c r="CH45" s="469"/>
      <c r="CI45" s="362"/>
      <c r="CJ45" s="362"/>
      <c r="CK45" s="350">
        <f t="shared" si="55"/>
        <v>2.87</v>
      </c>
      <c r="CL45" s="16">
        <f t="shared" si="56"/>
        <v>24.75404</v>
      </c>
      <c r="CM45" s="350">
        <f t="shared" si="13"/>
        <v>862.5101045296168</v>
      </c>
      <c r="CN45" s="351">
        <f>CL45-CK45</f>
        <v>21.884039999999999</v>
      </c>
      <c r="CP45" s="128">
        <f t="shared" si="72"/>
        <v>24.75404</v>
      </c>
      <c r="CQ45" s="123">
        <f t="shared" si="73"/>
        <v>2.87</v>
      </c>
      <c r="CS45" s="132">
        <f t="shared" si="74"/>
        <v>24.75404</v>
      </c>
      <c r="CT45" s="123">
        <f t="shared" si="22"/>
        <v>35.153039999999997</v>
      </c>
      <c r="CU45" s="123">
        <f t="shared" si="23"/>
        <v>24.75404</v>
      </c>
      <c r="CV45" s="123">
        <f t="shared" si="24"/>
        <v>21.884039999999999</v>
      </c>
      <c r="CW45" s="123">
        <f t="shared" si="25"/>
        <v>2.87</v>
      </c>
      <c r="CX45" s="357"/>
      <c r="CY45" s="357"/>
    </row>
    <row r="46" spans="1:103" ht="12.75" customHeight="1">
      <c r="A46" s="108"/>
      <c r="B46" s="521" t="s">
        <v>558</v>
      </c>
      <c r="C46" s="522"/>
      <c r="D46" s="523"/>
      <c r="E46" s="94">
        <v>0</v>
      </c>
      <c r="F46" s="16"/>
      <c r="G46" s="94"/>
      <c r="H46" s="94">
        <f t="shared" si="0"/>
        <v>0</v>
      </c>
      <c r="I46" s="94">
        <v>0</v>
      </c>
      <c r="J46" s="16">
        <v>3</v>
      </c>
      <c r="K46" s="95"/>
      <c r="L46" s="94">
        <f t="shared" si="79"/>
        <v>3</v>
      </c>
      <c r="M46" s="94"/>
      <c r="N46" s="202">
        <v>6</v>
      </c>
      <c r="O46" s="361"/>
      <c r="P46" s="361">
        <f t="shared" si="80"/>
        <v>6</v>
      </c>
      <c r="Q46" s="361"/>
      <c r="R46" s="202">
        <v>36.983739999999997</v>
      </c>
      <c r="S46" s="361"/>
      <c r="T46" s="108">
        <f t="shared" si="67"/>
        <v>36.983739999999997</v>
      </c>
      <c r="U46" s="94"/>
      <c r="V46" s="202">
        <v>15</v>
      </c>
      <c r="W46" s="361"/>
      <c r="X46" s="362">
        <f t="shared" si="68"/>
        <v>15</v>
      </c>
      <c r="Y46" s="361"/>
      <c r="Z46" s="202">
        <v>13.5</v>
      </c>
      <c r="AA46" s="361"/>
      <c r="AB46" s="362">
        <f t="shared" si="70"/>
        <v>13.5</v>
      </c>
      <c r="AC46" s="361"/>
      <c r="AD46" s="202">
        <v>16.5</v>
      </c>
      <c r="AE46" s="361"/>
      <c r="AF46" s="362"/>
      <c r="AG46" s="350">
        <f t="shared" si="3"/>
        <v>0</v>
      </c>
      <c r="AH46" s="364">
        <f t="shared" si="51"/>
        <v>90.983739999999997</v>
      </c>
      <c r="AI46" s="351"/>
      <c r="AJ46" s="351">
        <f t="shared" si="33"/>
        <v>90.983739999999997</v>
      </c>
      <c r="AK46" s="94"/>
      <c r="AL46" s="202">
        <v>30</v>
      </c>
      <c r="AM46" s="94"/>
      <c r="AN46" s="94">
        <f t="shared" si="59"/>
        <v>30</v>
      </c>
      <c r="AO46" s="94"/>
      <c r="AP46" s="364"/>
      <c r="AQ46" s="361"/>
      <c r="AR46" s="361">
        <f t="shared" si="60"/>
        <v>0</v>
      </c>
      <c r="AS46" s="361"/>
      <c r="AT46" s="364">
        <v>18</v>
      </c>
      <c r="AU46" s="361"/>
      <c r="AV46" s="361">
        <f t="shared" si="61"/>
        <v>18</v>
      </c>
      <c r="AW46" s="361"/>
      <c r="AX46" s="202">
        <v>6.1710000000000003</v>
      </c>
      <c r="AY46" s="361"/>
      <c r="AZ46" s="361">
        <f t="shared" si="62"/>
        <v>6.1710000000000003</v>
      </c>
      <c r="BA46" s="350">
        <f t="shared" si="8"/>
        <v>0</v>
      </c>
      <c r="BB46" s="15">
        <f t="shared" si="54"/>
        <v>54.170999999999999</v>
      </c>
      <c r="BC46" s="351"/>
      <c r="BD46" s="351">
        <f t="shared" si="63"/>
        <v>54.170999999999999</v>
      </c>
      <c r="BE46" s="94"/>
      <c r="BF46" s="202">
        <v>15.34</v>
      </c>
      <c r="BG46" s="361"/>
      <c r="BH46" s="361">
        <f t="shared" ref="BH46" si="81">BF46-BE46</f>
        <v>15.34</v>
      </c>
      <c r="BI46" s="361"/>
      <c r="BJ46" s="364"/>
      <c r="BK46" s="361"/>
      <c r="BL46" s="361">
        <f t="shared" si="64"/>
        <v>0</v>
      </c>
      <c r="BM46" s="361"/>
      <c r="BN46" s="202">
        <v>37.880000000000003</v>
      </c>
      <c r="BO46" s="361"/>
      <c r="BP46" s="361">
        <f t="shared" si="65"/>
        <v>37.880000000000003</v>
      </c>
      <c r="BQ46" s="361"/>
      <c r="BR46" s="202">
        <v>53.22</v>
      </c>
      <c r="BS46" s="368">
        <v>0</v>
      </c>
      <c r="BT46" s="92">
        <f t="shared" si="19"/>
        <v>53.22</v>
      </c>
      <c r="BU46" s="351">
        <f>5.5</f>
        <v>5.5</v>
      </c>
      <c r="BV46" s="351">
        <f>5.5</f>
        <v>5.5</v>
      </c>
      <c r="BW46" s="94"/>
      <c r="BX46" s="108"/>
      <c r="BY46" s="361"/>
      <c r="BZ46" s="202"/>
      <c r="CA46" s="424"/>
      <c r="CB46" s="362">
        <f t="shared" si="28"/>
        <v>0</v>
      </c>
      <c r="CC46" s="362"/>
      <c r="CD46" s="374"/>
      <c r="CE46" s="362"/>
      <c r="CF46" s="362"/>
      <c r="CG46" s="469">
        <v>70.099999999999994</v>
      </c>
      <c r="CH46" s="469">
        <v>70.099999999999994</v>
      </c>
      <c r="CI46" s="424">
        <f>CH46/CG46*100</f>
        <v>100</v>
      </c>
      <c r="CJ46" s="362"/>
      <c r="CK46" s="350">
        <f t="shared" si="55"/>
        <v>75.599999999999994</v>
      </c>
      <c r="CL46" s="16">
        <f t="shared" si="56"/>
        <v>273.97474</v>
      </c>
      <c r="CM46" s="350">
        <f t="shared" si="13"/>
        <v>362.40044973544974</v>
      </c>
      <c r="CN46" s="351">
        <f t="shared" si="14"/>
        <v>198.37474</v>
      </c>
      <c r="CP46" s="128">
        <f t="shared" si="72"/>
        <v>203.87474</v>
      </c>
      <c r="CQ46" s="123">
        <f t="shared" si="73"/>
        <v>5.5</v>
      </c>
      <c r="CS46" s="132">
        <f t="shared" si="74"/>
        <v>203.87474</v>
      </c>
      <c r="CT46" s="123">
        <f t="shared" si="22"/>
        <v>327.19474000000002</v>
      </c>
      <c r="CU46" s="123">
        <f t="shared" si="23"/>
        <v>273.97474</v>
      </c>
      <c r="CV46" s="123">
        <f t="shared" si="24"/>
        <v>198.37474</v>
      </c>
      <c r="CW46" s="123">
        <f t="shared" si="25"/>
        <v>75.599999999999994</v>
      </c>
      <c r="CX46" s="357"/>
      <c r="CY46" s="357"/>
    </row>
    <row r="47" spans="1:103" hidden="1">
      <c r="A47" s="108"/>
      <c r="B47" s="521" t="s">
        <v>252</v>
      </c>
      <c r="C47" s="522"/>
      <c r="D47" s="523"/>
      <c r="E47" s="94"/>
      <c r="F47" s="16"/>
      <c r="G47" s="94" t="e">
        <f t="shared" si="75"/>
        <v>#DIV/0!</v>
      </c>
      <c r="H47" s="94">
        <f t="shared" si="0"/>
        <v>0</v>
      </c>
      <c r="I47" s="94"/>
      <c r="J47" s="16"/>
      <c r="K47" s="95"/>
      <c r="L47" s="94">
        <f t="shared" si="79"/>
        <v>0</v>
      </c>
      <c r="M47" s="94"/>
      <c r="N47" s="16"/>
      <c r="O47" s="94"/>
      <c r="P47" s="108">
        <f t="shared" si="80"/>
        <v>0</v>
      </c>
      <c r="Q47" s="94">
        <f t="shared" si="58"/>
        <v>0</v>
      </c>
      <c r="R47" s="16"/>
      <c r="S47" s="94"/>
      <c r="T47" s="108">
        <f t="shared" si="67"/>
        <v>0</v>
      </c>
      <c r="U47" s="94"/>
      <c r="V47" s="16"/>
      <c r="W47" s="94"/>
      <c r="X47" s="108">
        <f t="shared" si="68"/>
        <v>0</v>
      </c>
      <c r="Y47" s="94"/>
      <c r="Z47" s="16"/>
      <c r="AA47" s="94"/>
      <c r="AB47" s="108">
        <f t="shared" si="70"/>
        <v>0</v>
      </c>
      <c r="AC47" s="94"/>
      <c r="AD47" s="16"/>
      <c r="AE47" s="94"/>
      <c r="AF47" s="108">
        <f>AD47-AC47</f>
        <v>0</v>
      </c>
      <c r="AG47" s="266">
        <f t="shared" si="3"/>
        <v>0</v>
      </c>
      <c r="AH47" s="351">
        <f t="shared" si="3"/>
        <v>0</v>
      </c>
      <c r="AI47" s="268"/>
      <c r="AJ47" s="268">
        <f t="shared" si="33"/>
        <v>0</v>
      </c>
      <c r="AK47" s="94"/>
      <c r="AL47" s="16"/>
      <c r="AM47" s="94"/>
      <c r="AN47" s="94">
        <f>AL47-AK47</f>
        <v>0</v>
      </c>
      <c r="AO47" s="94"/>
      <c r="AP47" s="351"/>
      <c r="AQ47" s="94"/>
      <c r="AR47" s="94">
        <f>AP47-AO47</f>
        <v>0</v>
      </c>
      <c r="AS47" s="94"/>
      <c r="AT47" s="351"/>
      <c r="AU47" s="94"/>
      <c r="AV47" s="94">
        <f>AT47-AS47</f>
        <v>0</v>
      </c>
      <c r="AW47" s="94"/>
      <c r="AX47" s="16"/>
      <c r="AY47" s="94"/>
      <c r="AZ47" s="94">
        <f>AX47-AW47</f>
        <v>0</v>
      </c>
      <c r="BA47" s="350">
        <f t="shared" si="8"/>
        <v>0</v>
      </c>
      <c r="BB47" s="15">
        <f t="shared" si="54"/>
        <v>0</v>
      </c>
      <c r="BC47" s="351"/>
      <c r="BD47" s="351">
        <f>BB47-BA47</f>
        <v>0</v>
      </c>
      <c r="BE47" s="94"/>
      <c r="BF47" s="202"/>
      <c r="BG47" s="361"/>
      <c r="BH47" s="361">
        <f>BF47-BE47</f>
        <v>0</v>
      </c>
      <c r="BI47" s="361"/>
      <c r="BJ47" s="364"/>
      <c r="BK47" s="361"/>
      <c r="BL47" s="361">
        <f>BJ47-BI47</f>
        <v>0</v>
      </c>
      <c r="BM47" s="361"/>
      <c r="BN47" s="202"/>
      <c r="BO47" s="361"/>
      <c r="BP47" s="361">
        <f>BN47-BM47</f>
        <v>0</v>
      </c>
      <c r="BQ47" s="361"/>
      <c r="BR47" s="202"/>
      <c r="BS47" s="368" t="e">
        <f t="shared" si="18"/>
        <v>#DIV/0!</v>
      </c>
      <c r="BT47" s="92">
        <f t="shared" si="19"/>
        <v>0</v>
      </c>
      <c r="BU47" s="94"/>
      <c r="BV47" s="351"/>
      <c r="BW47" s="94"/>
      <c r="BX47" s="108">
        <f>BV47-BU47</f>
        <v>0</v>
      </c>
      <c r="BY47" s="361"/>
      <c r="BZ47" s="202"/>
      <c r="CA47" s="424" t="e">
        <f t="shared" si="69"/>
        <v>#DIV/0!</v>
      </c>
      <c r="CB47" s="362">
        <f t="shared" si="28"/>
        <v>0</v>
      </c>
      <c r="CC47" s="362"/>
      <c r="CD47" s="374"/>
      <c r="CE47" s="362"/>
      <c r="CF47" s="362"/>
      <c r="CG47" s="362"/>
      <c r="CH47" s="469"/>
      <c r="CI47" s="362"/>
      <c r="CJ47" s="362"/>
      <c r="CK47" s="366">
        <f t="shared" ref="CK47" si="82">AG47+BA47+BE47+BI47+BM47+BU47+BY47+CC47+BQ47</f>
        <v>0</v>
      </c>
      <c r="CL47" s="462">
        <f t="shared" ref="CL47" si="83">R47+V47+Z47+AD47+BV47+BZ47+F47+J47+N47+AL47+CD47+AP47+AT47+AX47+BF47+CH47</f>
        <v>0</v>
      </c>
      <c r="CM47" s="351" t="e">
        <f t="shared" si="13"/>
        <v>#DIV/0!</v>
      </c>
      <c r="CN47" s="268">
        <f t="shared" si="14"/>
        <v>0</v>
      </c>
      <c r="CP47" s="128">
        <f t="shared" si="72"/>
        <v>0</v>
      </c>
      <c r="CQ47" s="123">
        <f t="shared" si="73"/>
        <v>0</v>
      </c>
      <c r="CS47" s="132">
        <f t="shared" si="74"/>
        <v>0</v>
      </c>
      <c r="CT47" s="123">
        <f t="shared" si="22"/>
        <v>0</v>
      </c>
      <c r="CU47" s="123">
        <f t="shared" si="23"/>
        <v>0</v>
      </c>
      <c r="CV47" s="123">
        <f t="shared" si="24"/>
        <v>0</v>
      </c>
      <c r="CW47" s="123">
        <f t="shared" si="25"/>
        <v>0</v>
      </c>
      <c r="CX47" s="357"/>
      <c r="CY47" s="357"/>
    </row>
    <row r="48" spans="1:103" s="127" customFormat="1" ht="13.8">
      <c r="A48" s="109">
        <v>290</v>
      </c>
      <c r="B48" s="515" t="s">
        <v>67</v>
      </c>
      <c r="C48" s="516"/>
      <c r="D48" s="517"/>
      <c r="E48" s="102">
        <f>SUM(E49:E54)</f>
        <v>3</v>
      </c>
      <c r="F48" s="140">
        <f>F49+F54</f>
        <v>0</v>
      </c>
      <c r="G48" s="440"/>
      <c r="H48" s="102">
        <f t="shared" si="0"/>
        <v>-3</v>
      </c>
      <c r="I48" s="102">
        <f>SUM(I49:I54)</f>
        <v>3</v>
      </c>
      <c r="J48" s="140">
        <f>J49+J54</f>
        <v>0</v>
      </c>
      <c r="K48" s="102"/>
      <c r="L48" s="102">
        <f t="shared" si="79"/>
        <v>-3</v>
      </c>
      <c r="M48" s="102">
        <f>SUM(M49:M54)</f>
        <v>3</v>
      </c>
      <c r="N48" s="140">
        <f>SUM(N50:N55)</f>
        <v>19.54336</v>
      </c>
      <c r="O48" s="102"/>
      <c r="P48" s="109">
        <f t="shared" si="80"/>
        <v>16.54336</v>
      </c>
      <c r="Q48" s="102">
        <f>SUM(Q49:Q54)</f>
        <v>6</v>
      </c>
      <c r="R48" s="140">
        <f>SUM(R50:R54)</f>
        <v>3.32</v>
      </c>
      <c r="S48" s="102"/>
      <c r="T48" s="102">
        <f>R48-Q48</f>
        <v>-2.68</v>
      </c>
      <c r="U48" s="102">
        <f>SUM(U49:U54)</f>
        <v>3</v>
      </c>
      <c r="V48" s="140">
        <f>V49+V54</f>
        <v>0</v>
      </c>
      <c r="W48" s="109"/>
      <c r="X48" s="100">
        <f t="shared" si="68"/>
        <v>-3</v>
      </c>
      <c r="Y48" s="102">
        <f>SUM(Y49:Y54)</f>
        <v>3</v>
      </c>
      <c r="Z48" s="140">
        <f>Z49+Z54</f>
        <v>0</v>
      </c>
      <c r="AA48" s="102"/>
      <c r="AB48" s="109">
        <f t="shared" si="70"/>
        <v>-3</v>
      </c>
      <c r="AC48" s="102">
        <f>SUM(AC49:AC54)</f>
        <v>3</v>
      </c>
      <c r="AD48" s="140">
        <f>AD49+AD54</f>
        <v>0</v>
      </c>
      <c r="AE48" s="102"/>
      <c r="AF48" s="102">
        <f>AF49+AF50+AF51+AF54</f>
        <v>0</v>
      </c>
      <c r="AG48" s="99">
        <f t="shared" si="3"/>
        <v>24</v>
      </c>
      <c r="AH48" s="140">
        <f>SUM(AH50:AH55)</f>
        <v>22.86336</v>
      </c>
      <c r="AI48" s="102"/>
      <c r="AJ48" s="102">
        <f t="shared" si="33"/>
        <v>-1.1366399999999999</v>
      </c>
      <c r="AK48" s="102">
        <f>SUM(AK49:AK54)</f>
        <v>3</v>
      </c>
      <c r="AL48" s="140">
        <f>AL49+AL54</f>
        <v>0</v>
      </c>
      <c r="AM48" s="99"/>
      <c r="AN48" s="102">
        <f>AL48-AK48</f>
        <v>-3</v>
      </c>
      <c r="AO48" s="102">
        <f>SUM(AO49:AO54)</f>
        <v>3</v>
      </c>
      <c r="AP48" s="102">
        <f>AP49+AP54</f>
        <v>0</v>
      </c>
      <c r="AQ48" s="99"/>
      <c r="AR48" s="102">
        <f>AP48-AO48</f>
        <v>-3</v>
      </c>
      <c r="AS48" s="102">
        <f>SUM(AS49:AS54)</f>
        <v>3</v>
      </c>
      <c r="AT48" s="102">
        <f>SUM(AT50:AT55)</f>
        <v>8.3058300000000003</v>
      </c>
      <c r="AU48" s="102">
        <f>AU49+AU54+AU50</f>
        <v>0</v>
      </c>
      <c r="AV48" s="102">
        <f>AV49+AV54+AV50</f>
        <v>0</v>
      </c>
      <c r="AW48" s="102">
        <f>SUM(AW49:AW54)</f>
        <v>3</v>
      </c>
      <c r="AX48" s="140">
        <f>AX49+AX54+AX50</f>
        <v>0</v>
      </c>
      <c r="AY48" s="102">
        <f>AY49+AY54+AY50</f>
        <v>0</v>
      </c>
      <c r="AZ48" s="102">
        <f>AZ49+AZ54+AZ50</f>
        <v>0</v>
      </c>
      <c r="BA48" s="99">
        <f t="shared" si="8"/>
        <v>12</v>
      </c>
      <c r="BB48" s="64">
        <f>SUM(BB50:BB55)</f>
        <v>8.3058300000000003</v>
      </c>
      <c r="BC48" s="99">
        <f>BB48/BA48*100</f>
        <v>69.215250000000012</v>
      </c>
      <c r="BD48" s="102">
        <f>BD49+BD54+BD50</f>
        <v>0</v>
      </c>
      <c r="BE48" s="102">
        <f>SUM(BE49:BE54)</f>
        <v>3</v>
      </c>
      <c r="BF48" s="370">
        <f>BF49+BF54+BF50</f>
        <v>0</v>
      </c>
      <c r="BG48" s="369">
        <f>BG49+BG54+BG50</f>
        <v>0</v>
      </c>
      <c r="BH48" s="369">
        <f>BH49+BH54+BH50</f>
        <v>0</v>
      </c>
      <c r="BI48" s="102">
        <f>SUM(BI49:BI54)</f>
        <v>3</v>
      </c>
      <c r="BJ48" s="369">
        <f>BJ49+BJ54+BJ50</f>
        <v>0</v>
      </c>
      <c r="BK48" s="369">
        <f>BK49+BK54+BK50</f>
        <v>0</v>
      </c>
      <c r="BL48" s="369">
        <f>BL49+BL54+BL50</f>
        <v>0</v>
      </c>
      <c r="BM48" s="102">
        <f>SUM(BM49:BM54)</f>
        <v>3</v>
      </c>
      <c r="BN48" s="370">
        <f>BN49+BN54+BN50</f>
        <v>0</v>
      </c>
      <c r="BO48" s="369">
        <f>BO49+BO54+BO50</f>
        <v>0</v>
      </c>
      <c r="BP48" s="369">
        <f>BP49+BP54+BP50</f>
        <v>0</v>
      </c>
      <c r="BQ48" s="102">
        <f>SUM(BQ49:BQ54)</f>
        <v>0</v>
      </c>
      <c r="BR48" s="370">
        <f>BR49+BR54+BR50</f>
        <v>0</v>
      </c>
      <c r="BS48" s="365">
        <v>0</v>
      </c>
      <c r="BT48" s="99">
        <f t="shared" si="19"/>
        <v>0</v>
      </c>
      <c r="BU48" s="102">
        <f>SUM(BU49:BU54)</f>
        <v>0</v>
      </c>
      <c r="BV48" s="102">
        <f>BV49+BV54+BV50</f>
        <v>0</v>
      </c>
      <c r="BW48" s="102">
        <f>BW49+BW54+BW50</f>
        <v>0</v>
      </c>
      <c r="BX48" s="102">
        <f>BX49+BX54+BX50</f>
        <v>0</v>
      </c>
      <c r="BY48" s="102">
        <f>SUM(BY49:BY54)</f>
        <v>0</v>
      </c>
      <c r="BZ48" s="370">
        <f>BZ49+BZ54+BZ50+BZ51</f>
        <v>0</v>
      </c>
      <c r="CA48" s="369">
        <f>CA49+CA54+CA50</f>
        <v>0</v>
      </c>
      <c r="CB48" s="369">
        <f>CB49+CB54+CB50</f>
        <v>0</v>
      </c>
      <c r="CC48" s="102">
        <f>SUM(CC49:CC54)</f>
        <v>0</v>
      </c>
      <c r="CD48" s="370">
        <f>CD49+CD54+CD50</f>
        <v>0</v>
      </c>
      <c r="CE48" s="369">
        <f>CE49+CE54+CE50</f>
        <v>0</v>
      </c>
      <c r="CF48" s="369">
        <f>CF49+CF54+CF50</f>
        <v>0</v>
      </c>
      <c r="CG48" s="470">
        <f>CG49+CG54+CG50+CG53+CG51+CG55</f>
        <v>2.4367320000000001</v>
      </c>
      <c r="CH48" s="470">
        <f>CH49+CH54+CH50+CH53+CH51+CH55</f>
        <v>2.4367320000000001</v>
      </c>
      <c r="CI48" s="369">
        <f>CI49+CI54+CI50</f>
        <v>100</v>
      </c>
      <c r="CJ48" s="369">
        <f>CJ49+CJ54+CJ50</f>
        <v>0</v>
      </c>
      <c r="CK48" s="365">
        <f>AG48+BA48+BE48+BI48+BM48+BU48+BY48+CC48+BQ48+CG48</f>
        <v>47.436731999999999</v>
      </c>
      <c r="CL48" s="370">
        <f>CL49+CL54+CL50+CL53+CL51+CL55</f>
        <v>33.605922</v>
      </c>
      <c r="CM48" s="440">
        <f t="shared" si="13"/>
        <v>70.843670259578602</v>
      </c>
      <c r="CN48" s="102">
        <f>CN49+CN54+CN50</f>
        <v>0</v>
      </c>
      <c r="CO48" s="102">
        <f>CO49+CO54+CO50</f>
        <v>0</v>
      </c>
      <c r="CP48" s="123">
        <f t="shared" si="72"/>
        <v>31.16919</v>
      </c>
      <c r="CQ48" s="123">
        <f t="shared" si="73"/>
        <v>45</v>
      </c>
      <c r="CS48" s="123">
        <f t="shared" si="74"/>
        <v>31.16919</v>
      </c>
      <c r="CT48" s="123">
        <f t="shared" si="22"/>
        <v>33.605922</v>
      </c>
      <c r="CU48" s="123">
        <f t="shared" si="23"/>
        <v>33.605922</v>
      </c>
      <c r="CV48" s="123">
        <f t="shared" si="24"/>
        <v>31.16919</v>
      </c>
      <c r="CW48" s="123">
        <f t="shared" si="25"/>
        <v>47.436731999999999</v>
      </c>
      <c r="CX48" s="123"/>
      <c r="CY48" s="123"/>
    </row>
    <row r="49" spans="1:103" hidden="1">
      <c r="A49" s="108"/>
      <c r="B49" s="512" t="s">
        <v>228</v>
      </c>
      <c r="C49" s="513"/>
      <c r="D49" s="514"/>
      <c r="E49" s="94">
        <v>0</v>
      </c>
      <c r="F49" s="16"/>
      <c r="G49" s="94"/>
      <c r="H49" s="94">
        <f t="shared" si="0"/>
        <v>0</v>
      </c>
      <c r="I49" s="94"/>
      <c r="J49" s="16"/>
      <c r="K49" s="94"/>
      <c r="L49" s="94">
        <f t="shared" si="79"/>
        <v>0</v>
      </c>
      <c r="M49" s="94"/>
      <c r="N49" s="16"/>
      <c r="O49" s="94"/>
      <c r="P49" s="108">
        <f t="shared" si="80"/>
        <v>0</v>
      </c>
      <c r="Q49" s="94"/>
      <c r="R49" s="16"/>
      <c r="S49" s="94"/>
      <c r="T49" s="94">
        <f>R49-Q49</f>
        <v>0</v>
      </c>
      <c r="U49" s="94"/>
      <c r="V49" s="16"/>
      <c r="W49" s="108"/>
      <c r="X49" s="108"/>
      <c r="Y49" s="94"/>
      <c r="Z49" s="16"/>
      <c r="AA49" s="94"/>
      <c r="AB49" s="108">
        <f t="shared" si="70"/>
        <v>0</v>
      </c>
      <c r="AC49" s="94"/>
      <c r="AD49" s="16"/>
      <c r="AE49" s="94"/>
      <c r="AF49" s="108"/>
      <c r="AG49" s="350">
        <f t="shared" si="3"/>
        <v>0</v>
      </c>
      <c r="AH49" s="351">
        <f t="shared" si="3"/>
        <v>0</v>
      </c>
      <c r="AI49" s="351"/>
      <c r="AJ49" s="351">
        <f t="shared" si="33"/>
        <v>0</v>
      </c>
      <c r="AK49" s="94"/>
      <c r="AL49" s="16"/>
      <c r="AM49" s="94"/>
      <c r="AN49" s="94">
        <f>AL49-AK49</f>
        <v>0</v>
      </c>
      <c r="AO49" s="94"/>
      <c r="AP49" s="351"/>
      <c r="AQ49" s="94"/>
      <c r="AR49" s="94">
        <f>AP49-AO49</f>
        <v>0</v>
      </c>
      <c r="AS49" s="94"/>
      <c r="AT49" s="364"/>
      <c r="AU49" s="94"/>
      <c r="AV49" s="94">
        <f>AT49-AS49</f>
        <v>0</v>
      </c>
      <c r="AW49" s="94"/>
      <c r="AX49" s="16"/>
      <c r="AY49" s="94"/>
      <c r="AZ49" s="94">
        <f>AX49-AW49</f>
        <v>0</v>
      </c>
      <c r="BA49" s="350">
        <f t="shared" si="8"/>
        <v>0</v>
      </c>
      <c r="BB49" s="15">
        <f t="shared" ref="BB49" si="84">+AL49+AP49+AT49+AX49</f>
        <v>0</v>
      </c>
      <c r="BC49" s="351"/>
      <c r="BD49" s="351">
        <f>BB49-BA49</f>
        <v>0</v>
      </c>
      <c r="BE49" s="94"/>
      <c r="BF49" s="202"/>
      <c r="BG49" s="361"/>
      <c r="BH49" s="361">
        <f>BF49-BE49</f>
        <v>0</v>
      </c>
      <c r="BI49" s="361"/>
      <c r="BJ49" s="364"/>
      <c r="BK49" s="361"/>
      <c r="BL49" s="361">
        <f>BJ49-BI49</f>
        <v>0</v>
      </c>
      <c r="BM49" s="361"/>
      <c r="BN49" s="202"/>
      <c r="BO49" s="361"/>
      <c r="BP49" s="361">
        <f>BN49-BM49</f>
        <v>0</v>
      </c>
      <c r="BQ49" s="361"/>
      <c r="BR49" s="202"/>
      <c r="BS49" s="368">
        <v>0</v>
      </c>
      <c r="BT49" s="92">
        <f t="shared" si="19"/>
        <v>0</v>
      </c>
      <c r="BU49" s="94"/>
      <c r="BV49" s="351"/>
      <c r="BW49" s="94"/>
      <c r="BX49" s="108"/>
      <c r="BY49" s="361"/>
      <c r="BZ49" s="202"/>
      <c r="CA49" s="373"/>
      <c r="CB49" s="362">
        <f t="shared" si="28"/>
        <v>0</v>
      </c>
      <c r="CC49" s="362"/>
      <c r="CD49" s="449"/>
      <c r="CE49" s="362"/>
      <c r="CF49" s="362"/>
      <c r="CG49" s="362"/>
      <c r="CH49" s="469"/>
      <c r="CI49" s="362"/>
      <c r="CJ49" s="362"/>
      <c r="CK49" s="367">
        <f t="shared" ref="CK49:CK50" si="85">AG49+BA49+BE49+BI49+BM49+BU49+BY49+CC49+BQ49+CG49</f>
        <v>0</v>
      </c>
      <c r="CL49" s="202">
        <f t="shared" ref="CL49" si="86">AH49+BB49+BF49+BJ49+BN49+BR49+BV49+BZ49+CD49+CH49</f>
        <v>0</v>
      </c>
      <c r="CM49" s="351">
        <v>0</v>
      </c>
      <c r="CN49" s="351">
        <f t="shared" si="14"/>
        <v>0</v>
      </c>
      <c r="CP49" s="128">
        <f t="shared" si="72"/>
        <v>0</v>
      </c>
      <c r="CQ49" s="123">
        <f t="shared" si="73"/>
        <v>0</v>
      </c>
      <c r="CS49" s="132">
        <f t="shared" si="74"/>
        <v>0</v>
      </c>
      <c r="CT49" s="123">
        <f t="shared" si="22"/>
        <v>0</v>
      </c>
      <c r="CU49" s="123">
        <f t="shared" si="23"/>
        <v>0</v>
      </c>
      <c r="CV49" s="123">
        <f t="shared" si="24"/>
        <v>0</v>
      </c>
      <c r="CW49" s="123">
        <f t="shared" si="25"/>
        <v>0</v>
      </c>
      <c r="CX49" s="357"/>
      <c r="CY49" s="357"/>
    </row>
    <row r="50" spans="1:103">
      <c r="A50" s="108"/>
      <c r="B50" s="521" t="s">
        <v>199</v>
      </c>
      <c r="C50" s="522"/>
      <c r="D50" s="523"/>
      <c r="E50" s="94">
        <f t="shared" ref="E50:E54" si="87">F50</f>
        <v>0</v>
      </c>
      <c r="F50" s="16"/>
      <c r="G50" s="94"/>
      <c r="H50" s="94"/>
      <c r="I50" s="94"/>
      <c r="J50" s="16"/>
      <c r="K50" s="108"/>
      <c r="L50" s="108"/>
      <c r="M50" s="94"/>
      <c r="N50" s="16"/>
      <c r="O50" s="94"/>
      <c r="P50" s="108"/>
      <c r="Q50" s="94"/>
      <c r="R50" s="16"/>
      <c r="S50" s="94"/>
      <c r="T50" s="94">
        <f>R50-Q50</f>
        <v>0</v>
      </c>
      <c r="U50" s="94"/>
      <c r="V50" s="16"/>
      <c r="W50" s="108"/>
      <c r="X50" s="108"/>
      <c r="Y50" s="94"/>
      <c r="Z50" s="16"/>
      <c r="AA50" s="94"/>
      <c r="AB50" s="108"/>
      <c r="AC50" s="94"/>
      <c r="AD50" s="16"/>
      <c r="AE50" s="94"/>
      <c r="AF50" s="108"/>
      <c r="AG50" s="350">
        <f t="shared" si="3"/>
        <v>0</v>
      </c>
      <c r="AH50" s="351">
        <f t="shared" si="3"/>
        <v>0</v>
      </c>
      <c r="AI50" s="351"/>
      <c r="AJ50" s="351">
        <f t="shared" si="33"/>
        <v>0</v>
      </c>
      <c r="AK50" s="94"/>
      <c r="AL50" s="16"/>
      <c r="AM50" s="94"/>
      <c r="AN50" s="94"/>
      <c r="AO50" s="94"/>
      <c r="AP50" s="351"/>
      <c r="AQ50" s="94"/>
      <c r="AR50" s="94"/>
      <c r="AS50" s="94"/>
      <c r="AT50" s="351"/>
      <c r="AU50" s="94"/>
      <c r="AV50" s="94"/>
      <c r="AW50" s="94"/>
      <c r="AX50" s="16"/>
      <c r="AY50" s="94"/>
      <c r="AZ50" s="94"/>
      <c r="BA50" s="350">
        <f t="shared" si="8"/>
        <v>0</v>
      </c>
      <c r="BB50" s="15">
        <f>+AL50+AP50+AT50+AX50</f>
        <v>0</v>
      </c>
      <c r="BC50" s="351"/>
      <c r="BD50" s="351"/>
      <c r="BE50" s="94"/>
      <c r="BF50" s="202"/>
      <c r="BG50" s="361"/>
      <c r="BH50" s="361"/>
      <c r="BI50" s="361"/>
      <c r="BJ50" s="364"/>
      <c r="BK50" s="361"/>
      <c r="BL50" s="361"/>
      <c r="BM50" s="361"/>
      <c r="BN50" s="202"/>
      <c r="BO50" s="361"/>
      <c r="BP50" s="361"/>
      <c r="BQ50" s="361"/>
      <c r="BR50" s="202"/>
      <c r="BS50" s="368">
        <v>0</v>
      </c>
      <c r="BT50" s="92">
        <f t="shared" si="19"/>
        <v>0</v>
      </c>
      <c r="BU50" s="94"/>
      <c r="BV50" s="351"/>
      <c r="BW50" s="94"/>
      <c r="BX50" s="108"/>
      <c r="BY50" s="361"/>
      <c r="BZ50" s="202"/>
      <c r="CA50" s="373"/>
      <c r="CB50" s="362">
        <f t="shared" si="28"/>
        <v>0</v>
      </c>
      <c r="CC50" s="362"/>
      <c r="CD50" s="374"/>
      <c r="CE50" s="362"/>
      <c r="CF50" s="362"/>
      <c r="CG50" s="362"/>
      <c r="CH50" s="469"/>
      <c r="CI50" s="362"/>
      <c r="CJ50" s="362"/>
      <c r="CK50" s="367">
        <f t="shared" si="85"/>
        <v>0</v>
      </c>
      <c r="CL50" s="202">
        <f>AH50+BB50+BF50+BJ50+BN50+BV50+BZ50+CD50+CH50</f>
        <v>0</v>
      </c>
      <c r="CM50" s="351">
        <v>0</v>
      </c>
      <c r="CN50" s="351">
        <f t="shared" si="14"/>
        <v>0</v>
      </c>
      <c r="CP50" s="128">
        <f t="shared" si="72"/>
        <v>0</v>
      </c>
      <c r="CQ50" s="123">
        <f t="shared" si="73"/>
        <v>0</v>
      </c>
      <c r="CS50" s="132">
        <f t="shared" si="74"/>
        <v>0</v>
      </c>
      <c r="CT50" s="123">
        <f t="shared" si="22"/>
        <v>0</v>
      </c>
      <c r="CU50" s="123">
        <f t="shared" si="23"/>
        <v>0</v>
      </c>
      <c r="CV50" s="123">
        <f t="shared" si="24"/>
        <v>0</v>
      </c>
      <c r="CW50" s="123">
        <f t="shared" si="25"/>
        <v>0</v>
      </c>
      <c r="CX50" s="357"/>
      <c r="CY50" s="357"/>
    </row>
    <row r="51" spans="1:103">
      <c r="A51" s="108"/>
      <c r="B51" s="521" t="s">
        <v>228</v>
      </c>
      <c r="C51" s="522"/>
      <c r="D51" s="523"/>
      <c r="E51" s="94">
        <v>3</v>
      </c>
      <c r="F51" s="16"/>
      <c r="G51" s="94"/>
      <c r="H51" s="94"/>
      <c r="I51" s="94">
        <v>3</v>
      </c>
      <c r="J51" s="16"/>
      <c r="K51" s="108"/>
      <c r="L51" s="108"/>
      <c r="M51" s="94">
        <v>3</v>
      </c>
      <c r="N51" s="16"/>
      <c r="O51" s="94"/>
      <c r="P51" s="108"/>
      <c r="Q51" s="94">
        <v>6</v>
      </c>
      <c r="R51" s="16">
        <v>3.32</v>
      </c>
      <c r="S51" s="361">
        <f t="shared" ref="S51" si="88">R51/Q51*100</f>
        <v>55.333333333333336</v>
      </c>
      <c r="T51" s="108"/>
      <c r="U51" s="94">
        <v>3</v>
      </c>
      <c r="V51" s="16"/>
      <c r="W51" s="108"/>
      <c r="X51" s="108"/>
      <c r="Y51" s="94">
        <v>3</v>
      </c>
      <c r="Z51" s="16"/>
      <c r="AA51" s="94"/>
      <c r="AB51" s="108"/>
      <c r="AC51" s="94">
        <v>3</v>
      </c>
      <c r="AD51" s="16"/>
      <c r="AE51" s="94"/>
      <c r="AF51" s="108"/>
      <c r="AG51" s="350">
        <f t="shared" si="3"/>
        <v>24</v>
      </c>
      <c r="AH51" s="351">
        <f t="shared" si="3"/>
        <v>3.32</v>
      </c>
      <c r="AI51" s="351">
        <f>AH51/AG51*100</f>
        <v>13.833333333333334</v>
      </c>
      <c r="AJ51" s="351">
        <f t="shared" si="33"/>
        <v>-20.68</v>
      </c>
      <c r="AK51" s="94">
        <v>3</v>
      </c>
      <c r="AL51" s="16"/>
      <c r="AM51" s="94"/>
      <c r="AN51" s="94"/>
      <c r="AO51" s="94">
        <v>3</v>
      </c>
      <c r="AP51" s="351"/>
      <c r="AQ51" s="94"/>
      <c r="AR51" s="94"/>
      <c r="AS51" s="94">
        <v>3</v>
      </c>
      <c r="AT51" s="351"/>
      <c r="AU51" s="94"/>
      <c r="AV51" s="94"/>
      <c r="AW51" s="94">
        <v>3</v>
      </c>
      <c r="AX51" s="16"/>
      <c r="AY51" s="94"/>
      <c r="AZ51" s="94"/>
      <c r="BA51" s="350">
        <f t="shared" si="8"/>
        <v>12</v>
      </c>
      <c r="BB51" s="15">
        <f t="shared" ref="BB51:BB55" si="89">+AL51+AP51+AT51+AX51</f>
        <v>0</v>
      </c>
      <c r="BC51" s="351"/>
      <c r="BD51" s="351"/>
      <c r="BE51" s="94">
        <v>3</v>
      </c>
      <c r="BF51" s="202"/>
      <c r="BG51" s="361"/>
      <c r="BH51" s="361"/>
      <c r="BI51" s="361">
        <v>3</v>
      </c>
      <c r="BJ51" s="364"/>
      <c r="BK51" s="361"/>
      <c r="BL51" s="361"/>
      <c r="BM51" s="361">
        <v>3</v>
      </c>
      <c r="BN51" s="202"/>
      <c r="BO51" s="361"/>
      <c r="BP51" s="361"/>
      <c r="BQ51" s="361"/>
      <c r="BR51" s="202"/>
      <c r="BS51" s="368">
        <v>0</v>
      </c>
      <c r="BT51" s="92">
        <f t="shared" si="19"/>
        <v>0</v>
      </c>
      <c r="BU51" s="94"/>
      <c r="BV51" s="351"/>
      <c r="BW51" s="94"/>
      <c r="BX51" s="108"/>
      <c r="BY51" s="361"/>
      <c r="BZ51" s="202"/>
      <c r="CA51" s="373"/>
      <c r="CB51" s="362">
        <f t="shared" si="28"/>
        <v>0</v>
      </c>
      <c r="CC51" s="362"/>
      <c r="CD51" s="374"/>
      <c r="CE51" s="362"/>
      <c r="CF51" s="362"/>
      <c r="CG51" s="362"/>
      <c r="CH51" s="469"/>
      <c r="CI51" s="362"/>
      <c r="CJ51" s="362"/>
      <c r="CK51" s="367">
        <f>AG51+BA51+BE51+BI51+BM51+BU51+BY51+CC51+BQ51+CG51</f>
        <v>45</v>
      </c>
      <c r="CL51" s="202">
        <f t="shared" ref="CL51:CL55" si="90">AH51+BB51+BF51+BJ51+BN51+BV51+BZ51+CD51+CH51</f>
        <v>3.32</v>
      </c>
      <c r="CM51" s="351">
        <f t="shared" si="13"/>
        <v>7.3777777777777773</v>
      </c>
      <c r="CN51" s="351">
        <f t="shared" si="14"/>
        <v>-41.68</v>
      </c>
      <c r="CP51" s="128">
        <f t="shared" si="72"/>
        <v>3.32</v>
      </c>
      <c r="CQ51" s="123">
        <f t="shared" si="73"/>
        <v>45</v>
      </c>
      <c r="CS51" s="132">
        <f t="shared" si="74"/>
        <v>3.32</v>
      </c>
      <c r="CT51" s="123">
        <f t="shared" si="22"/>
        <v>3.32</v>
      </c>
      <c r="CU51" s="123">
        <f t="shared" si="23"/>
        <v>3.32</v>
      </c>
      <c r="CV51" s="123">
        <f t="shared" si="24"/>
        <v>3.32</v>
      </c>
      <c r="CW51" s="123">
        <f t="shared" si="25"/>
        <v>45</v>
      </c>
      <c r="CX51" s="357"/>
      <c r="CY51" s="357"/>
    </row>
    <row r="52" spans="1:103" hidden="1">
      <c r="A52" s="108"/>
      <c r="B52" s="521" t="s">
        <v>224</v>
      </c>
      <c r="C52" s="522"/>
      <c r="D52" s="523"/>
      <c r="E52" s="94">
        <f t="shared" si="87"/>
        <v>0</v>
      </c>
      <c r="F52" s="16"/>
      <c r="G52" s="94"/>
      <c r="H52" s="94"/>
      <c r="I52" s="94"/>
      <c r="J52" s="16"/>
      <c r="K52" s="108"/>
      <c r="L52" s="108"/>
      <c r="M52" s="94"/>
      <c r="N52" s="16"/>
      <c r="O52" s="94"/>
      <c r="P52" s="108"/>
      <c r="Q52" s="94"/>
      <c r="R52" s="16"/>
      <c r="S52" s="94"/>
      <c r="T52" s="108"/>
      <c r="U52" s="94"/>
      <c r="V52" s="16"/>
      <c r="W52" s="108"/>
      <c r="X52" s="108"/>
      <c r="Y52" s="94"/>
      <c r="Z52" s="16"/>
      <c r="AA52" s="94"/>
      <c r="AB52" s="108"/>
      <c r="AC52" s="94"/>
      <c r="AD52" s="16"/>
      <c r="AE52" s="94"/>
      <c r="AF52" s="108"/>
      <c r="AG52" s="350">
        <f t="shared" si="3"/>
        <v>0</v>
      </c>
      <c r="AH52" s="351">
        <f t="shared" si="3"/>
        <v>0</v>
      </c>
      <c r="AI52" s="351" t="e">
        <f>AH52/AG52*100</f>
        <v>#DIV/0!</v>
      </c>
      <c r="AJ52" s="351">
        <f t="shared" si="33"/>
        <v>0</v>
      </c>
      <c r="AK52" s="94"/>
      <c r="AL52" s="16"/>
      <c r="AM52" s="94"/>
      <c r="AN52" s="94"/>
      <c r="AO52" s="94"/>
      <c r="AP52" s="351"/>
      <c r="AQ52" s="94"/>
      <c r="AR52" s="94"/>
      <c r="AS52" s="94"/>
      <c r="AT52" s="351"/>
      <c r="AU52" s="94"/>
      <c r="AV52" s="94"/>
      <c r="AW52" s="94"/>
      <c r="AX52" s="16"/>
      <c r="AY52" s="94"/>
      <c r="AZ52" s="94"/>
      <c r="BA52" s="350">
        <f t="shared" si="8"/>
        <v>0</v>
      </c>
      <c r="BB52" s="15">
        <f t="shared" si="89"/>
        <v>0</v>
      </c>
      <c r="BC52" s="351"/>
      <c r="BD52" s="351"/>
      <c r="BE52" s="94"/>
      <c r="BF52" s="202"/>
      <c r="BG52" s="361"/>
      <c r="BH52" s="361"/>
      <c r="BI52" s="361"/>
      <c r="BJ52" s="364"/>
      <c r="BK52" s="361"/>
      <c r="BL52" s="361"/>
      <c r="BM52" s="361"/>
      <c r="BN52" s="202"/>
      <c r="BO52" s="361"/>
      <c r="BP52" s="361"/>
      <c r="BQ52" s="361"/>
      <c r="BR52" s="202"/>
      <c r="BS52" s="368" t="e">
        <f t="shared" si="18"/>
        <v>#DIV/0!</v>
      </c>
      <c r="BT52" s="92">
        <f t="shared" si="19"/>
        <v>0</v>
      </c>
      <c r="BU52" s="94"/>
      <c r="BV52" s="351"/>
      <c r="BW52" s="94"/>
      <c r="BX52" s="108"/>
      <c r="BY52" s="361"/>
      <c r="BZ52" s="202"/>
      <c r="CA52" s="373"/>
      <c r="CB52" s="362"/>
      <c r="CC52" s="362"/>
      <c r="CD52" s="374"/>
      <c r="CE52" s="362"/>
      <c r="CF52" s="362"/>
      <c r="CG52" s="362"/>
      <c r="CH52" s="469"/>
      <c r="CI52" s="362"/>
      <c r="CJ52" s="362"/>
      <c r="CK52" s="367">
        <f t="shared" ref="CK52:CK54" si="91">AG52+BA52+BE52+BI52+BM52+BU52+BY52+CC52+BQ52+CG52</f>
        <v>0</v>
      </c>
      <c r="CL52" s="202">
        <f t="shared" si="90"/>
        <v>0</v>
      </c>
      <c r="CM52" s="351" t="e">
        <f t="shared" si="13"/>
        <v>#DIV/0!</v>
      </c>
      <c r="CN52" s="351">
        <f t="shared" si="14"/>
        <v>0</v>
      </c>
      <c r="CP52" s="128">
        <f t="shared" si="72"/>
        <v>0</v>
      </c>
      <c r="CQ52" s="123">
        <f t="shared" si="73"/>
        <v>0</v>
      </c>
      <c r="CS52" s="132">
        <f t="shared" si="74"/>
        <v>0</v>
      </c>
      <c r="CT52" s="123">
        <f t="shared" si="22"/>
        <v>0</v>
      </c>
      <c r="CU52" s="123">
        <f t="shared" si="23"/>
        <v>0</v>
      </c>
      <c r="CV52" s="123">
        <f t="shared" si="24"/>
        <v>0</v>
      </c>
      <c r="CW52" s="123">
        <f t="shared" si="25"/>
        <v>0</v>
      </c>
      <c r="CX52" s="357"/>
      <c r="CY52" s="357"/>
    </row>
    <row r="53" spans="1:103">
      <c r="A53" s="108"/>
      <c r="B53" s="437" t="s">
        <v>770</v>
      </c>
      <c r="C53" s="438"/>
      <c r="D53" s="439"/>
      <c r="E53" s="94"/>
      <c r="F53" s="16"/>
      <c r="G53" s="94"/>
      <c r="H53" s="94"/>
      <c r="I53" s="94"/>
      <c r="J53" s="16"/>
      <c r="K53" s="108"/>
      <c r="L53" s="108"/>
      <c r="M53" s="94"/>
      <c r="N53" s="16"/>
      <c r="O53" s="94"/>
      <c r="P53" s="108"/>
      <c r="Q53" s="94"/>
      <c r="R53" s="16"/>
      <c r="S53" s="94"/>
      <c r="T53" s="108"/>
      <c r="U53" s="94"/>
      <c r="V53" s="16"/>
      <c r="W53" s="108"/>
      <c r="X53" s="108"/>
      <c r="Y53" s="94"/>
      <c r="Z53" s="16"/>
      <c r="AA53" s="94"/>
      <c r="AB53" s="108"/>
      <c r="AC53" s="94"/>
      <c r="AD53" s="16"/>
      <c r="AE53" s="94"/>
      <c r="AF53" s="108"/>
      <c r="AG53" s="350">
        <f t="shared" si="3"/>
        <v>0</v>
      </c>
      <c r="AH53" s="351">
        <f t="shared" si="3"/>
        <v>0</v>
      </c>
      <c r="AI53" s="351"/>
      <c r="AJ53" s="351"/>
      <c r="AK53" s="94"/>
      <c r="AL53" s="16"/>
      <c r="AM53" s="94"/>
      <c r="AN53" s="94"/>
      <c r="AO53" s="94"/>
      <c r="AP53" s="351"/>
      <c r="AQ53" s="94"/>
      <c r="AR53" s="94"/>
      <c r="AS53" s="94"/>
      <c r="AT53" s="351"/>
      <c r="AU53" s="94"/>
      <c r="AV53" s="94"/>
      <c r="AW53" s="94"/>
      <c r="AX53" s="16"/>
      <c r="AY53" s="94"/>
      <c r="AZ53" s="94"/>
      <c r="BA53" s="350">
        <f t="shared" si="8"/>
        <v>0</v>
      </c>
      <c r="BB53" s="15">
        <f t="shared" si="89"/>
        <v>0</v>
      </c>
      <c r="BC53" s="351"/>
      <c r="BD53" s="351"/>
      <c r="BE53" s="94"/>
      <c r="BF53" s="202"/>
      <c r="BG53" s="361"/>
      <c r="BH53" s="361"/>
      <c r="BI53" s="361"/>
      <c r="BJ53" s="364"/>
      <c r="BK53" s="361"/>
      <c r="BL53" s="361"/>
      <c r="BM53" s="361"/>
      <c r="BN53" s="202"/>
      <c r="BO53" s="361"/>
      <c r="BP53" s="361"/>
      <c r="BQ53" s="361"/>
      <c r="BR53" s="202"/>
      <c r="BS53" s="368"/>
      <c r="BT53" s="92"/>
      <c r="BU53" s="94"/>
      <c r="BV53" s="351"/>
      <c r="BW53" s="94"/>
      <c r="BX53" s="108"/>
      <c r="BY53" s="361"/>
      <c r="BZ53" s="202"/>
      <c r="CA53" s="373"/>
      <c r="CB53" s="362"/>
      <c r="CC53" s="362"/>
      <c r="CD53" s="374"/>
      <c r="CE53" s="362"/>
      <c r="CF53" s="362"/>
      <c r="CG53" s="362"/>
      <c r="CH53" s="469"/>
      <c r="CI53" s="362"/>
      <c r="CJ53" s="362"/>
      <c r="CK53" s="367">
        <f t="shared" si="91"/>
        <v>0</v>
      </c>
      <c r="CL53" s="202">
        <f t="shared" si="90"/>
        <v>0</v>
      </c>
      <c r="CM53" s="351">
        <v>0</v>
      </c>
      <c r="CN53" s="351">
        <f t="shared" si="14"/>
        <v>0</v>
      </c>
      <c r="CP53" s="128"/>
      <c r="CQ53" s="123"/>
      <c r="CS53" s="132"/>
      <c r="CT53" s="123"/>
      <c r="CU53" s="123"/>
      <c r="CV53" s="123"/>
      <c r="CW53" s="123"/>
      <c r="CX53" s="357"/>
      <c r="CY53" s="357"/>
    </row>
    <row r="54" spans="1:103" ht="16.5" customHeight="1">
      <c r="A54" s="108"/>
      <c r="B54" s="518" t="s">
        <v>773</v>
      </c>
      <c r="C54" s="519"/>
      <c r="D54" s="520"/>
      <c r="E54" s="94">
        <f t="shared" si="87"/>
        <v>0</v>
      </c>
      <c r="F54" s="16"/>
      <c r="G54" s="94"/>
      <c r="H54" s="94"/>
      <c r="I54" s="94"/>
      <c r="J54" s="16"/>
      <c r="K54" s="108"/>
      <c r="L54" s="108"/>
      <c r="M54" s="94"/>
      <c r="N54" s="16"/>
      <c r="O54" s="94"/>
      <c r="P54" s="108">
        <f t="shared" si="30"/>
        <v>0</v>
      </c>
      <c r="Q54" s="94"/>
      <c r="R54" s="16"/>
      <c r="S54" s="94"/>
      <c r="T54" s="94">
        <f>R54-Q54</f>
        <v>0</v>
      </c>
      <c r="U54" s="94"/>
      <c r="V54" s="16"/>
      <c r="W54" s="108"/>
      <c r="X54" s="108">
        <f>V54-U54</f>
        <v>0</v>
      </c>
      <c r="Y54" s="94"/>
      <c r="Z54" s="16"/>
      <c r="AA54" s="94"/>
      <c r="AB54" s="108">
        <f t="shared" ref="AB54:AB75" si="92">Z54-Y54</f>
        <v>0</v>
      </c>
      <c r="AC54" s="94"/>
      <c r="AD54" s="16"/>
      <c r="AE54" s="94"/>
      <c r="AF54" s="108">
        <f>AD54-AC54</f>
        <v>0</v>
      </c>
      <c r="AG54" s="350">
        <f t="shared" si="3"/>
        <v>0</v>
      </c>
      <c r="AH54" s="351">
        <f t="shared" si="3"/>
        <v>0</v>
      </c>
      <c r="AI54" s="351"/>
      <c r="AJ54" s="351">
        <f t="shared" si="33"/>
        <v>0</v>
      </c>
      <c r="AK54" s="94"/>
      <c r="AL54" s="16"/>
      <c r="AM54" s="94"/>
      <c r="AN54" s="94"/>
      <c r="AO54" s="94"/>
      <c r="AP54" s="351"/>
      <c r="AQ54" s="94"/>
      <c r="AR54" s="94"/>
      <c r="AS54" s="94"/>
      <c r="AT54" s="351"/>
      <c r="AU54" s="94"/>
      <c r="AV54" s="94"/>
      <c r="AW54" s="94"/>
      <c r="AX54" s="16"/>
      <c r="AY54" s="94"/>
      <c r="AZ54" s="94"/>
      <c r="BA54" s="350">
        <f t="shared" si="8"/>
        <v>0</v>
      </c>
      <c r="BB54" s="15">
        <f t="shared" si="89"/>
        <v>0</v>
      </c>
      <c r="BC54" s="351"/>
      <c r="BD54" s="351"/>
      <c r="BE54" s="94"/>
      <c r="BF54" s="202"/>
      <c r="BG54" s="361"/>
      <c r="BH54" s="361"/>
      <c r="BI54" s="361"/>
      <c r="BJ54" s="364"/>
      <c r="BK54" s="361"/>
      <c r="BL54" s="361"/>
      <c r="BM54" s="361"/>
      <c r="BN54" s="202"/>
      <c r="BO54" s="361"/>
      <c r="BP54" s="361"/>
      <c r="BQ54" s="361"/>
      <c r="BR54" s="202"/>
      <c r="BS54" s="368">
        <v>0</v>
      </c>
      <c r="BT54" s="92">
        <f t="shared" si="19"/>
        <v>0</v>
      </c>
      <c r="BU54" s="94"/>
      <c r="BV54" s="351"/>
      <c r="BW54" s="94"/>
      <c r="BX54" s="108">
        <f t="shared" ref="BX54:BX67" si="93">BV54-BU54</f>
        <v>0</v>
      </c>
      <c r="BY54" s="364"/>
      <c r="BZ54" s="202"/>
      <c r="CA54" s="361"/>
      <c r="CB54" s="362">
        <f t="shared" si="28"/>
        <v>0</v>
      </c>
      <c r="CC54" s="362"/>
      <c r="CD54" s="374"/>
      <c r="CE54" s="362"/>
      <c r="CF54" s="362"/>
      <c r="CG54" s="469">
        <f>1.402+0.017366</f>
        <v>1.4193659999999999</v>
      </c>
      <c r="CH54" s="469">
        <f>1.402+0.017366</f>
        <v>1.4193659999999999</v>
      </c>
      <c r="CI54" s="424">
        <f>CH54/CG54*100</f>
        <v>100</v>
      </c>
      <c r="CJ54" s="362"/>
      <c r="CK54" s="367">
        <f t="shared" si="91"/>
        <v>1.4193659999999999</v>
      </c>
      <c r="CL54" s="202">
        <f t="shared" si="90"/>
        <v>1.4193659999999999</v>
      </c>
      <c r="CM54" s="351">
        <f t="shared" si="13"/>
        <v>100</v>
      </c>
      <c r="CN54" s="351">
        <f t="shared" si="14"/>
        <v>0</v>
      </c>
      <c r="CP54" s="128">
        <f t="shared" si="72"/>
        <v>0</v>
      </c>
      <c r="CQ54" s="123">
        <f t="shared" si="73"/>
        <v>0</v>
      </c>
      <c r="CS54" s="132">
        <f t="shared" si="74"/>
        <v>0</v>
      </c>
      <c r="CT54" s="123">
        <f t="shared" si="22"/>
        <v>1.4193659999999999</v>
      </c>
      <c r="CU54" s="123">
        <f t="shared" si="23"/>
        <v>1.4193659999999999</v>
      </c>
      <c r="CV54" s="123">
        <f t="shared" si="24"/>
        <v>0</v>
      </c>
      <c r="CW54" s="123">
        <f t="shared" si="25"/>
        <v>1.4193659999999999</v>
      </c>
      <c r="CX54" s="357"/>
      <c r="CY54" s="357"/>
    </row>
    <row r="55" spans="1:103" s="355" customFormat="1" ht="16.5" customHeight="1">
      <c r="A55" s="417"/>
      <c r="B55" s="479" t="s">
        <v>772</v>
      </c>
      <c r="C55" s="480"/>
      <c r="D55" s="481"/>
      <c r="E55" s="351"/>
      <c r="F55" s="16"/>
      <c r="G55" s="351"/>
      <c r="H55" s="351"/>
      <c r="I55" s="351"/>
      <c r="J55" s="16"/>
      <c r="K55" s="360"/>
      <c r="L55" s="360"/>
      <c r="M55" s="351"/>
      <c r="N55" s="16">
        <v>19.54336</v>
      </c>
      <c r="O55" s="351"/>
      <c r="P55" s="360"/>
      <c r="Q55" s="351"/>
      <c r="R55" s="16"/>
      <c r="S55" s="351"/>
      <c r="T55" s="351"/>
      <c r="U55" s="351"/>
      <c r="V55" s="16"/>
      <c r="W55" s="360"/>
      <c r="X55" s="360"/>
      <c r="Y55" s="351"/>
      <c r="Z55" s="16"/>
      <c r="AA55" s="351"/>
      <c r="AB55" s="360"/>
      <c r="AC55" s="351"/>
      <c r="AD55" s="16"/>
      <c r="AE55" s="351"/>
      <c r="AF55" s="360"/>
      <c r="AG55" s="350">
        <f t="shared" si="3"/>
        <v>0</v>
      </c>
      <c r="AH55" s="351">
        <f t="shared" si="3"/>
        <v>19.54336</v>
      </c>
      <c r="AI55" s="351"/>
      <c r="AJ55" s="351"/>
      <c r="AK55" s="351"/>
      <c r="AL55" s="16"/>
      <c r="AM55" s="351"/>
      <c r="AN55" s="351"/>
      <c r="AO55" s="351"/>
      <c r="AP55" s="351"/>
      <c r="AQ55" s="351"/>
      <c r="AR55" s="351"/>
      <c r="AS55" s="351"/>
      <c r="AT55" s="351">
        <v>8.3058300000000003</v>
      </c>
      <c r="AU55" s="351"/>
      <c r="AV55" s="351"/>
      <c r="AW55" s="351"/>
      <c r="AX55" s="16"/>
      <c r="AY55" s="351"/>
      <c r="AZ55" s="351"/>
      <c r="BA55" s="350">
        <f t="shared" si="8"/>
        <v>0</v>
      </c>
      <c r="BB55" s="15">
        <f t="shared" si="89"/>
        <v>8.3058300000000003</v>
      </c>
      <c r="BC55" s="351"/>
      <c r="BD55" s="351"/>
      <c r="BE55" s="351"/>
      <c r="BF55" s="202"/>
      <c r="BG55" s="364"/>
      <c r="BH55" s="364"/>
      <c r="BI55" s="364"/>
      <c r="BJ55" s="364"/>
      <c r="BK55" s="364"/>
      <c r="BL55" s="364"/>
      <c r="BM55" s="364"/>
      <c r="BN55" s="202"/>
      <c r="BO55" s="364"/>
      <c r="BP55" s="364"/>
      <c r="BQ55" s="364"/>
      <c r="BR55" s="202"/>
      <c r="BS55" s="367"/>
      <c r="BT55" s="350"/>
      <c r="BU55" s="351"/>
      <c r="BV55" s="351"/>
      <c r="BW55" s="351"/>
      <c r="BX55" s="360"/>
      <c r="BY55" s="364"/>
      <c r="BZ55" s="202"/>
      <c r="CA55" s="482"/>
      <c r="CB55" s="374"/>
      <c r="CC55" s="374"/>
      <c r="CD55" s="374"/>
      <c r="CE55" s="483"/>
      <c r="CF55" s="374"/>
      <c r="CG55" s="469">
        <f>1+0.017366</f>
        <v>1.017366</v>
      </c>
      <c r="CH55" s="469">
        <f>1+0.017366</f>
        <v>1.017366</v>
      </c>
      <c r="CI55" s="424">
        <f>CH55/CG55*100</f>
        <v>100</v>
      </c>
      <c r="CJ55" s="374"/>
      <c r="CK55" s="367">
        <v>0</v>
      </c>
      <c r="CL55" s="202">
        <f t="shared" si="90"/>
        <v>28.866555999999999</v>
      </c>
      <c r="CM55" s="351">
        <v>0</v>
      </c>
      <c r="CN55" s="351">
        <f t="shared" si="14"/>
        <v>28.866555999999999</v>
      </c>
      <c r="CP55" s="357"/>
      <c r="CQ55" s="357"/>
      <c r="CS55" s="357"/>
      <c r="CT55" s="357"/>
      <c r="CU55" s="357"/>
      <c r="CV55" s="357"/>
      <c r="CW55" s="357"/>
      <c r="CX55" s="357"/>
      <c r="CY55" s="357"/>
    </row>
    <row r="56" spans="1:103" s="451" customFormat="1" ht="27" customHeight="1">
      <c r="A56" s="425">
        <v>300</v>
      </c>
      <c r="B56" s="653" t="s">
        <v>201</v>
      </c>
      <c r="C56" s="654"/>
      <c r="D56" s="655"/>
      <c r="E56" s="426">
        <f>E57+E65</f>
        <v>1532</v>
      </c>
      <c r="F56" s="427">
        <f>F57+F65</f>
        <v>693.68209999999999</v>
      </c>
      <c r="G56" s="426">
        <f>F56/E56*100</f>
        <v>45.279510443864233</v>
      </c>
      <c r="H56" s="428">
        <f>F56-E56</f>
        <v>-838.31790000000001</v>
      </c>
      <c r="I56" s="426">
        <f>I57+I65</f>
        <v>3457</v>
      </c>
      <c r="J56" s="427">
        <f>J57+J65</f>
        <v>2052.20174</v>
      </c>
      <c r="K56" s="426">
        <f>J56/I56*100</f>
        <v>59.363660399190046</v>
      </c>
      <c r="L56" s="429">
        <f t="shared" ref="L56:L75" si="94">J56-I56</f>
        <v>-1404.79826</v>
      </c>
      <c r="M56" s="426">
        <f>M57+M65</f>
        <v>6662</v>
      </c>
      <c r="N56" s="427">
        <f>N57+N65</f>
        <v>4073.6722899999995</v>
      </c>
      <c r="O56" s="426">
        <f t="shared" ref="O56:O69" si="95">N56/M56*100</f>
        <v>61.147887871510051</v>
      </c>
      <c r="P56" s="429">
        <f t="shared" si="30"/>
        <v>-2588.3277100000005</v>
      </c>
      <c r="Q56" s="426">
        <f>Q57+Q65</f>
        <v>5594</v>
      </c>
      <c r="R56" s="427">
        <f>R57+R65</f>
        <v>3737.2187399999998</v>
      </c>
      <c r="S56" s="426">
        <f t="shared" ref="S56:S67" si="96">R56/Q56*100</f>
        <v>66.807628530568465</v>
      </c>
      <c r="T56" s="426">
        <f>R56-Q56</f>
        <v>-1856.7812600000002</v>
      </c>
      <c r="U56" s="426">
        <f>U57+U65</f>
        <v>1352</v>
      </c>
      <c r="V56" s="427">
        <f>V57+V65</f>
        <v>586.38063</v>
      </c>
      <c r="W56" s="426">
        <f>V56/U56*100</f>
        <v>43.371348372781064</v>
      </c>
      <c r="X56" s="429">
        <f>V56-U56</f>
        <v>-765.61937</v>
      </c>
      <c r="Y56" s="426">
        <f>Y57+Y65</f>
        <v>4552</v>
      </c>
      <c r="Z56" s="427">
        <f>Z57+Z65</f>
        <v>2620.05494</v>
      </c>
      <c r="AA56" s="426">
        <f t="shared" ref="AA56:AA69" si="97">Z56/Y56*100</f>
        <v>57.558324692442888</v>
      </c>
      <c r="AB56" s="429">
        <f t="shared" si="92"/>
        <v>-1931.94506</v>
      </c>
      <c r="AC56" s="426">
        <f>AC57+AC65</f>
        <v>3457</v>
      </c>
      <c r="AD56" s="427">
        <f>AD57+AD65</f>
        <v>2097.6746199999998</v>
      </c>
      <c r="AE56" s="426">
        <f t="shared" ref="AE56:AE68" si="98">AD56/AC56*100</f>
        <v>60.679045993636095</v>
      </c>
      <c r="AF56" s="429">
        <f>AD56-AC56</f>
        <v>-1359.3253800000002</v>
      </c>
      <c r="AG56" s="426">
        <f t="shared" si="3"/>
        <v>26606</v>
      </c>
      <c r="AH56" s="427">
        <f>AH57+AH65</f>
        <v>15860.885059999999</v>
      </c>
      <c r="AI56" s="426">
        <f t="shared" ref="AI56:AI76" si="99">AH56/AG56*100</f>
        <v>59.613940690069903</v>
      </c>
      <c r="AJ56" s="429">
        <f t="shared" si="33"/>
        <v>-10745.114940000001</v>
      </c>
      <c r="AK56" s="426">
        <f>AK57+AK65</f>
        <v>502</v>
      </c>
      <c r="AL56" s="427">
        <f>AL57+AL65</f>
        <v>314.80786000000001</v>
      </c>
      <c r="AM56" s="426">
        <f>AL56/AK56*100</f>
        <v>62.710729083665342</v>
      </c>
      <c r="AN56" s="428">
        <f>AL56-AK56</f>
        <v>-187.19213999999999</v>
      </c>
      <c r="AO56" s="426">
        <f>AO57+AO65</f>
        <v>137</v>
      </c>
      <c r="AP56" s="427">
        <f>AP57+AP65</f>
        <v>9.85</v>
      </c>
      <c r="AQ56" s="426">
        <f>AP56/AO56*100</f>
        <v>7.1897810218978107</v>
      </c>
      <c r="AR56" s="428">
        <f>AP56-AO56</f>
        <v>-127.15</v>
      </c>
      <c r="AS56" s="426">
        <f>AS57+AS65</f>
        <v>427</v>
      </c>
      <c r="AT56" s="427">
        <f>AT57+AT65</f>
        <v>277.38011</v>
      </c>
      <c r="AU56" s="426">
        <f t="shared" ref="AU56:AU66" si="100">AT56/AS56*100</f>
        <v>64.960213114754097</v>
      </c>
      <c r="AV56" s="428">
        <f t="shared" ref="AV56:AV75" si="101">AT56-AS56</f>
        <v>-149.61989</v>
      </c>
      <c r="AW56" s="426">
        <f>AW57+AW65</f>
        <v>397</v>
      </c>
      <c r="AX56" s="427">
        <f>AX57+AX65</f>
        <v>243.74035000000003</v>
      </c>
      <c r="AY56" s="426">
        <f>AX56/AW56*100</f>
        <v>61.395554156171293</v>
      </c>
      <c r="AZ56" s="428">
        <f>AX56-AW56</f>
        <v>-153.25964999999997</v>
      </c>
      <c r="BA56" s="426">
        <f t="shared" si="8"/>
        <v>1463</v>
      </c>
      <c r="BB56" s="427">
        <f>BB57+BB65</f>
        <v>845.77832000000001</v>
      </c>
      <c r="BC56" s="426">
        <f>BB56/BA56*100</f>
        <v>57.811231715652767</v>
      </c>
      <c r="BD56" s="428">
        <f>BB56-BA56</f>
        <v>-617.22167999999999</v>
      </c>
      <c r="BE56" s="426">
        <f>BE57+BE65</f>
        <v>67</v>
      </c>
      <c r="BF56" s="427">
        <f>BF57+BF65</f>
        <v>36.561</v>
      </c>
      <c r="BG56" s="430">
        <f>BF56/BE56*100</f>
        <v>54.568656716417905</v>
      </c>
      <c r="BH56" s="431">
        <f>BF56-BE56</f>
        <v>-30.439</v>
      </c>
      <c r="BI56" s="430">
        <f>BI57+BI65</f>
        <v>32</v>
      </c>
      <c r="BJ56" s="427">
        <f>BJ57</f>
        <v>0</v>
      </c>
      <c r="BK56" s="430">
        <f>BJ56/BI56*100</f>
        <v>0</v>
      </c>
      <c r="BL56" s="431">
        <f>BJ56-BI56</f>
        <v>-32</v>
      </c>
      <c r="BM56" s="430">
        <f>BM57+BM65</f>
        <v>47</v>
      </c>
      <c r="BN56" s="427">
        <f>BN57+BN65</f>
        <v>11.05</v>
      </c>
      <c r="BO56" s="430">
        <f>BN56/BM56*100</f>
        <v>23.51063829787234</v>
      </c>
      <c r="BP56" s="431">
        <f t="shared" ref="BP56:BP75" si="102">BN56-BM56</f>
        <v>-35.950000000000003</v>
      </c>
      <c r="BQ56" s="430">
        <f>BQ57+BQ65</f>
        <v>685</v>
      </c>
      <c r="BR56" s="427">
        <f>BR57+BR65</f>
        <v>47.611000000000004</v>
      </c>
      <c r="BS56" s="430">
        <f t="shared" si="18"/>
        <v>6.9505109489051105</v>
      </c>
      <c r="BT56" s="426">
        <f t="shared" si="19"/>
        <v>-637.38900000000001</v>
      </c>
      <c r="BU56" s="426">
        <f>BU57+BU65</f>
        <v>21.983000000000001</v>
      </c>
      <c r="BV56" s="426">
        <f>BV57+BV65</f>
        <v>21.983000000000001</v>
      </c>
      <c r="BW56" s="426">
        <f t="shared" ref="BW56:BW67" si="103">BV56/BU56*100</f>
        <v>100</v>
      </c>
      <c r="BX56" s="429">
        <f t="shared" si="93"/>
        <v>0</v>
      </c>
      <c r="BY56" s="430">
        <f>BY57+BY65</f>
        <v>371.3895</v>
      </c>
      <c r="BZ56" s="432">
        <f>BZ57+BZ65</f>
        <v>371.3895</v>
      </c>
      <c r="CA56" s="433">
        <f>BZ56/BY56*100</f>
        <v>100</v>
      </c>
      <c r="CB56" s="434">
        <f t="shared" si="28"/>
        <v>0</v>
      </c>
      <c r="CC56" s="430">
        <f>CC57+CC65</f>
        <v>22.5</v>
      </c>
      <c r="CD56" s="430">
        <f>CD57+CD65</f>
        <v>22.5</v>
      </c>
      <c r="CE56" s="433">
        <f>CD56/CC56*100</f>
        <v>100</v>
      </c>
      <c r="CF56" s="434">
        <f>CD56-CC56</f>
        <v>0</v>
      </c>
      <c r="CG56" s="430">
        <f>CG57+CG65</f>
        <v>478.79927200000003</v>
      </c>
      <c r="CH56" s="471">
        <f>CH57+CH65</f>
        <v>466.75210200000004</v>
      </c>
      <c r="CI56" s="433">
        <f>CH56/CG56*100</f>
        <v>97.483878797543369</v>
      </c>
      <c r="CJ56" s="434">
        <f>CH56-CG56</f>
        <v>-12.047169999999994</v>
      </c>
      <c r="CK56" s="432">
        <f>CK57+CK65</f>
        <v>29698.854406000002</v>
      </c>
      <c r="CL56" s="432">
        <f>+CL57+CL65</f>
        <v>17636.898981999999</v>
      </c>
      <c r="CM56" s="426">
        <f t="shared" si="13"/>
        <v>59.385788895738855</v>
      </c>
      <c r="CN56" s="426">
        <f t="shared" si="14"/>
        <v>-12061.955424000003</v>
      </c>
      <c r="CP56" s="450">
        <f t="shared" si="72"/>
        <v>17170.14688</v>
      </c>
      <c r="CQ56" s="450">
        <f t="shared" si="73"/>
        <v>28630.872499999998</v>
      </c>
      <c r="CS56" s="450">
        <f t="shared" si="74"/>
        <v>17170.14688</v>
      </c>
      <c r="CT56" s="450">
        <f t="shared" si="22"/>
        <v>17684.509982</v>
      </c>
      <c r="CU56" s="450">
        <f t="shared" si="23"/>
        <v>17636.898981999999</v>
      </c>
      <c r="CV56" s="450">
        <f t="shared" si="24"/>
        <v>16754.274379999999</v>
      </c>
      <c r="CW56" s="450">
        <f t="shared" si="25"/>
        <v>29794.671772000002</v>
      </c>
      <c r="CX56" s="450"/>
      <c r="CY56" s="450"/>
    </row>
    <row r="57" spans="1:103" s="131" customFormat="1">
      <c r="A57" s="113"/>
      <c r="B57" s="536" t="s">
        <v>751</v>
      </c>
      <c r="C57" s="537"/>
      <c r="D57" s="538"/>
      <c r="E57" s="180">
        <f>SUM(E58:E64)</f>
        <v>160</v>
      </c>
      <c r="F57" s="180">
        <f>SUM(F58:F64)</f>
        <v>0</v>
      </c>
      <c r="G57" s="104">
        <v>0</v>
      </c>
      <c r="H57" s="104">
        <f>F57-E57</f>
        <v>-160</v>
      </c>
      <c r="I57" s="180">
        <f>SUM(I58:I64)</f>
        <v>200</v>
      </c>
      <c r="J57" s="180">
        <f>SUM(J58:J64)</f>
        <v>248.52799999999999</v>
      </c>
      <c r="K57" s="104"/>
      <c r="L57" s="120">
        <f t="shared" si="94"/>
        <v>48.527999999999992</v>
      </c>
      <c r="M57" s="180">
        <f>SUM(M58:M64)</f>
        <v>300</v>
      </c>
      <c r="N57" s="180">
        <f>SUM(N58:N64)</f>
        <v>64.39</v>
      </c>
      <c r="O57" s="104">
        <v>0</v>
      </c>
      <c r="P57" s="104">
        <f t="shared" si="30"/>
        <v>-235.61</v>
      </c>
      <c r="Q57" s="180">
        <f>SUM(Q58:Q64)</f>
        <v>200</v>
      </c>
      <c r="R57" s="180">
        <f>SUM(R58:R64)</f>
        <v>288.024</v>
      </c>
      <c r="S57" s="104"/>
      <c r="T57" s="104">
        <f>R57-Q57</f>
        <v>88.024000000000001</v>
      </c>
      <c r="U57" s="180">
        <f>SUM(U58:U64)</f>
        <v>150</v>
      </c>
      <c r="V57" s="180">
        <f>SUM(V58:V64)</f>
        <v>112.24000000000001</v>
      </c>
      <c r="W57" s="104"/>
      <c r="X57" s="104">
        <f>V57-U57</f>
        <v>-37.759999999999991</v>
      </c>
      <c r="Y57" s="180">
        <f>SUM(Y58:Y64)</f>
        <v>200</v>
      </c>
      <c r="Z57" s="180">
        <f>SUM(Z58:Z64)</f>
        <v>58.26</v>
      </c>
      <c r="AA57" s="440"/>
      <c r="AB57" s="120">
        <f t="shared" si="92"/>
        <v>-141.74</v>
      </c>
      <c r="AC57" s="180">
        <f>SUM(AC58:AC64)</f>
        <v>100</v>
      </c>
      <c r="AD57" s="180">
        <f>SUM(AD58:AD64)</f>
        <v>128.69999999999999</v>
      </c>
      <c r="AE57" s="104"/>
      <c r="AF57" s="104">
        <f>AD57-AC57</f>
        <v>28.699999999999989</v>
      </c>
      <c r="AG57" s="99">
        <f t="shared" si="3"/>
        <v>1310</v>
      </c>
      <c r="AH57" s="180">
        <f>+F57+J57+N57+R57+V57+Z57+AD57</f>
        <v>900.14200000000005</v>
      </c>
      <c r="AI57" s="104"/>
      <c r="AJ57" s="113">
        <f t="shared" si="33"/>
        <v>-409.85799999999995</v>
      </c>
      <c r="AK57" s="180">
        <f>SUM(AK58:AK64)</f>
        <v>50</v>
      </c>
      <c r="AL57" s="180">
        <f>SUM(AL58:AL64)</f>
        <v>99.240000000000009</v>
      </c>
      <c r="AM57" s="104">
        <f>AL57/AK57*100</f>
        <v>198.48000000000002</v>
      </c>
      <c r="AN57" s="104">
        <f>AL57-AK57</f>
        <v>49.240000000000009</v>
      </c>
      <c r="AO57" s="180">
        <f>SUM(AO58:AO64)</f>
        <v>0</v>
      </c>
      <c r="AP57" s="180">
        <f>SUM(AP58:AP64)</f>
        <v>0</v>
      </c>
      <c r="AQ57" s="104"/>
      <c r="AR57" s="104">
        <f>AP57-AO57</f>
        <v>0</v>
      </c>
      <c r="AS57" s="180">
        <f>SUM(AS58:AS64)</f>
        <v>0</v>
      </c>
      <c r="AT57" s="180">
        <f>SUM(AT58:AT64)</f>
        <v>0</v>
      </c>
      <c r="AU57" s="104"/>
      <c r="AV57" s="104">
        <f t="shared" si="101"/>
        <v>0</v>
      </c>
      <c r="AW57" s="104">
        <f>AW58+AW63</f>
        <v>0</v>
      </c>
      <c r="AX57" s="180">
        <f>SUM(AX58:AX64)</f>
        <v>40.620000000000005</v>
      </c>
      <c r="AY57" s="104"/>
      <c r="AZ57" s="104">
        <f>AX57-AW57</f>
        <v>40.620000000000005</v>
      </c>
      <c r="BA57" s="99">
        <f t="shared" si="8"/>
        <v>50</v>
      </c>
      <c r="BB57" s="64">
        <f>SUM(BB58:BB64)</f>
        <v>139.86000000000001</v>
      </c>
      <c r="BC57" s="104"/>
      <c r="BD57" s="104">
        <f>BB57-BA57</f>
        <v>89.860000000000014</v>
      </c>
      <c r="BE57" s="104">
        <f>BE58+BE63</f>
        <v>0</v>
      </c>
      <c r="BF57" s="442">
        <f>SUM(BF58:BF64)</f>
        <v>0</v>
      </c>
      <c r="BG57" s="371"/>
      <c r="BH57" s="371">
        <f>BF57-BE57</f>
        <v>0</v>
      </c>
      <c r="BI57" s="371">
        <f>BI58+BI63</f>
        <v>0</v>
      </c>
      <c r="BJ57" s="371">
        <f>BJ58+BJ64</f>
        <v>0</v>
      </c>
      <c r="BK57" s="371"/>
      <c r="BL57" s="371">
        <f>BJ57-BI57</f>
        <v>0</v>
      </c>
      <c r="BM57" s="371">
        <f>BM58+BM63</f>
        <v>0</v>
      </c>
      <c r="BN57" s="442">
        <f>BN58+BN64</f>
        <v>0</v>
      </c>
      <c r="BO57" s="371"/>
      <c r="BP57" s="371">
        <f t="shared" si="102"/>
        <v>0</v>
      </c>
      <c r="BQ57" s="180">
        <f>SUM(BQ58:BQ64)</f>
        <v>100</v>
      </c>
      <c r="BR57" s="442">
        <f>BR58+BR64</f>
        <v>0</v>
      </c>
      <c r="BS57" s="365">
        <v>0</v>
      </c>
      <c r="BT57" s="99">
        <f t="shared" si="19"/>
        <v>-100</v>
      </c>
      <c r="BU57" s="104">
        <f>BU58+BU64</f>
        <v>0</v>
      </c>
      <c r="BV57" s="104">
        <f>BV58+BV64</f>
        <v>0</v>
      </c>
      <c r="BW57" s="104"/>
      <c r="BX57" s="113">
        <f t="shared" si="93"/>
        <v>0</v>
      </c>
      <c r="BY57" s="442">
        <f>BY58+BY64</f>
        <v>128.30600000000001</v>
      </c>
      <c r="BZ57" s="442">
        <f>BZ58+BZ64</f>
        <v>128.30600000000001</v>
      </c>
      <c r="CA57" s="375">
        <f>BZ57/BY57*100</f>
        <v>100</v>
      </c>
      <c r="CB57" s="378">
        <f t="shared" si="28"/>
        <v>0</v>
      </c>
      <c r="CC57" s="442">
        <f>CC58+CC64</f>
        <v>0</v>
      </c>
      <c r="CD57" s="371">
        <f>CD58+CD63</f>
        <v>0</v>
      </c>
      <c r="CE57" s="377"/>
      <c r="CF57" s="378">
        <f>CD57-CC57</f>
        <v>0</v>
      </c>
      <c r="CG57" s="472">
        <f>SUM(CG58:CG64)</f>
        <v>95.817365999999993</v>
      </c>
      <c r="CH57" s="472">
        <f>SUM(CH58:CH64)</f>
        <v>95.817365999999993</v>
      </c>
      <c r="CI57" s="377">
        <f>CH57/CG57*100</f>
        <v>100</v>
      </c>
      <c r="CJ57" s="378">
        <f>CH57-CG57</f>
        <v>0</v>
      </c>
      <c r="CK57" s="442">
        <f>CK58+CK64</f>
        <v>1588.306</v>
      </c>
      <c r="CL57" s="453">
        <f>SUM(CL58:CL64)</f>
        <v>1264.125366</v>
      </c>
      <c r="CM57" s="104">
        <f t="shared" si="13"/>
        <v>79.589535391794769</v>
      </c>
      <c r="CN57" s="104">
        <f t="shared" si="14"/>
        <v>-324.18063400000005</v>
      </c>
      <c r="CP57" s="123">
        <f>F57+J57+N57+R57+V57+Z57+AD57+AL57+AP57+AT57+AX57+BF57+BJ57+BN57+BV57+BZ57+CD57</f>
        <v>1168.308</v>
      </c>
      <c r="CQ57" s="123">
        <f t="shared" si="73"/>
        <v>1488.306</v>
      </c>
      <c r="CS57" s="123">
        <f>F57+J57+N57+R57+V57+Z57+AD57+AL57+AP57+AT57+AX57+BF57+BJ57+BN57+BV57+BZ57+CD57</f>
        <v>1168.308</v>
      </c>
      <c r="CT57" s="123">
        <f>F57+J57+N57+R57+V57+Z57+AD57+AL57+AP57+AT57+AX57+BF57+BJ57+BN57+BR57+BV57+BZ57+CD57+CH57</f>
        <v>1264.125366</v>
      </c>
      <c r="CU57" s="123">
        <f>F57+J57+N57+R57+V57+Z57+AD57+AL57+AP57+AT57+AX57+BF57+BJ57+BN57+BV57+BZ57+CD57+CH57</f>
        <v>1264.125366</v>
      </c>
      <c r="CV57" s="123">
        <f t="shared" si="24"/>
        <v>1040.002</v>
      </c>
      <c r="CW57" s="123">
        <f t="shared" si="25"/>
        <v>1684.123366</v>
      </c>
      <c r="CX57" s="123"/>
      <c r="CY57" s="123"/>
    </row>
    <row r="58" spans="1:103">
      <c r="A58" s="108"/>
      <c r="B58" s="656" t="s">
        <v>752</v>
      </c>
      <c r="C58" s="657"/>
      <c r="D58" s="658"/>
      <c r="E58" s="94"/>
      <c r="F58" s="16"/>
      <c r="G58" s="352">
        <v>0</v>
      </c>
      <c r="H58" s="94">
        <f>F58-E58</f>
        <v>0</v>
      </c>
      <c r="I58" s="94"/>
      <c r="J58" s="16">
        <v>33.036000000000001</v>
      </c>
      <c r="K58" s="94"/>
      <c r="L58" s="108">
        <f t="shared" si="94"/>
        <v>33.036000000000001</v>
      </c>
      <c r="M58" s="94"/>
      <c r="N58" s="202"/>
      <c r="O58" s="363">
        <v>0</v>
      </c>
      <c r="P58" s="363">
        <f t="shared" si="30"/>
        <v>0</v>
      </c>
      <c r="Q58" s="361"/>
      <c r="R58" s="202"/>
      <c r="S58" s="361"/>
      <c r="T58" s="363">
        <f>R58-Q58</f>
        <v>0</v>
      </c>
      <c r="U58" s="361"/>
      <c r="V58" s="202"/>
      <c r="W58" s="361"/>
      <c r="X58" s="362">
        <f>V58-U58</f>
        <v>0</v>
      </c>
      <c r="Y58" s="361"/>
      <c r="Z58" s="202"/>
      <c r="AA58" s="361"/>
      <c r="AB58" s="362">
        <f t="shared" si="92"/>
        <v>0</v>
      </c>
      <c r="AC58" s="361"/>
      <c r="AD58" s="202"/>
      <c r="AE58" s="361"/>
      <c r="AF58" s="108">
        <f>AD58-AC58</f>
        <v>0</v>
      </c>
      <c r="AG58" s="350">
        <f t="shared" si="3"/>
        <v>0</v>
      </c>
      <c r="AH58" s="447">
        <f t="shared" ref="AH58:AH64" si="104">+F58+J58+N58+R58+V58+Z58+AD58</f>
        <v>33.036000000000001</v>
      </c>
      <c r="AI58" s="352"/>
      <c r="AJ58" s="360">
        <f t="shared" si="33"/>
        <v>33.036000000000001</v>
      </c>
      <c r="AK58" s="94"/>
      <c r="AL58" s="16"/>
      <c r="AM58" s="94"/>
      <c r="AN58" s="94">
        <f>AL58-AK58</f>
        <v>0</v>
      </c>
      <c r="AO58" s="94"/>
      <c r="AP58" s="364"/>
      <c r="AQ58" s="361"/>
      <c r="AR58" s="361">
        <f>AP58-AO58</f>
        <v>0</v>
      </c>
      <c r="AS58" s="361"/>
      <c r="AT58" s="364"/>
      <c r="AU58" s="94"/>
      <c r="AV58" s="94">
        <f t="shared" si="101"/>
        <v>0</v>
      </c>
      <c r="AW58" s="94"/>
      <c r="AX58" s="202"/>
      <c r="AY58" s="94"/>
      <c r="AZ58" s="94">
        <f>AX58-AW58</f>
        <v>0</v>
      </c>
      <c r="BA58" s="350">
        <f t="shared" si="8"/>
        <v>0</v>
      </c>
      <c r="BB58" s="15">
        <f>+AL58+AP58+AT58+AX58</f>
        <v>0</v>
      </c>
      <c r="BC58" s="351"/>
      <c r="BD58" s="351">
        <f>BB58-BA58</f>
        <v>0</v>
      </c>
      <c r="BE58" s="94"/>
      <c r="BF58" s="202"/>
      <c r="BG58" s="361"/>
      <c r="BH58" s="361">
        <f>BF58-BE58</f>
        <v>0</v>
      </c>
      <c r="BI58" s="361"/>
      <c r="BJ58" s="364"/>
      <c r="BK58" s="361"/>
      <c r="BL58" s="361">
        <f>BJ58-BI58</f>
        <v>0</v>
      </c>
      <c r="BM58" s="361"/>
      <c r="BN58" s="202"/>
      <c r="BO58" s="381"/>
      <c r="BP58" s="361">
        <f t="shared" si="102"/>
        <v>0</v>
      </c>
      <c r="BQ58" s="361"/>
      <c r="BR58" s="202"/>
      <c r="BS58" s="368">
        <v>0</v>
      </c>
      <c r="BT58" s="92">
        <f t="shared" si="19"/>
        <v>0</v>
      </c>
      <c r="BU58" s="94"/>
      <c r="BV58" s="351"/>
      <c r="BW58" s="94"/>
      <c r="BX58" s="108">
        <f t="shared" si="93"/>
        <v>0</v>
      </c>
      <c r="BY58" s="361"/>
      <c r="BZ58" s="202"/>
      <c r="CA58" s="373"/>
      <c r="CB58" s="362">
        <f t="shared" si="28"/>
        <v>0</v>
      </c>
      <c r="CC58" s="374"/>
      <c r="CD58" s="374"/>
      <c r="CE58" s="362"/>
      <c r="CF58" s="362"/>
      <c r="CG58" s="362"/>
      <c r="CH58" s="473"/>
      <c r="CI58" s="362"/>
      <c r="CJ58" s="362"/>
      <c r="CK58" s="367">
        <f>+AG58+BA58+BE58+BI58+BM58+BQ58+BU58+BY58+CC58+CG58</f>
        <v>0</v>
      </c>
      <c r="CL58" s="202">
        <f>AH58+BB58+BF58+BJ58+BN58+BV58+BZ58+CD58+CH58</f>
        <v>33.036000000000001</v>
      </c>
      <c r="CM58" s="352">
        <v>0</v>
      </c>
      <c r="CN58" s="351">
        <f t="shared" si="14"/>
        <v>33.036000000000001</v>
      </c>
      <c r="CO58" s="98">
        <v>60</v>
      </c>
      <c r="CP58" s="128">
        <f>F58+J58+N58+R58+V58+Z58+AD58+AL58+AP58+AT58+AX58+BF58+BJ58+BN58+BV58+BZ58+CD58</f>
        <v>33.036000000000001</v>
      </c>
      <c r="CQ58" s="123">
        <f t="shared" si="73"/>
        <v>0</v>
      </c>
      <c r="CS58" s="132">
        <f>F58+J58+N58+R58+V58+Z58+AD58+AL58+AP58+AT58+AX58+BF58+BJ58+BN58+BV58+BZ58+CD58</f>
        <v>33.036000000000001</v>
      </c>
      <c r="CT58" s="123">
        <f>F58+J58+N58+R58+V58+Z58+AD58+AL58+AP58+AT58+AX58+BF58+BJ58+BN58+BR58+BV58+BZ58+CD58+CH58</f>
        <v>33.036000000000001</v>
      </c>
      <c r="CU58" s="123">
        <f>F58+J58+N58+R58+V58+Z58+AD58+AL58+AP58+AT58+AX58+BF58+BJ58+BN58+BV58+BZ58+CD58+CH58</f>
        <v>33.036000000000001</v>
      </c>
      <c r="CV58" s="123">
        <f t="shared" si="24"/>
        <v>33.036000000000001</v>
      </c>
      <c r="CW58" s="123">
        <f t="shared" si="25"/>
        <v>0</v>
      </c>
      <c r="CX58" s="357"/>
      <c r="CY58" s="357"/>
    </row>
    <row r="59" spans="1:103">
      <c r="A59" s="108"/>
      <c r="B59" s="518" t="s">
        <v>691</v>
      </c>
      <c r="C59" s="519"/>
      <c r="D59" s="520"/>
      <c r="E59" s="94"/>
      <c r="F59" s="16"/>
      <c r="G59" s="352"/>
      <c r="H59" s="94"/>
      <c r="I59" s="94"/>
      <c r="J59" s="16">
        <v>71.5</v>
      </c>
      <c r="K59" s="94"/>
      <c r="L59" s="108"/>
      <c r="M59" s="94"/>
      <c r="N59" s="202"/>
      <c r="O59" s="363"/>
      <c r="P59" s="363"/>
      <c r="Q59" s="361"/>
      <c r="R59" s="202">
        <v>188.62</v>
      </c>
      <c r="S59" s="361"/>
      <c r="T59" s="363"/>
      <c r="U59" s="361"/>
      <c r="V59" s="202">
        <v>94.98</v>
      </c>
      <c r="W59" s="361"/>
      <c r="X59" s="362"/>
      <c r="Y59" s="361"/>
      <c r="Z59" s="202">
        <v>4.45</v>
      </c>
      <c r="AA59" s="361"/>
      <c r="AB59" s="362"/>
      <c r="AC59" s="361"/>
      <c r="AD59" s="202">
        <v>128.69999999999999</v>
      </c>
      <c r="AE59" s="361"/>
      <c r="AF59" s="108"/>
      <c r="AG59" s="350">
        <f t="shared" si="3"/>
        <v>0</v>
      </c>
      <c r="AH59" s="447">
        <f t="shared" si="104"/>
        <v>488.25</v>
      </c>
      <c r="AI59" s="352"/>
      <c r="AJ59" s="360"/>
      <c r="AK59" s="94"/>
      <c r="AL59" s="16">
        <v>35</v>
      </c>
      <c r="AM59" s="94"/>
      <c r="AN59" s="94"/>
      <c r="AO59" s="94"/>
      <c r="AP59" s="364"/>
      <c r="AQ59" s="361"/>
      <c r="AR59" s="361"/>
      <c r="AS59" s="361"/>
      <c r="AT59" s="364"/>
      <c r="AU59" s="94"/>
      <c r="AV59" s="94"/>
      <c r="AW59" s="94"/>
      <c r="AX59" s="202">
        <v>25.8</v>
      </c>
      <c r="AY59" s="94"/>
      <c r="AZ59" s="94"/>
      <c r="BA59" s="350">
        <f t="shared" si="8"/>
        <v>0</v>
      </c>
      <c r="BB59" s="15">
        <f t="shared" ref="BB59:BB64" si="105">+AL59+AP59+AT59+AX59</f>
        <v>60.8</v>
      </c>
      <c r="BC59" s="351"/>
      <c r="BD59" s="351"/>
      <c r="BE59" s="94"/>
      <c r="BF59" s="202"/>
      <c r="BG59" s="361"/>
      <c r="BH59" s="361"/>
      <c r="BI59" s="361"/>
      <c r="BJ59" s="364"/>
      <c r="BK59" s="361"/>
      <c r="BL59" s="361"/>
      <c r="BM59" s="361"/>
      <c r="BN59" s="202"/>
      <c r="BO59" s="381"/>
      <c r="BP59" s="361"/>
      <c r="BQ59" s="361"/>
      <c r="BR59" s="202"/>
      <c r="BS59" s="368"/>
      <c r="BT59" s="92"/>
      <c r="BU59" s="94"/>
      <c r="BV59" s="351"/>
      <c r="BW59" s="94"/>
      <c r="BX59" s="108"/>
      <c r="BY59" s="361"/>
      <c r="BZ59" s="202"/>
      <c r="CA59" s="373"/>
      <c r="CB59" s="362"/>
      <c r="CC59" s="362"/>
      <c r="CD59" s="374"/>
      <c r="CE59" s="362"/>
      <c r="CF59" s="362"/>
      <c r="CG59" s="362"/>
      <c r="CH59" s="469"/>
      <c r="CI59" s="362"/>
      <c r="CJ59" s="362"/>
      <c r="CK59" s="367">
        <f t="shared" ref="CK59:CK64" si="106">AG59+BA59+BE59+BI59+BM59+BU59+BY59+CC59+BQ59+CG59</f>
        <v>0</v>
      </c>
      <c r="CL59" s="202">
        <f t="shared" ref="CL59:CL64" si="107">AH59+BB59+BF59+BJ59+BN59+BV59+BZ59+CD59+CH59</f>
        <v>549.04999999999995</v>
      </c>
      <c r="CM59" s="352">
        <v>0</v>
      </c>
      <c r="CN59" s="351">
        <f t="shared" si="14"/>
        <v>549.04999999999995</v>
      </c>
      <c r="CP59" s="128"/>
      <c r="CQ59" s="123"/>
      <c r="CS59" s="132"/>
      <c r="CT59" s="123"/>
      <c r="CU59" s="123"/>
      <c r="CV59" s="123"/>
      <c r="CW59" s="123"/>
      <c r="CX59" s="357"/>
      <c r="CY59" s="357"/>
    </row>
    <row r="60" spans="1:103">
      <c r="A60" s="108"/>
      <c r="B60" s="518" t="s">
        <v>753</v>
      </c>
      <c r="C60" s="519"/>
      <c r="D60" s="520"/>
      <c r="E60" s="94"/>
      <c r="F60" s="16"/>
      <c r="G60" s="352"/>
      <c r="H60" s="94"/>
      <c r="I60" s="94"/>
      <c r="J60" s="16">
        <v>143.99199999999999</v>
      </c>
      <c r="K60" s="94"/>
      <c r="L60" s="108"/>
      <c r="M60" s="94"/>
      <c r="N60" s="202">
        <v>53.19</v>
      </c>
      <c r="O60" s="363"/>
      <c r="P60" s="363"/>
      <c r="Q60" s="361"/>
      <c r="R60" s="202">
        <v>42.46</v>
      </c>
      <c r="S60" s="361"/>
      <c r="T60" s="363"/>
      <c r="U60" s="361"/>
      <c r="V60" s="202"/>
      <c r="W60" s="361"/>
      <c r="X60" s="362"/>
      <c r="Y60" s="361"/>
      <c r="Z60" s="202">
        <v>39.369999999999997</v>
      </c>
      <c r="AA60" s="361"/>
      <c r="AB60" s="362"/>
      <c r="AC60" s="361"/>
      <c r="AD60" s="202"/>
      <c r="AE60" s="361"/>
      <c r="AF60" s="108"/>
      <c r="AG60" s="350">
        <f t="shared" si="3"/>
        <v>0</v>
      </c>
      <c r="AH60" s="447">
        <f t="shared" si="104"/>
        <v>279.012</v>
      </c>
      <c r="AI60" s="352"/>
      <c r="AJ60" s="360"/>
      <c r="AK60" s="94"/>
      <c r="AL60" s="16">
        <v>39.99</v>
      </c>
      <c r="AM60" s="94"/>
      <c r="AN60" s="94"/>
      <c r="AO60" s="94"/>
      <c r="AP60" s="364"/>
      <c r="AQ60" s="361"/>
      <c r="AR60" s="361"/>
      <c r="AS60" s="361"/>
      <c r="AT60" s="364"/>
      <c r="AU60" s="94"/>
      <c r="AV60" s="94"/>
      <c r="AW60" s="94"/>
      <c r="AX60" s="202">
        <v>14.82</v>
      </c>
      <c r="AY60" s="94"/>
      <c r="AZ60" s="94"/>
      <c r="BA60" s="350">
        <f t="shared" si="8"/>
        <v>0</v>
      </c>
      <c r="BB60" s="15">
        <f t="shared" si="105"/>
        <v>54.81</v>
      </c>
      <c r="BC60" s="351"/>
      <c r="BD60" s="351"/>
      <c r="BE60" s="94"/>
      <c r="BF60" s="202"/>
      <c r="BG60" s="361"/>
      <c r="BH60" s="361"/>
      <c r="BI60" s="361"/>
      <c r="BJ60" s="364"/>
      <c r="BK60" s="361"/>
      <c r="BL60" s="361"/>
      <c r="BM60" s="361"/>
      <c r="BN60" s="202"/>
      <c r="BO60" s="381"/>
      <c r="BP60" s="361"/>
      <c r="BQ60" s="361"/>
      <c r="BR60" s="202"/>
      <c r="BS60" s="368"/>
      <c r="BT60" s="92"/>
      <c r="BU60" s="94"/>
      <c r="BV60" s="351"/>
      <c r="BW60" s="94"/>
      <c r="BX60" s="108"/>
      <c r="BY60" s="361"/>
      <c r="BZ60" s="202"/>
      <c r="CA60" s="373"/>
      <c r="CB60" s="362"/>
      <c r="CC60" s="362"/>
      <c r="CD60" s="374"/>
      <c r="CE60" s="362"/>
      <c r="CF60" s="362"/>
      <c r="CG60" s="469">
        <f>95.8+0.017366</f>
        <v>95.817365999999993</v>
      </c>
      <c r="CH60" s="469">
        <f>95.8+0.017366</f>
        <v>95.817365999999993</v>
      </c>
      <c r="CI60" s="424">
        <f>CH60/CG60*100</f>
        <v>100</v>
      </c>
      <c r="CJ60" s="362"/>
      <c r="CK60" s="367">
        <f t="shared" si="106"/>
        <v>95.817365999999993</v>
      </c>
      <c r="CL60" s="202">
        <f t="shared" si="107"/>
        <v>429.639366</v>
      </c>
      <c r="CM60" s="352">
        <f t="shared" si="13"/>
        <v>448.39404790150468</v>
      </c>
      <c r="CN60" s="351">
        <f t="shared" si="14"/>
        <v>333.822</v>
      </c>
      <c r="CP60" s="128"/>
      <c r="CQ60" s="123"/>
      <c r="CS60" s="132"/>
      <c r="CT60" s="123"/>
      <c r="CU60" s="123"/>
      <c r="CV60" s="123"/>
      <c r="CW60" s="123"/>
      <c r="CX60" s="357"/>
      <c r="CY60" s="357"/>
    </row>
    <row r="61" spans="1:103">
      <c r="A61" s="108"/>
      <c r="B61" s="518" t="s">
        <v>754</v>
      </c>
      <c r="C61" s="519"/>
      <c r="D61" s="520"/>
      <c r="E61" s="94"/>
      <c r="F61" s="16"/>
      <c r="G61" s="352"/>
      <c r="H61" s="94"/>
      <c r="I61" s="94"/>
      <c r="J61" s="16"/>
      <c r="K61" s="94"/>
      <c r="L61" s="108"/>
      <c r="M61" s="94"/>
      <c r="N61" s="202"/>
      <c r="O61" s="363"/>
      <c r="P61" s="363"/>
      <c r="Q61" s="361"/>
      <c r="R61" s="202">
        <v>35.479999999999997</v>
      </c>
      <c r="S61" s="361"/>
      <c r="T61" s="363"/>
      <c r="U61" s="361"/>
      <c r="V61" s="202"/>
      <c r="W61" s="361"/>
      <c r="X61" s="362"/>
      <c r="Y61" s="361"/>
      <c r="Z61" s="202">
        <v>14.44</v>
      </c>
      <c r="AA61" s="361"/>
      <c r="AB61" s="362"/>
      <c r="AC61" s="361"/>
      <c r="AD61" s="202"/>
      <c r="AE61" s="361"/>
      <c r="AF61" s="108"/>
      <c r="AG61" s="350">
        <f t="shared" si="3"/>
        <v>0</v>
      </c>
      <c r="AH61" s="447">
        <f t="shared" si="104"/>
        <v>49.919999999999995</v>
      </c>
      <c r="AI61" s="352"/>
      <c r="AJ61" s="360"/>
      <c r="AK61" s="94"/>
      <c r="AL61" s="16">
        <v>24.25</v>
      </c>
      <c r="AM61" s="94"/>
      <c r="AN61" s="94"/>
      <c r="AO61" s="94"/>
      <c r="AP61" s="364"/>
      <c r="AQ61" s="361"/>
      <c r="AR61" s="361"/>
      <c r="AS61" s="361"/>
      <c r="AT61" s="364"/>
      <c r="AU61" s="94"/>
      <c r="AV61" s="94"/>
      <c r="AW61" s="94"/>
      <c r="AX61" s="202"/>
      <c r="AY61" s="94"/>
      <c r="AZ61" s="94"/>
      <c r="BA61" s="350">
        <f t="shared" si="8"/>
        <v>0</v>
      </c>
      <c r="BB61" s="15">
        <f t="shared" si="105"/>
        <v>24.25</v>
      </c>
      <c r="BC61" s="351"/>
      <c r="BD61" s="351"/>
      <c r="BE61" s="94"/>
      <c r="BF61" s="202"/>
      <c r="BG61" s="361"/>
      <c r="BH61" s="361"/>
      <c r="BI61" s="361"/>
      <c r="BJ61" s="364"/>
      <c r="BK61" s="361"/>
      <c r="BL61" s="361"/>
      <c r="BM61" s="361"/>
      <c r="BN61" s="202"/>
      <c r="BO61" s="381"/>
      <c r="BP61" s="361"/>
      <c r="BQ61" s="361"/>
      <c r="BR61" s="202"/>
      <c r="BS61" s="368"/>
      <c r="BT61" s="92"/>
      <c r="BU61" s="94"/>
      <c r="BV61" s="351"/>
      <c r="BW61" s="94"/>
      <c r="BX61" s="108"/>
      <c r="BY61" s="361"/>
      <c r="BZ61" s="202"/>
      <c r="CA61" s="373"/>
      <c r="CB61" s="362"/>
      <c r="CC61" s="362"/>
      <c r="CD61" s="374"/>
      <c r="CE61" s="362"/>
      <c r="CF61" s="362"/>
      <c r="CG61" s="362"/>
      <c r="CH61" s="469"/>
      <c r="CI61" s="362"/>
      <c r="CJ61" s="362"/>
      <c r="CK61" s="367">
        <f t="shared" si="106"/>
        <v>0</v>
      </c>
      <c r="CL61" s="202">
        <f t="shared" si="107"/>
        <v>74.169999999999987</v>
      </c>
      <c r="CM61" s="352">
        <v>0</v>
      </c>
      <c r="CN61" s="351">
        <f t="shared" si="14"/>
        <v>74.169999999999987</v>
      </c>
      <c r="CP61" s="128"/>
      <c r="CQ61" s="123"/>
      <c r="CS61" s="132"/>
      <c r="CT61" s="123"/>
      <c r="CU61" s="123"/>
      <c r="CV61" s="123"/>
      <c r="CW61" s="123"/>
      <c r="CX61" s="357"/>
      <c r="CY61" s="357"/>
    </row>
    <row r="62" spans="1:103">
      <c r="A62" s="108"/>
      <c r="B62" s="518" t="s">
        <v>755</v>
      </c>
      <c r="C62" s="519"/>
      <c r="D62" s="520"/>
      <c r="E62" s="94"/>
      <c r="F62" s="16"/>
      <c r="G62" s="352"/>
      <c r="H62" s="94"/>
      <c r="I62" s="94"/>
      <c r="J62" s="16"/>
      <c r="K62" s="94"/>
      <c r="L62" s="108"/>
      <c r="M62" s="94"/>
      <c r="N62" s="202"/>
      <c r="O62" s="363"/>
      <c r="P62" s="363"/>
      <c r="Q62" s="361"/>
      <c r="R62" s="202">
        <v>14.984</v>
      </c>
      <c r="S62" s="361"/>
      <c r="T62" s="363"/>
      <c r="U62" s="361"/>
      <c r="V62" s="202"/>
      <c r="W62" s="361"/>
      <c r="X62" s="362"/>
      <c r="Y62" s="361"/>
      <c r="Z62" s="202"/>
      <c r="AA62" s="361"/>
      <c r="AB62" s="362"/>
      <c r="AC62" s="361"/>
      <c r="AD62" s="202"/>
      <c r="AE62" s="361"/>
      <c r="AF62" s="108"/>
      <c r="AG62" s="350">
        <f t="shared" si="3"/>
        <v>0</v>
      </c>
      <c r="AH62" s="447">
        <f t="shared" si="104"/>
        <v>14.984</v>
      </c>
      <c r="AI62" s="352"/>
      <c r="AJ62" s="360"/>
      <c r="AK62" s="94"/>
      <c r="AL62" s="16"/>
      <c r="AM62" s="94"/>
      <c r="AN62" s="94"/>
      <c r="AO62" s="94"/>
      <c r="AP62" s="364"/>
      <c r="AQ62" s="361"/>
      <c r="AR62" s="361"/>
      <c r="AS62" s="361"/>
      <c r="AT62" s="364"/>
      <c r="AU62" s="94"/>
      <c r="AV62" s="94"/>
      <c r="AW62" s="94"/>
      <c r="AX62" s="202"/>
      <c r="AY62" s="94"/>
      <c r="AZ62" s="94"/>
      <c r="BA62" s="350">
        <f t="shared" si="8"/>
        <v>0</v>
      </c>
      <c r="BB62" s="15">
        <f t="shared" si="105"/>
        <v>0</v>
      </c>
      <c r="BC62" s="351"/>
      <c r="BD62" s="351"/>
      <c r="BE62" s="94"/>
      <c r="BF62" s="202"/>
      <c r="BG62" s="361"/>
      <c r="BH62" s="361"/>
      <c r="BI62" s="361"/>
      <c r="BJ62" s="364"/>
      <c r="BK62" s="361"/>
      <c r="BL62" s="361"/>
      <c r="BM62" s="361"/>
      <c r="BN62" s="202"/>
      <c r="BO62" s="381"/>
      <c r="BP62" s="361"/>
      <c r="BQ62" s="361"/>
      <c r="BR62" s="202"/>
      <c r="BS62" s="368"/>
      <c r="BT62" s="92"/>
      <c r="BU62" s="94"/>
      <c r="BV62" s="351"/>
      <c r="BW62" s="94"/>
      <c r="BX62" s="108"/>
      <c r="BY62" s="361"/>
      <c r="BZ62" s="202"/>
      <c r="CA62" s="373"/>
      <c r="CB62" s="362"/>
      <c r="CC62" s="362"/>
      <c r="CD62" s="374"/>
      <c r="CE62" s="362"/>
      <c r="CF62" s="362"/>
      <c r="CG62" s="362"/>
      <c r="CH62" s="469"/>
      <c r="CI62" s="362"/>
      <c r="CJ62" s="362"/>
      <c r="CK62" s="367">
        <f t="shared" si="106"/>
        <v>0</v>
      </c>
      <c r="CL62" s="202">
        <f t="shared" si="107"/>
        <v>14.984</v>
      </c>
      <c r="CM62" s="352">
        <v>0</v>
      </c>
      <c r="CN62" s="351">
        <f t="shared" si="14"/>
        <v>14.984</v>
      </c>
      <c r="CP62" s="128"/>
      <c r="CQ62" s="123"/>
      <c r="CS62" s="132"/>
      <c r="CT62" s="123"/>
      <c r="CU62" s="123"/>
      <c r="CV62" s="123"/>
      <c r="CW62" s="123"/>
      <c r="CX62" s="357"/>
      <c r="CY62" s="357"/>
    </row>
    <row r="63" spans="1:103">
      <c r="A63" s="108"/>
      <c r="B63" s="518" t="s">
        <v>756</v>
      </c>
      <c r="C63" s="519"/>
      <c r="D63" s="520"/>
      <c r="E63" s="94">
        <f>F63</f>
        <v>0</v>
      </c>
      <c r="F63" s="16"/>
      <c r="G63" s="94"/>
      <c r="H63" s="94"/>
      <c r="I63" s="94">
        <v>0</v>
      </c>
      <c r="J63" s="16"/>
      <c r="K63" s="94"/>
      <c r="L63" s="108">
        <f t="shared" si="94"/>
        <v>0</v>
      </c>
      <c r="M63" s="94">
        <v>0</v>
      </c>
      <c r="N63" s="202"/>
      <c r="O63" s="363"/>
      <c r="P63" s="363">
        <f t="shared" si="30"/>
        <v>0</v>
      </c>
      <c r="Q63" s="361"/>
      <c r="R63" s="202"/>
      <c r="S63" s="361"/>
      <c r="T63" s="361"/>
      <c r="U63" s="361"/>
      <c r="V63" s="202"/>
      <c r="W63" s="361"/>
      <c r="X63" s="362"/>
      <c r="Y63" s="361"/>
      <c r="Z63" s="202"/>
      <c r="AA63" s="361"/>
      <c r="AB63" s="362">
        <f t="shared" si="92"/>
        <v>0</v>
      </c>
      <c r="AC63" s="361"/>
      <c r="AD63" s="202"/>
      <c r="AE63" s="361"/>
      <c r="AF63" s="108"/>
      <c r="AG63" s="350">
        <f t="shared" si="3"/>
        <v>0</v>
      </c>
      <c r="AH63" s="447">
        <f t="shared" si="104"/>
        <v>0</v>
      </c>
      <c r="AI63" s="352"/>
      <c r="AJ63" s="360">
        <f t="shared" si="33"/>
        <v>0</v>
      </c>
      <c r="AK63" s="94"/>
      <c r="AL63" s="202"/>
      <c r="AM63" s="94"/>
      <c r="AN63" s="94"/>
      <c r="AO63" s="94"/>
      <c r="AP63" s="351"/>
      <c r="AQ63" s="94"/>
      <c r="AR63" s="94"/>
      <c r="AS63" s="94"/>
      <c r="AT63" s="351"/>
      <c r="AU63" s="94"/>
      <c r="AV63" s="94">
        <f t="shared" si="101"/>
        <v>0</v>
      </c>
      <c r="AW63" s="94"/>
      <c r="AX63" s="16"/>
      <c r="AY63" s="94"/>
      <c r="AZ63" s="94"/>
      <c r="BA63" s="350">
        <f t="shared" si="8"/>
        <v>0</v>
      </c>
      <c r="BB63" s="15">
        <f t="shared" si="105"/>
        <v>0</v>
      </c>
      <c r="BC63" s="351"/>
      <c r="BD63" s="351"/>
      <c r="BE63" s="94"/>
      <c r="BF63" s="202"/>
      <c r="BG63" s="361"/>
      <c r="BH63" s="361"/>
      <c r="BI63" s="361"/>
      <c r="BJ63" s="364"/>
      <c r="BK63" s="361"/>
      <c r="BL63" s="361"/>
      <c r="BM63" s="361"/>
      <c r="BN63" s="202"/>
      <c r="BO63" s="381"/>
      <c r="BP63" s="361">
        <f t="shared" si="102"/>
        <v>0</v>
      </c>
      <c r="BQ63" s="361"/>
      <c r="BR63" s="202"/>
      <c r="BS63" s="368">
        <v>0</v>
      </c>
      <c r="BT63" s="92">
        <f t="shared" si="19"/>
        <v>0</v>
      </c>
      <c r="BU63" s="94"/>
      <c r="BV63" s="351"/>
      <c r="BW63" s="92"/>
      <c r="BX63" s="108">
        <f t="shared" si="93"/>
        <v>0</v>
      </c>
      <c r="BY63" s="361"/>
      <c r="BZ63" s="202"/>
      <c r="CA63" s="373"/>
      <c r="CB63" s="362"/>
      <c r="CC63" s="362"/>
      <c r="CD63" s="374"/>
      <c r="CE63" s="362"/>
      <c r="CF63" s="362"/>
      <c r="CG63" s="362"/>
      <c r="CH63" s="469"/>
      <c r="CI63" s="362"/>
      <c r="CJ63" s="362"/>
      <c r="CK63" s="367">
        <f t="shared" si="106"/>
        <v>0</v>
      </c>
      <c r="CL63" s="202">
        <f t="shared" si="107"/>
        <v>0</v>
      </c>
      <c r="CM63" s="352">
        <v>0</v>
      </c>
      <c r="CN63" s="351">
        <f t="shared" si="14"/>
        <v>0</v>
      </c>
      <c r="CP63" s="128">
        <f t="shared" si="72"/>
        <v>0</v>
      </c>
      <c r="CQ63" s="123">
        <f t="shared" si="73"/>
        <v>0</v>
      </c>
      <c r="CS63" s="132">
        <f t="shared" si="74"/>
        <v>0</v>
      </c>
      <c r="CT63" s="123">
        <f t="shared" si="22"/>
        <v>0</v>
      </c>
      <c r="CU63" s="123">
        <f t="shared" si="23"/>
        <v>0</v>
      </c>
      <c r="CV63" s="123">
        <f t="shared" si="24"/>
        <v>0</v>
      </c>
      <c r="CW63" s="123">
        <f t="shared" si="25"/>
        <v>0</v>
      </c>
      <c r="CX63" s="357"/>
      <c r="CY63" s="357"/>
    </row>
    <row r="64" spans="1:103" ht="13.8">
      <c r="A64" s="108"/>
      <c r="B64" s="414" t="s">
        <v>765</v>
      </c>
      <c r="C64" s="415"/>
      <c r="D64" s="416"/>
      <c r="E64" s="94">
        <v>160</v>
      </c>
      <c r="F64" s="16"/>
      <c r="G64" s="94"/>
      <c r="H64" s="94"/>
      <c r="I64" s="94">
        <v>200</v>
      </c>
      <c r="J64" s="16"/>
      <c r="K64" s="94"/>
      <c r="L64" s="108"/>
      <c r="M64" s="94">
        <v>300</v>
      </c>
      <c r="N64" s="202">
        <v>11.2</v>
      </c>
      <c r="O64" s="418">
        <f>N64/M64*100</f>
        <v>3.7333333333333329</v>
      </c>
      <c r="P64" s="363"/>
      <c r="Q64" s="361">
        <v>200</v>
      </c>
      <c r="R64" s="202">
        <v>6.48</v>
      </c>
      <c r="S64" s="361">
        <f t="shared" si="96"/>
        <v>3.2400000000000007</v>
      </c>
      <c r="T64" s="361"/>
      <c r="U64" s="361">
        <v>150</v>
      </c>
      <c r="V64" s="202">
        <v>17.260000000000002</v>
      </c>
      <c r="W64" s="367">
        <f>V64/U64*100</f>
        <v>11.506666666666668</v>
      </c>
      <c r="X64" s="362"/>
      <c r="Y64" s="361">
        <v>200</v>
      </c>
      <c r="Z64" s="202"/>
      <c r="AA64" s="361"/>
      <c r="AB64" s="362"/>
      <c r="AC64" s="361">
        <v>100</v>
      </c>
      <c r="AD64" s="202"/>
      <c r="AE64" s="361"/>
      <c r="AF64" s="108"/>
      <c r="AG64" s="350">
        <f t="shared" si="3"/>
        <v>1310</v>
      </c>
      <c r="AH64" s="447">
        <f t="shared" si="104"/>
        <v>34.94</v>
      </c>
      <c r="AI64" s="351">
        <f>AH64/AG64*100</f>
        <v>2.6671755725190835</v>
      </c>
      <c r="AJ64" s="360"/>
      <c r="AK64" s="94">
        <v>50</v>
      </c>
      <c r="AL64" s="202"/>
      <c r="AM64" s="94"/>
      <c r="AN64" s="94"/>
      <c r="AO64" s="94"/>
      <c r="AP64" s="351"/>
      <c r="AQ64" s="94"/>
      <c r="AR64" s="94"/>
      <c r="AS64" s="94"/>
      <c r="AT64" s="351"/>
      <c r="AU64" s="94"/>
      <c r="AV64" s="94"/>
      <c r="AW64" s="94"/>
      <c r="AX64" s="16"/>
      <c r="AY64" s="94"/>
      <c r="AZ64" s="94"/>
      <c r="BA64" s="350">
        <f t="shared" si="8"/>
        <v>50</v>
      </c>
      <c r="BB64" s="15">
        <f t="shared" si="105"/>
        <v>0</v>
      </c>
      <c r="BC64" s="351"/>
      <c r="BD64" s="351"/>
      <c r="BE64" s="94"/>
      <c r="BF64" s="202"/>
      <c r="BG64" s="361"/>
      <c r="BH64" s="361"/>
      <c r="BI64" s="361"/>
      <c r="BJ64" s="364"/>
      <c r="BK64" s="361"/>
      <c r="BL64" s="361"/>
      <c r="BM64" s="361"/>
      <c r="BN64" s="202"/>
      <c r="BO64" s="381"/>
      <c r="BP64" s="361"/>
      <c r="BQ64" s="361">
        <v>100</v>
      </c>
      <c r="BR64" s="202"/>
      <c r="BS64" s="368"/>
      <c r="BT64" s="92"/>
      <c r="BU64" s="94"/>
      <c r="BV64" s="351"/>
      <c r="BW64" s="92"/>
      <c r="BX64" s="108"/>
      <c r="BY64" s="202">
        <v>128.30600000000001</v>
      </c>
      <c r="BZ64" s="202">
        <v>128.30600000000001</v>
      </c>
      <c r="CA64" s="484">
        <f>BZ64/BY64*100</f>
        <v>100</v>
      </c>
      <c r="CB64" s="362"/>
      <c r="CC64" s="362"/>
      <c r="CD64" s="374"/>
      <c r="CE64" s="384"/>
      <c r="CF64" s="362"/>
      <c r="CG64" s="361"/>
      <c r="CH64" s="469"/>
      <c r="CI64" s="384"/>
      <c r="CJ64" s="362"/>
      <c r="CK64" s="367">
        <f t="shared" si="106"/>
        <v>1588.306</v>
      </c>
      <c r="CL64" s="202">
        <f t="shared" si="107"/>
        <v>163.24600000000001</v>
      </c>
      <c r="CM64" s="352">
        <f t="shared" si="13"/>
        <v>10.277994290772686</v>
      </c>
      <c r="CN64" s="351">
        <f t="shared" si="14"/>
        <v>-1425.06</v>
      </c>
      <c r="CP64" s="128"/>
      <c r="CQ64" s="123"/>
      <c r="CS64" s="132"/>
      <c r="CT64" s="123"/>
      <c r="CU64" s="123"/>
      <c r="CV64" s="123"/>
      <c r="CW64" s="123"/>
      <c r="CX64" s="357"/>
      <c r="CY64" s="357"/>
    </row>
    <row r="65" spans="1:183" s="127" customFormat="1" ht="24.75" customHeight="1">
      <c r="A65" s="113">
        <v>340</v>
      </c>
      <c r="B65" s="650" t="s">
        <v>125</v>
      </c>
      <c r="C65" s="651"/>
      <c r="D65" s="652"/>
      <c r="E65" s="140">
        <f>SUM(E66:E75)</f>
        <v>1372</v>
      </c>
      <c r="F65" s="140">
        <f>SUM(F66:F75)</f>
        <v>693.68209999999999</v>
      </c>
      <c r="G65" s="102">
        <f t="shared" ref="G65:G69" si="108">F65/E65*100</f>
        <v>50.559919825072882</v>
      </c>
      <c r="H65" s="102">
        <f>F65-E65</f>
        <v>-678.31790000000001</v>
      </c>
      <c r="I65" s="102">
        <f>SUM(I66:I75)</f>
        <v>3257</v>
      </c>
      <c r="J65" s="140">
        <f>SUM(J66:J75)</f>
        <v>1803.6737400000002</v>
      </c>
      <c r="K65" s="102">
        <f t="shared" ref="K65:K69" si="109">J65/I65*100</f>
        <v>55.378377034080451</v>
      </c>
      <c r="L65" s="120">
        <f t="shared" si="94"/>
        <v>-1453.3262599999998</v>
      </c>
      <c r="M65" s="102">
        <f>SUM(M66:M75)</f>
        <v>6362</v>
      </c>
      <c r="N65" s="140">
        <f>SUM(N66:N75)</f>
        <v>4009.2822899999996</v>
      </c>
      <c r="O65" s="102">
        <f t="shared" si="95"/>
        <v>63.019212354605472</v>
      </c>
      <c r="P65" s="102">
        <f>N65-M65</f>
        <v>-2352.7177100000004</v>
      </c>
      <c r="Q65" s="102">
        <f>SUM(Q66:Q75)</f>
        <v>5394</v>
      </c>
      <c r="R65" s="140">
        <f>SUM(R66:R75)</f>
        <v>3449.1947399999999</v>
      </c>
      <c r="S65" s="102">
        <f>R65/Q65*100</f>
        <v>63.945026696329258</v>
      </c>
      <c r="T65" s="102">
        <f>R65-Q65</f>
        <v>-1944.8052600000001</v>
      </c>
      <c r="U65" s="102">
        <f>SUM(U66:U75)</f>
        <v>1202</v>
      </c>
      <c r="V65" s="140">
        <f>SUM(V66:V75)</f>
        <v>474.14062999999999</v>
      </c>
      <c r="W65" s="102">
        <f t="shared" ref="W65:W69" si="110">V65/U65*100</f>
        <v>39.445975873544093</v>
      </c>
      <c r="X65" s="102">
        <f>V65-U65</f>
        <v>-727.85937000000001</v>
      </c>
      <c r="Y65" s="102">
        <f>SUM(Y66:Y75)</f>
        <v>4352</v>
      </c>
      <c r="Z65" s="140">
        <f>SUM(Z66:Z75)</f>
        <v>2561.7949399999998</v>
      </c>
      <c r="AA65" s="99">
        <f t="shared" si="97"/>
        <v>58.864773437499998</v>
      </c>
      <c r="AB65" s="100">
        <f t="shared" si="92"/>
        <v>-1790.2050600000002</v>
      </c>
      <c r="AC65" s="102">
        <f>SUM(AC66:AC75)</f>
        <v>3357</v>
      </c>
      <c r="AD65" s="140">
        <f>SUM(AD66:AD75)</f>
        <v>1968.97462</v>
      </c>
      <c r="AE65" s="102">
        <f>AD65/AC65*100</f>
        <v>58.652803693774203</v>
      </c>
      <c r="AF65" s="102">
        <f>AD65-AC65</f>
        <v>-1388.02538</v>
      </c>
      <c r="AG65" s="99">
        <f t="shared" si="3"/>
        <v>25296</v>
      </c>
      <c r="AH65" s="140">
        <f>SUM(AH66:AH75)</f>
        <v>14960.743059999999</v>
      </c>
      <c r="AI65" s="102">
        <f t="shared" si="99"/>
        <v>59.142722406704621</v>
      </c>
      <c r="AJ65" s="109">
        <f t="shared" si="33"/>
        <v>-10335.256940000001</v>
      </c>
      <c r="AK65" s="102">
        <f>SUM(AK66:AK75)</f>
        <v>452</v>
      </c>
      <c r="AL65" s="140">
        <f>SUM(AL66:AL75)</f>
        <v>215.56786</v>
      </c>
      <c r="AM65" s="102">
        <f>AL65/AK65*100</f>
        <v>47.692004424778759</v>
      </c>
      <c r="AN65" s="102">
        <f>AL65-AK65</f>
        <v>-236.43214</v>
      </c>
      <c r="AO65" s="102">
        <f>SUM(AO66:AO75)</f>
        <v>137</v>
      </c>
      <c r="AP65" s="102">
        <f>SUM(AP66:AP75)</f>
        <v>9.85</v>
      </c>
      <c r="AQ65" s="102">
        <f>AP65/AO65*100</f>
        <v>7.1897810218978107</v>
      </c>
      <c r="AR65" s="102">
        <f>AP65-AO65</f>
        <v>-127.15</v>
      </c>
      <c r="AS65" s="102">
        <f>SUM(AS66:AS75)</f>
        <v>427</v>
      </c>
      <c r="AT65" s="102">
        <f>SUM(AT66:AT75)</f>
        <v>277.38011</v>
      </c>
      <c r="AU65" s="102">
        <f t="shared" si="100"/>
        <v>64.960213114754097</v>
      </c>
      <c r="AV65" s="102">
        <f t="shared" si="101"/>
        <v>-149.61989</v>
      </c>
      <c r="AW65" s="102">
        <f>SUM(AW66:AW75)</f>
        <v>397</v>
      </c>
      <c r="AX65" s="140">
        <f>SUM(AX66:AX75)</f>
        <v>203.12035000000003</v>
      </c>
      <c r="AY65" s="102">
        <f>AX65/AW65*100</f>
        <v>51.163816120906816</v>
      </c>
      <c r="AZ65" s="102">
        <f>AX65-AW65</f>
        <v>-193.87964999999997</v>
      </c>
      <c r="BA65" s="99">
        <f t="shared" si="8"/>
        <v>1413</v>
      </c>
      <c r="BB65" s="140">
        <f>SUM(BB66:BB75)</f>
        <v>705.91831999999999</v>
      </c>
      <c r="BC65" s="102">
        <f>BB65/BA65*100</f>
        <v>49.958833687190371</v>
      </c>
      <c r="BD65" s="102">
        <f>BB65-BA65</f>
        <v>-707.08168000000001</v>
      </c>
      <c r="BE65" s="140">
        <f>SUM(BE66:BE75)</f>
        <v>67</v>
      </c>
      <c r="BF65" s="370">
        <f>SUM(BF66:BF75)</f>
        <v>36.561</v>
      </c>
      <c r="BG65" s="369">
        <f>BF65/BE65*100</f>
        <v>54.568656716417905</v>
      </c>
      <c r="BH65" s="369">
        <f>BF65-BE65</f>
        <v>-30.439</v>
      </c>
      <c r="BI65" s="369">
        <f>SUM(BI66:BI75)</f>
        <v>32</v>
      </c>
      <c r="BJ65" s="369">
        <f>SUM(BJ66:BJ75)</f>
        <v>0</v>
      </c>
      <c r="BK65" s="369">
        <f>BJ65/BI65*100</f>
        <v>0</v>
      </c>
      <c r="BL65" s="369">
        <f>BJ65-BI65</f>
        <v>-32</v>
      </c>
      <c r="BM65" s="369">
        <f>SUM(BM66:BM75)</f>
        <v>47</v>
      </c>
      <c r="BN65" s="370">
        <f>SUM(BN66:BN75)</f>
        <v>11.05</v>
      </c>
      <c r="BO65" s="369"/>
      <c r="BP65" s="369">
        <f t="shared" si="102"/>
        <v>-35.950000000000003</v>
      </c>
      <c r="BQ65" s="369">
        <f>SUM(BQ66:BQ75)</f>
        <v>585</v>
      </c>
      <c r="BR65" s="370">
        <f>SUM(BR66:BR75)</f>
        <v>47.611000000000004</v>
      </c>
      <c r="BS65" s="365">
        <f t="shared" si="18"/>
        <v>8.1386324786324789</v>
      </c>
      <c r="BT65" s="99">
        <f t="shared" si="19"/>
        <v>-537.38900000000001</v>
      </c>
      <c r="BU65" s="102">
        <f>SUM(BU66:BU75)</f>
        <v>21.983000000000001</v>
      </c>
      <c r="BV65" s="140">
        <f>SUM(BV66:BV75)</f>
        <v>21.983000000000001</v>
      </c>
      <c r="BW65" s="102">
        <f t="shared" si="103"/>
        <v>100</v>
      </c>
      <c r="BX65" s="109">
        <f t="shared" si="93"/>
        <v>0</v>
      </c>
      <c r="BY65" s="369">
        <f>SUM(BY66:BY75)</f>
        <v>243.08350000000002</v>
      </c>
      <c r="BZ65" s="370">
        <f>SUM(BZ66:BZ75)</f>
        <v>243.08350000000002</v>
      </c>
      <c r="CA65" s="379">
        <f>BZ65/BY65*100</f>
        <v>100</v>
      </c>
      <c r="CB65" s="380">
        <f t="shared" si="28"/>
        <v>0</v>
      </c>
      <c r="CC65" s="369">
        <f>SUM(CC66:CC75)</f>
        <v>22.5</v>
      </c>
      <c r="CD65" s="370">
        <f>SUM(CD66:CD75)</f>
        <v>22.5</v>
      </c>
      <c r="CE65" s="379">
        <f>CD65/CC65*100</f>
        <v>100</v>
      </c>
      <c r="CF65" s="380">
        <f>CD65-CC65</f>
        <v>0</v>
      </c>
      <c r="CG65" s="369">
        <f>SUM(CG66:CG75)</f>
        <v>382.98190600000004</v>
      </c>
      <c r="CH65" s="470">
        <f>SUM(CH66:CH75)</f>
        <v>370.93473600000004</v>
      </c>
      <c r="CI65" s="379">
        <f>CH65/CG65*100</f>
        <v>96.854376196038885</v>
      </c>
      <c r="CJ65" s="380">
        <f>CH65-CG65</f>
        <v>-12.047169999999994</v>
      </c>
      <c r="CK65" s="369">
        <f>SUM(CK66:CK75)</f>
        <v>28110.548406000002</v>
      </c>
      <c r="CL65" s="370">
        <f>CL66+CL67+CL68+CL69+CL70+CL71+CL72+CL73+CL74+CL75</f>
        <v>16372.773615999999</v>
      </c>
      <c r="CM65" s="102">
        <f t="shared" si="13"/>
        <v>58.244234084402791</v>
      </c>
      <c r="CN65" s="102">
        <f t="shared" si="14"/>
        <v>-11737.774790000003</v>
      </c>
      <c r="CO65" s="127">
        <v>32.200000000000003</v>
      </c>
      <c r="CP65" s="123">
        <f t="shared" si="72"/>
        <v>16001.838879999996</v>
      </c>
      <c r="CQ65" s="123">
        <f t="shared" si="73"/>
        <v>27142.566500000001</v>
      </c>
      <c r="CS65" s="123">
        <f t="shared" si="74"/>
        <v>16001.838879999996</v>
      </c>
      <c r="CT65" s="123">
        <f t="shared" si="22"/>
        <v>16420.384615999996</v>
      </c>
      <c r="CU65" s="123">
        <f t="shared" si="23"/>
        <v>16372.773615999995</v>
      </c>
      <c r="CV65" s="123">
        <f t="shared" si="24"/>
        <v>15714.272379999995</v>
      </c>
      <c r="CW65" s="123">
        <f t="shared" si="25"/>
        <v>28110.548406000002</v>
      </c>
      <c r="CX65" s="123"/>
      <c r="CY65" s="123"/>
    </row>
    <row r="66" spans="1:183" ht="13.8">
      <c r="A66" s="108"/>
      <c r="B66" s="539" t="s">
        <v>205</v>
      </c>
      <c r="C66" s="540"/>
      <c r="D66" s="541"/>
      <c r="E66" s="94">
        <v>1150</v>
      </c>
      <c r="F66" s="16">
        <v>469.11360000000002</v>
      </c>
      <c r="G66" s="94">
        <f t="shared" si="108"/>
        <v>40.792486956521742</v>
      </c>
      <c r="H66" s="94">
        <f>F66-E66</f>
        <v>-680.88639999999998</v>
      </c>
      <c r="I66" s="94">
        <v>2800</v>
      </c>
      <c r="J66" s="16">
        <v>1510.79674</v>
      </c>
      <c r="K66" s="94">
        <f t="shared" si="109"/>
        <v>53.957026428571432</v>
      </c>
      <c r="L66" s="108">
        <f t="shared" si="94"/>
        <v>-1289.20326</v>
      </c>
      <c r="M66" s="94">
        <v>5700</v>
      </c>
      <c r="N66" s="202">
        <v>3684.1602899999998</v>
      </c>
      <c r="O66" s="361">
        <f t="shared" si="95"/>
        <v>64.634391052631585</v>
      </c>
      <c r="P66" s="362">
        <f t="shared" si="30"/>
        <v>-2015.8397100000002</v>
      </c>
      <c r="Q66" s="361">
        <v>4500</v>
      </c>
      <c r="R66" s="202">
        <v>2620.6047400000002</v>
      </c>
      <c r="S66" s="361">
        <f t="shared" si="96"/>
        <v>58.235660888888894</v>
      </c>
      <c r="T66" s="362">
        <f>R66-Q66</f>
        <v>-1879.3952599999998</v>
      </c>
      <c r="U66" s="361">
        <v>950</v>
      </c>
      <c r="V66" s="202">
        <v>355.74563000000001</v>
      </c>
      <c r="W66" s="361">
        <f t="shared" si="110"/>
        <v>37.446908421052633</v>
      </c>
      <c r="X66" s="362">
        <f>V66-U66</f>
        <v>-594.25436999999999</v>
      </c>
      <c r="Y66" s="361">
        <v>3800</v>
      </c>
      <c r="Z66" s="202">
        <v>1795.75811</v>
      </c>
      <c r="AA66" s="361">
        <f t="shared" si="97"/>
        <v>47.256792368421053</v>
      </c>
      <c r="AB66" s="362">
        <f t="shared" si="92"/>
        <v>-2004.24189</v>
      </c>
      <c r="AC66" s="361">
        <v>2900</v>
      </c>
      <c r="AD66" s="202">
        <v>1657.90425</v>
      </c>
      <c r="AE66" s="361">
        <f t="shared" si="98"/>
        <v>57.169112068965525</v>
      </c>
      <c r="AF66" s="108">
        <f>AD66-AC66</f>
        <v>-1242.09575</v>
      </c>
      <c r="AG66" s="350">
        <f t="shared" si="3"/>
        <v>21800</v>
      </c>
      <c r="AH66" s="351">
        <f t="shared" si="3"/>
        <v>12094.083360000001</v>
      </c>
      <c r="AI66" s="351">
        <f t="shared" si="99"/>
        <v>55.477446605504589</v>
      </c>
      <c r="AJ66" s="360">
        <f t="shared" si="33"/>
        <v>-9705.9166399999995</v>
      </c>
      <c r="AK66" s="94">
        <v>250</v>
      </c>
      <c r="AL66" s="202">
        <v>17</v>
      </c>
      <c r="AM66" s="361">
        <f>AL66/AK66*100</f>
        <v>6.8000000000000007</v>
      </c>
      <c r="AN66" s="94">
        <f>AL66-AK66</f>
        <v>-233</v>
      </c>
      <c r="AO66" s="94">
        <v>75</v>
      </c>
      <c r="AP66" s="364"/>
      <c r="AQ66" s="361"/>
      <c r="AR66" s="361">
        <f>AP66-AO66</f>
        <v>-75</v>
      </c>
      <c r="AS66" s="361">
        <v>250</v>
      </c>
      <c r="AT66" s="364"/>
      <c r="AU66" s="361">
        <f t="shared" si="100"/>
        <v>0</v>
      </c>
      <c r="AV66" s="361">
        <f t="shared" si="101"/>
        <v>-250</v>
      </c>
      <c r="AW66" s="361">
        <v>200</v>
      </c>
      <c r="AX66" s="202"/>
      <c r="AY66" s="361"/>
      <c r="AZ66" s="361">
        <f>AX66-AW66</f>
        <v>-200</v>
      </c>
      <c r="BA66" s="350">
        <f t="shared" si="8"/>
        <v>775</v>
      </c>
      <c r="BB66" s="419">
        <f>AL66+AP66+AT66+AX66</f>
        <v>17</v>
      </c>
      <c r="BC66" s="351">
        <f>BB66/BA66*100</f>
        <v>2.193548387096774</v>
      </c>
      <c r="BD66" s="351">
        <f>BB66-BA66</f>
        <v>-758</v>
      </c>
      <c r="BE66" s="94"/>
      <c r="BF66" s="202"/>
      <c r="BG66" s="361"/>
      <c r="BH66" s="361">
        <f>BF66-BE66</f>
        <v>0</v>
      </c>
      <c r="BI66" s="361"/>
      <c r="BJ66" s="364"/>
      <c r="BK66" s="372"/>
      <c r="BL66" s="361">
        <f>BJ66-BI66</f>
        <v>0</v>
      </c>
      <c r="BM66" s="361"/>
      <c r="BN66" s="202"/>
      <c r="BO66" s="361"/>
      <c r="BP66" s="361">
        <f t="shared" si="102"/>
        <v>0</v>
      </c>
      <c r="BQ66" s="361"/>
      <c r="BR66" s="202"/>
      <c r="BS66" s="368">
        <v>0</v>
      </c>
      <c r="BT66" s="92">
        <f t="shared" si="19"/>
        <v>0</v>
      </c>
      <c r="BU66" s="351"/>
      <c r="BV66" s="351"/>
      <c r="BW66" s="94"/>
      <c r="BX66" s="108">
        <f t="shared" si="93"/>
        <v>0</v>
      </c>
      <c r="BY66" s="202"/>
      <c r="BZ66" s="202"/>
      <c r="CA66" s="373"/>
      <c r="CB66" s="362">
        <f t="shared" si="28"/>
        <v>0</v>
      </c>
      <c r="CC66" s="206"/>
      <c r="CD66" s="206"/>
      <c r="CE66" s="422"/>
      <c r="CF66" s="362"/>
      <c r="CG66" s="362"/>
      <c r="CH66" s="469"/>
      <c r="CI66" s="422"/>
      <c r="CJ66" s="362"/>
      <c r="CK66" s="367">
        <f>AG66+BA66+BI66+BM66+BQ66+BU66+BY66+CC66+CG66</f>
        <v>22575</v>
      </c>
      <c r="CL66" s="202">
        <f>AH66+BB66+BF66+BJ66+BN66+BV66+BZ66+CD66+CH66</f>
        <v>12111.083360000001</v>
      </c>
      <c r="CM66" s="351">
        <f t="shared" si="13"/>
        <v>53.648209789590261</v>
      </c>
      <c r="CN66" s="351">
        <f t="shared" si="14"/>
        <v>-10463.916639999999</v>
      </c>
      <c r="CP66" s="128">
        <f t="shared" si="72"/>
        <v>12111.083360000001</v>
      </c>
      <c r="CQ66" s="123">
        <f t="shared" si="73"/>
        <v>22575</v>
      </c>
      <c r="CS66" s="132">
        <f t="shared" si="74"/>
        <v>12111.083360000001</v>
      </c>
      <c r="CT66" s="123">
        <f t="shared" si="22"/>
        <v>12111.083360000001</v>
      </c>
      <c r="CU66" s="123">
        <f t="shared" si="23"/>
        <v>12111.083360000001</v>
      </c>
      <c r="CV66" s="123">
        <f t="shared" si="24"/>
        <v>12111.083360000001</v>
      </c>
      <c r="CW66" s="123">
        <f t="shared" si="25"/>
        <v>22575</v>
      </c>
      <c r="CX66" s="357"/>
      <c r="CY66" s="357"/>
    </row>
    <row r="67" spans="1:183" ht="13.8">
      <c r="A67" s="108"/>
      <c r="B67" s="539" t="s">
        <v>436</v>
      </c>
      <c r="C67" s="540"/>
      <c r="D67" s="541"/>
      <c r="E67" s="94">
        <v>97</v>
      </c>
      <c r="F67" s="16">
        <v>103.47</v>
      </c>
      <c r="G67" s="94">
        <f t="shared" si="108"/>
        <v>106.67010309278351</v>
      </c>
      <c r="H67" s="94">
        <f>F67-E67</f>
        <v>6.4699999999999989</v>
      </c>
      <c r="I67" s="94">
        <v>197</v>
      </c>
      <c r="J67" s="16">
        <v>94.063999999999993</v>
      </c>
      <c r="K67" s="94">
        <f t="shared" si="109"/>
        <v>47.748223350253802</v>
      </c>
      <c r="L67" s="108">
        <f t="shared" si="94"/>
        <v>-102.93600000000001</v>
      </c>
      <c r="M67" s="94">
        <v>197</v>
      </c>
      <c r="N67" s="202">
        <v>143.45099999999999</v>
      </c>
      <c r="O67" s="361">
        <f t="shared" si="95"/>
        <v>72.817766497461918</v>
      </c>
      <c r="P67" s="362">
        <f t="shared" si="30"/>
        <v>-53.549000000000007</v>
      </c>
      <c r="Q67" s="361">
        <v>444</v>
      </c>
      <c r="R67" s="202">
        <v>215.892</v>
      </c>
      <c r="S67" s="361">
        <f t="shared" si="96"/>
        <v>48.624324324324327</v>
      </c>
      <c r="T67" s="362">
        <f>R67-Q67</f>
        <v>-228.108</v>
      </c>
      <c r="U67" s="361">
        <v>97</v>
      </c>
      <c r="V67" s="202">
        <v>42.75</v>
      </c>
      <c r="W67" s="361">
        <f t="shared" si="110"/>
        <v>44.072164948453604</v>
      </c>
      <c r="X67" s="362">
        <f>V67-U67</f>
        <v>-54.25</v>
      </c>
      <c r="Y67" s="361">
        <v>247</v>
      </c>
      <c r="Z67" s="202">
        <v>147.917</v>
      </c>
      <c r="AA67" s="361">
        <f t="shared" si="97"/>
        <v>59.885425101214572</v>
      </c>
      <c r="AB67" s="362">
        <f t="shared" si="92"/>
        <v>-99.082999999999998</v>
      </c>
      <c r="AC67" s="361">
        <v>197</v>
      </c>
      <c r="AD67" s="202">
        <v>137.05656999999999</v>
      </c>
      <c r="AE67" s="361">
        <f t="shared" si="98"/>
        <v>69.571862944162433</v>
      </c>
      <c r="AF67" s="108">
        <f>AD67-AC67</f>
        <v>-59.943430000000006</v>
      </c>
      <c r="AG67" s="350">
        <f t="shared" si="3"/>
        <v>1476</v>
      </c>
      <c r="AH67" s="351">
        <f t="shared" si="3"/>
        <v>884.60056999999995</v>
      </c>
      <c r="AI67" s="351">
        <f t="shared" si="99"/>
        <v>59.932287940379403</v>
      </c>
      <c r="AJ67" s="360">
        <f t="shared" si="33"/>
        <v>-591.39943000000005</v>
      </c>
      <c r="AK67" s="94">
        <v>77</v>
      </c>
      <c r="AL67" s="202">
        <v>111.88871</v>
      </c>
      <c r="AM67" s="361">
        <f>AL67/AK67*100</f>
        <v>145.31001298701298</v>
      </c>
      <c r="AN67" s="94">
        <f>AL67-AK67</f>
        <v>34.888710000000003</v>
      </c>
      <c r="AO67" s="94">
        <v>27</v>
      </c>
      <c r="AP67" s="364">
        <v>9.85</v>
      </c>
      <c r="AQ67" s="361">
        <f>AP67/AO67*100</f>
        <v>36.481481481481481</v>
      </c>
      <c r="AR67" s="361">
        <f>AP67-AO67</f>
        <v>-17.149999999999999</v>
      </c>
      <c r="AS67" s="361">
        <v>47</v>
      </c>
      <c r="AT67" s="364">
        <v>115.25796</v>
      </c>
      <c r="AU67" s="351">
        <f>AT67/AS67*100</f>
        <v>245.22970212765958</v>
      </c>
      <c r="AV67" s="361">
        <f t="shared" si="101"/>
        <v>68.257959999999997</v>
      </c>
      <c r="AW67" s="361">
        <v>67</v>
      </c>
      <c r="AX67" s="202">
        <v>58.043469999999999</v>
      </c>
      <c r="AY67" s="361">
        <f>AX67/AW67*100</f>
        <v>86.6320447761194</v>
      </c>
      <c r="AZ67" s="361">
        <f>AX67-AW67</f>
        <v>-8.9565300000000008</v>
      </c>
      <c r="BA67" s="350">
        <f t="shared" si="8"/>
        <v>218</v>
      </c>
      <c r="BB67" s="419">
        <f t="shared" ref="BB67:BB75" si="111">AL67+AP67+AT67+AX67</f>
        <v>295.04014000000001</v>
      </c>
      <c r="BC67" s="351">
        <f>BB67/BA67*100</f>
        <v>135.33951376146788</v>
      </c>
      <c r="BD67" s="351">
        <f>BB67-BA67</f>
        <v>77.040140000000008</v>
      </c>
      <c r="BE67" s="94">
        <v>42</v>
      </c>
      <c r="BF67" s="202">
        <v>15.56</v>
      </c>
      <c r="BG67" s="361">
        <f>BF67/BE67*100</f>
        <v>37.047619047619051</v>
      </c>
      <c r="BH67" s="361">
        <f>BF67-BE67</f>
        <v>-26.439999999999998</v>
      </c>
      <c r="BI67" s="361">
        <v>12</v>
      </c>
      <c r="BJ67" s="364"/>
      <c r="BK67" s="372">
        <f>BJ67/BI67*100</f>
        <v>0</v>
      </c>
      <c r="BL67" s="361">
        <f>BJ67-BI67</f>
        <v>-12</v>
      </c>
      <c r="BM67" s="361">
        <v>27</v>
      </c>
      <c r="BN67" s="202">
        <v>4.93</v>
      </c>
      <c r="BO67" s="364">
        <f>BN67/BM67*100</f>
        <v>18.25925925925926</v>
      </c>
      <c r="BP67" s="361">
        <f t="shared" si="102"/>
        <v>-22.07</v>
      </c>
      <c r="BQ67" s="361">
        <v>200</v>
      </c>
      <c r="BR67" s="202">
        <v>20.49</v>
      </c>
      <c r="BS67" s="368">
        <f t="shared" si="18"/>
        <v>10.244999999999999</v>
      </c>
      <c r="BT67" s="92">
        <f t="shared" si="19"/>
        <v>-179.51</v>
      </c>
      <c r="BU67" s="202">
        <v>13</v>
      </c>
      <c r="BV67" s="202">
        <v>13</v>
      </c>
      <c r="BW67" s="94">
        <f t="shared" si="103"/>
        <v>100</v>
      </c>
      <c r="BX67" s="108">
        <f t="shared" si="93"/>
        <v>0</v>
      </c>
      <c r="BY67" s="202">
        <f>27.01+20.1</f>
        <v>47.11</v>
      </c>
      <c r="BZ67" s="202">
        <f>27.01+20.1</f>
        <v>47.11</v>
      </c>
      <c r="CA67" s="373">
        <f>BZ67/BY67*100</f>
        <v>100</v>
      </c>
      <c r="CB67" s="362">
        <f t="shared" si="28"/>
        <v>0</v>
      </c>
      <c r="CC67" s="206">
        <v>16.940000000000001</v>
      </c>
      <c r="CD67" s="206">
        <v>16.940000000000001</v>
      </c>
      <c r="CE67" s="422">
        <f t="shared" ref="CE67" si="112">CD67/CC67*100</f>
        <v>100</v>
      </c>
      <c r="CF67" s="362"/>
      <c r="CG67" s="469">
        <f>381.8-0.03546</f>
        <v>381.76454000000001</v>
      </c>
      <c r="CH67" s="469">
        <f>369.7+0.01737</f>
        <v>369.71737000000002</v>
      </c>
      <c r="CI67" s="424">
        <f>CH67/CG67*100</f>
        <v>96.84434547011621</v>
      </c>
      <c r="CJ67" s="362"/>
      <c r="CK67" s="367">
        <f>AG67+BA67+BE67+BI67+BM67+BQ67+BU67+BY67+CC67+CG67</f>
        <v>2433.8145399999999</v>
      </c>
      <c r="CL67" s="202">
        <f t="shared" ref="CL67:CL75" si="113">AH67+BB67+BF67+BJ67+BN67+BV67+BZ67+CD67+CH67</f>
        <v>1646.8980799999999</v>
      </c>
      <c r="CM67" s="351">
        <f t="shared" si="13"/>
        <v>67.667361375858974</v>
      </c>
      <c r="CN67" s="351">
        <f t="shared" si="14"/>
        <v>-786.91645999999992</v>
      </c>
      <c r="CP67" s="128">
        <f t="shared" si="72"/>
        <v>1277.1807100000001</v>
      </c>
      <c r="CQ67" s="123">
        <f t="shared" si="73"/>
        <v>1852.0500000000002</v>
      </c>
      <c r="CS67" s="132">
        <f t="shared" si="74"/>
        <v>1277.1807100000001</v>
      </c>
      <c r="CT67" s="123">
        <f t="shared" si="22"/>
        <v>1667.3880800000002</v>
      </c>
      <c r="CU67" s="123">
        <f t="shared" si="23"/>
        <v>1646.8980800000002</v>
      </c>
      <c r="CV67" s="123">
        <f t="shared" si="24"/>
        <v>1200.1307100000001</v>
      </c>
      <c r="CW67" s="123">
        <f t="shared" si="25"/>
        <v>2433.8145399999999</v>
      </c>
      <c r="CX67" s="357"/>
      <c r="CY67" s="357"/>
    </row>
    <row r="68" spans="1:183" ht="13.8">
      <c r="A68" s="108"/>
      <c r="B68" s="539" t="s">
        <v>206</v>
      </c>
      <c r="C68" s="540"/>
      <c r="D68" s="541"/>
      <c r="E68" s="94">
        <v>15</v>
      </c>
      <c r="F68" s="16">
        <v>10.0335</v>
      </c>
      <c r="G68" s="94">
        <f t="shared" si="108"/>
        <v>66.89</v>
      </c>
      <c r="H68" s="94">
        <f t="shared" ref="H68:H75" si="114">F68-E68</f>
        <v>-4.9664999999999999</v>
      </c>
      <c r="I68" s="94">
        <v>20</v>
      </c>
      <c r="J68" s="16">
        <v>11.49</v>
      </c>
      <c r="K68" s="94">
        <f t="shared" si="109"/>
        <v>57.45</v>
      </c>
      <c r="L68" s="108">
        <f t="shared" si="94"/>
        <v>-8.51</v>
      </c>
      <c r="M68" s="94">
        <v>30</v>
      </c>
      <c r="N68" s="202">
        <v>43.051000000000002</v>
      </c>
      <c r="O68" s="361">
        <f t="shared" si="95"/>
        <v>143.50333333333333</v>
      </c>
      <c r="P68" s="362">
        <f t="shared" si="30"/>
        <v>13.051000000000002</v>
      </c>
      <c r="Q68" s="361">
        <v>30</v>
      </c>
      <c r="R68" s="202">
        <v>48.91</v>
      </c>
      <c r="S68" s="361">
        <f>R68/Q68*100</f>
        <v>163.03333333333333</v>
      </c>
      <c r="T68" s="362">
        <f t="shared" ref="T68:T75" si="115">R68-Q68</f>
        <v>18.909999999999997</v>
      </c>
      <c r="U68" s="361">
        <v>15</v>
      </c>
      <c r="V68" s="202">
        <v>12.298999999999999</v>
      </c>
      <c r="W68" s="361">
        <f t="shared" si="110"/>
        <v>81.993333333333325</v>
      </c>
      <c r="X68" s="362">
        <f t="shared" ref="X68:X75" si="116">V68-U68</f>
        <v>-2.7010000000000005</v>
      </c>
      <c r="Y68" s="361">
        <v>25</v>
      </c>
      <c r="Z68" s="202">
        <v>11.461</v>
      </c>
      <c r="AA68" s="361">
        <f t="shared" si="97"/>
        <v>45.844000000000001</v>
      </c>
      <c r="AB68" s="362">
        <f t="shared" si="92"/>
        <v>-13.539</v>
      </c>
      <c r="AC68" s="361">
        <v>20</v>
      </c>
      <c r="AD68" s="202">
        <v>30.173999999999999</v>
      </c>
      <c r="AE68" s="361">
        <f t="shared" si="98"/>
        <v>150.87</v>
      </c>
      <c r="AF68" s="108">
        <f>AD68-AC68</f>
        <v>10.173999999999999</v>
      </c>
      <c r="AG68" s="350">
        <f t="shared" si="3"/>
        <v>155</v>
      </c>
      <c r="AH68" s="351">
        <f t="shared" si="3"/>
        <v>167.41850000000002</v>
      </c>
      <c r="AI68" s="351">
        <f t="shared" si="99"/>
        <v>108.01193548387099</v>
      </c>
      <c r="AJ68" s="360">
        <f t="shared" si="33"/>
        <v>12.418500000000023</v>
      </c>
      <c r="AK68" s="94">
        <v>10</v>
      </c>
      <c r="AL68" s="202"/>
      <c r="AM68" s="361">
        <f>AL68/AK68*100</f>
        <v>0</v>
      </c>
      <c r="AN68" s="94">
        <f t="shared" ref="AN68:AN75" si="117">AL68-AK68</f>
        <v>-10</v>
      </c>
      <c r="AO68" s="94">
        <v>5</v>
      </c>
      <c r="AP68" s="364"/>
      <c r="AQ68" s="361"/>
      <c r="AR68" s="361">
        <f t="shared" ref="AR68:AR75" si="118">AP68-AO68</f>
        <v>-5</v>
      </c>
      <c r="AS68" s="361">
        <v>10</v>
      </c>
      <c r="AT68" s="364"/>
      <c r="AU68" s="361"/>
      <c r="AV68" s="361">
        <f t="shared" si="101"/>
        <v>-10</v>
      </c>
      <c r="AW68" s="361">
        <v>10</v>
      </c>
      <c r="AX68" s="202"/>
      <c r="AY68" s="361"/>
      <c r="AZ68" s="361">
        <f t="shared" ref="AZ68:AZ75" si="119">AX68-AW68</f>
        <v>-10</v>
      </c>
      <c r="BA68" s="350">
        <f t="shared" si="8"/>
        <v>35</v>
      </c>
      <c r="BB68" s="419">
        <f t="shared" si="111"/>
        <v>0</v>
      </c>
      <c r="BC68" s="351"/>
      <c r="BD68" s="351">
        <f t="shared" ref="BD68:BD75" si="120">BB68-BA68</f>
        <v>-35</v>
      </c>
      <c r="BE68" s="94">
        <v>5</v>
      </c>
      <c r="BF68" s="202"/>
      <c r="BG68" s="361"/>
      <c r="BH68" s="361">
        <f t="shared" ref="BH68:BH75" si="121">BF68-BE68</f>
        <v>-5</v>
      </c>
      <c r="BI68" s="361">
        <v>5</v>
      </c>
      <c r="BJ68" s="364"/>
      <c r="BK68" s="372"/>
      <c r="BL68" s="361">
        <f t="shared" ref="BL68:BL75" si="122">BJ68-BI68</f>
        <v>-5</v>
      </c>
      <c r="BM68" s="361">
        <v>5</v>
      </c>
      <c r="BN68" s="202"/>
      <c r="BO68" s="361"/>
      <c r="BP68" s="361">
        <f t="shared" si="102"/>
        <v>-5</v>
      </c>
      <c r="BQ68" s="361">
        <v>15</v>
      </c>
      <c r="BR68" s="202"/>
      <c r="BS68" s="368">
        <f t="shared" si="18"/>
        <v>0</v>
      </c>
      <c r="BT68" s="92">
        <f t="shared" si="19"/>
        <v>-15</v>
      </c>
      <c r="BU68" s="351"/>
      <c r="BV68" s="351"/>
      <c r="BW68" s="94"/>
      <c r="BX68" s="108"/>
      <c r="BY68" s="202"/>
      <c r="BZ68" s="202"/>
      <c r="CA68" s="373"/>
      <c r="CB68" s="362">
        <f t="shared" si="28"/>
        <v>0</v>
      </c>
      <c r="CC68" s="374"/>
      <c r="CD68" s="374"/>
      <c r="CE68" s="374"/>
      <c r="CF68" s="362"/>
      <c r="CG68" s="469">
        <f>1.2+0.017366</f>
        <v>1.2173659999999999</v>
      </c>
      <c r="CH68" s="469">
        <f>1.2+0.017366</f>
        <v>1.2173659999999999</v>
      </c>
      <c r="CI68" s="424">
        <f>CH68/CG68*100</f>
        <v>100</v>
      </c>
      <c r="CJ68" s="362"/>
      <c r="CK68" s="367">
        <f t="shared" ref="CK68:CK75" si="123">AG68+BA68+BE68+BI68+BM68+BQ68+BU68+BY68+CC68+CG68</f>
        <v>221.217366</v>
      </c>
      <c r="CL68" s="202">
        <f t="shared" si="113"/>
        <v>168.63586600000002</v>
      </c>
      <c r="CM68" s="351">
        <f t="shared" si="13"/>
        <v>76.230844372317506</v>
      </c>
      <c r="CN68" s="351">
        <f t="shared" si="14"/>
        <v>-52.581499999999977</v>
      </c>
      <c r="CP68" s="128">
        <f t="shared" si="72"/>
        <v>167.41850000000002</v>
      </c>
      <c r="CQ68" s="123">
        <f t="shared" si="73"/>
        <v>205</v>
      </c>
      <c r="CS68" s="132">
        <f t="shared" si="74"/>
        <v>167.41850000000002</v>
      </c>
      <c r="CT68" s="123">
        <f t="shared" si="22"/>
        <v>168.63586600000002</v>
      </c>
      <c r="CU68" s="123">
        <f t="shared" si="23"/>
        <v>168.63586600000002</v>
      </c>
      <c r="CV68" s="123">
        <f t="shared" si="24"/>
        <v>167.41850000000002</v>
      </c>
      <c r="CW68" s="123">
        <f t="shared" si="25"/>
        <v>221.217366</v>
      </c>
      <c r="CX68" s="357"/>
      <c r="CY68" s="357"/>
    </row>
    <row r="69" spans="1:183" ht="13.8">
      <c r="A69" s="108"/>
      <c r="B69" s="539" t="s">
        <v>768</v>
      </c>
      <c r="C69" s="540"/>
      <c r="D69" s="541"/>
      <c r="E69" s="94">
        <v>70</v>
      </c>
      <c r="F69" s="16"/>
      <c r="G69" s="94">
        <f t="shared" si="108"/>
        <v>0</v>
      </c>
      <c r="H69" s="94">
        <f t="shared" si="114"/>
        <v>-70</v>
      </c>
      <c r="I69" s="94">
        <v>140</v>
      </c>
      <c r="J69" s="16">
        <v>84.873999999999995</v>
      </c>
      <c r="K69" s="94">
        <f t="shared" si="109"/>
        <v>60.624285714285705</v>
      </c>
      <c r="L69" s="108">
        <f t="shared" si="94"/>
        <v>-55.126000000000005</v>
      </c>
      <c r="M69" s="94">
        <v>285</v>
      </c>
      <c r="N69" s="202">
        <v>26.95</v>
      </c>
      <c r="O69" s="361">
        <f t="shared" si="95"/>
        <v>9.4561403508771935</v>
      </c>
      <c r="P69" s="362">
        <f t="shared" si="30"/>
        <v>-258.05</v>
      </c>
      <c r="Q69" s="361">
        <v>270</v>
      </c>
      <c r="R69" s="202">
        <v>173.80500000000001</v>
      </c>
      <c r="S69" s="361">
        <f>R69/Q69*100</f>
        <v>64.37222222222222</v>
      </c>
      <c r="T69" s="362">
        <f t="shared" si="115"/>
        <v>-96.194999999999993</v>
      </c>
      <c r="U69" s="361">
        <v>60</v>
      </c>
      <c r="V69" s="202"/>
      <c r="W69" s="361">
        <f t="shared" si="110"/>
        <v>0</v>
      </c>
      <c r="X69" s="362">
        <f t="shared" si="116"/>
        <v>-60</v>
      </c>
      <c r="Y69" s="361">
        <v>180</v>
      </c>
      <c r="Z69" s="202">
        <v>97.046000000000006</v>
      </c>
      <c r="AA69" s="361">
        <f t="shared" si="97"/>
        <v>53.914444444444442</v>
      </c>
      <c r="AB69" s="362">
        <f t="shared" si="92"/>
        <v>-82.953999999999994</v>
      </c>
      <c r="AC69" s="361">
        <v>140</v>
      </c>
      <c r="AD69" s="202">
        <v>49</v>
      </c>
      <c r="AE69" s="361">
        <f>AD69/AC69*100</f>
        <v>35</v>
      </c>
      <c r="AF69" s="108">
        <f t="shared" ref="AF69:AF75" si="124">AD69-AC69</f>
        <v>-91</v>
      </c>
      <c r="AG69" s="350">
        <f t="shared" si="3"/>
        <v>1145</v>
      </c>
      <c r="AH69" s="351">
        <f t="shared" si="3"/>
        <v>431.67500000000001</v>
      </c>
      <c r="AI69" s="351">
        <f t="shared" si="99"/>
        <v>37.700873362445414</v>
      </c>
      <c r="AJ69" s="360">
        <f t="shared" si="33"/>
        <v>-713.32500000000005</v>
      </c>
      <c r="AK69" s="94">
        <v>15</v>
      </c>
      <c r="AL69" s="202">
        <v>6</v>
      </c>
      <c r="AM69" s="361">
        <f>AL69/AK69*100</f>
        <v>40</v>
      </c>
      <c r="AN69" s="94">
        <f t="shared" si="117"/>
        <v>-9</v>
      </c>
      <c r="AO69" s="94">
        <v>10</v>
      </c>
      <c r="AP69" s="364"/>
      <c r="AQ69" s="361"/>
      <c r="AR69" s="361">
        <f t="shared" si="118"/>
        <v>-10</v>
      </c>
      <c r="AS69" s="361">
        <v>20</v>
      </c>
      <c r="AT69" s="364"/>
      <c r="AU69" s="361"/>
      <c r="AV69" s="361">
        <f t="shared" si="101"/>
        <v>-20</v>
      </c>
      <c r="AW69" s="361">
        <v>20</v>
      </c>
      <c r="AX69" s="202">
        <v>2.7114500000000001</v>
      </c>
      <c r="AY69" s="361">
        <f>AX69/AW69*100</f>
        <v>13.557250000000002</v>
      </c>
      <c r="AZ69" s="361">
        <f t="shared" si="119"/>
        <v>-17.288550000000001</v>
      </c>
      <c r="BA69" s="350">
        <f t="shared" si="8"/>
        <v>65</v>
      </c>
      <c r="BB69" s="419">
        <f t="shared" si="111"/>
        <v>8.7114499999999992</v>
      </c>
      <c r="BC69" s="351">
        <f>BB69/BA69*100</f>
        <v>13.402230769230769</v>
      </c>
      <c r="BD69" s="351">
        <f t="shared" si="120"/>
        <v>-56.288550000000001</v>
      </c>
      <c r="BE69" s="94"/>
      <c r="BF69" s="202"/>
      <c r="BG69" s="361"/>
      <c r="BH69" s="361">
        <f t="shared" si="121"/>
        <v>0</v>
      </c>
      <c r="BI69" s="361"/>
      <c r="BJ69" s="364"/>
      <c r="BK69" s="372"/>
      <c r="BL69" s="361">
        <f t="shared" si="122"/>
        <v>0</v>
      </c>
      <c r="BM69" s="361"/>
      <c r="BN69" s="202"/>
      <c r="BO69" s="361"/>
      <c r="BP69" s="361">
        <f t="shared" si="102"/>
        <v>0</v>
      </c>
      <c r="BQ69" s="361">
        <v>150</v>
      </c>
      <c r="BR69" s="202"/>
      <c r="BS69" s="368">
        <f t="shared" si="18"/>
        <v>0</v>
      </c>
      <c r="BT69" s="92">
        <f t="shared" si="19"/>
        <v>-150</v>
      </c>
      <c r="BU69" s="351">
        <v>2.4216000000000002</v>
      </c>
      <c r="BV69" s="351">
        <v>2.4216000000000002</v>
      </c>
      <c r="BW69" s="94"/>
      <c r="BX69" s="108"/>
      <c r="BY69" s="202"/>
      <c r="BZ69" s="202"/>
      <c r="CA69" s="373"/>
      <c r="CB69" s="362">
        <f t="shared" si="28"/>
        <v>0</v>
      </c>
      <c r="CC69" s="374"/>
      <c r="CD69" s="374"/>
      <c r="CE69" s="362"/>
      <c r="CF69" s="362"/>
      <c r="CG69" s="361"/>
      <c r="CH69" s="469"/>
      <c r="CI69" s="422"/>
      <c r="CJ69" s="362"/>
      <c r="CK69" s="367">
        <f t="shared" si="123"/>
        <v>1362.4215999999999</v>
      </c>
      <c r="CL69" s="202">
        <f t="shared" si="113"/>
        <v>442.80805000000004</v>
      </c>
      <c r="CM69" s="351">
        <f t="shared" si="13"/>
        <v>32.501543575057831</v>
      </c>
      <c r="CN69" s="351">
        <f t="shared" si="14"/>
        <v>-919.6135499999998</v>
      </c>
      <c r="CP69" s="128">
        <f t="shared" si="72"/>
        <v>442.80805000000004</v>
      </c>
      <c r="CQ69" s="123">
        <f t="shared" si="73"/>
        <v>1212.4216000000001</v>
      </c>
      <c r="CS69" s="132">
        <f t="shared" si="74"/>
        <v>442.80805000000004</v>
      </c>
      <c r="CT69" s="123">
        <f t="shared" si="22"/>
        <v>442.80805000000004</v>
      </c>
      <c r="CU69" s="123">
        <f t="shared" si="23"/>
        <v>442.80805000000004</v>
      </c>
      <c r="CV69" s="123">
        <f t="shared" si="24"/>
        <v>440.38645000000002</v>
      </c>
      <c r="CW69" s="123">
        <f t="shared" si="25"/>
        <v>1362.4215999999999</v>
      </c>
      <c r="CX69" s="357"/>
      <c r="CY69" s="357"/>
    </row>
    <row r="70" spans="1:183" ht="13.8">
      <c r="A70" s="108"/>
      <c r="B70" s="539" t="s">
        <v>208</v>
      </c>
      <c r="C70" s="540"/>
      <c r="D70" s="541"/>
      <c r="E70" s="94"/>
      <c r="F70" s="16">
        <v>111.065</v>
      </c>
      <c r="G70" s="94">
        <v>0</v>
      </c>
      <c r="H70" s="94">
        <f t="shared" si="114"/>
        <v>111.065</v>
      </c>
      <c r="I70" s="94"/>
      <c r="J70" s="16">
        <v>14</v>
      </c>
      <c r="K70" s="94">
        <v>0</v>
      </c>
      <c r="L70" s="108">
        <f t="shared" si="94"/>
        <v>14</v>
      </c>
      <c r="M70" s="94"/>
      <c r="N70" s="202">
        <v>71</v>
      </c>
      <c r="O70" s="361">
        <v>0</v>
      </c>
      <c r="P70" s="362">
        <f t="shared" si="30"/>
        <v>71</v>
      </c>
      <c r="Q70" s="361"/>
      <c r="R70" s="202">
        <v>255.96700000000001</v>
      </c>
      <c r="S70" s="361">
        <v>0</v>
      </c>
      <c r="T70" s="362">
        <f t="shared" si="115"/>
        <v>255.96700000000001</v>
      </c>
      <c r="U70" s="361"/>
      <c r="V70" s="202">
        <v>40.347000000000001</v>
      </c>
      <c r="W70" s="361">
        <v>0</v>
      </c>
      <c r="X70" s="362">
        <f t="shared" si="116"/>
        <v>40.347000000000001</v>
      </c>
      <c r="Y70" s="361"/>
      <c r="Z70" s="202">
        <v>281.89979</v>
      </c>
      <c r="AA70" s="361"/>
      <c r="AB70" s="362">
        <f t="shared" si="92"/>
        <v>281.89979</v>
      </c>
      <c r="AC70" s="361"/>
      <c r="AD70" s="202">
        <v>78.4268</v>
      </c>
      <c r="AE70" s="361"/>
      <c r="AF70" s="108">
        <f t="shared" si="124"/>
        <v>78.4268</v>
      </c>
      <c r="AG70" s="350">
        <f t="shared" si="3"/>
        <v>0</v>
      </c>
      <c r="AH70" s="351">
        <f t="shared" si="3"/>
        <v>852.70559000000003</v>
      </c>
      <c r="AI70" s="351"/>
      <c r="AJ70" s="360">
        <f t="shared" si="33"/>
        <v>852.70559000000003</v>
      </c>
      <c r="AK70" s="94"/>
      <c r="AL70" s="202">
        <v>60.519150000000003</v>
      </c>
      <c r="AM70" s="361"/>
      <c r="AN70" s="94">
        <f t="shared" si="117"/>
        <v>60.519150000000003</v>
      </c>
      <c r="AO70" s="94"/>
      <c r="AP70" s="364"/>
      <c r="AQ70" s="361"/>
      <c r="AR70" s="361">
        <f t="shared" si="118"/>
        <v>0</v>
      </c>
      <c r="AS70" s="361"/>
      <c r="AT70" s="364">
        <v>128.08134999999999</v>
      </c>
      <c r="AU70" s="361"/>
      <c r="AV70" s="361">
        <f t="shared" si="101"/>
        <v>128.08134999999999</v>
      </c>
      <c r="AW70" s="361"/>
      <c r="AX70" s="202">
        <v>125.06543000000001</v>
      </c>
      <c r="AY70" s="361"/>
      <c r="AZ70" s="361">
        <f t="shared" si="119"/>
        <v>125.06543000000001</v>
      </c>
      <c r="BA70" s="350">
        <f t="shared" si="8"/>
        <v>0</v>
      </c>
      <c r="BB70" s="419">
        <f t="shared" si="111"/>
        <v>313.66593</v>
      </c>
      <c r="BC70" s="351"/>
      <c r="BD70" s="351">
        <f t="shared" si="120"/>
        <v>313.66593</v>
      </c>
      <c r="BE70" s="94"/>
      <c r="BF70" s="202">
        <v>12.911</v>
      </c>
      <c r="BG70" s="361"/>
      <c r="BH70" s="361">
        <f t="shared" si="121"/>
        <v>12.911</v>
      </c>
      <c r="BI70" s="361"/>
      <c r="BJ70" s="364"/>
      <c r="BK70" s="372"/>
      <c r="BL70" s="361">
        <f t="shared" si="122"/>
        <v>0</v>
      </c>
      <c r="BM70" s="361"/>
      <c r="BN70" s="202">
        <v>6.12</v>
      </c>
      <c r="BO70" s="361"/>
      <c r="BP70" s="361">
        <f t="shared" si="102"/>
        <v>6.12</v>
      </c>
      <c r="BQ70" s="361"/>
      <c r="BR70" s="202">
        <v>19.030999999999999</v>
      </c>
      <c r="BS70" s="368">
        <v>0</v>
      </c>
      <c r="BT70" s="92">
        <f t="shared" si="19"/>
        <v>19.030999999999999</v>
      </c>
      <c r="BU70" s="351">
        <v>4.3113999999999999</v>
      </c>
      <c r="BV70" s="351">
        <v>4.3113999999999999</v>
      </c>
      <c r="BW70" s="94"/>
      <c r="BX70" s="108"/>
      <c r="BY70" s="202">
        <f>145.0285</f>
        <v>145.02850000000001</v>
      </c>
      <c r="BZ70" s="202">
        <f>145.0285</f>
        <v>145.02850000000001</v>
      </c>
      <c r="CA70" s="373">
        <f t="shared" ref="CA70" si="125">BZ70/BY70*100</f>
        <v>100</v>
      </c>
      <c r="CB70" s="362"/>
      <c r="CC70" s="374">
        <v>5.56</v>
      </c>
      <c r="CD70" s="374">
        <v>5.56</v>
      </c>
      <c r="CE70" s="422">
        <f t="shared" ref="CE70" si="126">CD70/CC70*100</f>
        <v>100</v>
      </c>
      <c r="CF70" s="362"/>
      <c r="CG70" s="361"/>
      <c r="CH70" s="469"/>
      <c r="CI70" s="422"/>
      <c r="CJ70" s="362"/>
      <c r="CK70" s="367">
        <f t="shared" si="123"/>
        <v>154.8999</v>
      </c>
      <c r="CL70" s="202">
        <f t="shared" si="113"/>
        <v>1340.30242</v>
      </c>
      <c r="CM70" s="351">
        <f t="shared" si="13"/>
        <v>865.27003568110763</v>
      </c>
      <c r="CN70" s="351">
        <f>CL70-CK70</f>
        <v>1185.4025200000001</v>
      </c>
      <c r="CP70" s="128">
        <f t="shared" si="72"/>
        <v>1340.30242</v>
      </c>
      <c r="CQ70" s="123">
        <f t="shared" si="73"/>
        <v>154.8999</v>
      </c>
      <c r="CS70" s="132">
        <f t="shared" si="74"/>
        <v>1340.30242</v>
      </c>
      <c r="CT70" s="123">
        <f t="shared" si="22"/>
        <v>1359.3334199999999</v>
      </c>
      <c r="CU70" s="123">
        <f t="shared" si="23"/>
        <v>1340.30242</v>
      </c>
      <c r="CV70" s="123">
        <f t="shared" si="24"/>
        <v>1185.4025200000001</v>
      </c>
      <c r="CW70" s="123">
        <f t="shared" si="25"/>
        <v>154.8999</v>
      </c>
      <c r="CX70" s="357"/>
      <c r="CY70" s="357"/>
    </row>
    <row r="71" spans="1:183" ht="13.8" hidden="1">
      <c r="A71" s="108"/>
      <c r="B71" s="539" t="s">
        <v>601</v>
      </c>
      <c r="C71" s="540"/>
      <c r="D71" s="541"/>
      <c r="E71" s="94">
        <f t="shared" ref="E71:E75" si="127">F71</f>
        <v>0</v>
      </c>
      <c r="F71" s="16"/>
      <c r="G71" s="94"/>
      <c r="H71" s="94">
        <f t="shared" si="114"/>
        <v>0</v>
      </c>
      <c r="I71" s="94"/>
      <c r="J71" s="16"/>
      <c r="K71" s="94"/>
      <c r="L71" s="108">
        <f t="shared" si="94"/>
        <v>0</v>
      </c>
      <c r="M71" s="94">
        <f t="shared" ref="M71:M75" si="128">N71</f>
        <v>0</v>
      </c>
      <c r="N71" s="202"/>
      <c r="O71" s="361"/>
      <c r="P71" s="362">
        <f t="shared" si="30"/>
        <v>0</v>
      </c>
      <c r="Q71" s="361">
        <v>0</v>
      </c>
      <c r="R71" s="202"/>
      <c r="S71" s="361"/>
      <c r="T71" s="362">
        <f t="shared" si="115"/>
        <v>0</v>
      </c>
      <c r="U71" s="361"/>
      <c r="V71" s="202"/>
      <c r="W71" s="361"/>
      <c r="X71" s="362">
        <f t="shared" si="116"/>
        <v>0</v>
      </c>
      <c r="Y71" s="361"/>
      <c r="Z71" s="202"/>
      <c r="AA71" s="361"/>
      <c r="AB71" s="362">
        <f t="shared" si="92"/>
        <v>0</v>
      </c>
      <c r="AC71" s="361"/>
      <c r="AD71" s="202"/>
      <c r="AE71" s="361"/>
      <c r="AF71" s="108">
        <f t="shared" si="124"/>
        <v>0</v>
      </c>
      <c r="AG71" s="350">
        <f t="shared" si="3"/>
        <v>0</v>
      </c>
      <c r="AH71" s="351">
        <f t="shared" si="3"/>
        <v>0</v>
      </c>
      <c r="AI71" s="351"/>
      <c r="AJ71" s="360">
        <f t="shared" si="33"/>
        <v>0</v>
      </c>
      <c r="AK71" s="94"/>
      <c r="AL71" s="202"/>
      <c r="AM71" s="361"/>
      <c r="AN71" s="94">
        <f t="shared" si="117"/>
        <v>0</v>
      </c>
      <c r="AO71" s="94"/>
      <c r="AP71" s="364"/>
      <c r="AQ71" s="361"/>
      <c r="AR71" s="361">
        <f t="shared" si="118"/>
        <v>0</v>
      </c>
      <c r="AS71" s="361"/>
      <c r="AT71" s="364"/>
      <c r="AU71" s="361"/>
      <c r="AV71" s="361">
        <f t="shared" si="101"/>
        <v>0</v>
      </c>
      <c r="AW71" s="361"/>
      <c r="AX71" s="202"/>
      <c r="AY71" s="361"/>
      <c r="AZ71" s="361">
        <f t="shared" si="119"/>
        <v>0</v>
      </c>
      <c r="BA71" s="350">
        <f t="shared" si="8"/>
        <v>0</v>
      </c>
      <c r="BB71" s="419">
        <f t="shared" si="111"/>
        <v>0</v>
      </c>
      <c r="BC71" s="351"/>
      <c r="BD71" s="351">
        <f t="shared" si="120"/>
        <v>0</v>
      </c>
      <c r="BE71" s="94"/>
      <c r="BF71" s="202"/>
      <c r="BG71" s="361"/>
      <c r="BH71" s="361">
        <f t="shared" si="121"/>
        <v>0</v>
      </c>
      <c r="BI71" s="361"/>
      <c r="BJ71" s="364"/>
      <c r="BK71" s="372"/>
      <c r="BL71" s="361">
        <f t="shared" si="122"/>
        <v>0</v>
      </c>
      <c r="BM71" s="361"/>
      <c r="BN71" s="202"/>
      <c r="BO71" s="361"/>
      <c r="BP71" s="361">
        <f t="shared" si="102"/>
        <v>0</v>
      </c>
      <c r="BQ71" s="361"/>
      <c r="BR71" s="202"/>
      <c r="BS71" s="368">
        <v>0</v>
      </c>
      <c r="BT71" s="92">
        <f t="shared" si="19"/>
        <v>0</v>
      </c>
      <c r="BU71" s="351"/>
      <c r="BV71" s="351"/>
      <c r="BW71" s="94"/>
      <c r="BX71" s="108"/>
      <c r="BY71" s="202"/>
      <c r="BZ71" s="202"/>
      <c r="CA71" s="373"/>
      <c r="CB71" s="362">
        <f t="shared" si="28"/>
        <v>0</v>
      </c>
      <c r="CC71" s="362"/>
      <c r="CD71" s="374"/>
      <c r="CE71" s="362"/>
      <c r="CF71" s="362"/>
      <c r="CG71" s="361"/>
      <c r="CH71" s="469"/>
      <c r="CI71" s="422"/>
      <c r="CJ71" s="362"/>
      <c r="CK71" s="367">
        <f t="shared" si="123"/>
        <v>0</v>
      </c>
      <c r="CL71" s="202">
        <f t="shared" si="113"/>
        <v>0</v>
      </c>
      <c r="CM71" s="351" t="e">
        <f t="shared" si="13"/>
        <v>#DIV/0!</v>
      </c>
      <c r="CN71" s="351">
        <f>CL71-CK71</f>
        <v>0</v>
      </c>
      <c r="CP71" s="128">
        <f t="shared" si="72"/>
        <v>0</v>
      </c>
      <c r="CQ71" s="123">
        <f t="shared" si="73"/>
        <v>0</v>
      </c>
      <c r="CS71" s="132">
        <f t="shared" si="74"/>
        <v>0</v>
      </c>
      <c r="CT71" s="123">
        <f t="shared" si="22"/>
        <v>0</v>
      </c>
      <c r="CU71" s="123">
        <f t="shared" si="23"/>
        <v>0</v>
      </c>
      <c r="CV71" s="123">
        <f t="shared" si="24"/>
        <v>0</v>
      </c>
      <c r="CW71" s="123">
        <f t="shared" si="25"/>
        <v>0</v>
      </c>
      <c r="CX71" s="357"/>
      <c r="CY71" s="357"/>
    </row>
    <row r="72" spans="1:183" ht="13.8" hidden="1">
      <c r="A72" s="108"/>
      <c r="B72" s="539" t="s">
        <v>227</v>
      </c>
      <c r="C72" s="540"/>
      <c r="D72" s="541"/>
      <c r="E72" s="94">
        <f t="shared" si="127"/>
        <v>0</v>
      </c>
      <c r="F72" s="16"/>
      <c r="G72" s="94"/>
      <c r="H72" s="94">
        <f t="shared" si="114"/>
        <v>0</v>
      </c>
      <c r="I72" s="94">
        <f t="shared" ref="I72:I75" si="129">J72</f>
        <v>0</v>
      </c>
      <c r="J72" s="16"/>
      <c r="K72" s="94"/>
      <c r="L72" s="108">
        <f t="shared" si="94"/>
        <v>0</v>
      </c>
      <c r="M72" s="94">
        <f t="shared" si="128"/>
        <v>0</v>
      </c>
      <c r="N72" s="202"/>
      <c r="O72" s="361"/>
      <c r="P72" s="362">
        <f t="shared" si="30"/>
        <v>0</v>
      </c>
      <c r="Q72" s="361">
        <f t="shared" ref="Q72:Q75" si="130">R72</f>
        <v>0</v>
      </c>
      <c r="R72" s="202"/>
      <c r="S72" s="361"/>
      <c r="T72" s="362">
        <f t="shared" si="115"/>
        <v>0</v>
      </c>
      <c r="U72" s="361"/>
      <c r="V72" s="202"/>
      <c r="W72" s="361"/>
      <c r="X72" s="362">
        <f t="shared" si="116"/>
        <v>0</v>
      </c>
      <c r="Y72" s="361"/>
      <c r="Z72" s="202"/>
      <c r="AA72" s="361"/>
      <c r="AB72" s="362">
        <f t="shared" si="92"/>
        <v>0</v>
      </c>
      <c r="AC72" s="361"/>
      <c r="AD72" s="202"/>
      <c r="AE72" s="361"/>
      <c r="AF72" s="108">
        <f t="shared" si="124"/>
        <v>0</v>
      </c>
      <c r="AG72" s="350">
        <f t="shared" si="3"/>
        <v>0</v>
      </c>
      <c r="AH72" s="351">
        <f t="shared" si="3"/>
        <v>0</v>
      </c>
      <c r="AI72" s="351" t="e">
        <f t="shared" si="99"/>
        <v>#DIV/0!</v>
      </c>
      <c r="AJ72" s="360">
        <f t="shared" si="33"/>
        <v>0</v>
      </c>
      <c r="AK72" s="94"/>
      <c r="AL72" s="202"/>
      <c r="AM72" s="361"/>
      <c r="AN72" s="94">
        <f t="shared" si="117"/>
        <v>0</v>
      </c>
      <c r="AO72" s="94"/>
      <c r="AP72" s="364"/>
      <c r="AQ72" s="361"/>
      <c r="AR72" s="361">
        <f t="shared" si="118"/>
        <v>0</v>
      </c>
      <c r="AS72" s="361"/>
      <c r="AT72" s="364"/>
      <c r="AU72" s="361"/>
      <c r="AV72" s="361">
        <f t="shared" si="101"/>
        <v>0</v>
      </c>
      <c r="AW72" s="361"/>
      <c r="AX72" s="202"/>
      <c r="AY72" s="361"/>
      <c r="AZ72" s="361">
        <f t="shared" si="119"/>
        <v>0</v>
      </c>
      <c r="BA72" s="350">
        <f t="shared" si="8"/>
        <v>0</v>
      </c>
      <c r="BB72" s="419">
        <f t="shared" si="111"/>
        <v>0</v>
      </c>
      <c r="BC72" s="351"/>
      <c r="BD72" s="351">
        <f t="shared" si="120"/>
        <v>0</v>
      </c>
      <c r="BE72" s="94"/>
      <c r="BF72" s="202"/>
      <c r="BG72" s="361"/>
      <c r="BH72" s="361">
        <f t="shared" si="121"/>
        <v>0</v>
      </c>
      <c r="BI72" s="361"/>
      <c r="BJ72" s="364"/>
      <c r="BK72" s="372"/>
      <c r="BL72" s="361">
        <f t="shared" si="122"/>
        <v>0</v>
      </c>
      <c r="BM72" s="361"/>
      <c r="BN72" s="202"/>
      <c r="BO72" s="361"/>
      <c r="BP72" s="361">
        <f t="shared" si="102"/>
        <v>0</v>
      </c>
      <c r="BQ72" s="361"/>
      <c r="BR72" s="202"/>
      <c r="BS72" s="368" t="e">
        <f t="shared" si="18"/>
        <v>#DIV/0!</v>
      </c>
      <c r="BT72" s="92">
        <f t="shared" si="19"/>
        <v>0</v>
      </c>
      <c r="BU72" s="351"/>
      <c r="BV72" s="351"/>
      <c r="BW72" s="94"/>
      <c r="BX72" s="108"/>
      <c r="BY72" s="202"/>
      <c r="BZ72" s="202"/>
      <c r="CA72" s="373" t="e">
        <f>BZ72/BY72*100</f>
        <v>#DIV/0!</v>
      </c>
      <c r="CB72" s="362"/>
      <c r="CC72" s="362"/>
      <c r="CD72" s="374"/>
      <c r="CE72" s="362"/>
      <c r="CF72" s="362"/>
      <c r="CG72" s="361"/>
      <c r="CH72" s="469"/>
      <c r="CI72" s="422" t="e">
        <f t="shared" ref="CI72" si="131">CH72/CG72*100</f>
        <v>#DIV/0!</v>
      </c>
      <c r="CJ72" s="362"/>
      <c r="CK72" s="367">
        <f t="shared" si="123"/>
        <v>0</v>
      </c>
      <c r="CL72" s="202">
        <f t="shared" si="113"/>
        <v>0</v>
      </c>
      <c r="CM72" s="351" t="e">
        <f t="shared" si="13"/>
        <v>#DIV/0!</v>
      </c>
      <c r="CN72" s="351">
        <f>CL72-CK72</f>
        <v>0</v>
      </c>
      <c r="CP72" s="128">
        <f t="shared" si="72"/>
        <v>0</v>
      </c>
      <c r="CQ72" s="123">
        <f t="shared" si="73"/>
        <v>0</v>
      </c>
      <c r="CS72" s="132">
        <f t="shared" si="74"/>
        <v>0</v>
      </c>
      <c r="CT72" s="123">
        <f t="shared" si="22"/>
        <v>0</v>
      </c>
      <c r="CU72" s="123">
        <f t="shared" si="23"/>
        <v>0</v>
      </c>
      <c r="CV72" s="123">
        <f t="shared" si="24"/>
        <v>0</v>
      </c>
      <c r="CW72" s="123">
        <f t="shared" si="25"/>
        <v>0</v>
      </c>
      <c r="CX72" s="357"/>
      <c r="CY72" s="357"/>
    </row>
    <row r="73" spans="1:183" ht="13.8" hidden="1">
      <c r="A73" s="108"/>
      <c r="B73" s="539" t="s">
        <v>132</v>
      </c>
      <c r="C73" s="540"/>
      <c r="D73" s="541"/>
      <c r="E73" s="94">
        <f t="shared" si="127"/>
        <v>0</v>
      </c>
      <c r="F73" s="16"/>
      <c r="G73" s="94"/>
      <c r="H73" s="94">
        <f t="shared" si="114"/>
        <v>0</v>
      </c>
      <c r="I73" s="94">
        <f t="shared" si="129"/>
        <v>0</v>
      </c>
      <c r="J73" s="16"/>
      <c r="K73" s="94"/>
      <c r="L73" s="108">
        <f t="shared" si="94"/>
        <v>0</v>
      </c>
      <c r="M73" s="94">
        <f t="shared" si="128"/>
        <v>0</v>
      </c>
      <c r="N73" s="202"/>
      <c r="O73" s="361"/>
      <c r="P73" s="362">
        <f t="shared" si="30"/>
        <v>0</v>
      </c>
      <c r="Q73" s="361">
        <f t="shared" si="130"/>
        <v>0</v>
      </c>
      <c r="R73" s="202"/>
      <c r="S73" s="361"/>
      <c r="T73" s="362">
        <f t="shared" si="115"/>
        <v>0</v>
      </c>
      <c r="U73" s="361"/>
      <c r="V73" s="202"/>
      <c r="W73" s="361"/>
      <c r="X73" s="362">
        <f t="shared" si="116"/>
        <v>0</v>
      </c>
      <c r="Y73" s="361"/>
      <c r="Z73" s="202"/>
      <c r="AA73" s="361"/>
      <c r="AB73" s="362">
        <f t="shared" si="92"/>
        <v>0</v>
      </c>
      <c r="AC73" s="361"/>
      <c r="AD73" s="202"/>
      <c r="AE73" s="361"/>
      <c r="AF73" s="108">
        <f t="shared" si="124"/>
        <v>0</v>
      </c>
      <c r="AG73" s="350">
        <f t="shared" si="3"/>
        <v>0</v>
      </c>
      <c r="AH73" s="351">
        <f t="shared" si="3"/>
        <v>0</v>
      </c>
      <c r="AI73" s="351"/>
      <c r="AJ73" s="360">
        <f t="shared" si="33"/>
        <v>0</v>
      </c>
      <c r="AK73" s="94"/>
      <c r="AL73" s="202"/>
      <c r="AM73" s="361"/>
      <c r="AN73" s="94">
        <f t="shared" si="117"/>
        <v>0</v>
      </c>
      <c r="AO73" s="94"/>
      <c r="AP73" s="364"/>
      <c r="AQ73" s="361"/>
      <c r="AR73" s="361">
        <f t="shared" si="118"/>
        <v>0</v>
      </c>
      <c r="AS73" s="361"/>
      <c r="AT73" s="364"/>
      <c r="AU73" s="361"/>
      <c r="AV73" s="361">
        <f t="shared" si="101"/>
        <v>0</v>
      </c>
      <c r="AW73" s="361"/>
      <c r="AX73" s="202"/>
      <c r="AY73" s="361"/>
      <c r="AZ73" s="361">
        <f t="shared" si="119"/>
        <v>0</v>
      </c>
      <c r="BA73" s="350">
        <f t="shared" si="8"/>
        <v>0</v>
      </c>
      <c r="BB73" s="419">
        <f t="shared" si="111"/>
        <v>0</v>
      </c>
      <c r="BC73" s="351"/>
      <c r="BD73" s="351">
        <f t="shared" si="120"/>
        <v>0</v>
      </c>
      <c r="BE73" s="94"/>
      <c r="BF73" s="202"/>
      <c r="BG73" s="361"/>
      <c r="BH73" s="361">
        <f t="shared" si="121"/>
        <v>0</v>
      </c>
      <c r="BI73" s="361"/>
      <c r="BJ73" s="364"/>
      <c r="BK73" s="372"/>
      <c r="BL73" s="361">
        <f t="shared" si="122"/>
        <v>0</v>
      </c>
      <c r="BM73" s="361"/>
      <c r="BN73" s="202"/>
      <c r="BO73" s="361"/>
      <c r="BP73" s="361">
        <f t="shared" si="102"/>
        <v>0</v>
      </c>
      <c r="BQ73" s="361"/>
      <c r="BR73" s="202"/>
      <c r="BS73" s="368">
        <v>0</v>
      </c>
      <c r="BT73" s="92">
        <f t="shared" si="19"/>
        <v>0</v>
      </c>
      <c r="BU73" s="351"/>
      <c r="BV73" s="351"/>
      <c r="BW73" s="94"/>
      <c r="BX73" s="108"/>
      <c r="BY73" s="202"/>
      <c r="BZ73" s="202"/>
      <c r="CA73" s="373"/>
      <c r="CB73" s="362">
        <f t="shared" si="28"/>
        <v>0</v>
      </c>
      <c r="CC73" s="362"/>
      <c r="CD73" s="374"/>
      <c r="CE73" s="362"/>
      <c r="CF73" s="362"/>
      <c r="CG73" s="361"/>
      <c r="CH73" s="469"/>
      <c r="CI73" s="422"/>
      <c r="CJ73" s="362"/>
      <c r="CK73" s="367">
        <f t="shared" si="123"/>
        <v>0</v>
      </c>
      <c r="CL73" s="202">
        <f t="shared" si="113"/>
        <v>0</v>
      </c>
      <c r="CM73" s="351">
        <v>0</v>
      </c>
      <c r="CN73" s="351">
        <f t="shared" si="14"/>
        <v>0</v>
      </c>
      <c r="CP73" s="128">
        <f t="shared" si="72"/>
        <v>0</v>
      </c>
      <c r="CQ73" s="123">
        <f t="shared" si="73"/>
        <v>0</v>
      </c>
      <c r="CS73" s="132">
        <f t="shared" si="74"/>
        <v>0</v>
      </c>
      <c r="CT73" s="123">
        <f t="shared" si="22"/>
        <v>0</v>
      </c>
      <c r="CU73" s="123">
        <f t="shared" si="23"/>
        <v>0</v>
      </c>
      <c r="CV73" s="123">
        <f t="shared" si="24"/>
        <v>0</v>
      </c>
      <c r="CW73" s="123">
        <f t="shared" si="25"/>
        <v>0</v>
      </c>
      <c r="CX73" s="357"/>
      <c r="CY73" s="357"/>
    </row>
    <row r="74" spans="1:183" ht="13.8">
      <c r="A74" s="108"/>
      <c r="B74" s="539" t="s">
        <v>210</v>
      </c>
      <c r="C74" s="540"/>
      <c r="D74" s="541"/>
      <c r="E74" s="94">
        <v>40</v>
      </c>
      <c r="F74" s="16"/>
      <c r="G74" s="94"/>
      <c r="H74" s="94">
        <f t="shared" si="114"/>
        <v>-40</v>
      </c>
      <c r="I74" s="94">
        <v>100</v>
      </c>
      <c r="J74" s="16">
        <v>88.448999999999998</v>
      </c>
      <c r="K74" s="95">
        <f t="shared" ref="K74" si="132">J74/I74*100</f>
        <v>88.448999999999998</v>
      </c>
      <c r="L74" s="108">
        <f t="shared" si="94"/>
        <v>-11.551000000000002</v>
      </c>
      <c r="M74" s="94">
        <v>150</v>
      </c>
      <c r="N74" s="202">
        <v>40.67</v>
      </c>
      <c r="O74" s="418">
        <f>N74/M74*100</f>
        <v>27.113333333333333</v>
      </c>
      <c r="P74" s="362">
        <f t="shared" si="30"/>
        <v>-109.33</v>
      </c>
      <c r="Q74" s="361">
        <v>150</v>
      </c>
      <c r="R74" s="202">
        <v>134.01599999999999</v>
      </c>
      <c r="S74" s="361">
        <f t="shared" ref="S74" si="133">R74/Q74*100</f>
        <v>89.343999999999994</v>
      </c>
      <c r="T74" s="362">
        <f t="shared" si="115"/>
        <v>-15.984000000000009</v>
      </c>
      <c r="U74" s="361">
        <v>80</v>
      </c>
      <c r="V74" s="202">
        <v>22.998999999999999</v>
      </c>
      <c r="W74" s="367">
        <f>V74/U74*100</f>
        <v>28.748750000000001</v>
      </c>
      <c r="X74" s="362">
        <f t="shared" si="116"/>
        <v>-57.001000000000005</v>
      </c>
      <c r="Y74" s="361">
        <v>100</v>
      </c>
      <c r="Z74" s="202">
        <v>227.71304000000001</v>
      </c>
      <c r="AA74" s="361">
        <f>Z74/Y74*100</f>
        <v>227.71303999999998</v>
      </c>
      <c r="AB74" s="362">
        <f t="shared" si="92"/>
        <v>127.71304000000001</v>
      </c>
      <c r="AC74" s="361">
        <v>100</v>
      </c>
      <c r="AD74" s="202">
        <v>16.413</v>
      </c>
      <c r="AE74" s="361">
        <f t="shared" ref="AE74" si="134">AD74/AC74*100</f>
        <v>16.413</v>
      </c>
      <c r="AF74" s="108">
        <f t="shared" si="124"/>
        <v>-83.587000000000003</v>
      </c>
      <c r="AG74" s="350">
        <f t="shared" si="3"/>
        <v>720</v>
      </c>
      <c r="AH74" s="351">
        <f t="shared" si="3"/>
        <v>530.26004</v>
      </c>
      <c r="AI74" s="351">
        <f>AH74/AG74*100</f>
        <v>73.647227777777786</v>
      </c>
      <c r="AJ74" s="360">
        <f t="shared" si="33"/>
        <v>-189.73996</v>
      </c>
      <c r="AK74" s="94">
        <v>100</v>
      </c>
      <c r="AL74" s="202">
        <v>20.16</v>
      </c>
      <c r="AM74" s="361">
        <f>AL74/AK74*100</f>
        <v>20.16</v>
      </c>
      <c r="AN74" s="94">
        <f t="shared" si="117"/>
        <v>-79.84</v>
      </c>
      <c r="AO74" s="94">
        <v>20</v>
      </c>
      <c r="AP74" s="364"/>
      <c r="AQ74" s="361"/>
      <c r="AR74" s="361">
        <f t="shared" si="118"/>
        <v>-20</v>
      </c>
      <c r="AS74" s="361">
        <v>100</v>
      </c>
      <c r="AT74" s="364">
        <v>26.040800000000001</v>
      </c>
      <c r="AU74" s="351">
        <f>AT74/AS74*100</f>
        <v>26.040800000000004</v>
      </c>
      <c r="AV74" s="361">
        <f t="shared" si="101"/>
        <v>-73.959199999999996</v>
      </c>
      <c r="AW74" s="361">
        <v>100</v>
      </c>
      <c r="AX74" s="202">
        <v>17.3</v>
      </c>
      <c r="AY74" s="361">
        <f>AX74/AW74*100</f>
        <v>17.3</v>
      </c>
      <c r="AZ74" s="361">
        <f t="shared" si="119"/>
        <v>-82.7</v>
      </c>
      <c r="BA74" s="350">
        <f t="shared" si="8"/>
        <v>320</v>
      </c>
      <c r="BB74" s="419">
        <f t="shared" si="111"/>
        <v>63.500799999999998</v>
      </c>
      <c r="BC74" s="351">
        <f>BB74/BA74*100</f>
        <v>19.844000000000001</v>
      </c>
      <c r="BD74" s="351">
        <f t="shared" si="120"/>
        <v>-256.49919999999997</v>
      </c>
      <c r="BE74" s="94">
        <v>20</v>
      </c>
      <c r="BF74" s="202">
        <v>8.09</v>
      </c>
      <c r="BG74" s="361">
        <f>BF74/BE74*100</f>
        <v>40.449999999999996</v>
      </c>
      <c r="BH74" s="361">
        <f t="shared" si="121"/>
        <v>-11.91</v>
      </c>
      <c r="BI74" s="361">
        <v>15</v>
      </c>
      <c r="BJ74" s="364"/>
      <c r="BK74" s="372"/>
      <c r="BL74" s="361">
        <f t="shared" si="122"/>
        <v>-15</v>
      </c>
      <c r="BM74" s="361">
        <v>15</v>
      </c>
      <c r="BN74" s="202"/>
      <c r="BO74" s="361"/>
      <c r="BP74" s="361">
        <f t="shared" si="102"/>
        <v>-15</v>
      </c>
      <c r="BQ74" s="361">
        <v>200</v>
      </c>
      <c r="BR74" s="202">
        <v>8.09</v>
      </c>
      <c r="BS74" s="368">
        <f t="shared" si="18"/>
        <v>4.0449999999999999</v>
      </c>
      <c r="BT74" s="92">
        <f t="shared" si="19"/>
        <v>-191.91</v>
      </c>
      <c r="BU74" s="351">
        <v>2.25</v>
      </c>
      <c r="BV74" s="351">
        <v>2.25</v>
      </c>
      <c r="BW74" s="94"/>
      <c r="BX74" s="108"/>
      <c r="BY74" s="202"/>
      <c r="BZ74" s="202"/>
      <c r="CA74" s="373"/>
      <c r="CB74" s="362">
        <f t="shared" si="28"/>
        <v>0</v>
      </c>
      <c r="CC74" s="362"/>
      <c r="CD74" s="374"/>
      <c r="CE74" s="362"/>
      <c r="CF74" s="362"/>
      <c r="CG74" s="361"/>
      <c r="CH74" s="469"/>
      <c r="CI74" s="422"/>
      <c r="CJ74" s="362"/>
      <c r="CK74" s="367">
        <f t="shared" si="123"/>
        <v>1292.25</v>
      </c>
      <c r="CL74" s="202">
        <f t="shared" si="113"/>
        <v>604.10084000000006</v>
      </c>
      <c r="CM74" s="351">
        <f t="shared" si="13"/>
        <v>46.747985296962668</v>
      </c>
      <c r="CN74" s="351">
        <f t="shared" si="14"/>
        <v>-688.14915999999994</v>
      </c>
      <c r="CP74" s="128">
        <f t="shared" si="72"/>
        <v>604.10083999999995</v>
      </c>
      <c r="CQ74" s="123">
        <f t="shared" si="73"/>
        <v>1092.25</v>
      </c>
      <c r="CS74" s="132">
        <f t="shared" si="74"/>
        <v>604.10083999999995</v>
      </c>
      <c r="CT74" s="123">
        <f t="shared" si="22"/>
        <v>612.19083999999998</v>
      </c>
      <c r="CU74" s="123">
        <f t="shared" si="23"/>
        <v>604.10083999999995</v>
      </c>
      <c r="CV74" s="123">
        <f t="shared" si="24"/>
        <v>601.85083999999995</v>
      </c>
      <c r="CW74" s="123">
        <f t="shared" si="25"/>
        <v>1292.25</v>
      </c>
      <c r="CX74" s="357"/>
      <c r="CY74" s="357"/>
    </row>
    <row r="75" spans="1:183" ht="13.8">
      <c r="A75" s="108"/>
      <c r="B75" s="539" t="s">
        <v>211</v>
      </c>
      <c r="C75" s="540"/>
      <c r="D75" s="541"/>
      <c r="E75" s="94">
        <f t="shared" si="127"/>
        <v>0</v>
      </c>
      <c r="F75" s="16"/>
      <c r="G75" s="94"/>
      <c r="H75" s="94">
        <f t="shared" si="114"/>
        <v>0</v>
      </c>
      <c r="I75" s="94">
        <f t="shared" si="129"/>
        <v>0</v>
      </c>
      <c r="J75" s="16"/>
      <c r="K75" s="94"/>
      <c r="L75" s="108">
        <f t="shared" si="94"/>
        <v>0</v>
      </c>
      <c r="M75" s="94">
        <f t="shared" si="128"/>
        <v>0</v>
      </c>
      <c r="N75" s="16"/>
      <c r="O75" s="94"/>
      <c r="P75" s="108">
        <f t="shared" si="30"/>
        <v>0</v>
      </c>
      <c r="Q75" s="94">
        <f t="shared" si="130"/>
        <v>0</v>
      </c>
      <c r="R75" s="16"/>
      <c r="S75" s="94"/>
      <c r="T75" s="108">
        <f t="shared" si="115"/>
        <v>0</v>
      </c>
      <c r="U75" s="94"/>
      <c r="V75" s="16"/>
      <c r="W75" s="94"/>
      <c r="X75" s="108">
        <f t="shared" si="116"/>
        <v>0</v>
      </c>
      <c r="Y75" s="94"/>
      <c r="Z75" s="16"/>
      <c r="AA75" s="94"/>
      <c r="AB75" s="108">
        <f t="shared" si="92"/>
        <v>0</v>
      </c>
      <c r="AC75" s="94"/>
      <c r="AD75" s="16"/>
      <c r="AE75" s="94"/>
      <c r="AF75" s="108">
        <f t="shared" si="124"/>
        <v>0</v>
      </c>
      <c r="AG75" s="350">
        <f t="shared" si="3"/>
        <v>0</v>
      </c>
      <c r="AH75" s="351">
        <f t="shared" si="3"/>
        <v>0</v>
      </c>
      <c r="AI75" s="351"/>
      <c r="AJ75" s="360">
        <f t="shared" si="33"/>
        <v>0</v>
      </c>
      <c r="AK75" s="94"/>
      <c r="AL75" s="16"/>
      <c r="AM75" s="94"/>
      <c r="AN75" s="94">
        <f t="shared" si="117"/>
        <v>0</v>
      </c>
      <c r="AO75" s="94"/>
      <c r="AP75" s="364"/>
      <c r="AQ75" s="361"/>
      <c r="AR75" s="361">
        <f t="shared" si="118"/>
        <v>0</v>
      </c>
      <c r="AS75" s="361"/>
      <c r="AT75" s="364">
        <v>8</v>
      </c>
      <c r="AU75" s="361"/>
      <c r="AV75" s="361">
        <f t="shared" si="101"/>
        <v>8</v>
      </c>
      <c r="AW75" s="361"/>
      <c r="AX75" s="202"/>
      <c r="AY75" s="361"/>
      <c r="AZ75" s="361">
        <f t="shared" si="119"/>
        <v>0</v>
      </c>
      <c r="BA75" s="350">
        <f t="shared" si="8"/>
        <v>0</v>
      </c>
      <c r="BB75" s="419">
        <f t="shared" si="111"/>
        <v>8</v>
      </c>
      <c r="BC75" s="351"/>
      <c r="BD75" s="351">
        <f t="shared" si="120"/>
        <v>8</v>
      </c>
      <c r="BE75" s="94"/>
      <c r="BF75" s="202"/>
      <c r="BG75" s="361"/>
      <c r="BH75" s="361">
        <f t="shared" si="121"/>
        <v>0</v>
      </c>
      <c r="BI75" s="361"/>
      <c r="BJ75" s="364"/>
      <c r="BK75" s="372"/>
      <c r="BL75" s="361">
        <f t="shared" si="122"/>
        <v>0</v>
      </c>
      <c r="BM75" s="361"/>
      <c r="BN75" s="202"/>
      <c r="BO75" s="361"/>
      <c r="BP75" s="361">
        <f t="shared" si="102"/>
        <v>0</v>
      </c>
      <c r="BQ75" s="361">
        <v>20</v>
      </c>
      <c r="BR75" s="202"/>
      <c r="BS75" s="368">
        <v>0</v>
      </c>
      <c r="BT75" s="92">
        <f t="shared" si="19"/>
        <v>-20</v>
      </c>
      <c r="BU75" s="94"/>
      <c r="BV75" s="351"/>
      <c r="BW75" s="94"/>
      <c r="BX75" s="108">
        <f>BV75-BU75</f>
        <v>0</v>
      </c>
      <c r="BY75" s="202">
        <v>50.945</v>
      </c>
      <c r="BZ75" s="202">
        <v>50.945</v>
      </c>
      <c r="CA75" s="373">
        <f>BZ75/BY75*100</f>
        <v>100</v>
      </c>
      <c r="CB75" s="362">
        <f t="shared" si="28"/>
        <v>0</v>
      </c>
      <c r="CC75" s="362"/>
      <c r="CD75" s="374"/>
      <c r="CE75" s="362"/>
      <c r="CF75" s="362"/>
      <c r="CG75" s="362"/>
      <c r="CH75" s="469"/>
      <c r="CI75" s="422"/>
      <c r="CJ75" s="362"/>
      <c r="CK75" s="367">
        <f t="shared" si="123"/>
        <v>70.944999999999993</v>
      </c>
      <c r="CL75" s="202">
        <f t="shared" si="113"/>
        <v>58.945</v>
      </c>
      <c r="CM75" s="351">
        <f t="shared" si="13"/>
        <v>83.085488758897739</v>
      </c>
      <c r="CN75" s="351">
        <f t="shared" si="14"/>
        <v>-11.999999999999993</v>
      </c>
      <c r="CP75" s="128">
        <f t="shared" si="72"/>
        <v>58.945</v>
      </c>
      <c r="CQ75" s="123">
        <f t="shared" si="73"/>
        <v>50.945</v>
      </c>
      <c r="CS75" s="132">
        <f t="shared" si="74"/>
        <v>58.945</v>
      </c>
      <c r="CT75" s="123">
        <f t="shared" si="22"/>
        <v>58.945</v>
      </c>
      <c r="CU75" s="123">
        <f t="shared" si="23"/>
        <v>58.945</v>
      </c>
      <c r="CV75" s="123">
        <f t="shared" si="24"/>
        <v>8</v>
      </c>
      <c r="CW75" s="123">
        <f t="shared" si="25"/>
        <v>70.944999999999993</v>
      </c>
      <c r="CX75" s="357"/>
      <c r="CY75" s="357"/>
    </row>
    <row r="76" spans="1:183" s="123" customFormat="1">
      <c r="A76" s="100"/>
      <c r="B76" s="509" t="s">
        <v>212</v>
      </c>
      <c r="C76" s="510"/>
      <c r="D76" s="511"/>
      <c r="E76" s="99">
        <f>E5+E56</f>
        <v>1661</v>
      </c>
      <c r="F76" s="64">
        <f>F5+F56</f>
        <v>825.68480999999997</v>
      </c>
      <c r="G76" s="99">
        <f>F76/E76*100</f>
        <v>49.710102950030098</v>
      </c>
      <c r="H76" s="99">
        <f>F76-E76</f>
        <v>-835.31519000000003</v>
      </c>
      <c r="I76" s="99">
        <f>I5+I56</f>
        <v>3638</v>
      </c>
      <c r="J76" s="64">
        <f>J5+J56</f>
        <v>2169.8210199999999</v>
      </c>
      <c r="K76" s="99">
        <f>J76/I76*100</f>
        <v>59.64323859263331</v>
      </c>
      <c r="L76" s="100">
        <f>J76-I76</f>
        <v>-1468.1789800000001</v>
      </c>
      <c r="M76" s="99">
        <f>M5+M56</f>
        <v>6889</v>
      </c>
      <c r="N76" s="64">
        <f>N5+N56</f>
        <v>4346.2456299999994</v>
      </c>
      <c r="O76" s="100">
        <f>N76/M76*100</f>
        <v>63.089644796051672</v>
      </c>
      <c r="P76" s="100">
        <f t="shared" si="30"/>
        <v>-2542.7543700000006</v>
      </c>
      <c r="Q76" s="99">
        <f>Q5+Q56</f>
        <v>5793</v>
      </c>
      <c r="R76" s="64">
        <f>R5+R56</f>
        <v>4078.9462699999999</v>
      </c>
      <c r="S76" s="99">
        <f>R76/Q76*100</f>
        <v>70.411639392370091</v>
      </c>
      <c r="T76" s="100">
        <f>R76-Q76</f>
        <v>-1714.0537300000001</v>
      </c>
      <c r="U76" s="99">
        <f>U5+U56</f>
        <v>1556</v>
      </c>
      <c r="V76" s="64">
        <f>V5+V56</f>
        <v>765.92091000000005</v>
      </c>
      <c r="W76" s="99">
        <f>V76/U76*100</f>
        <v>49.223708868894605</v>
      </c>
      <c r="X76" s="100">
        <f>V76-U76</f>
        <v>-790.07908999999995</v>
      </c>
      <c r="Y76" s="99">
        <f>Y5+Y56</f>
        <v>4734</v>
      </c>
      <c r="Z76" s="64">
        <f>Z5+Z56</f>
        <v>2980.8032899999998</v>
      </c>
      <c r="AA76" s="99">
        <f>Z76/Y76*100</f>
        <v>62.965848964934509</v>
      </c>
      <c r="AB76" s="100">
        <f>Z76-Y76</f>
        <v>-1753.1967100000002</v>
      </c>
      <c r="AC76" s="99">
        <f>AC5+AC56</f>
        <v>3634</v>
      </c>
      <c r="AD76" s="64">
        <f>AD5+AD56</f>
        <v>2283.2518899999995</v>
      </c>
      <c r="AE76" s="99">
        <f>AD76/AC76*100</f>
        <v>62.830266648321398</v>
      </c>
      <c r="AF76" s="100">
        <f>AD76-AC76</f>
        <v>-1350.7481100000005</v>
      </c>
      <c r="AG76" s="99">
        <f>E76+I76+M76+Q76+U76+Y76+AC76</f>
        <v>27905</v>
      </c>
      <c r="AH76" s="64">
        <f>AH5+AH56</f>
        <v>17450.67382</v>
      </c>
      <c r="AI76" s="99">
        <f t="shared" si="99"/>
        <v>62.536010822433255</v>
      </c>
      <c r="AJ76" s="100">
        <f t="shared" si="33"/>
        <v>-10454.32618</v>
      </c>
      <c r="AK76" s="99">
        <f>AK5+AK56</f>
        <v>545</v>
      </c>
      <c r="AL76" s="64">
        <f>AL5+AL56</f>
        <v>345.2629</v>
      </c>
      <c r="AM76" s="99">
        <f>AL76/AK76*100</f>
        <v>63.350990825688072</v>
      </c>
      <c r="AN76" s="99">
        <f>AL76-AK76</f>
        <v>-199.7371</v>
      </c>
      <c r="AO76" s="99">
        <f>AO5+AO56</f>
        <v>150</v>
      </c>
      <c r="AP76" s="64">
        <f>AP5+AP56</f>
        <v>11.899999999999999</v>
      </c>
      <c r="AQ76" s="99">
        <f>AP76/AO76*100</f>
        <v>7.9333333333333327</v>
      </c>
      <c r="AR76" s="99">
        <f>AP76-AO76</f>
        <v>-138.1</v>
      </c>
      <c r="AS76" s="99">
        <f>AS5+AS56</f>
        <v>470</v>
      </c>
      <c r="AT76" s="64">
        <f>AT5+AT56</f>
        <v>330.72433999999998</v>
      </c>
      <c r="AU76" s="99">
        <f>AT76/AS76*100</f>
        <v>70.366880851063826</v>
      </c>
      <c r="AV76" s="99">
        <f>AT76-AS76</f>
        <v>-139.27566000000002</v>
      </c>
      <c r="AW76" s="99">
        <f>AW5+AW56</f>
        <v>445</v>
      </c>
      <c r="AX76" s="234">
        <f>AX5+AX56</f>
        <v>252.93635000000003</v>
      </c>
      <c r="AY76" s="99">
        <f>AX76/AW76*100</f>
        <v>56.839629213483157</v>
      </c>
      <c r="AZ76" s="99">
        <f>AX76-AW76</f>
        <v>-192.06364999999997</v>
      </c>
      <c r="BA76" s="99">
        <f>AK76+AO76+AS76+AW76</f>
        <v>1610</v>
      </c>
      <c r="BB76" s="64">
        <f>BB5+BB56</f>
        <v>940.82358999999997</v>
      </c>
      <c r="BC76" s="99">
        <f>BB76/BA76*100</f>
        <v>58.436247826086948</v>
      </c>
      <c r="BD76" s="99">
        <f>BB76-BA76</f>
        <v>-669.17641000000003</v>
      </c>
      <c r="BE76" s="99">
        <f>BE5+BE56</f>
        <v>74</v>
      </c>
      <c r="BF76" s="234">
        <f>BF5+BF56</f>
        <v>62.3</v>
      </c>
      <c r="BG76" s="99">
        <f>BF76/BE76*100</f>
        <v>84.189189189189179</v>
      </c>
      <c r="BH76" s="99">
        <f>BF76-BE76</f>
        <v>-11.700000000000003</v>
      </c>
      <c r="BI76" s="99">
        <f>BI5+BI56</f>
        <v>39</v>
      </c>
      <c r="BJ76" s="64">
        <f>BJ5+BJ56</f>
        <v>6.2</v>
      </c>
      <c r="BK76" s="99">
        <f>BJ76/BI76*100</f>
        <v>15.8974358974359</v>
      </c>
      <c r="BL76" s="99">
        <f>BJ76-BI76</f>
        <v>-32.799999999999997</v>
      </c>
      <c r="BM76" s="99">
        <f>BM5+BM56</f>
        <v>54</v>
      </c>
      <c r="BN76" s="234">
        <f>BN5+BN56</f>
        <v>53.610160000000008</v>
      </c>
      <c r="BO76" s="99">
        <f>BN76/BM76*100</f>
        <v>99.278074074074084</v>
      </c>
      <c r="BP76" s="99">
        <f>BN76-BM76</f>
        <v>-0.38983999999999241</v>
      </c>
      <c r="BQ76" s="64">
        <f>BQ5+BQ56</f>
        <v>705</v>
      </c>
      <c r="BR76" s="64">
        <f>BR5+BR56</f>
        <v>122.11016000000001</v>
      </c>
      <c r="BS76" s="99">
        <f t="shared" si="18"/>
        <v>17.320590070921988</v>
      </c>
      <c r="BT76" s="99">
        <f t="shared" si="19"/>
        <v>-582.88984000000005</v>
      </c>
      <c r="BU76" s="64">
        <f>BU5+BU56</f>
        <v>34.75</v>
      </c>
      <c r="BV76" s="478">
        <f>BV5+BV56</f>
        <v>34.75</v>
      </c>
      <c r="BW76" s="99">
        <f>BV76/BU76*100</f>
        <v>100</v>
      </c>
      <c r="BX76" s="100">
        <f>BV76-BU76</f>
        <v>0</v>
      </c>
      <c r="BY76" s="234">
        <f>BY5+BY56</f>
        <v>1065.6798899999999</v>
      </c>
      <c r="BZ76" s="234">
        <f>BZ5+BZ56</f>
        <v>1065.6798899999999</v>
      </c>
      <c r="CA76" s="375">
        <f>BZ76/BY76*100</f>
        <v>100</v>
      </c>
      <c r="CB76" s="376">
        <f t="shared" si="28"/>
        <v>0</v>
      </c>
      <c r="CC76" s="234">
        <f>CC5+CC56</f>
        <v>40.299999999999997</v>
      </c>
      <c r="CD76" s="234">
        <f>CD5+CD56</f>
        <v>40.299999999999997</v>
      </c>
      <c r="CE76" s="375">
        <f>CD76/CC76*100</f>
        <v>100</v>
      </c>
      <c r="CF76" s="376">
        <f>CD76-CC76</f>
        <v>0</v>
      </c>
      <c r="CG76" s="234">
        <f>CG5+CG56</f>
        <v>569.336004</v>
      </c>
      <c r="CH76" s="285">
        <f>CH5+CH56</f>
        <v>557.28883400000007</v>
      </c>
      <c r="CI76" s="375">
        <f>CH76/CG76*100</f>
        <v>97.883996459847992</v>
      </c>
      <c r="CJ76" s="376">
        <f>CH76-CG76</f>
        <v>-12.047169999999937</v>
      </c>
      <c r="CK76" s="365">
        <f>AG76+BA76+BE76+BI76+BM76+BQ76++BU76+BY76+CC76+CG76</f>
        <v>32097.065893999999</v>
      </c>
      <c r="CL76" s="234">
        <f>AH76+BB76+BF76+BJ76+BN76+BV76+BZ76+CD76+CH76</f>
        <v>20211.626293999998</v>
      </c>
      <c r="CM76" s="99">
        <f t="shared" si="13"/>
        <v>62.970323707308765</v>
      </c>
      <c r="CN76" s="99">
        <f t="shared" si="14"/>
        <v>-11885.439600000002</v>
      </c>
      <c r="CO76" s="119"/>
      <c r="CP76" s="123">
        <f>F76+J76+N76+R76+V76+Z76+AD76+AL76+AP76+AT76+AX76+BF76+BJ76+BN76+BV76+BZ76+CD76</f>
        <v>19654.337460000002</v>
      </c>
      <c r="CQ76" s="123">
        <f t="shared" si="73"/>
        <v>30822.729890000002</v>
      </c>
      <c r="CS76" s="123">
        <f t="shared" si="74"/>
        <v>19654.337460000002</v>
      </c>
      <c r="CT76" s="123">
        <f t="shared" si="22"/>
        <v>20333.736454000002</v>
      </c>
      <c r="CU76" s="123">
        <f t="shared" si="23"/>
        <v>20211.626294000002</v>
      </c>
      <c r="CV76" s="332">
        <f t="shared" si="24"/>
        <v>18513.607570000004</v>
      </c>
      <c r="CW76" s="123">
        <f t="shared" si="25"/>
        <v>32097.065893999999</v>
      </c>
      <c r="CY76" s="332"/>
    </row>
    <row r="77" spans="1:183">
      <c r="J77" s="359"/>
      <c r="S77" s="115"/>
      <c r="Z77" s="359"/>
      <c r="CB77" s="115"/>
      <c r="CK77" s="115"/>
      <c r="CL77" s="463"/>
      <c r="CM77" s="115"/>
      <c r="CP77" s="115"/>
      <c r="CQ77" s="115"/>
      <c r="CR77" s="115"/>
      <c r="CS77" s="115"/>
      <c r="CT77" s="115"/>
      <c r="CU77" s="115"/>
      <c r="CV77" s="115"/>
      <c r="CW77" s="115"/>
      <c r="CX77" s="354"/>
      <c r="CY77" s="354"/>
      <c r="CZ77" s="354"/>
      <c r="DA77" s="354"/>
      <c r="DB77" s="354"/>
      <c r="DC77" s="354"/>
      <c r="DD77" s="354"/>
      <c r="DE77" s="354"/>
      <c r="DF77" s="354"/>
      <c r="DG77" s="354"/>
      <c r="DH77" s="354"/>
      <c r="DI77" s="354"/>
      <c r="DJ77" s="354"/>
      <c r="DK77" s="354"/>
      <c r="DL77" s="354"/>
      <c r="DM77" s="354"/>
      <c r="DN77" s="354"/>
      <c r="DO77" s="354"/>
      <c r="DP77" s="354"/>
      <c r="DQ77" s="354"/>
      <c r="DR77" s="354"/>
      <c r="DS77" s="354"/>
      <c r="DT77" s="354"/>
      <c r="DU77" s="354"/>
      <c r="DV77" s="354"/>
      <c r="DW77" s="354"/>
      <c r="DX77" s="354"/>
      <c r="DY77" s="354"/>
      <c r="DZ77" s="354"/>
      <c r="EA77" s="354"/>
      <c r="EB77" s="354"/>
      <c r="EC77" s="354"/>
      <c r="ED77" s="354"/>
      <c r="EE77" s="354"/>
      <c r="EF77" s="354"/>
      <c r="EG77" s="354"/>
      <c r="EH77" s="354"/>
      <c r="EI77" s="354"/>
      <c r="EJ77" s="354"/>
      <c r="EK77" s="354"/>
      <c r="EL77" s="354"/>
      <c r="EM77" s="354"/>
      <c r="EN77" s="354"/>
      <c r="EO77" s="354"/>
      <c r="EP77" s="354"/>
      <c r="EQ77" s="354"/>
      <c r="ER77" s="354"/>
      <c r="ES77" s="354"/>
      <c r="ET77" s="354"/>
      <c r="EU77" s="354"/>
      <c r="EV77" s="354"/>
      <c r="EW77" s="354"/>
      <c r="EX77" s="354"/>
      <c r="EY77" s="354"/>
      <c r="EZ77" s="354"/>
      <c r="FA77" s="354"/>
      <c r="FB77" s="354"/>
      <c r="FC77" s="354"/>
      <c r="FD77" s="354"/>
      <c r="FE77" s="354"/>
      <c r="FF77" s="354"/>
      <c r="FG77" s="354"/>
      <c r="FH77" s="354"/>
      <c r="FI77" s="354"/>
      <c r="FJ77" s="354"/>
      <c r="FK77" s="354"/>
      <c r="FL77" s="354"/>
      <c r="FM77" s="354"/>
      <c r="FN77" s="354"/>
      <c r="FO77" s="354"/>
      <c r="FP77" s="354"/>
      <c r="FQ77" s="354"/>
      <c r="FR77" s="354"/>
      <c r="FS77" s="354"/>
      <c r="FT77" s="354"/>
      <c r="FU77" s="354"/>
      <c r="FV77" s="354"/>
      <c r="FW77" s="354"/>
      <c r="FX77" s="354"/>
      <c r="FY77" s="354"/>
      <c r="FZ77" s="354"/>
      <c r="GA77" s="354"/>
    </row>
    <row r="78" spans="1:183">
      <c r="E78" s="355"/>
      <c r="G78" s="98"/>
      <c r="U78" s="355"/>
      <c r="AC78" s="355"/>
      <c r="AG78" s="355"/>
      <c r="AT78" s="4"/>
      <c r="BA78" s="355"/>
      <c r="CB78" s="115"/>
      <c r="CD78" s="355"/>
      <c r="CH78" s="476"/>
    </row>
    <row r="79" spans="1:183">
      <c r="CB79" s="115"/>
    </row>
    <row r="80" spans="1:183">
      <c r="AH80" s="359"/>
      <c r="CB80" s="115"/>
    </row>
    <row r="81" spans="2:89">
      <c r="B81" s="355"/>
      <c r="CB81" s="115"/>
      <c r="CK81" s="359"/>
    </row>
    <row r="82" spans="2:89">
      <c r="B82" s="355"/>
      <c r="AG82" s="258"/>
      <c r="CB82" s="115"/>
    </row>
    <row r="83" spans="2:89">
      <c r="CB83" s="115"/>
    </row>
    <row r="84" spans="2:89">
      <c r="CB84" s="115"/>
    </row>
    <row r="85" spans="2:89">
      <c r="CB85" s="115"/>
    </row>
    <row r="86" spans="2:89">
      <c r="CB86" s="115"/>
    </row>
    <row r="87" spans="2:89">
      <c r="CB87" s="115"/>
    </row>
    <row r="88" spans="2:89">
      <c r="CB88" s="115"/>
    </row>
    <row r="89" spans="2:89">
      <c r="CB89" s="115"/>
    </row>
    <row r="90" spans="2:89">
      <c r="CB90" s="115"/>
    </row>
    <row r="91" spans="2:89">
      <c r="CB91" s="115"/>
    </row>
    <row r="92" spans="2:89">
      <c r="CB92" s="115"/>
    </row>
    <row r="93" spans="2:89">
      <c r="CB93" s="115"/>
    </row>
    <row r="94" spans="2:89">
      <c r="CB94" s="115"/>
    </row>
    <row r="95" spans="2:89">
      <c r="CB95" s="115"/>
    </row>
    <row r="96" spans="2:89">
      <c r="CB96" s="115"/>
    </row>
    <row r="97" spans="80:80">
      <c r="CB97" s="115"/>
    </row>
    <row r="98" spans="80:80">
      <c r="CB98" s="115"/>
    </row>
    <row r="99" spans="80:80">
      <c r="CB99" s="115"/>
    </row>
    <row r="100" spans="80:80">
      <c r="CB100" s="115"/>
    </row>
    <row r="101" spans="80:80">
      <c r="CB101" s="115"/>
    </row>
    <row r="102" spans="80:80">
      <c r="CB102" s="115"/>
    </row>
    <row r="103" spans="80:80">
      <c r="CB103" s="115"/>
    </row>
    <row r="104" spans="80:80">
      <c r="CB104" s="115"/>
    </row>
    <row r="105" spans="80:80">
      <c r="CB105" s="115"/>
    </row>
    <row r="106" spans="80:80">
      <c r="CB106" s="115"/>
    </row>
    <row r="107" spans="80:80">
      <c r="CB107" s="115"/>
    </row>
    <row r="108" spans="80:80">
      <c r="CB108" s="115"/>
    </row>
    <row r="109" spans="80:80">
      <c r="CB109" s="115"/>
    </row>
    <row r="110" spans="80:80">
      <c r="CB110" s="115"/>
    </row>
    <row r="111" spans="80:80">
      <c r="CB111" s="115"/>
    </row>
    <row r="112" spans="80:80">
      <c r="CB112" s="115"/>
    </row>
    <row r="113" spans="80:80">
      <c r="CB113" s="115"/>
    </row>
    <row r="114" spans="80:80">
      <c r="CB114" s="115"/>
    </row>
    <row r="115" spans="80:80">
      <c r="CB115" s="115"/>
    </row>
    <row r="116" spans="80:80">
      <c r="CB116" s="115"/>
    </row>
    <row r="117" spans="80:80">
      <c r="CB117" s="115"/>
    </row>
    <row r="118" spans="80:80">
      <c r="CB118" s="115"/>
    </row>
    <row r="119" spans="80:80">
      <c r="CB119" s="115"/>
    </row>
    <row r="120" spans="80:80">
      <c r="CB120" s="115"/>
    </row>
    <row r="121" spans="80:80">
      <c r="CB121" s="115"/>
    </row>
    <row r="122" spans="80:80">
      <c r="CB122" s="115"/>
    </row>
    <row r="123" spans="80:80">
      <c r="CB123" s="115"/>
    </row>
    <row r="124" spans="80:80">
      <c r="CB124" s="115"/>
    </row>
    <row r="125" spans="80:80">
      <c r="CB125" s="115"/>
    </row>
    <row r="126" spans="80:80">
      <c r="CB126" s="115"/>
    </row>
    <row r="127" spans="80:80">
      <c r="CB127" s="115"/>
    </row>
    <row r="128" spans="80:80">
      <c r="CB128" s="115"/>
    </row>
    <row r="129" spans="80:80">
      <c r="CB129" s="115"/>
    </row>
    <row r="130" spans="80:80">
      <c r="CB130" s="115"/>
    </row>
    <row r="131" spans="80:80">
      <c r="CB131" s="115"/>
    </row>
    <row r="132" spans="80:80">
      <c r="CB132" s="115"/>
    </row>
    <row r="133" spans="80:80">
      <c r="CB133" s="115"/>
    </row>
    <row r="134" spans="80:80">
      <c r="CB134" s="115"/>
    </row>
    <row r="135" spans="80:80">
      <c r="CB135" s="115"/>
    </row>
    <row r="136" spans="80:80">
      <c r="CB136" s="115"/>
    </row>
    <row r="137" spans="80:80">
      <c r="CB137" s="115"/>
    </row>
    <row r="138" spans="80:80">
      <c r="CB138" s="115"/>
    </row>
    <row r="139" spans="80:80">
      <c r="CB139" s="115"/>
    </row>
    <row r="140" spans="80:80">
      <c r="CB140" s="115"/>
    </row>
    <row r="141" spans="80:80">
      <c r="CB141" s="115"/>
    </row>
    <row r="142" spans="80:80">
      <c r="CB142" s="115"/>
    </row>
    <row r="143" spans="80:80">
      <c r="CB143" s="115"/>
    </row>
    <row r="144" spans="80:80">
      <c r="CB144" s="115"/>
    </row>
    <row r="145" spans="80:80">
      <c r="CB145" s="115"/>
    </row>
    <row r="146" spans="80:80">
      <c r="CB146" s="115"/>
    </row>
    <row r="147" spans="80:80">
      <c r="CB147" s="115"/>
    </row>
    <row r="148" spans="80:80">
      <c r="CB148" s="115"/>
    </row>
    <row r="149" spans="80:80">
      <c r="CB149" s="115"/>
    </row>
    <row r="150" spans="80:80">
      <c r="CB150" s="115"/>
    </row>
    <row r="151" spans="80:80">
      <c r="CB151" s="115"/>
    </row>
    <row r="152" spans="80:80">
      <c r="CB152" s="115"/>
    </row>
    <row r="153" spans="80:80">
      <c r="CB153" s="115"/>
    </row>
    <row r="154" spans="80:80">
      <c r="CB154" s="115"/>
    </row>
    <row r="155" spans="80:80">
      <c r="CB155" s="115"/>
    </row>
    <row r="156" spans="80:80">
      <c r="CB156" s="115"/>
    </row>
    <row r="157" spans="80:80">
      <c r="CB157" s="115"/>
    </row>
    <row r="158" spans="80:80">
      <c r="CB158" s="115"/>
    </row>
    <row r="159" spans="80:80">
      <c r="CB159" s="115"/>
    </row>
    <row r="160" spans="80:80">
      <c r="CB160" s="115"/>
    </row>
    <row r="161" spans="80:80">
      <c r="CB161" s="115"/>
    </row>
    <row r="162" spans="80:80">
      <c r="CB162" s="115"/>
    </row>
    <row r="163" spans="80:80">
      <c r="CB163" s="115"/>
    </row>
    <row r="164" spans="80:80">
      <c r="CB164" s="115"/>
    </row>
    <row r="165" spans="80:80">
      <c r="CB165" s="115"/>
    </row>
    <row r="166" spans="80:80">
      <c r="CB166" s="115"/>
    </row>
    <row r="167" spans="80:80">
      <c r="CB167" s="115"/>
    </row>
    <row r="168" spans="80:80">
      <c r="CB168" s="115"/>
    </row>
    <row r="169" spans="80:80">
      <c r="CB169" s="115"/>
    </row>
    <row r="170" spans="80:80">
      <c r="CB170" s="115"/>
    </row>
    <row r="171" spans="80:80">
      <c r="CB171" s="115"/>
    </row>
    <row r="172" spans="80:80">
      <c r="CB172" s="115"/>
    </row>
    <row r="173" spans="80:80">
      <c r="CB173" s="115"/>
    </row>
    <row r="174" spans="80:80">
      <c r="CB174" s="115"/>
    </row>
    <row r="175" spans="80:80">
      <c r="CB175" s="115"/>
    </row>
    <row r="176" spans="80:80">
      <c r="CB176" s="115"/>
    </row>
    <row r="177" spans="80:80">
      <c r="CB177" s="115"/>
    </row>
    <row r="178" spans="80:80">
      <c r="CB178" s="115"/>
    </row>
    <row r="179" spans="80:80">
      <c r="CB179" s="115"/>
    </row>
    <row r="180" spans="80:80">
      <c r="CB180" s="115"/>
    </row>
    <row r="181" spans="80:80">
      <c r="CB181" s="115"/>
    </row>
    <row r="182" spans="80:80">
      <c r="CB182" s="115"/>
    </row>
    <row r="183" spans="80:80">
      <c r="CB183" s="115"/>
    </row>
    <row r="184" spans="80:80">
      <c r="CB184" s="115"/>
    </row>
    <row r="185" spans="80:80">
      <c r="CB185" s="115"/>
    </row>
    <row r="186" spans="80:80">
      <c r="CB186" s="115"/>
    </row>
    <row r="187" spans="80:80">
      <c r="CB187" s="115"/>
    </row>
    <row r="188" spans="80:80">
      <c r="CB188" s="115"/>
    </row>
    <row r="189" spans="80:80">
      <c r="CB189" s="115"/>
    </row>
    <row r="190" spans="80:80">
      <c r="CB190" s="115"/>
    </row>
    <row r="191" spans="80:80">
      <c r="CB191" s="115"/>
    </row>
    <row r="192" spans="80:80">
      <c r="CB192" s="115"/>
    </row>
    <row r="193" spans="80:80">
      <c r="CB193" s="115"/>
    </row>
    <row r="194" spans="80:80">
      <c r="CB194" s="115"/>
    </row>
    <row r="195" spans="80:80">
      <c r="CB195" s="115"/>
    </row>
    <row r="196" spans="80:80">
      <c r="CB196" s="115"/>
    </row>
    <row r="197" spans="80:80">
      <c r="CB197" s="115"/>
    </row>
    <row r="198" spans="80:80">
      <c r="CB198" s="115"/>
    </row>
    <row r="199" spans="80:80">
      <c r="CB199" s="115"/>
    </row>
    <row r="200" spans="80:80">
      <c r="CB200" s="115"/>
    </row>
    <row r="201" spans="80:80">
      <c r="CB201" s="115"/>
    </row>
    <row r="202" spans="80:80">
      <c r="CB202" s="115"/>
    </row>
    <row r="203" spans="80:80">
      <c r="CB203" s="115"/>
    </row>
    <row r="204" spans="80:80">
      <c r="CB204" s="115"/>
    </row>
    <row r="205" spans="80:80">
      <c r="CB205" s="115"/>
    </row>
    <row r="206" spans="80:80">
      <c r="CB206" s="115"/>
    </row>
    <row r="207" spans="80:80">
      <c r="CB207" s="115"/>
    </row>
    <row r="208" spans="80:80">
      <c r="CB208" s="115"/>
    </row>
    <row r="209" spans="80:80">
      <c r="CB209" s="115"/>
    </row>
    <row r="210" spans="80:80">
      <c r="CB210" s="115"/>
    </row>
    <row r="211" spans="80:80">
      <c r="CB211" s="115"/>
    </row>
    <row r="212" spans="80:80">
      <c r="CB212" s="115"/>
    </row>
    <row r="213" spans="80:80">
      <c r="CB213" s="115"/>
    </row>
    <row r="214" spans="80:80">
      <c r="CB214" s="115"/>
    </row>
    <row r="215" spans="80:80">
      <c r="CB215" s="115"/>
    </row>
    <row r="216" spans="80:80">
      <c r="CB216" s="115"/>
    </row>
    <row r="217" spans="80:80">
      <c r="CB217" s="115"/>
    </row>
    <row r="218" spans="80:80">
      <c r="CB218" s="115"/>
    </row>
    <row r="219" spans="80:80">
      <c r="CB219" s="115"/>
    </row>
    <row r="220" spans="80:80">
      <c r="CB220" s="115"/>
    </row>
    <row r="221" spans="80:80">
      <c r="CB221" s="115"/>
    </row>
    <row r="222" spans="80:80">
      <c r="CB222" s="115"/>
    </row>
    <row r="223" spans="80:80">
      <c r="CB223" s="115"/>
    </row>
    <row r="224" spans="80:80">
      <c r="CB224" s="115"/>
    </row>
    <row r="225" spans="80:80">
      <c r="CB225" s="115"/>
    </row>
    <row r="226" spans="80:80">
      <c r="CB226" s="115"/>
    </row>
    <row r="227" spans="80:80">
      <c r="CB227" s="115"/>
    </row>
    <row r="228" spans="80:80">
      <c r="CB228" s="115"/>
    </row>
    <row r="229" spans="80:80">
      <c r="CB229" s="115"/>
    </row>
    <row r="230" spans="80:80">
      <c r="CB230" s="115"/>
    </row>
    <row r="231" spans="80:80">
      <c r="CB231" s="115"/>
    </row>
    <row r="232" spans="80:80">
      <c r="CB232" s="115"/>
    </row>
    <row r="233" spans="80:80">
      <c r="CB233" s="115"/>
    </row>
    <row r="234" spans="80:80">
      <c r="CB234" s="115"/>
    </row>
    <row r="235" spans="80:80">
      <c r="CB235" s="115"/>
    </row>
    <row r="236" spans="80:80">
      <c r="CB236" s="115"/>
    </row>
    <row r="237" spans="80:80">
      <c r="CB237" s="115"/>
    </row>
    <row r="238" spans="80:80">
      <c r="CB238" s="115"/>
    </row>
    <row r="239" spans="80:80">
      <c r="CB239" s="115"/>
    </row>
    <row r="240" spans="80:80">
      <c r="CB240" s="115"/>
    </row>
    <row r="241" spans="80:80">
      <c r="CB241" s="115"/>
    </row>
    <row r="242" spans="80:80">
      <c r="CB242" s="115"/>
    </row>
    <row r="243" spans="80:80">
      <c r="CB243" s="115"/>
    </row>
    <row r="244" spans="80:80">
      <c r="CB244" s="115"/>
    </row>
    <row r="245" spans="80:80">
      <c r="CB245" s="115"/>
    </row>
    <row r="246" spans="80:80">
      <c r="CB246" s="115"/>
    </row>
    <row r="247" spans="80:80">
      <c r="CB247" s="115"/>
    </row>
    <row r="248" spans="80:80">
      <c r="CB248" s="115"/>
    </row>
    <row r="249" spans="80:80">
      <c r="CB249" s="115"/>
    </row>
    <row r="250" spans="80:80">
      <c r="CB250" s="115"/>
    </row>
    <row r="251" spans="80:80">
      <c r="CB251" s="115"/>
    </row>
    <row r="252" spans="80:80">
      <c r="CB252" s="115"/>
    </row>
    <row r="253" spans="80:80">
      <c r="CB253" s="115"/>
    </row>
    <row r="254" spans="80:80">
      <c r="CB254" s="115"/>
    </row>
    <row r="255" spans="80:80">
      <c r="CB255" s="115"/>
    </row>
    <row r="256" spans="80:80">
      <c r="CB256" s="115"/>
    </row>
    <row r="257" spans="80:80">
      <c r="CB257" s="115"/>
    </row>
    <row r="258" spans="80:80">
      <c r="CB258" s="115"/>
    </row>
    <row r="259" spans="80:80">
      <c r="CB259" s="115"/>
    </row>
    <row r="260" spans="80:80">
      <c r="CB260" s="115"/>
    </row>
    <row r="261" spans="80:80">
      <c r="CB261" s="115"/>
    </row>
    <row r="262" spans="80:80">
      <c r="CB262" s="115"/>
    </row>
    <row r="263" spans="80:80">
      <c r="CB263" s="115"/>
    </row>
    <row r="264" spans="80:80">
      <c r="CB264" s="115"/>
    </row>
    <row r="265" spans="80:80">
      <c r="CB265" s="115"/>
    </row>
    <row r="266" spans="80:80">
      <c r="CB266" s="115"/>
    </row>
    <row r="267" spans="80:80">
      <c r="CB267" s="115"/>
    </row>
    <row r="268" spans="80:80">
      <c r="CB268" s="115"/>
    </row>
    <row r="269" spans="80:80">
      <c r="CB269" s="115"/>
    </row>
    <row r="270" spans="80:80">
      <c r="CB270" s="115"/>
    </row>
    <row r="271" spans="80:80">
      <c r="CB271" s="115"/>
    </row>
    <row r="272" spans="80:80">
      <c r="CB272" s="115"/>
    </row>
    <row r="273" spans="80:80">
      <c r="CB273" s="115"/>
    </row>
    <row r="274" spans="80:80">
      <c r="CB274" s="115"/>
    </row>
    <row r="275" spans="80:80">
      <c r="CB275" s="115"/>
    </row>
    <row r="276" spans="80:80">
      <c r="CB276" s="115"/>
    </row>
    <row r="277" spans="80:80">
      <c r="CB277" s="115"/>
    </row>
    <row r="278" spans="80:80">
      <c r="CB278" s="115"/>
    </row>
    <row r="279" spans="80:80">
      <c r="CB279" s="115"/>
    </row>
    <row r="280" spans="80:80">
      <c r="CB280" s="115"/>
    </row>
    <row r="281" spans="80:80">
      <c r="CB281" s="115"/>
    </row>
    <row r="282" spans="80:80">
      <c r="CB282" s="115"/>
    </row>
    <row r="283" spans="80:80">
      <c r="CB283" s="115"/>
    </row>
    <row r="284" spans="80:80">
      <c r="CB284" s="115"/>
    </row>
    <row r="285" spans="80:80">
      <c r="CB285" s="115"/>
    </row>
    <row r="286" spans="80:80">
      <c r="CB286" s="115"/>
    </row>
    <row r="287" spans="80:80">
      <c r="CB287" s="115"/>
    </row>
    <row r="288" spans="80:80">
      <c r="CB288" s="115"/>
    </row>
    <row r="289" spans="80:80">
      <c r="CB289" s="115"/>
    </row>
    <row r="290" spans="80:80">
      <c r="CB290" s="115"/>
    </row>
    <row r="291" spans="80:80">
      <c r="CB291" s="115"/>
    </row>
    <row r="292" spans="80:80">
      <c r="CB292" s="115"/>
    </row>
    <row r="293" spans="80:80">
      <c r="CB293" s="115"/>
    </row>
    <row r="294" spans="80:80">
      <c r="CB294" s="115"/>
    </row>
    <row r="295" spans="80:80">
      <c r="CB295" s="115"/>
    </row>
    <row r="296" spans="80:80">
      <c r="CB296" s="115"/>
    </row>
    <row r="297" spans="80:80">
      <c r="CB297" s="115"/>
    </row>
    <row r="298" spans="80:80">
      <c r="CB298" s="115"/>
    </row>
    <row r="299" spans="80:80">
      <c r="CB299" s="115"/>
    </row>
    <row r="300" spans="80:80">
      <c r="CB300" s="115"/>
    </row>
    <row r="301" spans="80:80">
      <c r="CB301" s="115"/>
    </row>
    <row r="302" spans="80:80">
      <c r="CB302" s="115"/>
    </row>
    <row r="303" spans="80:80">
      <c r="CB303" s="115"/>
    </row>
    <row r="304" spans="80:80">
      <c r="CB304" s="115"/>
    </row>
    <row r="305" spans="80:80">
      <c r="CB305" s="115"/>
    </row>
    <row r="306" spans="80:80">
      <c r="CB306" s="115"/>
    </row>
    <row r="307" spans="80:80">
      <c r="CB307" s="115"/>
    </row>
    <row r="308" spans="80:80">
      <c r="CB308" s="115"/>
    </row>
    <row r="309" spans="80:80">
      <c r="CB309" s="115"/>
    </row>
    <row r="310" spans="80:80">
      <c r="CB310" s="115"/>
    </row>
    <row r="311" spans="80:80">
      <c r="CB311" s="115"/>
    </row>
    <row r="312" spans="80:80">
      <c r="CB312" s="115"/>
    </row>
    <row r="313" spans="80:80">
      <c r="CB313" s="115"/>
    </row>
    <row r="314" spans="80:80">
      <c r="CB314" s="115"/>
    </row>
    <row r="315" spans="80:80">
      <c r="CB315" s="115"/>
    </row>
    <row r="316" spans="80:80">
      <c r="CB316" s="115"/>
    </row>
    <row r="317" spans="80:80">
      <c r="CB317" s="115"/>
    </row>
    <row r="318" spans="80:80">
      <c r="CB318" s="115"/>
    </row>
    <row r="319" spans="80:80">
      <c r="CB319" s="115"/>
    </row>
    <row r="320" spans="80:80">
      <c r="CB320" s="115"/>
    </row>
    <row r="321" spans="80:80">
      <c r="CB321" s="115"/>
    </row>
    <row r="322" spans="80:80">
      <c r="CB322" s="115"/>
    </row>
    <row r="323" spans="80:80">
      <c r="CB323" s="115"/>
    </row>
    <row r="324" spans="80:80">
      <c r="CB324" s="115"/>
    </row>
    <row r="325" spans="80:80">
      <c r="CB325" s="115"/>
    </row>
    <row r="326" spans="80:80">
      <c r="CB326" s="115"/>
    </row>
    <row r="327" spans="80:80">
      <c r="CB327" s="115"/>
    </row>
    <row r="328" spans="80:80">
      <c r="CB328" s="115"/>
    </row>
    <row r="329" spans="80:80">
      <c r="CB329" s="115"/>
    </row>
    <row r="330" spans="80:80">
      <c r="CB330" s="115"/>
    </row>
    <row r="331" spans="80:80">
      <c r="CB331" s="115"/>
    </row>
    <row r="332" spans="80:80">
      <c r="CB332" s="115"/>
    </row>
    <row r="333" spans="80:80">
      <c r="CB333" s="115"/>
    </row>
    <row r="334" spans="80:80">
      <c r="CB334" s="115"/>
    </row>
    <row r="335" spans="80:80">
      <c r="CB335" s="115"/>
    </row>
    <row r="336" spans="80:80">
      <c r="CB336" s="115"/>
    </row>
    <row r="337" spans="80:80">
      <c r="CB337" s="115"/>
    </row>
    <row r="338" spans="80:80">
      <c r="CB338" s="115"/>
    </row>
    <row r="339" spans="80:80">
      <c r="CB339" s="115"/>
    </row>
    <row r="340" spans="80:80">
      <c r="CB340" s="115"/>
    </row>
    <row r="341" spans="80:80">
      <c r="CB341" s="115"/>
    </row>
    <row r="342" spans="80:80">
      <c r="CB342" s="115"/>
    </row>
    <row r="343" spans="80:80">
      <c r="CB343" s="115"/>
    </row>
    <row r="344" spans="80:80">
      <c r="CB344" s="115"/>
    </row>
    <row r="345" spans="80:80">
      <c r="CB345" s="115"/>
    </row>
    <row r="346" spans="80:80">
      <c r="CB346" s="115"/>
    </row>
    <row r="347" spans="80:80">
      <c r="CB347" s="115"/>
    </row>
    <row r="348" spans="80:80">
      <c r="CB348" s="115"/>
    </row>
    <row r="349" spans="80:80">
      <c r="CB349" s="115"/>
    </row>
    <row r="350" spans="80:80">
      <c r="CB350" s="115"/>
    </row>
    <row r="351" spans="80:80">
      <c r="CB351" s="115"/>
    </row>
    <row r="352" spans="80:80">
      <c r="CB352" s="115"/>
    </row>
    <row r="353" spans="80:80">
      <c r="CB353" s="115"/>
    </row>
    <row r="354" spans="80:80">
      <c r="CB354" s="115"/>
    </row>
    <row r="355" spans="80:80">
      <c r="CB355" s="115"/>
    </row>
    <row r="356" spans="80:80">
      <c r="CB356" s="115"/>
    </row>
    <row r="357" spans="80:80">
      <c r="CB357" s="115"/>
    </row>
    <row r="358" spans="80:80">
      <c r="CB358" s="115"/>
    </row>
    <row r="359" spans="80:80">
      <c r="CB359" s="115"/>
    </row>
    <row r="360" spans="80:80">
      <c r="CB360" s="115"/>
    </row>
    <row r="361" spans="80:80">
      <c r="CB361" s="115"/>
    </row>
    <row r="362" spans="80:80">
      <c r="CB362" s="115"/>
    </row>
    <row r="363" spans="80:80">
      <c r="CB363" s="115"/>
    </row>
    <row r="364" spans="80:80">
      <c r="CB364" s="115"/>
    </row>
    <row r="365" spans="80:80">
      <c r="CB365" s="115"/>
    </row>
    <row r="366" spans="80:80">
      <c r="CB366" s="115"/>
    </row>
    <row r="367" spans="80:80">
      <c r="CB367" s="115"/>
    </row>
    <row r="368" spans="80:80">
      <c r="CB368" s="115"/>
    </row>
    <row r="369" spans="80:80">
      <c r="CB369" s="115"/>
    </row>
    <row r="370" spans="80:80">
      <c r="CB370" s="115"/>
    </row>
    <row r="371" spans="80:80">
      <c r="CB371" s="115"/>
    </row>
    <row r="372" spans="80:80">
      <c r="CB372" s="115"/>
    </row>
    <row r="373" spans="80:80">
      <c r="CB373" s="115"/>
    </row>
    <row r="374" spans="80:80">
      <c r="CB374" s="115"/>
    </row>
    <row r="375" spans="80:80">
      <c r="CB375" s="115"/>
    </row>
    <row r="376" spans="80:80">
      <c r="CB376" s="115"/>
    </row>
    <row r="377" spans="80:80">
      <c r="CB377" s="115"/>
    </row>
    <row r="378" spans="80:80">
      <c r="CB378" s="115"/>
    </row>
    <row r="379" spans="80:80">
      <c r="CB379" s="115"/>
    </row>
    <row r="380" spans="80:80">
      <c r="CB380" s="115"/>
    </row>
    <row r="381" spans="80:80">
      <c r="CB381" s="115"/>
    </row>
    <row r="382" spans="80:80">
      <c r="CB382" s="115"/>
    </row>
    <row r="383" spans="80:80">
      <c r="CB383" s="115"/>
    </row>
    <row r="384" spans="80:80">
      <c r="CB384" s="115"/>
    </row>
    <row r="385" spans="80:80">
      <c r="CB385" s="115"/>
    </row>
    <row r="386" spans="80:80">
      <c r="CB386" s="115"/>
    </row>
    <row r="387" spans="80:80">
      <c r="CB387" s="115"/>
    </row>
    <row r="388" spans="80:80">
      <c r="CB388" s="115"/>
    </row>
    <row r="389" spans="80:80">
      <c r="CB389" s="115"/>
    </row>
    <row r="390" spans="80:80">
      <c r="CB390" s="115"/>
    </row>
    <row r="391" spans="80:80">
      <c r="CB391" s="115"/>
    </row>
    <row r="392" spans="80:80">
      <c r="CB392" s="115"/>
    </row>
    <row r="393" spans="80:80">
      <c r="CB393" s="115"/>
    </row>
    <row r="394" spans="80:80">
      <c r="CB394" s="115"/>
    </row>
    <row r="395" spans="80:80">
      <c r="CB395" s="115"/>
    </row>
    <row r="396" spans="80:80">
      <c r="CB396" s="115"/>
    </row>
    <row r="397" spans="80:80">
      <c r="CB397" s="115"/>
    </row>
    <row r="398" spans="80:80">
      <c r="CB398" s="115"/>
    </row>
    <row r="399" spans="80:80">
      <c r="CB399" s="115"/>
    </row>
    <row r="400" spans="80:80">
      <c r="CB400" s="115"/>
    </row>
    <row r="401" spans="80:80">
      <c r="CB401" s="115"/>
    </row>
    <row r="402" spans="80:80">
      <c r="CB402" s="115"/>
    </row>
    <row r="403" spans="80:80">
      <c r="CB403" s="115"/>
    </row>
    <row r="404" spans="80:80">
      <c r="CB404" s="115"/>
    </row>
    <row r="405" spans="80:80">
      <c r="CB405" s="115"/>
    </row>
    <row r="406" spans="80:80">
      <c r="CB406" s="115"/>
    </row>
    <row r="407" spans="80:80">
      <c r="CB407" s="115"/>
    </row>
    <row r="408" spans="80:80">
      <c r="CB408" s="115"/>
    </row>
    <row r="409" spans="80:80">
      <c r="CB409" s="115"/>
    </row>
    <row r="410" spans="80:80">
      <c r="CB410" s="115"/>
    </row>
    <row r="411" spans="80:80">
      <c r="CB411" s="115"/>
    </row>
    <row r="412" spans="80:80">
      <c r="CB412" s="115"/>
    </row>
    <row r="413" spans="80:80">
      <c r="CB413" s="115"/>
    </row>
    <row r="414" spans="80:80">
      <c r="CB414" s="115"/>
    </row>
    <row r="415" spans="80:80">
      <c r="CB415" s="115"/>
    </row>
    <row r="416" spans="80:80">
      <c r="CB416" s="115"/>
    </row>
    <row r="417" spans="80:80">
      <c r="CB417" s="115"/>
    </row>
    <row r="418" spans="80:80">
      <c r="CB418" s="115"/>
    </row>
    <row r="419" spans="80:80">
      <c r="CB419" s="115"/>
    </row>
    <row r="420" spans="80:80">
      <c r="CB420" s="115"/>
    </row>
    <row r="421" spans="80:80">
      <c r="CB421" s="115"/>
    </row>
    <row r="422" spans="80:80">
      <c r="CB422" s="115"/>
    </row>
    <row r="423" spans="80:80">
      <c r="CB423" s="115"/>
    </row>
    <row r="424" spans="80:80">
      <c r="CB424" s="115"/>
    </row>
    <row r="425" spans="80:80">
      <c r="CB425" s="115"/>
    </row>
    <row r="426" spans="80:80">
      <c r="CB426" s="115"/>
    </row>
    <row r="427" spans="80:80">
      <c r="CB427" s="115"/>
    </row>
    <row r="428" spans="80:80">
      <c r="CB428" s="115"/>
    </row>
    <row r="429" spans="80:80">
      <c r="CB429" s="115"/>
    </row>
    <row r="430" spans="80:80">
      <c r="CB430" s="115"/>
    </row>
    <row r="431" spans="80:80">
      <c r="CB431" s="115"/>
    </row>
    <row r="432" spans="80:80">
      <c r="CB432" s="115"/>
    </row>
    <row r="433" spans="80:80">
      <c r="CB433" s="115"/>
    </row>
    <row r="434" spans="80:80">
      <c r="CB434" s="115"/>
    </row>
    <row r="435" spans="80:80">
      <c r="CB435" s="115"/>
    </row>
    <row r="436" spans="80:80">
      <c r="CB436" s="115"/>
    </row>
    <row r="437" spans="80:80">
      <c r="CB437" s="115"/>
    </row>
    <row r="438" spans="80:80">
      <c r="CB438" s="115"/>
    </row>
    <row r="439" spans="80:80">
      <c r="CB439" s="115"/>
    </row>
    <row r="440" spans="80:80">
      <c r="CB440" s="115"/>
    </row>
    <row r="441" spans="80:80">
      <c r="CB441" s="115"/>
    </row>
    <row r="442" spans="80:80">
      <c r="CB442" s="115"/>
    </row>
    <row r="443" spans="80:80">
      <c r="CB443" s="115"/>
    </row>
    <row r="444" spans="80:80">
      <c r="CB444" s="115"/>
    </row>
    <row r="445" spans="80:80">
      <c r="CB445" s="115"/>
    </row>
    <row r="446" spans="80:80">
      <c r="CB446" s="115"/>
    </row>
    <row r="447" spans="80:80">
      <c r="CB447" s="115"/>
    </row>
    <row r="448" spans="80:80">
      <c r="CB448" s="115"/>
    </row>
    <row r="449" spans="80:80">
      <c r="CB449" s="115"/>
    </row>
    <row r="450" spans="80:80">
      <c r="CB450" s="115"/>
    </row>
    <row r="451" spans="80:80">
      <c r="CB451" s="115"/>
    </row>
    <row r="452" spans="80:80">
      <c r="CB452" s="115"/>
    </row>
    <row r="453" spans="80:80">
      <c r="CB453" s="115"/>
    </row>
    <row r="454" spans="80:80">
      <c r="CB454" s="115"/>
    </row>
    <row r="455" spans="80:80">
      <c r="CB455" s="115"/>
    </row>
    <row r="456" spans="80:80">
      <c r="CB456" s="115"/>
    </row>
    <row r="457" spans="80:80">
      <c r="CB457" s="115"/>
    </row>
    <row r="458" spans="80:80">
      <c r="CB458" s="115"/>
    </row>
    <row r="459" spans="80:80">
      <c r="CB459" s="115"/>
    </row>
    <row r="460" spans="80:80">
      <c r="CB460" s="115"/>
    </row>
    <row r="461" spans="80:80">
      <c r="CB461" s="115"/>
    </row>
    <row r="462" spans="80:80">
      <c r="CB462" s="115"/>
    </row>
    <row r="463" spans="80:80">
      <c r="CB463" s="115"/>
    </row>
    <row r="464" spans="80:80">
      <c r="CB464" s="115"/>
    </row>
    <row r="465" spans="80:80">
      <c r="CB465" s="115"/>
    </row>
    <row r="466" spans="80:80">
      <c r="CB466" s="115"/>
    </row>
    <row r="467" spans="80:80">
      <c r="CB467" s="115"/>
    </row>
    <row r="468" spans="80:80">
      <c r="CB468" s="115"/>
    </row>
    <row r="469" spans="80:80">
      <c r="CB469" s="115"/>
    </row>
    <row r="470" spans="80:80">
      <c r="CB470" s="115"/>
    </row>
    <row r="471" spans="80:80">
      <c r="CB471" s="115"/>
    </row>
    <row r="472" spans="80:80">
      <c r="CB472" s="115"/>
    </row>
    <row r="473" spans="80:80">
      <c r="CB473" s="115"/>
    </row>
    <row r="474" spans="80:80">
      <c r="CB474" s="115"/>
    </row>
    <row r="475" spans="80:80">
      <c r="CB475" s="115"/>
    </row>
    <row r="476" spans="80:80">
      <c r="CB476" s="115"/>
    </row>
    <row r="477" spans="80:80">
      <c r="CB477" s="115"/>
    </row>
    <row r="478" spans="80:80">
      <c r="CB478" s="115"/>
    </row>
    <row r="479" spans="80:80">
      <c r="CB479" s="115"/>
    </row>
    <row r="480" spans="80:80">
      <c r="CB480" s="115"/>
    </row>
    <row r="481" spans="80:80">
      <c r="CB481" s="115"/>
    </row>
    <row r="482" spans="80:80">
      <c r="CB482" s="115"/>
    </row>
    <row r="483" spans="80:80">
      <c r="CB483" s="115"/>
    </row>
    <row r="484" spans="80:80">
      <c r="CB484" s="115"/>
    </row>
    <row r="485" spans="80:80">
      <c r="CB485" s="115"/>
    </row>
    <row r="486" spans="80:80">
      <c r="CB486" s="115"/>
    </row>
    <row r="487" spans="80:80">
      <c r="CB487" s="115"/>
    </row>
    <row r="488" spans="80:80">
      <c r="CB488" s="115"/>
    </row>
    <row r="489" spans="80:80">
      <c r="CB489" s="115"/>
    </row>
    <row r="490" spans="80:80">
      <c r="CB490" s="115"/>
    </row>
    <row r="491" spans="80:80">
      <c r="CB491" s="115"/>
    </row>
    <row r="492" spans="80:80">
      <c r="CB492" s="115"/>
    </row>
    <row r="493" spans="80:80">
      <c r="CB493" s="115"/>
    </row>
    <row r="494" spans="80:80">
      <c r="CB494" s="115"/>
    </row>
    <row r="495" spans="80:80">
      <c r="CB495" s="115"/>
    </row>
    <row r="496" spans="80:80">
      <c r="CB496" s="115"/>
    </row>
    <row r="497" spans="80:80">
      <c r="CB497" s="115"/>
    </row>
    <row r="498" spans="80:80">
      <c r="CB498" s="115"/>
    </row>
    <row r="499" spans="80:80">
      <c r="CB499" s="115"/>
    </row>
    <row r="500" spans="80:80">
      <c r="CB500" s="115"/>
    </row>
    <row r="501" spans="80:80">
      <c r="CB501" s="115"/>
    </row>
    <row r="502" spans="80:80">
      <c r="CB502" s="115"/>
    </row>
    <row r="503" spans="80:80">
      <c r="CB503" s="115"/>
    </row>
    <row r="504" spans="80:80">
      <c r="CB504" s="115"/>
    </row>
    <row r="505" spans="80:80">
      <c r="CB505" s="115"/>
    </row>
    <row r="506" spans="80:80">
      <c r="CB506" s="115"/>
    </row>
    <row r="507" spans="80:80">
      <c r="CB507" s="115"/>
    </row>
    <row r="508" spans="80:80">
      <c r="CB508" s="115"/>
    </row>
    <row r="509" spans="80:80">
      <c r="CB509" s="115"/>
    </row>
    <row r="510" spans="80:80">
      <c r="CB510" s="115"/>
    </row>
    <row r="511" spans="80:80">
      <c r="CB511" s="115"/>
    </row>
    <row r="512" spans="80:80">
      <c r="CB512" s="115"/>
    </row>
    <row r="513" spans="80:80">
      <c r="CB513" s="115"/>
    </row>
    <row r="514" spans="80:80">
      <c r="CB514" s="115"/>
    </row>
    <row r="515" spans="80:80">
      <c r="CB515" s="115"/>
    </row>
    <row r="516" spans="80:80">
      <c r="CB516" s="115"/>
    </row>
    <row r="517" spans="80:80">
      <c r="CB517" s="115"/>
    </row>
    <row r="518" spans="80:80">
      <c r="CB518" s="115"/>
    </row>
    <row r="519" spans="80:80">
      <c r="CB519" s="115"/>
    </row>
    <row r="520" spans="80:80">
      <c r="CB520" s="115"/>
    </row>
    <row r="521" spans="80:80">
      <c r="CB521" s="115"/>
    </row>
    <row r="522" spans="80:80">
      <c r="CB522" s="115"/>
    </row>
    <row r="523" spans="80:80">
      <c r="CB523" s="115"/>
    </row>
    <row r="524" spans="80:80">
      <c r="CB524" s="115"/>
    </row>
    <row r="525" spans="80:80">
      <c r="CB525" s="115"/>
    </row>
    <row r="526" spans="80:80">
      <c r="CB526" s="115"/>
    </row>
    <row r="527" spans="80:80">
      <c r="CB527" s="115"/>
    </row>
    <row r="528" spans="80:80">
      <c r="CB528" s="115"/>
    </row>
    <row r="529" spans="80:80">
      <c r="CB529" s="115"/>
    </row>
    <row r="530" spans="80:80">
      <c r="CB530" s="115"/>
    </row>
    <row r="531" spans="80:80">
      <c r="CB531" s="115"/>
    </row>
    <row r="532" spans="80:80">
      <c r="CB532" s="115"/>
    </row>
    <row r="533" spans="80:80">
      <c r="CB533" s="115"/>
    </row>
    <row r="534" spans="80:80">
      <c r="CB534" s="115"/>
    </row>
    <row r="535" spans="80:80">
      <c r="CB535" s="115"/>
    </row>
    <row r="536" spans="80:80">
      <c r="CB536" s="115"/>
    </row>
    <row r="537" spans="80:80">
      <c r="CB537" s="115"/>
    </row>
    <row r="538" spans="80:80">
      <c r="CB538" s="115"/>
    </row>
    <row r="539" spans="80:80">
      <c r="CB539" s="115"/>
    </row>
    <row r="540" spans="80:80">
      <c r="CB540" s="115"/>
    </row>
    <row r="541" spans="80:80">
      <c r="CB541" s="115"/>
    </row>
    <row r="542" spans="80:80">
      <c r="CB542" s="115"/>
    </row>
    <row r="543" spans="80:80">
      <c r="CB543" s="115"/>
    </row>
    <row r="544" spans="80:80">
      <c r="CB544" s="115"/>
    </row>
    <row r="545" spans="80:80">
      <c r="CB545" s="115"/>
    </row>
    <row r="546" spans="80:80">
      <c r="CB546" s="115"/>
    </row>
    <row r="547" spans="80:80">
      <c r="CB547" s="115"/>
    </row>
    <row r="548" spans="80:80">
      <c r="CB548" s="115"/>
    </row>
    <row r="549" spans="80:80">
      <c r="CB549" s="115"/>
    </row>
    <row r="550" spans="80:80">
      <c r="CB550" s="115"/>
    </row>
    <row r="551" spans="80:80">
      <c r="CB551" s="115"/>
    </row>
    <row r="552" spans="80:80">
      <c r="CB552" s="115"/>
    </row>
    <row r="553" spans="80:80">
      <c r="CB553" s="115"/>
    </row>
    <row r="554" spans="80:80">
      <c r="CB554" s="115"/>
    </row>
    <row r="555" spans="80:80">
      <c r="CB555" s="115"/>
    </row>
    <row r="556" spans="80:80">
      <c r="CB556" s="115"/>
    </row>
    <row r="557" spans="80:80">
      <c r="CB557" s="115"/>
    </row>
    <row r="558" spans="80:80">
      <c r="CB558" s="115"/>
    </row>
    <row r="559" spans="80:80">
      <c r="CB559" s="115"/>
    </row>
    <row r="560" spans="80:80">
      <c r="CB560" s="115"/>
    </row>
    <row r="561" spans="80:80">
      <c r="CB561" s="115"/>
    </row>
    <row r="562" spans="80:80">
      <c r="CB562" s="115"/>
    </row>
    <row r="563" spans="80:80">
      <c r="CB563" s="115"/>
    </row>
    <row r="564" spans="80:80">
      <c r="CB564" s="115"/>
    </row>
    <row r="565" spans="80:80">
      <c r="CB565" s="115"/>
    </row>
    <row r="566" spans="80:80">
      <c r="CB566" s="115"/>
    </row>
    <row r="567" spans="80:80">
      <c r="CB567" s="115"/>
    </row>
    <row r="568" spans="80:80">
      <c r="CB568" s="115"/>
    </row>
    <row r="569" spans="80:80">
      <c r="CB569" s="115"/>
    </row>
    <row r="570" spans="80:80">
      <c r="CB570" s="115"/>
    </row>
    <row r="571" spans="80:80">
      <c r="CB571" s="115"/>
    </row>
    <row r="572" spans="80:80">
      <c r="CB572" s="115"/>
    </row>
    <row r="573" spans="80:80">
      <c r="CB573" s="115"/>
    </row>
    <row r="574" spans="80:80">
      <c r="CB574" s="115"/>
    </row>
    <row r="575" spans="80:80">
      <c r="CB575" s="115"/>
    </row>
    <row r="576" spans="80:80">
      <c r="CB576" s="115"/>
    </row>
    <row r="577" spans="80:80">
      <c r="CB577" s="115"/>
    </row>
    <row r="578" spans="80:80">
      <c r="CB578" s="115"/>
    </row>
    <row r="579" spans="80:80">
      <c r="CB579" s="115"/>
    </row>
    <row r="580" spans="80:80">
      <c r="CB580" s="115"/>
    </row>
    <row r="581" spans="80:80">
      <c r="CB581" s="115"/>
    </row>
    <row r="582" spans="80:80">
      <c r="CB582" s="115"/>
    </row>
    <row r="583" spans="80:80">
      <c r="CB583" s="115"/>
    </row>
    <row r="584" spans="80:80">
      <c r="CB584" s="115"/>
    </row>
    <row r="585" spans="80:80">
      <c r="CB585" s="115"/>
    </row>
    <row r="586" spans="80:80">
      <c r="CB586" s="115"/>
    </row>
    <row r="587" spans="80:80">
      <c r="CB587" s="115"/>
    </row>
    <row r="588" spans="80:80">
      <c r="CB588" s="115"/>
    </row>
    <row r="589" spans="80:80">
      <c r="CB589" s="115"/>
    </row>
    <row r="590" spans="80:80">
      <c r="CB590" s="115"/>
    </row>
    <row r="591" spans="80:80">
      <c r="CB591" s="115"/>
    </row>
    <row r="592" spans="80:80">
      <c r="CB592" s="115"/>
    </row>
    <row r="593" spans="80:80">
      <c r="CB593" s="115"/>
    </row>
    <row r="594" spans="80:80">
      <c r="CB594" s="115"/>
    </row>
    <row r="595" spans="80:80">
      <c r="CB595" s="115"/>
    </row>
    <row r="596" spans="80:80">
      <c r="CB596" s="115"/>
    </row>
    <row r="597" spans="80:80">
      <c r="CB597" s="115"/>
    </row>
    <row r="598" spans="80:80">
      <c r="CB598" s="115"/>
    </row>
    <row r="599" spans="80:80">
      <c r="CB599" s="115"/>
    </row>
    <row r="600" spans="80:80">
      <c r="CB600" s="115"/>
    </row>
    <row r="601" spans="80:80">
      <c r="CB601" s="115"/>
    </row>
    <row r="602" spans="80:80">
      <c r="CB602" s="115"/>
    </row>
    <row r="603" spans="80:80">
      <c r="CB603" s="115"/>
    </row>
    <row r="604" spans="80:80">
      <c r="CB604" s="115"/>
    </row>
    <row r="605" spans="80:80">
      <c r="CB605" s="115"/>
    </row>
    <row r="606" spans="80:80">
      <c r="CB606" s="115"/>
    </row>
    <row r="607" spans="80:80">
      <c r="CB607" s="115"/>
    </row>
    <row r="608" spans="80:80">
      <c r="CB608" s="115"/>
    </row>
    <row r="609" spans="80:80">
      <c r="CB609" s="115"/>
    </row>
    <row r="610" spans="80:80">
      <c r="CB610" s="115"/>
    </row>
    <row r="611" spans="80:80">
      <c r="CB611" s="115"/>
    </row>
    <row r="612" spans="80:80">
      <c r="CB612" s="115"/>
    </row>
    <row r="613" spans="80:80">
      <c r="CB613" s="115"/>
    </row>
    <row r="614" spans="80:80">
      <c r="CB614" s="115"/>
    </row>
    <row r="615" spans="80:80">
      <c r="CB615" s="115"/>
    </row>
    <row r="616" spans="80:80">
      <c r="CB616" s="115"/>
    </row>
    <row r="617" spans="80:80">
      <c r="CB617" s="115"/>
    </row>
    <row r="618" spans="80:80">
      <c r="CB618" s="115"/>
    </row>
    <row r="619" spans="80:80">
      <c r="CB619" s="115"/>
    </row>
    <row r="620" spans="80:80">
      <c r="CB620" s="115"/>
    </row>
    <row r="621" spans="80:80">
      <c r="CB621" s="115"/>
    </row>
    <row r="622" spans="80:80">
      <c r="CB622" s="115"/>
    </row>
    <row r="623" spans="80:80">
      <c r="CB623" s="115"/>
    </row>
    <row r="624" spans="80:80">
      <c r="CB624" s="115"/>
    </row>
    <row r="625" spans="80:80">
      <c r="CB625" s="115"/>
    </row>
    <row r="626" spans="80:80">
      <c r="CB626" s="115"/>
    </row>
    <row r="627" spans="80:80">
      <c r="CB627" s="115"/>
    </row>
    <row r="628" spans="80:80">
      <c r="CB628" s="115"/>
    </row>
    <row r="629" spans="80:80">
      <c r="CB629" s="115"/>
    </row>
    <row r="630" spans="80:80">
      <c r="CB630" s="115"/>
    </row>
    <row r="631" spans="80:80">
      <c r="CB631" s="115"/>
    </row>
    <row r="632" spans="80:80">
      <c r="CB632" s="115"/>
    </row>
    <row r="633" spans="80:80">
      <c r="CB633" s="115"/>
    </row>
    <row r="634" spans="80:80">
      <c r="CB634" s="115"/>
    </row>
    <row r="635" spans="80:80">
      <c r="CB635" s="115"/>
    </row>
    <row r="636" spans="80:80">
      <c r="CB636" s="115"/>
    </row>
    <row r="637" spans="80:80">
      <c r="CB637" s="115"/>
    </row>
    <row r="638" spans="80:80">
      <c r="CB638" s="115"/>
    </row>
    <row r="639" spans="80:80">
      <c r="CB639" s="115"/>
    </row>
    <row r="640" spans="80:80">
      <c r="CB640" s="115"/>
    </row>
    <row r="641" spans="80:80">
      <c r="CB641" s="115"/>
    </row>
    <row r="642" spans="80:80">
      <c r="CB642" s="115"/>
    </row>
    <row r="643" spans="80:80">
      <c r="CB643" s="115"/>
    </row>
    <row r="644" spans="80:80">
      <c r="CB644" s="115"/>
    </row>
    <row r="645" spans="80:80">
      <c r="CB645" s="115"/>
    </row>
    <row r="646" spans="80:80">
      <c r="CB646" s="115"/>
    </row>
    <row r="647" spans="80:80">
      <c r="CB647" s="115"/>
    </row>
    <row r="648" spans="80:80">
      <c r="CB648" s="115"/>
    </row>
    <row r="649" spans="80:80">
      <c r="CB649" s="115"/>
    </row>
    <row r="650" spans="80:80">
      <c r="CB650" s="115"/>
    </row>
    <row r="651" spans="80:80">
      <c r="CB651" s="115"/>
    </row>
    <row r="652" spans="80:80">
      <c r="CB652" s="115"/>
    </row>
    <row r="653" spans="80:80">
      <c r="CB653" s="115"/>
    </row>
    <row r="654" spans="80:80">
      <c r="CB654" s="115"/>
    </row>
    <row r="655" spans="80:80">
      <c r="CB655" s="115"/>
    </row>
    <row r="656" spans="80:80">
      <c r="CB656" s="115"/>
    </row>
    <row r="657" spans="80:80">
      <c r="CB657" s="115"/>
    </row>
    <row r="658" spans="80:80">
      <c r="CB658" s="115"/>
    </row>
    <row r="659" spans="80:80">
      <c r="CB659" s="115"/>
    </row>
    <row r="660" spans="80:80">
      <c r="CB660" s="115"/>
    </row>
    <row r="661" spans="80:80">
      <c r="CB661" s="115"/>
    </row>
    <row r="662" spans="80:80">
      <c r="CB662" s="115"/>
    </row>
    <row r="663" spans="80:80">
      <c r="CB663" s="115"/>
    </row>
    <row r="664" spans="80:80">
      <c r="CB664" s="115"/>
    </row>
    <row r="665" spans="80:80">
      <c r="CB665" s="115"/>
    </row>
    <row r="666" spans="80:80">
      <c r="CB666" s="115"/>
    </row>
    <row r="667" spans="80:80">
      <c r="CB667" s="115"/>
    </row>
    <row r="668" spans="80:80">
      <c r="CB668" s="115"/>
    </row>
    <row r="669" spans="80:80">
      <c r="CB669" s="115"/>
    </row>
    <row r="670" spans="80:80">
      <c r="CB670" s="115"/>
    </row>
    <row r="671" spans="80:80">
      <c r="CB671" s="115"/>
    </row>
    <row r="672" spans="80:80">
      <c r="CB672" s="115"/>
    </row>
    <row r="673" spans="80:80">
      <c r="CB673" s="115"/>
    </row>
    <row r="674" spans="80:80">
      <c r="CB674" s="115"/>
    </row>
    <row r="675" spans="80:80">
      <c r="CB675" s="115"/>
    </row>
    <row r="676" spans="80:80">
      <c r="CB676" s="115"/>
    </row>
    <row r="677" spans="80:80">
      <c r="CB677" s="115"/>
    </row>
    <row r="678" spans="80:80">
      <c r="CB678" s="115"/>
    </row>
    <row r="679" spans="80:80">
      <c r="CB679" s="115"/>
    </row>
    <row r="680" spans="80:80">
      <c r="CB680" s="115"/>
    </row>
    <row r="681" spans="80:80">
      <c r="CB681" s="115"/>
    </row>
    <row r="682" spans="80:80">
      <c r="CB682" s="115"/>
    </row>
    <row r="683" spans="80:80">
      <c r="CB683" s="115"/>
    </row>
    <row r="684" spans="80:80">
      <c r="CB684" s="115"/>
    </row>
    <row r="685" spans="80:80">
      <c r="CB685" s="115"/>
    </row>
    <row r="686" spans="80:80">
      <c r="CB686" s="115"/>
    </row>
    <row r="687" spans="80:80">
      <c r="CB687" s="115"/>
    </row>
    <row r="688" spans="80:80">
      <c r="CB688" s="115"/>
    </row>
    <row r="689" spans="80:80">
      <c r="CB689" s="115"/>
    </row>
    <row r="690" spans="80:80">
      <c r="CB690" s="115"/>
    </row>
    <row r="691" spans="80:80">
      <c r="CB691" s="115"/>
    </row>
    <row r="692" spans="80:80">
      <c r="CB692" s="115"/>
    </row>
    <row r="693" spans="80:80">
      <c r="CB693" s="115"/>
    </row>
    <row r="694" spans="80:80">
      <c r="CB694" s="115"/>
    </row>
    <row r="695" spans="80:80">
      <c r="CB695" s="115"/>
    </row>
    <row r="696" spans="80:80">
      <c r="CB696" s="115"/>
    </row>
    <row r="697" spans="80:80">
      <c r="CB697" s="115"/>
    </row>
    <row r="698" spans="80:80">
      <c r="CB698" s="115"/>
    </row>
    <row r="699" spans="80:80">
      <c r="CB699" s="115"/>
    </row>
    <row r="700" spans="80:80">
      <c r="CB700" s="115"/>
    </row>
    <row r="701" spans="80:80">
      <c r="CB701" s="115"/>
    </row>
    <row r="702" spans="80:80">
      <c r="CB702" s="115"/>
    </row>
    <row r="703" spans="80:80">
      <c r="CB703" s="115"/>
    </row>
    <row r="704" spans="80:80">
      <c r="CB704" s="115"/>
    </row>
    <row r="705" spans="80:80">
      <c r="CB705" s="115"/>
    </row>
    <row r="706" spans="80:80">
      <c r="CB706" s="115"/>
    </row>
    <row r="707" spans="80:80">
      <c r="CB707" s="115"/>
    </row>
    <row r="708" spans="80:80">
      <c r="CB708" s="115"/>
    </row>
    <row r="709" spans="80:80">
      <c r="CB709" s="115"/>
    </row>
    <row r="710" spans="80:80">
      <c r="CB710" s="115"/>
    </row>
    <row r="711" spans="80:80">
      <c r="CB711" s="115"/>
    </row>
    <row r="712" spans="80:80">
      <c r="CB712" s="115"/>
    </row>
    <row r="713" spans="80:80">
      <c r="CB713" s="115"/>
    </row>
    <row r="714" spans="80:80">
      <c r="CB714" s="115"/>
    </row>
    <row r="715" spans="80:80">
      <c r="CB715" s="115"/>
    </row>
    <row r="716" spans="80:80">
      <c r="CB716" s="115"/>
    </row>
    <row r="717" spans="80:80">
      <c r="CB717" s="115"/>
    </row>
    <row r="718" spans="80:80">
      <c r="CB718" s="115"/>
    </row>
    <row r="719" spans="80:80">
      <c r="CB719" s="115"/>
    </row>
    <row r="720" spans="80:80">
      <c r="CB720" s="115"/>
    </row>
    <row r="721" spans="80:80">
      <c r="CB721" s="115"/>
    </row>
    <row r="722" spans="80:80">
      <c r="CB722" s="115"/>
    </row>
    <row r="723" spans="80:80">
      <c r="CB723" s="115"/>
    </row>
    <row r="724" spans="80:80">
      <c r="CB724" s="115"/>
    </row>
    <row r="725" spans="80:80">
      <c r="CB725" s="115"/>
    </row>
    <row r="726" spans="80:80">
      <c r="CB726" s="115"/>
    </row>
    <row r="727" spans="80:80">
      <c r="CB727" s="115"/>
    </row>
    <row r="728" spans="80:80">
      <c r="CB728" s="115"/>
    </row>
    <row r="729" spans="80:80">
      <c r="CB729" s="115"/>
    </row>
    <row r="730" spans="80:80">
      <c r="CB730" s="115"/>
    </row>
    <row r="731" spans="80:80">
      <c r="CB731" s="115"/>
    </row>
    <row r="732" spans="80:80">
      <c r="CB732" s="115"/>
    </row>
    <row r="733" spans="80:80">
      <c r="CB733" s="115"/>
    </row>
    <row r="734" spans="80:80">
      <c r="CB734" s="115"/>
    </row>
    <row r="735" spans="80:80">
      <c r="CB735" s="115"/>
    </row>
    <row r="736" spans="80:80">
      <c r="CB736" s="115"/>
    </row>
    <row r="737" spans="80:80">
      <c r="CB737" s="115"/>
    </row>
    <row r="738" spans="80:80">
      <c r="CB738" s="115"/>
    </row>
    <row r="739" spans="80:80">
      <c r="CB739" s="115"/>
    </row>
    <row r="740" spans="80:80">
      <c r="CB740" s="115"/>
    </row>
    <row r="741" spans="80:80">
      <c r="CB741" s="115"/>
    </row>
    <row r="742" spans="80:80">
      <c r="CB742" s="115"/>
    </row>
    <row r="743" spans="80:80">
      <c r="CB743" s="115"/>
    </row>
    <row r="744" spans="80:80">
      <c r="CB744" s="115"/>
    </row>
    <row r="745" spans="80:80">
      <c r="CB745" s="115"/>
    </row>
    <row r="746" spans="80:80">
      <c r="CB746" s="115"/>
    </row>
    <row r="747" spans="80:80">
      <c r="CB747" s="115"/>
    </row>
    <row r="748" spans="80:80">
      <c r="CB748" s="115"/>
    </row>
    <row r="749" spans="80:80">
      <c r="CB749" s="115"/>
    </row>
    <row r="750" spans="80:80">
      <c r="CB750" s="115"/>
    </row>
    <row r="751" spans="80:80">
      <c r="CB751" s="115"/>
    </row>
    <row r="752" spans="80:80">
      <c r="CB752" s="115"/>
    </row>
    <row r="753" spans="80:80">
      <c r="CB753" s="115"/>
    </row>
    <row r="754" spans="80:80">
      <c r="CB754" s="115"/>
    </row>
    <row r="755" spans="80:80">
      <c r="CB755" s="115"/>
    </row>
    <row r="756" spans="80:80">
      <c r="CB756" s="115"/>
    </row>
    <row r="757" spans="80:80">
      <c r="CB757" s="115"/>
    </row>
    <row r="758" spans="80:80">
      <c r="CB758" s="115"/>
    </row>
    <row r="759" spans="80:80">
      <c r="CB759" s="115"/>
    </row>
    <row r="760" spans="80:80">
      <c r="CB760" s="115"/>
    </row>
    <row r="761" spans="80:80">
      <c r="CB761" s="115"/>
    </row>
    <row r="762" spans="80:80">
      <c r="CB762" s="115"/>
    </row>
    <row r="763" spans="80:80">
      <c r="CB763" s="115"/>
    </row>
    <row r="764" spans="80:80">
      <c r="CB764" s="115"/>
    </row>
    <row r="765" spans="80:80">
      <c r="CB765" s="115"/>
    </row>
    <row r="766" spans="80:80">
      <c r="CB766" s="115"/>
    </row>
    <row r="767" spans="80:80">
      <c r="CB767" s="115"/>
    </row>
    <row r="768" spans="80:80">
      <c r="CB768" s="115"/>
    </row>
    <row r="769" spans="80:80">
      <c r="CB769" s="115"/>
    </row>
    <row r="770" spans="80:80">
      <c r="CB770" s="115"/>
    </row>
    <row r="771" spans="80:80">
      <c r="CB771" s="115"/>
    </row>
    <row r="772" spans="80:80">
      <c r="CB772" s="115"/>
    </row>
    <row r="773" spans="80:80">
      <c r="CB773" s="115"/>
    </row>
    <row r="774" spans="80:80">
      <c r="CB774" s="115"/>
    </row>
    <row r="775" spans="80:80">
      <c r="CB775" s="115"/>
    </row>
    <row r="776" spans="80:80">
      <c r="CB776" s="115"/>
    </row>
    <row r="777" spans="80:80">
      <c r="CB777" s="115"/>
    </row>
    <row r="778" spans="80:80">
      <c r="CB778" s="115"/>
    </row>
    <row r="779" spans="80:80">
      <c r="CB779" s="115"/>
    </row>
    <row r="780" spans="80:80">
      <c r="CB780" s="115"/>
    </row>
    <row r="781" spans="80:80">
      <c r="CB781" s="115"/>
    </row>
    <row r="782" spans="80:80">
      <c r="CB782" s="115"/>
    </row>
    <row r="783" spans="80:80">
      <c r="CB783" s="115"/>
    </row>
    <row r="784" spans="80:80">
      <c r="CB784" s="115"/>
    </row>
    <row r="785" spans="80:80">
      <c r="CB785" s="115"/>
    </row>
    <row r="786" spans="80:80">
      <c r="CB786" s="115"/>
    </row>
    <row r="787" spans="80:80">
      <c r="CB787" s="115"/>
    </row>
    <row r="788" spans="80:80">
      <c r="CB788" s="115"/>
    </row>
    <row r="789" spans="80:80">
      <c r="CB789" s="115"/>
    </row>
    <row r="790" spans="80:80">
      <c r="CB790" s="115"/>
    </row>
    <row r="791" spans="80:80">
      <c r="CB791" s="115"/>
    </row>
    <row r="792" spans="80:80">
      <c r="CB792" s="115"/>
    </row>
    <row r="793" spans="80:80">
      <c r="CB793" s="115"/>
    </row>
    <row r="794" spans="80:80">
      <c r="CB794" s="115"/>
    </row>
    <row r="795" spans="80:80">
      <c r="CB795" s="115"/>
    </row>
    <row r="796" spans="80:80">
      <c r="CB796" s="115"/>
    </row>
    <row r="797" spans="80:80">
      <c r="CB797" s="115"/>
    </row>
    <row r="798" spans="80:80">
      <c r="CB798" s="115"/>
    </row>
    <row r="799" spans="80:80">
      <c r="CB799" s="115"/>
    </row>
    <row r="800" spans="80:80">
      <c r="CB800" s="115"/>
    </row>
    <row r="801" spans="80:80">
      <c r="CB801" s="115"/>
    </row>
    <row r="802" spans="80:80">
      <c r="CB802" s="115"/>
    </row>
    <row r="803" spans="80:80">
      <c r="CB803" s="115"/>
    </row>
    <row r="804" spans="80:80">
      <c r="CB804" s="115"/>
    </row>
    <row r="805" spans="80:80">
      <c r="CB805" s="115"/>
    </row>
    <row r="806" spans="80:80">
      <c r="CB806" s="115"/>
    </row>
    <row r="807" spans="80:80">
      <c r="CB807" s="115"/>
    </row>
    <row r="808" spans="80:80">
      <c r="CB808" s="115"/>
    </row>
    <row r="809" spans="80:80">
      <c r="CB809" s="115"/>
    </row>
    <row r="810" spans="80:80">
      <c r="CB810" s="115"/>
    </row>
    <row r="811" spans="80:80">
      <c r="CB811" s="115"/>
    </row>
    <row r="812" spans="80:80">
      <c r="CB812" s="115"/>
    </row>
    <row r="813" spans="80:80">
      <c r="CB813" s="115"/>
    </row>
    <row r="814" spans="80:80">
      <c r="CB814" s="115"/>
    </row>
    <row r="815" spans="80:80">
      <c r="CB815" s="115"/>
    </row>
    <row r="816" spans="80:80">
      <c r="CB816" s="115"/>
    </row>
    <row r="817" spans="80:80">
      <c r="CB817" s="115"/>
    </row>
    <row r="818" spans="80:80">
      <c r="CB818" s="115"/>
    </row>
    <row r="819" spans="80:80">
      <c r="CB819" s="115"/>
    </row>
    <row r="820" spans="80:80">
      <c r="CB820" s="115"/>
    </row>
    <row r="821" spans="80:80">
      <c r="CB821" s="115"/>
    </row>
    <row r="822" spans="80:80">
      <c r="CB822" s="115"/>
    </row>
    <row r="823" spans="80:80">
      <c r="CB823" s="115"/>
    </row>
    <row r="824" spans="80:80">
      <c r="CB824" s="115"/>
    </row>
    <row r="825" spans="80:80">
      <c r="CB825" s="115"/>
    </row>
    <row r="826" spans="80:80">
      <c r="CB826" s="115"/>
    </row>
    <row r="827" spans="80:80">
      <c r="CB827" s="115"/>
    </row>
    <row r="828" spans="80:80">
      <c r="CB828" s="115"/>
    </row>
    <row r="829" spans="80:80">
      <c r="CB829" s="115"/>
    </row>
    <row r="830" spans="80:80">
      <c r="CB830" s="115"/>
    </row>
    <row r="831" spans="80:80">
      <c r="CB831" s="115"/>
    </row>
    <row r="832" spans="80:80">
      <c r="CB832" s="115"/>
    </row>
    <row r="833" spans="80:80">
      <c r="CB833" s="115"/>
    </row>
    <row r="834" spans="80:80">
      <c r="CB834" s="115"/>
    </row>
    <row r="835" spans="80:80">
      <c r="CB835" s="115"/>
    </row>
    <row r="836" spans="80:80">
      <c r="CB836" s="115"/>
    </row>
    <row r="837" spans="80:80">
      <c r="CB837" s="115"/>
    </row>
    <row r="838" spans="80:80">
      <c r="CB838" s="115"/>
    </row>
    <row r="839" spans="80:80">
      <c r="CB839" s="115"/>
    </row>
    <row r="840" spans="80:80">
      <c r="CB840" s="115"/>
    </row>
    <row r="841" spans="80:80">
      <c r="CB841" s="115"/>
    </row>
    <row r="842" spans="80:80">
      <c r="CB842" s="115"/>
    </row>
    <row r="843" spans="80:80">
      <c r="CB843" s="115"/>
    </row>
    <row r="844" spans="80:80">
      <c r="CB844" s="115"/>
    </row>
    <row r="845" spans="80:80">
      <c r="CB845" s="115"/>
    </row>
    <row r="846" spans="80:80">
      <c r="CB846" s="115"/>
    </row>
    <row r="847" spans="80:80">
      <c r="CB847" s="115"/>
    </row>
    <row r="848" spans="80:80">
      <c r="CB848" s="115"/>
    </row>
    <row r="849" spans="80:80">
      <c r="CB849" s="115"/>
    </row>
    <row r="850" spans="80:80">
      <c r="CB850" s="115"/>
    </row>
    <row r="851" spans="80:80">
      <c r="CB851" s="115"/>
    </row>
    <row r="852" spans="80:80">
      <c r="CB852" s="115"/>
    </row>
    <row r="853" spans="80:80">
      <c r="CB853" s="115"/>
    </row>
    <row r="854" spans="80:80">
      <c r="CB854" s="115"/>
    </row>
    <row r="855" spans="80:80">
      <c r="CB855" s="115"/>
    </row>
    <row r="856" spans="80:80">
      <c r="CB856" s="115"/>
    </row>
    <row r="857" spans="80:80">
      <c r="CB857" s="115"/>
    </row>
    <row r="858" spans="80:80">
      <c r="CB858" s="115"/>
    </row>
    <row r="859" spans="80:80">
      <c r="CB859" s="115"/>
    </row>
    <row r="860" spans="80:80">
      <c r="CB860" s="115"/>
    </row>
    <row r="861" spans="80:80">
      <c r="CB861" s="115"/>
    </row>
    <row r="862" spans="80:80">
      <c r="CB862" s="115"/>
    </row>
    <row r="863" spans="80:80">
      <c r="CB863" s="115"/>
    </row>
    <row r="864" spans="80:80">
      <c r="CB864" s="115"/>
    </row>
    <row r="865" spans="80:80">
      <c r="CB865" s="115"/>
    </row>
    <row r="866" spans="80:80">
      <c r="CB866" s="115"/>
    </row>
    <row r="867" spans="80:80">
      <c r="CB867" s="115"/>
    </row>
    <row r="868" spans="80:80">
      <c r="CB868" s="115"/>
    </row>
    <row r="869" spans="80:80">
      <c r="CB869" s="115"/>
    </row>
    <row r="870" spans="80:80">
      <c r="CB870" s="115"/>
    </row>
    <row r="871" spans="80:80">
      <c r="CB871" s="115"/>
    </row>
    <row r="872" spans="80:80">
      <c r="CB872" s="115"/>
    </row>
    <row r="873" spans="80:80">
      <c r="CB873" s="115"/>
    </row>
    <row r="874" spans="80:80">
      <c r="CB874" s="115"/>
    </row>
    <row r="875" spans="80:80">
      <c r="CB875" s="115"/>
    </row>
    <row r="876" spans="80:80">
      <c r="CB876" s="115"/>
    </row>
    <row r="877" spans="80:80">
      <c r="CB877" s="115"/>
    </row>
    <row r="878" spans="80:80">
      <c r="CB878" s="115"/>
    </row>
    <row r="879" spans="80:80">
      <c r="CB879" s="115"/>
    </row>
    <row r="880" spans="80:80">
      <c r="CB880" s="115"/>
    </row>
    <row r="881" spans="80:80">
      <c r="CB881" s="115"/>
    </row>
    <row r="882" spans="80:80">
      <c r="CB882" s="115"/>
    </row>
    <row r="883" spans="80:80">
      <c r="CB883" s="115"/>
    </row>
    <row r="884" spans="80:80">
      <c r="CB884" s="115"/>
    </row>
    <row r="885" spans="80:80">
      <c r="CB885" s="115"/>
    </row>
    <row r="886" spans="80:80">
      <c r="CB886" s="115"/>
    </row>
    <row r="887" spans="80:80">
      <c r="CB887" s="115"/>
    </row>
    <row r="888" spans="80:80">
      <c r="CB888" s="115"/>
    </row>
    <row r="889" spans="80:80">
      <c r="CB889" s="115"/>
    </row>
    <row r="890" spans="80:80">
      <c r="CB890" s="115"/>
    </row>
  </sheetData>
  <mergeCells count="99">
    <mergeCell ref="B22:D22"/>
    <mergeCell ref="CW3:CW4"/>
    <mergeCell ref="CX3:CX4"/>
    <mergeCell ref="CY3:CY4"/>
    <mergeCell ref="B57:D57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  <mergeCell ref="B44:D44"/>
    <mergeCell ref="B45:D45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38:D38"/>
    <mergeCell ref="B39:D39"/>
    <mergeCell ref="B31:D31"/>
    <mergeCell ref="B76:D76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65:D65"/>
    <mergeCell ref="B47:D47"/>
    <mergeCell ref="B48:D48"/>
    <mergeCell ref="B46:D46"/>
    <mergeCell ref="B40:D40"/>
    <mergeCell ref="B63:D63"/>
    <mergeCell ref="B52:D52"/>
    <mergeCell ref="B49:D49"/>
    <mergeCell ref="B50:D50"/>
    <mergeCell ref="B51:D51"/>
    <mergeCell ref="B54:D54"/>
    <mergeCell ref="B56:D56"/>
    <mergeCell ref="B41:D41"/>
    <mergeCell ref="B42:D42"/>
    <mergeCell ref="B43:D43"/>
    <mergeCell ref="B58:D58"/>
    <mergeCell ref="B13:D13"/>
    <mergeCell ref="B7:D7"/>
    <mergeCell ref="AW3:AZ3"/>
    <mergeCell ref="BA3:BD3"/>
    <mergeCell ref="BE3:BH3"/>
    <mergeCell ref="B8:D8"/>
    <mergeCell ref="B9:D9"/>
    <mergeCell ref="B10:D10"/>
    <mergeCell ref="B11:D11"/>
    <mergeCell ref="B12:D12"/>
    <mergeCell ref="CU3:CU4"/>
    <mergeCell ref="CV3:CV4"/>
    <mergeCell ref="A1:W1"/>
    <mergeCell ref="AS3:AV3"/>
    <mergeCell ref="CG3:CJ3"/>
    <mergeCell ref="A3:D3"/>
    <mergeCell ref="E3:H3"/>
    <mergeCell ref="I3:L3"/>
    <mergeCell ref="M3:P3"/>
    <mergeCell ref="Q3:T3"/>
    <mergeCell ref="U3:X3"/>
    <mergeCell ref="BM3:BP3"/>
    <mergeCell ref="BU3:BX3"/>
    <mergeCell ref="BQ3:BT3"/>
    <mergeCell ref="BY3:CB3"/>
    <mergeCell ref="BI3:BL3"/>
    <mergeCell ref="B59:D59"/>
    <mergeCell ref="B60:D60"/>
    <mergeCell ref="B61:D61"/>
    <mergeCell ref="B62:D62"/>
    <mergeCell ref="CT3:CT4"/>
    <mergeCell ref="Y3:AB3"/>
    <mergeCell ref="AC3:AF3"/>
    <mergeCell ref="AG3:AJ3"/>
    <mergeCell ref="AK3:AN3"/>
    <mergeCell ref="AO3:AR3"/>
    <mergeCell ref="CC3:CF3"/>
    <mergeCell ref="CK3:CN3"/>
    <mergeCell ref="B4:D4"/>
    <mergeCell ref="B5:D5"/>
    <mergeCell ref="B26:D26"/>
    <mergeCell ref="B23:D23"/>
  </mergeCells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9пр (2)</vt:lpstr>
      <vt:lpstr>6</vt:lpstr>
      <vt:lpstr>9пр</vt:lpstr>
      <vt:lpstr>9</vt:lpstr>
      <vt:lpstr>7</vt:lpstr>
      <vt:lpstr>2.2</vt:lpstr>
      <vt:lpstr>2</vt:lpstr>
      <vt:lpstr>6 (3)</vt:lpstr>
      <vt:lpstr>пр6</vt:lpstr>
      <vt:lpstr>'2'!Область_печати</vt:lpstr>
      <vt:lpstr>'2.2'!Область_печати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пр6!Область_печати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2021-03-19T03:45:20Z</cp:lastPrinted>
  <dcterms:created xsi:type="dcterms:W3CDTF">1996-10-08T23:32:33Z</dcterms:created>
  <dcterms:modified xsi:type="dcterms:W3CDTF">2021-03-19T03:46:20Z</dcterms:modified>
</cp:coreProperties>
</file>